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2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3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4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ksiskyen.sharepoint.com/sites/msteams_9bb418/Shared Documents/Gammel L/Kommuneøkonomi/Skatt oppdatering/2026/Nett2026/"/>
    </mc:Choice>
  </mc:AlternateContent>
  <xr:revisionPtr revIDLastSave="83" documentId="8_{FDC8D2EE-E93A-41A9-9536-E6B3C3C1EC85}" xr6:coauthVersionLast="47" xr6:coauthVersionMax="47" xr10:uidLastSave="{09178B3C-2411-4830-AE5A-1891FD3FBEEE}"/>
  <bookViews>
    <workbookView xWindow="-108" yWindow="-108" windowWidth="23256" windowHeight="13896" activeTab="2" xr2:uid="{00000000-000D-0000-FFFF-FFFF00000000}"/>
  </bookViews>
  <sheets>
    <sheet name="komm" sheetId="1" r:id="rId1"/>
    <sheet name="fylk" sheetId="3" r:id="rId2"/>
    <sheet name="tabellalle" sheetId="4" r:id="rId3"/>
    <sheet name="fig_komm" sheetId="5" r:id="rId4"/>
    <sheet name="fig_fylk" sheetId="6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6" i="4" l="1"/>
  <c r="M46" i="4"/>
  <c r="H46" i="4"/>
  <c r="I46" i="4"/>
  <c r="D46" i="4"/>
  <c r="E46" i="4"/>
  <c r="L26" i="4"/>
  <c r="H26" i="4"/>
  <c r="D26" i="4"/>
  <c r="D36" i="4"/>
  <c r="H36" i="4"/>
  <c r="L36" i="4"/>
  <c r="M45" i="4" l="1"/>
  <c r="E45" i="4"/>
  <c r="D45" i="4"/>
  <c r="L25" i="4"/>
  <c r="D25" i="4"/>
  <c r="I45" i="4"/>
  <c r="H45" i="4"/>
  <c r="I44" i="4"/>
  <c r="H25" i="4"/>
  <c r="R35" i="1" l="1"/>
  <c r="R76" i="1"/>
  <c r="R174" i="1"/>
  <c r="R188" i="1"/>
  <c r="R217" i="1"/>
  <c r="R256" i="1"/>
  <c r="R287" i="1"/>
  <c r="R314" i="1"/>
  <c r="R315" i="1"/>
  <c r="R319" i="1"/>
  <c r="R324" i="1"/>
  <c r="R327" i="1"/>
  <c r="R352" i="1"/>
  <c r="R353" i="1"/>
  <c r="R355" i="1"/>
  <c r="R361" i="1"/>
  <c r="R14" i="1"/>
  <c r="R23" i="1"/>
  <c r="R37" i="1"/>
  <c r="R56" i="1"/>
  <c r="R70" i="1"/>
  <c r="R71" i="1"/>
  <c r="R84" i="1"/>
  <c r="R98" i="1"/>
  <c r="R107" i="1"/>
  <c r="R113" i="1"/>
  <c r="R126" i="1"/>
  <c r="R127" i="1"/>
  <c r="R140" i="1"/>
  <c r="R154" i="1"/>
  <c r="R155" i="1"/>
  <c r="R163" i="1"/>
  <c r="R169" i="1"/>
  <c r="R183" i="1"/>
  <c r="R191" i="1"/>
  <c r="R196" i="1"/>
  <c r="R210" i="1"/>
  <c r="R219" i="1"/>
  <c r="R224" i="1"/>
  <c r="R247" i="1"/>
  <c r="R252" i="1"/>
  <c r="R253" i="1"/>
  <c r="R263" i="1"/>
  <c r="R267" i="1"/>
  <c r="R275" i="1"/>
  <c r="R277" i="1"/>
  <c r="R281" i="1"/>
  <c r="R289" i="1"/>
  <c r="R291" i="1"/>
  <c r="R294" i="1"/>
  <c r="R295" i="1"/>
  <c r="R296" i="1"/>
  <c r="R299" i="1"/>
  <c r="R303" i="1"/>
  <c r="R306" i="1"/>
  <c r="R307" i="1"/>
  <c r="R308" i="1"/>
  <c r="R317" i="1"/>
  <c r="R323" i="1"/>
  <c r="R331" i="1"/>
  <c r="R333" i="1"/>
  <c r="R334" i="1"/>
  <c r="R337" i="1"/>
  <c r="R338" i="1"/>
  <c r="R351" i="1"/>
  <c r="R363" i="1"/>
  <c r="E18" i="1"/>
  <c r="R130" i="1"/>
  <c r="E202" i="1"/>
  <c r="E214" i="1"/>
  <c r="E248" i="1"/>
  <c r="S248" i="1" s="1"/>
  <c r="E258" i="1"/>
  <c r="E271" i="1"/>
  <c r="E276" i="1"/>
  <c r="S276" i="1" s="1"/>
  <c r="R278" i="1"/>
  <c r="E280" i="1"/>
  <c r="S280" i="1" s="1"/>
  <c r="E284" i="1"/>
  <c r="E285" i="1"/>
  <c r="E286" i="1"/>
  <c r="R304" i="1"/>
  <c r="E318" i="1"/>
  <c r="S318" i="1" s="1"/>
  <c r="E325" i="1"/>
  <c r="E331" i="1"/>
  <c r="E332" i="1"/>
  <c r="R346" i="1"/>
  <c r="E349" i="1"/>
  <c r="S349" i="1" s="1"/>
  <c r="E360" i="1"/>
  <c r="E361" i="1"/>
  <c r="E16" i="1"/>
  <c r="S16" i="1" s="1"/>
  <c r="E17" i="1"/>
  <c r="S17" i="1" s="1"/>
  <c r="R30" i="1"/>
  <c r="R31" i="1"/>
  <c r="E32" i="1"/>
  <c r="E41" i="1"/>
  <c r="S41" i="1" s="1"/>
  <c r="E44" i="1"/>
  <c r="S44" i="1" s="1"/>
  <c r="E45" i="1"/>
  <c r="R58" i="1"/>
  <c r="R59" i="1"/>
  <c r="E69" i="1"/>
  <c r="R72" i="1"/>
  <c r="R73" i="1"/>
  <c r="R83" i="1"/>
  <c r="E86" i="1"/>
  <c r="R100" i="1"/>
  <c r="R101" i="1"/>
  <c r="E111" i="1"/>
  <c r="S111" i="1" s="1"/>
  <c r="R114" i="1"/>
  <c r="E115" i="1"/>
  <c r="E119" i="1"/>
  <c r="R125" i="1"/>
  <c r="R139" i="1"/>
  <c r="E142" i="1"/>
  <c r="S142" i="1" s="1"/>
  <c r="E153" i="1"/>
  <c r="S153" i="1" s="1"/>
  <c r="E167" i="1"/>
  <c r="R170" i="1"/>
  <c r="E184" i="1"/>
  <c r="S184" i="1" s="1"/>
  <c r="R185" i="1"/>
  <c r="R195" i="1"/>
  <c r="E199" i="1"/>
  <c r="R209" i="1"/>
  <c r="R212" i="1"/>
  <c r="R213" i="1"/>
  <c r="E226" i="1"/>
  <c r="S226" i="1" s="1"/>
  <c r="E237" i="1"/>
  <c r="S237" i="1" s="1"/>
  <c r="R240" i="1"/>
  <c r="R241" i="1"/>
  <c r="E254" i="1"/>
  <c r="S254" i="1" s="1"/>
  <c r="E255" i="1"/>
  <c r="S255" i="1" s="1"/>
  <c r="E265" i="1"/>
  <c r="S265" i="1" s="1"/>
  <c r="R268" i="1"/>
  <c r="R269" i="1"/>
  <c r="R282" i="1"/>
  <c r="E293" i="1"/>
  <c r="E297" i="1"/>
  <c r="E301" i="1"/>
  <c r="E310" i="1"/>
  <c r="E311" i="1"/>
  <c r="E321" i="1"/>
  <c r="R322" i="1"/>
  <c r="E343" i="1"/>
  <c r="E350" i="1"/>
  <c r="E352" i="1"/>
  <c r="E353" i="1"/>
  <c r="E129" i="1"/>
  <c r="R143" i="1"/>
  <c r="R157" i="1"/>
  <c r="E171" i="1"/>
  <c r="E196" i="1"/>
  <c r="E204" i="1"/>
  <c r="S204" i="1" s="1"/>
  <c r="E220" i="1"/>
  <c r="R222" i="1"/>
  <c r="E227" i="1"/>
  <c r="E236" i="1"/>
  <c r="R238" i="1"/>
  <c r="E241" i="1"/>
  <c r="E246" i="1"/>
  <c r="E252" i="1"/>
  <c r="R262" i="1"/>
  <c r="E264" i="1"/>
  <c r="S264" i="1" s="1"/>
  <c r="E274" i="1"/>
  <c r="S274" i="1" s="1"/>
  <c r="R276" i="1"/>
  <c r="E279" i="1"/>
  <c r="R283" i="1"/>
  <c r="R288" i="1"/>
  <c r="E294" i="1"/>
  <c r="E302" i="1"/>
  <c r="S302" i="1" s="1"/>
  <c r="E306" i="1"/>
  <c r="S306" i="1" s="1"/>
  <c r="R311" i="1"/>
  <c r="E316" i="1"/>
  <c r="E320" i="1"/>
  <c r="E330" i="1"/>
  <c r="S330" i="1" s="1"/>
  <c r="E334" i="1"/>
  <c r="R335" i="1"/>
  <c r="E336" i="1"/>
  <c r="R339" i="1"/>
  <c r="E347" i="1"/>
  <c r="R349" i="1"/>
  <c r="R358" i="1"/>
  <c r="E359" i="1"/>
  <c r="S359" i="1" s="1"/>
  <c r="R362" i="1"/>
  <c r="E288" i="1"/>
  <c r="S288" i="1" s="1"/>
  <c r="R302" i="1"/>
  <c r="R321" i="1"/>
  <c r="R345" i="1"/>
  <c r="R344" i="1"/>
  <c r="H15" i="4"/>
  <c r="D15" i="4"/>
  <c r="T365" i="1"/>
  <c r="E8" i="1"/>
  <c r="Y8" i="1"/>
  <c r="E9" i="1"/>
  <c r="S9" i="1" s="1"/>
  <c r="Y9" i="1"/>
  <c r="E10" i="1"/>
  <c r="Y10" i="1"/>
  <c r="E11" i="1"/>
  <c r="S11" i="1" s="1"/>
  <c r="Y11" i="1"/>
  <c r="E12" i="1"/>
  <c r="Y12" i="1"/>
  <c r="E13" i="1"/>
  <c r="S13" i="1" s="1"/>
  <c r="Y13" i="1"/>
  <c r="E14" i="1"/>
  <c r="Y14" i="1"/>
  <c r="E15" i="1"/>
  <c r="Y15" i="1"/>
  <c r="Y16" i="1"/>
  <c r="Y17" i="1"/>
  <c r="Y18" i="1"/>
  <c r="Y19" i="1"/>
  <c r="Y20" i="1"/>
  <c r="Y21" i="1"/>
  <c r="E22" i="1"/>
  <c r="S22" i="1" s="1"/>
  <c r="Y22" i="1"/>
  <c r="E23" i="1"/>
  <c r="S23" i="1" s="1"/>
  <c r="Y23" i="1"/>
  <c r="E24" i="1"/>
  <c r="S24" i="1" s="1"/>
  <c r="Y24" i="1"/>
  <c r="E25" i="1"/>
  <c r="S25" i="1" s="1"/>
  <c r="Y25" i="1"/>
  <c r="E26" i="1"/>
  <c r="S26" i="1" s="1"/>
  <c r="Y26" i="1"/>
  <c r="E27" i="1"/>
  <c r="S27" i="1" s="1"/>
  <c r="Y27" i="1"/>
  <c r="E28" i="1"/>
  <c r="S28" i="1" s="1"/>
  <c r="Y28" i="1"/>
  <c r="E29" i="1"/>
  <c r="S29" i="1" s="1"/>
  <c r="Y29" i="1"/>
  <c r="E30" i="1"/>
  <c r="S30" i="1" s="1"/>
  <c r="Y30" i="1"/>
  <c r="Y31" i="1"/>
  <c r="Y32" i="1"/>
  <c r="Y33" i="1"/>
  <c r="Y34" i="1"/>
  <c r="Y35" i="1"/>
  <c r="E36" i="1"/>
  <c r="S36" i="1" s="1"/>
  <c r="Y36" i="1"/>
  <c r="E37" i="1"/>
  <c r="S37" i="1" s="1"/>
  <c r="Y37" i="1"/>
  <c r="E38" i="1"/>
  <c r="S38" i="1" s="1"/>
  <c r="Y38" i="1"/>
  <c r="E39" i="1"/>
  <c r="S39" i="1" s="1"/>
  <c r="Y39" i="1"/>
  <c r="E40" i="1"/>
  <c r="S40" i="1" s="1"/>
  <c r="Y40" i="1"/>
  <c r="Y41" i="1"/>
  <c r="E42" i="1"/>
  <c r="Y42" i="1"/>
  <c r="E43" i="1"/>
  <c r="Y43" i="1"/>
  <c r="Y44" i="1"/>
  <c r="Y45" i="1"/>
  <c r="Y46" i="1"/>
  <c r="Y47" i="1"/>
  <c r="Y48" i="1"/>
  <c r="Y49" i="1"/>
  <c r="E50" i="1"/>
  <c r="Y50" i="1"/>
  <c r="E51" i="1"/>
  <c r="S51" i="1" s="1"/>
  <c r="Y51" i="1"/>
  <c r="E52" i="1"/>
  <c r="S52" i="1" s="1"/>
  <c r="Y52" i="1"/>
  <c r="E53" i="1"/>
  <c r="S53" i="1" s="1"/>
  <c r="Y53" i="1"/>
  <c r="E54" i="1"/>
  <c r="Y54" i="1"/>
  <c r="E55" i="1"/>
  <c r="S55" i="1" s="1"/>
  <c r="Y55" i="1"/>
  <c r="E56" i="1"/>
  <c r="S56" i="1" s="1"/>
  <c r="Y56" i="1"/>
  <c r="E57" i="1"/>
  <c r="Y57" i="1"/>
  <c r="Y58" i="1"/>
  <c r="Y59" i="1"/>
  <c r="Y60" i="1"/>
  <c r="Y61" i="1"/>
  <c r="Y62" i="1"/>
  <c r="Y63" i="1"/>
  <c r="E64" i="1"/>
  <c r="S64" i="1" s="1"/>
  <c r="Y64" i="1"/>
  <c r="E65" i="1"/>
  <c r="S65" i="1" s="1"/>
  <c r="Y65" i="1"/>
  <c r="E66" i="1"/>
  <c r="S66" i="1" s="1"/>
  <c r="Y66" i="1"/>
  <c r="E67" i="1"/>
  <c r="S67" i="1" s="1"/>
  <c r="Y67" i="1"/>
  <c r="E68" i="1"/>
  <c r="S68" i="1" s="1"/>
  <c r="Y68" i="1"/>
  <c r="Y69" i="1"/>
  <c r="E70" i="1"/>
  <c r="Y70" i="1"/>
  <c r="E71" i="1"/>
  <c r="Y71" i="1"/>
  <c r="E72" i="1"/>
  <c r="S72" i="1" s="1"/>
  <c r="Y72" i="1"/>
  <c r="Y73" i="1"/>
  <c r="Y74" i="1"/>
  <c r="Y75" i="1"/>
  <c r="Y76" i="1"/>
  <c r="Y77" i="1"/>
  <c r="E78" i="1"/>
  <c r="S78" i="1" s="1"/>
  <c r="Y78" i="1"/>
  <c r="E79" i="1"/>
  <c r="S79" i="1" s="1"/>
  <c r="Y79" i="1"/>
  <c r="E80" i="1"/>
  <c r="S80" i="1" s="1"/>
  <c r="Y80" i="1"/>
  <c r="E81" i="1"/>
  <c r="S81" i="1" s="1"/>
  <c r="Y81" i="1"/>
  <c r="E82" i="1"/>
  <c r="S82" i="1" s="1"/>
  <c r="Y82" i="1"/>
  <c r="Y83" i="1"/>
  <c r="E84" i="1"/>
  <c r="S84" i="1" s="1"/>
  <c r="Y84" i="1"/>
  <c r="E85" i="1"/>
  <c r="S85" i="1" s="1"/>
  <c r="Y85" i="1"/>
  <c r="Y86" i="1"/>
  <c r="E87" i="1"/>
  <c r="Y87" i="1"/>
  <c r="Y88" i="1"/>
  <c r="Y89" i="1"/>
  <c r="Y90" i="1"/>
  <c r="Y91" i="1"/>
  <c r="E92" i="1"/>
  <c r="S92" i="1" s="1"/>
  <c r="Y92" i="1"/>
  <c r="E93" i="1"/>
  <c r="S93" i="1" s="1"/>
  <c r="Y93" i="1"/>
  <c r="E94" i="1"/>
  <c r="S94" i="1" s="1"/>
  <c r="Y94" i="1"/>
  <c r="E95" i="1"/>
  <c r="S95" i="1" s="1"/>
  <c r="Y95" i="1"/>
  <c r="E96" i="1"/>
  <c r="S96" i="1" s="1"/>
  <c r="Y96" i="1"/>
  <c r="E97" i="1"/>
  <c r="S97" i="1" s="1"/>
  <c r="Y97" i="1"/>
  <c r="E98" i="1"/>
  <c r="Y98" i="1"/>
  <c r="E99" i="1"/>
  <c r="Y99" i="1"/>
  <c r="Y100" i="1"/>
  <c r="Y101" i="1"/>
  <c r="Y102" i="1"/>
  <c r="Y103" i="1"/>
  <c r="Y104" i="1"/>
  <c r="Y105" i="1"/>
  <c r="E106" i="1"/>
  <c r="Y106" i="1"/>
  <c r="E107" i="1"/>
  <c r="S107" i="1" s="1"/>
  <c r="Y107" i="1"/>
  <c r="E108" i="1"/>
  <c r="S108" i="1" s="1"/>
  <c r="Y108" i="1"/>
  <c r="E109" i="1"/>
  <c r="S109" i="1" s="1"/>
  <c r="Y109" i="1"/>
  <c r="E110" i="1"/>
  <c r="S110" i="1" s="1"/>
  <c r="Y110" i="1"/>
  <c r="Y111" i="1"/>
  <c r="E112" i="1"/>
  <c r="S112" i="1" s="1"/>
  <c r="Y112" i="1"/>
  <c r="E113" i="1"/>
  <c r="Y113" i="1"/>
  <c r="E114" i="1"/>
  <c r="S114" i="1" s="1"/>
  <c r="Y114" i="1"/>
  <c r="Y115" i="1"/>
  <c r="Y116" i="1"/>
  <c r="Y117" i="1"/>
  <c r="Y118" i="1"/>
  <c r="Y119" i="1"/>
  <c r="E120" i="1"/>
  <c r="S120" i="1" s="1"/>
  <c r="Y120" i="1"/>
  <c r="E121" i="1"/>
  <c r="S121" i="1" s="1"/>
  <c r="Y121" i="1"/>
  <c r="E122" i="1"/>
  <c r="S122" i="1" s="1"/>
  <c r="Y122" i="1"/>
  <c r="E123" i="1"/>
  <c r="S123" i="1" s="1"/>
  <c r="Y123" i="1"/>
  <c r="E124" i="1"/>
  <c r="S124" i="1" s="1"/>
  <c r="Y124" i="1"/>
  <c r="Y125" i="1"/>
  <c r="E126" i="1"/>
  <c r="S126" i="1" s="1"/>
  <c r="Y126" i="1"/>
  <c r="E127" i="1"/>
  <c r="Y127" i="1"/>
  <c r="E128" i="1"/>
  <c r="S128" i="1" s="1"/>
  <c r="Y128" i="1"/>
  <c r="Y129" i="1"/>
  <c r="Y130" i="1"/>
  <c r="Y131" i="1"/>
  <c r="Y132" i="1"/>
  <c r="Y133" i="1"/>
  <c r="E134" i="1"/>
  <c r="S134" i="1" s="1"/>
  <c r="Y134" i="1"/>
  <c r="E135" i="1"/>
  <c r="Y135" i="1"/>
  <c r="E136" i="1"/>
  <c r="Y136" i="1"/>
  <c r="E137" i="1"/>
  <c r="Y137" i="1"/>
  <c r="E138" i="1"/>
  <c r="Y138" i="1"/>
  <c r="E139" i="1"/>
  <c r="Y139" i="1"/>
  <c r="E140" i="1"/>
  <c r="Y140" i="1"/>
  <c r="E141" i="1"/>
  <c r="S141" i="1" s="1"/>
  <c r="Y141" i="1"/>
  <c r="Y142" i="1"/>
  <c r="Y143" i="1"/>
  <c r="Y144" i="1"/>
  <c r="Y145" i="1"/>
  <c r="Y146" i="1"/>
  <c r="Y147" i="1"/>
  <c r="E148" i="1"/>
  <c r="S148" i="1" s="1"/>
  <c r="Y148" i="1"/>
  <c r="E149" i="1"/>
  <c r="S149" i="1" s="1"/>
  <c r="Y149" i="1"/>
  <c r="E150" i="1"/>
  <c r="Y150" i="1"/>
  <c r="E151" i="1"/>
  <c r="Y151" i="1"/>
  <c r="E152" i="1"/>
  <c r="S152" i="1" s="1"/>
  <c r="Y152" i="1"/>
  <c r="Y153" i="1"/>
  <c r="E154" i="1"/>
  <c r="Y154" i="1"/>
  <c r="E155" i="1"/>
  <c r="S155" i="1" s="1"/>
  <c r="Y155" i="1"/>
  <c r="E156" i="1"/>
  <c r="S156" i="1" s="1"/>
  <c r="Y156" i="1"/>
  <c r="Y157" i="1"/>
  <c r="Y158" i="1"/>
  <c r="Y159" i="1"/>
  <c r="Y160" i="1"/>
  <c r="Y161" i="1"/>
  <c r="E162" i="1"/>
  <c r="S162" i="1" s="1"/>
  <c r="Y162" i="1"/>
  <c r="E163" i="1"/>
  <c r="S163" i="1" s="1"/>
  <c r="Y163" i="1"/>
  <c r="E164" i="1"/>
  <c r="Y164" i="1"/>
  <c r="E165" i="1"/>
  <c r="S165" i="1" s="1"/>
  <c r="Y165" i="1"/>
  <c r="E166" i="1"/>
  <c r="S166" i="1" s="1"/>
  <c r="Y166" i="1"/>
  <c r="Y167" i="1"/>
  <c r="E168" i="1"/>
  <c r="Y168" i="1"/>
  <c r="E169" i="1"/>
  <c r="Y169" i="1"/>
  <c r="E170" i="1"/>
  <c r="S170" i="1" s="1"/>
  <c r="Y170" i="1"/>
  <c r="Y171" i="1"/>
  <c r="Y172" i="1"/>
  <c r="Y173" i="1"/>
  <c r="Y174" i="1"/>
  <c r="Y175" i="1"/>
  <c r="E176" i="1"/>
  <c r="S176" i="1" s="1"/>
  <c r="Y176" i="1"/>
  <c r="E177" i="1"/>
  <c r="S177" i="1" s="1"/>
  <c r="Y177" i="1"/>
  <c r="E178" i="1"/>
  <c r="S178" i="1" s="1"/>
  <c r="Y178" i="1"/>
  <c r="E179" i="1"/>
  <c r="Y179" i="1"/>
  <c r="E180" i="1"/>
  <c r="S180" i="1" s="1"/>
  <c r="Y180" i="1"/>
  <c r="E181" i="1"/>
  <c r="S181" i="1" s="1"/>
  <c r="Y181" i="1"/>
  <c r="E182" i="1"/>
  <c r="Y182" i="1"/>
  <c r="E183" i="1"/>
  <c r="S183" i="1" s="1"/>
  <c r="Y183" i="1"/>
  <c r="Y184" i="1"/>
  <c r="Y185" i="1"/>
  <c r="Y186" i="1"/>
  <c r="Y187" i="1"/>
  <c r="Y188" i="1"/>
  <c r="Y189" i="1"/>
  <c r="E190" i="1"/>
  <c r="S190" i="1" s="1"/>
  <c r="Y190" i="1"/>
  <c r="E191" i="1"/>
  <c r="S191" i="1" s="1"/>
  <c r="Y191" i="1"/>
  <c r="E192" i="1"/>
  <c r="Y192" i="1"/>
  <c r="E193" i="1"/>
  <c r="S193" i="1" s="1"/>
  <c r="Y193" i="1"/>
  <c r="E194" i="1"/>
  <c r="S194" i="1" s="1"/>
  <c r="Y194" i="1"/>
  <c r="Y195" i="1"/>
  <c r="Y196" i="1"/>
  <c r="E197" i="1"/>
  <c r="Y197" i="1"/>
  <c r="E198" i="1"/>
  <c r="S198" i="1" s="1"/>
  <c r="Y198" i="1"/>
  <c r="Y199" i="1"/>
  <c r="Y200" i="1"/>
  <c r="Y201" i="1"/>
  <c r="Y202" i="1"/>
  <c r="Y203" i="1"/>
  <c r="Y204" i="1"/>
  <c r="E205" i="1"/>
  <c r="S205" i="1" s="1"/>
  <c r="Y205" i="1"/>
  <c r="E206" i="1"/>
  <c r="S206" i="1" s="1"/>
  <c r="Y206" i="1"/>
  <c r="E207" i="1"/>
  <c r="Y207" i="1"/>
  <c r="E208" i="1"/>
  <c r="S208" i="1" s="1"/>
  <c r="Y208" i="1"/>
  <c r="E209" i="1"/>
  <c r="Y209" i="1"/>
  <c r="E210" i="1"/>
  <c r="Y210" i="1"/>
  <c r="E211" i="1"/>
  <c r="S211" i="1" s="1"/>
  <c r="Y211" i="1"/>
  <c r="E212" i="1"/>
  <c r="S212" i="1" s="1"/>
  <c r="Y212" i="1"/>
  <c r="Y213" i="1"/>
  <c r="Y214" i="1"/>
  <c r="Y215" i="1"/>
  <c r="Y216" i="1"/>
  <c r="Y217" i="1"/>
  <c r="E218" i="1"/>
  <c r="S218" i="1" s="1"/>
  <c r="Y218" i="1"/>
  <c r="E219" i="1"/>
  <c r="S219" i="1" s="1"/>
  <c r="Y219" i="1"/>
  <c r="Y220" i="1"/>
  <c r="E221" i="1"/>
  <c r="S221" i="1" s="1"/>
  <c r="Y221" i="1"/>
  <c r="E222" i="1"/>
  <c r="Y222" i="1"/>
  <c r="E223" i="1"/>
  <c r="Y223" i="1"/>
  <c r="E224" i="1"/>
  <c r="Y224" i="1"/>
  <c r="E225" i="1"/>
  <c r="Y225" i="1"/>
  <c r="Y226" i="1"/>
  <c r="Y227" i="1"/>
  <c r="Y228" i="1"/>
  <c r="Y229" i="1"/>
  <c r="Y230" i="1"/>
  <c r="Y231" i="1"/>
  <c r="E232" i="1"/>
  <c r="S232" i="1" s="1"/>
  <c r="Y232" i="1"/>
  <c r="E233" i="1"/>
  <c r="S233" i="1" s="1"/>
  <c r="Y233" i="1"/>
  <c r="E234" i="1"/>
  <c r="S234" i="1" s="1"/>
  <c r="Y234" i="1"/>
  <c r="E235" i="1"/>
  <c r="Y235" i="1"/>
  <c r="Y236" i="1"/>
  <c r="Y237" i="1"/>
  <c r="E238" i="1"/>
  <c r="Y238" i="1"/>
  <c r="E239" i="1"/>
  <c r="S239" i="1" s="1"/>
  <c r="Y239" i="1"/>
  <c r="E240" i="1"/>
  <c r="S240" i="1" s="1"/>
  <c r="Y240" i="1"/>
  <c r="Y241" i="1"/>
  <c r="Y242" i="1"/>
  <c r="Y243" i="1"/>
  <c r="Y244" i="1"/>
  <c r="Y245" i="1"/>
  <c r="Y246" i="1"/>
  <c r="E247" i="1"/>
  <c r="S247" i="1" s="1"/>
  <c r="Y247" i="1"/>
  <c r="Y248" i="1"/>
  <c r="E249" i="1"/>
  <c r="Y249" i="1"/>
  <c r="E250" i="1"/>
  <c r="Y250" i="1"/>
  <c r="E251" i="1"/>
  <c r="S251" i="1" s="1"/>
  <c r="Y251" i="1"/>
  <c r="Y252" i="1"/>
  <c r="E253" i="1"/>
  <c r="Y253" i="1"/>
  <c r="Y254" i="1"/>
  <c r="Y255" i="1"/>
  <c r="Y256" i="1"/>
  <c r="Y257" i="1"/>
  <c r="Y258" i="1"/>
  <c r="Y259" i="1"/>
  <c r="E260" i="1"/>
  <c r="S260" i="1" s="1"/>
  <c r="Y260" i="1"/>
  <c r="E261" i="1"/>
  <c r="Y261" i="1"/>
  <c r="E262" i="1"/>
  <c r="S262" i="1" s="1"/>
  <c r="Y262" i="1"/>
  <c r="E263" i="1"/>
  <c r="Y263" i="1"/>
  <c r="Y264" i="1"/>
  <c r="Y265" i="1"/>
  <c r="E266" i="1"/>
  <c r="S266" i="1" s="1"/>
  <c r="Y266" i="1"/>
  <c r="E267" i="1"/>
  <c r="Y267" i="1"/>
  <c r="E268" i="1"/>
  <c r="S268" i="1" s="1"/>
  <c r="Y268" i="1"/>
  <c r="E269" i="1"/>
  <c r="Y269" i="1"/>
  <c r="Y270" i="1"/>
  <c r="Y271" i="1"/>
  <c r="Y272" i="1"/>
  <c r="Y273" i="1"/>
  <c r="Y274" i="1"/>
  <c r="E275" i="1"/>
  <c r="Y275" i="1"/>
  <c r="Y276" i="1"/>
  <c r="E277" i="1"/>
  <c r="Y277" i="1"/>
  <c r="E278" i="1"/>
  <c r="S278" i="1" s="1"/>
  <c r="Y278" i="1"/>
  <c r="Y279" i="1"/>
  <c r="Y280" i="1"/>
  <c r="E281" i="1"/>
  <c r="Y281" i="1"/>
  <c r="Y282" i="1"/>
  <c r="Y283" i="1"/>
  <c r="Y284" i="1"/>
  <c r="Y285" i="1"/>
  <c r="Y286" i="1"/>
  <c r="Y287" i="1"/>
  <c r="Y288" i="1"/>
  <c r="E289" i="1"/>
  <c r="Y289" i="1"/>
  <c r="E290" i="1"/>
  <c r="S290" i="1" s="1"/>
  <c r="Y290" i="1"/>
  <c r="E291" i="1"/>
  <c r="Y291" i="1"/>
  <c r="E292" i="1"/>
  <c r="S292" i="1" s="1"/>
  <c r="Y292" i="1"/>
  <c r="Y293" i="1"/>
  <c r="Y294" i="1"/>
  <c r="E295" i="1"/>
  <c r="Y295" i="1"/>
  <c r="E296" i="1"/>
  <c r="Y296" i="1"/>
  <c r="Y297" i="1"/>
  <c r="Y298" i="1"/>
  <c r="Y299" i="1"/>
  <c r="Y300" i="1"/>
  <c r="Y301" i="1"/>
  <c r="Y302" i="1"/>
  <c r="E303" i="1"/>
  <c r="Y303" i="1"/>
  <c r="Y304" i="1"/>
  <c r="E305" i="1"/>
  <c r="Y305" i="1"/>
  <c r="Y306" i="1"/>
  <c r="E307" i="1"/>
  <c r="S307" i="1" s="1"/>
  <c r="Y307" i="1"/>
  <c r="E308" i="1"/>
  <c r="S308" i="1" s="1"/>
  <c r="Y308" i="1"/>
  <c r="E309" i="1"/>
  <c r="Y309" i="1"/>
  <c r="Y310" i="1"/>
  <c r="Y311" i="1"/>
  <c r="Y312" i="1"/>
  <c r="Y313" i="1"/>
  <c r="Y314" i="1"/>
  <c r="Y315" i="1"/>
  <c r="Y316" i="1"/>
  <c r="E317" i="1"/>
  <c r="S317" i="1" s="1"/>
  <c r="Y317" i="1"/>
  <c r="Y318" i="1"/>
  <c r="E319" i="1"/>
  <c r="S319" i="1" s="1"/>
  <c r="Y319" i="1"/>
  <c r="Y320" i="1"/>
  <c r="Y321" i="1"/>
  <c r="Y322" i="1"/>
  <c r="E323" i="1"/>
  <c r="Y323" i="1"/>
  <c r="Y324" i="1"/>
  <c r="Y325" i="1"/>
  <c r="Y326" i="1"/>
  <c r="Y327" i="1"/>
  <c r="Y328" i="1"/>
  <c r="Y329" i="1"/>
  <c r="Y330" i="1"/>
  <c r="Y331" i="1"/>
  <c r="Y332" i="1"/>
  <c r="E333" i="1"/>
  <c r="Y333" i="1"/>
  <c r="Y334" i="1"/>
  <c r="Y335" i="1"/>
  <c r="Y336" i="1"/>
  <c r="E337" i="1"/>
  <c r="Y337" i="1"/>
  <c r="E338" i="1"/>
  <c r="Y338" i="1"/>
  <c r="Y339" i="1"/>
  <c r="Y340" i="1"/>
  <c r="Y341" i="1"/>
  <c r="Y342" i="1"/>
  <c r="Y343" i="1"/>
  <c r="E344" i="1"/>
  <c r="Y344" i="1"/>
  <c r="E345" i="1"/>
  <c r="S345" i="1" s="1"/>
  <c r="Y345" i="1"/>
  <c r="Y346" i="1"/>
  <c r="Y347" i="1"/>
  <c r="E348" i="1"/>
  <c r="Y348" i="1"/>
  <c r="Y349" i="1"/>
  <c r="Y350" i="1"/>
  <c r="E351" i="1"/>
  <c r="S351" i="1" s="1"/>
  <c r="Y351" i="1"/>
  <c r="Y352" i="1"/>
  <c r="Y353" i="1"/>
  <c r="Y354" i="1"/>
  <c r="Y355" i="1"/>
  <c r="Y356" i="1"/>
  <c r="Y357" i="1"/>
  <c r="E358" i="1"/>
  <c r="S358" i="1" s="1"/>
  <c r="Y358" i="1"/>
  <c r="Y359" i="1"/>
  <c r="Y360" i="1"/>
  <c r="Y361" i="1"/>
  <c r="Y362" i="1"/>
  <c r="Y363" i="1"/>
  <c r="E7" i="1"/>
  <c r="K23" i="3"/>
  <c r="Q23" i="3"/>
  <c r="D24" i="4"/>
  <c r="C24" i="4"/>
  <c r="C35" i="4"/>
  <c r="F55" i="4"/>
  <c r="F54" i="4"/>
  <c r="F53" i="4"/>
  <c r="F52" i="4"/>
  <c r="F51" i="4"/>
  <c r="F50" i="4"/>
  <c r="F49" i="4"/>
  <c r="F48" i="4"/>
  <c r="F47" i="4"/>
  <c r="F46" i="4"/>
  <c r="F45" i="4"/>
  <c r="F44" i="4"/>
  <c r="B55" i="4"/>
  <c r="B54" i="4"/>
  <c r="B53" i="4"/>
  <c r="B52" i="4"/>
  <c r="B51" i="4"/>
  <c r="B50" i="4"/>
  <c r="B49" i="4"/>
  <c r="B48" i="4"/>
  <c r="B47" i="4"/>
  <c r="B46" i="4"/>
  <c r="B45" i="4"/>
  <c r="B44" i="4"/>
  <c r="C44" i="4"/>
  <c r="H2" i="4"/>
  <c r="L2" i="4"/>
  <c r="G2" i="4"/>
  <c r="K2" i="4"/>
  <c r="F2" i="4"/>
  <c r="J2" i="4"/>
  <c r="N11" i="3"/>
  <c r="N12" i="3"/>
  <c r="N13" i="3"/>
  <c r="N14" i="3"/>
  <c r="N15" i="3"/>
  <c r="N16" i="3"/>
  <c r="N17" i="3"/>
  <c r="N18" i="3"/>
  <c r="N19" i="3"/>
  <c r="N20" i="3"/>
  <c r="N21" i="3"/>
  <c r="D11" i="3"/>
  <c r="O11" i="3"/>
  <c r="D12" i="3"/>
  <c r="O12" i="3" s="1"/>
  <c r="D13" i="3"/>
  <c r="O13" i="3" s="1"/>
  <c r="D14" i="3"/>
  <c r="O14" i="3" s="1"/>
  <c r="D15" i="3"/>
  <c r="O15" i="3" s="1"/>
  <c r="D16" i="3"/>
  <c r="O16" i="3" s="1"/>
  <c r="D17" i="3"/>
  <c r="O17" i="3" s="1"/>
  <c r="D18" i="3"/>
  <c r="O18" i="3"/>
  <c r="D19" i="3"/>
  <c r="O19" i="3" s="1"/>
  <c r="D20" i="3"/>
  <c r="O20" i="3" s="1"/>
  <c r="D21" i="3"/>
  <c r="O21" i="3"/>
  <c r="L15" i="4"/>
  <c r="K3" i="3"/>
  <c r="H24" i="4"/>
  <c r="I43" i="4"/>
  <c r="H44" i="4"/>
  <c r="H48" i="4"/>
  <c r="H49" i="4"/>
  <c r="H50" i="4"/>
  <c r="H51" i="4"/>
  <c r="H52" i="4"/>
  <c r="H53" i="4"/>
  <c r="H54" i="4"/>
  <c r="H55" i="4"/>
  <c r="D44" i="4"/>
  <c r="D48" i="4"/>
  <c r="D49" i="4"/>
  <c r="D50" i="4"/>
  <c r="D51" i="4"/>
  <c r="D52" i="4"/>
  <c r="D53" i="4"/>
  <c r="L53" i="4"/>
  <c r="D54" i="4"/>
  <c r="L54" i="4"/>
  <c r="D55" i="4"/>
  <c r="L55" i="4"/>
  <c r="L16" i="4"/>
  <c r="L17" i="4"/>
  <c r="L18" i="4"/>
  <c r="D23" i="4"/>
  <c r="D43" i="4"/>
  <c r="I16" i="4"/>
  <c r="I17" i="4"/>
  <c r="I18" i="4"/>
  <c r="I15" i="4"/>
  <c r="I14" i="4"/>
  <c r="E16" i="4"/>
  <c r="E17" i="4"/>
  <c r="E18" i="4"/>
  <c r="E15" i="4"/>
  <c r="E14" i="4"/>
  <c r="A38" i="4"/>
  <c r="A37" i="4"/>
  <c r="H23" i="4"/>
  <c r="H43" i="4"/>
  <c r="L3" i="4"/>
  <c r="L4" i="4"/>
  <c r="L5" i="4"/>
  <c r="L6" i="4"/>
  <c r="L7" i="4"/>
  <c r="L8" i="4"/>
  <c r="L9" i="4"/>
  <c r="L10" i="4"/>
  <c r="L11" i="4"/>
  <c r="L12" i="4"/>
  <c r="L13" i="4"/>
  <c r="L14" i="4"/>
  <c r="G55" i="4"/>
  <c r="C55" i="4"/>
  <c r="G54" i="4"/>
  <c r="C54" i="4"/>
  <c r="C34" i="4"/>
  <c r="L48" i="4"/>
  <c r="L23" i="4"/>
  <c r="L43" i="4"/>
  <c r="L52" i="4"/>
  <c r="L50" i="4"/>
  <c r="L51" i="4"/>
  <c r="L49" i="4"/>
  <c r="E44" i="4"/>
  <c r="L45" i="4"/>
  <c r="D56" i="4"/>
  <c r="L44" i="4"/>
  <c r="K55" i="4"/>
  <c r="R15" i="1"/>
  <c r="R39" i="1"/>
  <c r="R55" i="1"/>
  <c r="R348" i="1"/>
  <c r="R347" i="1"/>
  <c r="R316" i="1"/>
  <c r="R309" i="1"/>
  <c r="R305" i="1"/>
  <c r="R292" i="1"/>
  <c r="R280" i="1"/>
  <c r="R266" i="1"/>
  <c r="R264" i="1"/>
  <c r="R261" i="1"/>
  <c r="R260" i="1"/>
  <c r="R254" i="1"/>
  <c r="R251" i="1"/>
  <c r="R250" i="1"/>
  <c r="R249" i="1"/>
  <c r="R248" i="1"/>
  <c r="R237" i="1"/>
  <c r="R236" i="1"/>
  <c r="R235" i="1"/>
  <c r="R234" i="1"/>
  <c r="R233" i="1"/>
  <c r="R232" i="1"/>
  <c r="R226" i="1"/>
  <c r="R225" i="1"/>
  <c r="R221" i="1"/>
  <c r="R220" i="1"/>
  <c r="R218" i="1"/>
  <c r="R211" i="1"/>
  <c r="R208" i="1"/>
  <c r="R206" i="1"/>
  <c r="R205" i="1"/>
  <c r="R204" i="1"/>
  <c r="R198" i="1"/>
  <c r="R197" i="1"/>
  <c r="R194" i="1"/>
  <c r="R193" i="1"/>
  <c r="R192" i="1"/>
  <c r="R190" i="1"/>
  <c r="R182" i="1"/>
  <c r="R181" i="1"/>
  <c r="R180" i="1"/>
  <c r="R179" i="1"/>
  <c r="R178" i="1"/>
  <c r="R177" i="1"/>
  <c r="R176" i="1"/>
  <c r="R168" i="1"/>
  <c r="R166" i="1"/>
  <c r="R165" i="1"/>
  <c r="R164" i="1"/>
  <c r="R162" i="1"/>
  <c r="R156" i="1"/>
  <c r="R153" i="1"/>
  <c r="R152" i="1"/>
  <c r="R150" i="1"/>
  <c r="R149" i="1"/>
  <c r="R148" i="1"/>
  <c r="R141" i="1"/>
  <c r="R138" i="1"/>
  <c r="R137" i="1"/>
  <c r="R136" i="1"/>
  <c r="R134" i="1"/>
  <c r="R128" i="1"/>
  <c r="R124" i="1"/>
  <c r="R123" i="1"/>
  <c r="R122" i="1"/>
  <c r="R121" i="1"/>
  <c r="R120" i="1"/>
  <c r="R112" i="1"/>
  <c r="R110" i="1"/>
  <c r="R109" i="1"/>
  <c r="R108" i="1"/>
  <c r="R106" i="1"/>
  <c r="R99" i="1"/>
  <c r="R97" i="1"/>
  <c r="R96" i="1"/>
  <c r="R94" i="1"/>
  <c r="R93" i="1"/>
  <c r="R92" i="1"/>
  <c r="R86" i="1"/>
  <c r="R85" i="1"/>
  <c r="R82" i="1"/>
  <c r="R81" i="1"/>
  <c r="R80" i="1"/>
  <c r="R78" i="1"/>
  <c r="R69" i="1"/>
  <c r="R68" i="1"/>
  <c r="R67" i="1"/>
  <c r="R66" i="1"/>
  <c r="R65" i="1"/>
  <c r="R64" i="1"/>
  <c r="R57" i="1"/>
  <c r="R54" i="1"/>
  <c r="R53" i="1"/>
  <c r="R52" i="1"/>
  <c r="R51" i="1"/>
  <c r="R50" i="1"/>
  <c r="R45" i="1"/>
  <c r="R44" i="1"/>
  <c r="R43" i="1"/>
  <c r="R42" i="1"/>
  <c r="R40" i="1"/>
  <c r="R38" i="1"/>
  <c r="R36" i="1"/>
  <c r="R28" i="1"/>
  <c r="R27" i="1"/>
  <c r="R26" i="1"/>
  <c r="R25" i="1"/>
  <c r="R24" i="1"/>
  <c r="R22" i="1"/>
  <c r="R13" i="1"/>
  <c r="R12" i="1"/>
  <c r="S12" i="1"/>
  <c r="R11" i="1"/>
  <c r="R10" i="1"/>
  <c r="R9" i="1"/>
  <c r="R8" i="1"/>
  <c r="U2" i="1"/>
  <c r="V2" i="1" s="1"/>
  <c r="N2" i="1"/>
  <c r="Q2" i="1" s="1"/>
  <c r="M2" i="1"/>
  <c r="B25" i="3"/>
  <c r="G53" i="4"/>
  <c r="C53" i="4"/>
  <c r="C33" i="4"/>
  <c r="G52" i="4"/>
  <c r="C52" i="4"/>
  <c r="C32" i="4"/>
  <c r="R223" i="1"/>
  <c r="R95" i="1"/>
  <c r="R279" i="1"/>
  <c r="R79" i="1"/>
  <c r="R239" i="1"/>
  <c r="R167" i="1"/>
  <c r="R135" i="1"/>
  <c r="R290" i="1"/>
  <c r="R207" i="1"/>
  <c r="R151" i="1"/>
  <c r="R87" i="1"/>
  <c r="R265" i="1"/>
  <c r="K52" i="4"/>
  <c r="C51" i="4"/>
  <c r="C31" i="4"/>
  <c r="G50" i="4"/>
  <c r="C50" i="4"/>
  <c r="C30" i="4"/>
  <c r="D7" i="3"/>
  <c r="O7" i="3" s="1"/>
  <c r="N9" i="3"/>
  <c r="G49" i="4"/>
  <c r="C49" i="4"/>
  <c r="C29" i="4"/>
  <c r="G48" i="4"/>
  <c r="C48" i="4"/>
  <c r="C28" i="4"/>
  <c r="C27" i="4"/>
  <c r="G47" i="4"/>
  <c r="C47" i="4"/>
  <c r="G46" i="4"/>
  <c r="C25" i="4"/>
  <c r="D8" i="3"/>
  <c r="O8" i="3" s="1"/>
  <c r="F2" i="3"/>
  <c r="G45" i="4"/>
  <c r="C45" i="4"/>
  <c r="D9" i="3"/>
  <c r="O9" i="3" s="1"/>
  <c r="C23" i="4"/>
  <c r="C43" i="4"/>
  <c r="K53" i="4"/>
  <c r="G51" i="4"/>
  <c r="K6" i="4"/>
  <c r="J6" i="4"/>
  <c r="J5" i="4"/>
  <c r="A39" i="4"/>
  <c r="A36" i="4"/>
  <c r="J23" i="4"/>
  <c r="J43" i="4"/>
  <c r="G23" i="4"/>
  <c r="G43" i="4"/>
  <c r="K4" i="4"/>
  <c r="A55" i="4"/>
  <c r="A54" i="4"/>
  <c r="A53" i="4"/>
  <c r="A52" i="4"/>
  <c r="J51" i="4"/>
  <c r="A51" i="4"/>
  <c r="A50" i="4"/>
  <c r="A49" i="4"/>
  <c r="A48" i="4"/>
  <c r="A47" i="4"/>
  <c r="A46" i="4"/>
  <c r="A45" i="4"/>
  <c r="G44" i="4"/>
  <c r="A44" i="4"/>
  <c r="M43" i="4"/>
  <c r="B23" i="4"/>
  <c r="B43" i="4"/>
  <c r="K14" i="4"/>
  <c r="J14" i="4"/>
  <c r="K13" i="4"/>
  <c r="J13" i="4"/>
  <c r="K12" i="4"/>
  <c r="J12" i="4"/>
  <c r="K11" i="4"/>
  <c r="J11" i="4"/>
  <c r="K10" i="4"/>
  <c r="J10" i="4"/>
  <c r="K9" i="4"/>
  <c r="J9" i="4"/>
  <c r="K8" i="4"/>
  <c r="J8" i="4"/>
  <c r="K7" i="4"/>
  <c r="J7" i="4"/>
  <c r="J4" i="4"/>
  <c r="K3" i="4"/>
  <c r="J3" i="4"/>
  <c r="L23" i="3"/>
  <c r="D10" i="3"/>
  <c r="O10" i="3" s="1"/>
  <c r="Q2" i="3"/>
  <c r="N2" i="3"/>
  <c r="H2" i="3"/>
  <c r="N8" i="3"/>
  <c r="N10" i="3"/>
  <c r="L24" i="4"/>
  <c r="K34" i="4"/>
  <c r="K35" i="4"/>
  <c r="J54" i="4"/>
  <c r="C46" i="4"/>
  <c r="K46" i="4"/>
  <c r="J55" i="4"/>
  <c r="K5" i="4"/>
  <c r="K26" i="4"/>
  <c r="K23" i="4"/>
  <c r="K43" i="4"/>
  <c r="K25" i="4"/>
  <c r="J47" i="4"/>
  <c r="K33" i="4"/>
  <c r="K29" i="4"/>
  <c r="K32" i="4"/>
  <c r="F23" i="4"/>
  <c r="F43" i="4"/>
  <c r="K50" i="4"/>
  <c r="K24" i="4"/>
  <c r="K28" i="4"/>
  <c r="J53" i="4"/>
  <c r="J49" i="4"/>
  <c r="J44" i="4"/>
  <c r="J48" i="4"/>
  <c r="J45" i="4"/>
  <c r="K47" i="4"/>
  <c r="K27" i="4"/>
  <c r="K48" i="4"/>
  <c r="F56" i="4"/>
  <c r="C26" i="4"/>
  <c r="J52" i="4"/>
  <c r="K45" i="4"/>
  <c r="J50" i="4"/>
  <c r="K49" i="4"/>
  <c r="K54" i="4"/>
  <c r="K51" i="4"/>
  <c r="B56" i="4"/>
  <c r="K30" i="4"/>
  <c r="J46" i="4"/>
  <c r="K44" i="4"/>
  <c r="M44" i="4"/>
  <c r="K31" i="4"/>
  <c r="G56" i="4"/>
  <c r="C23" i="3"/>
  <c r="D23" i="3" s="1"/>
  <c r="N7" i="3"/>
  <c r="C56" i="4"/>
  <c r="K56" i="4"/>
  <c r="J56" i="4"/>
  <c r="E11" i="3" l="1"/>
  <c r="N23" i="3"/>
  <c r="E18" i="3"/>
  <c r="H56" i="4"/>
  <c r="L56" i="4" s="1"/>
  <c r="R21" i="1"/>
  <c r="R29" i="1"/>
  <c r="U365" i="1"/>
  <c r="R7" i="1"/>
  <c r="F14" i="3"/>
  <c r="G14" i="3" s="1"/>
  <c r="H14" i="3" s="1"/>
  <c r="I14" i="3" s="1"/>
  <c r="F8" i="3"/>
  <c r="G8" i="3" s="1"/>
  <c r="H8" i="3" s="1"/>
  <c r="I8" i="3" s="1"/>
  <c r="F19" i="3"/>
  <c r="G19" i="3" s="1"/>
  <c r="H19" i="3" s="1"/>
  <c r="I19" i="3" s="1"/>
  <c r="F13" i="3"/>
  <c r="G13" i="3" s="1"/>
  <c r="H13" i="3" s="1"/>
  <c r="I13" i="3" s="1"/>
  <c r="F7" i="3"/>
  <c r="G7" i="3" s="1"/>
  <c r="E15" i="3"/>
  <c r="F9" i="3"/>
  <c r="G9" i="3" s="1"/>
  <c r="H9" i="3" s="1"/>
  <c r="I9" i="3" s="1"/>
  <c r="F16" i="3"/>
  <c r="G16" i="3" s="1"/>
  <c r="H16" i="3" s="1"/>
  <c r="I16" i="3" s="1"/>
  <c r="E7" i="3"/>
  <c r="F10" i="3"/>
  <c r="G10" i="3" s="1"/>
  <c r="H10" i="3" s="1"/>
  <c r="I10" i="3" s="1"/>
  <c r="F18" i="3"/>
  <c r="G18" i="3" s="1"/>
  <c r="H18" i="3" s="1"/>
  <c r="I18" i="3" s="1"/>
  <c r="F15" i="3"/>
  <c r="G15" i="3" s="1"/>
  <c r="H15" i="3" s="1"/>
  <c r="I15" i="3" s="1"/>
  <c r="F20" i="3"/>
  <c r="G20" i="3" s="1"/>
  <c r="H20" i="3" s="1"/>
  <c r="I20" i="3" s="1"/>
  <c r="E17" i="3"/>
  <c r="F17" i="3"/>
  <c r="G17" i="3" s="1"/>
  <c r="H17" i="3" s="1"/>
  <c r="I17" i="3" s="1"/>
  <c r="F21" i="3"/>
  <c r="G21" i="3" s="1"/>
  <c r="H21" i="3" s="1"/>
  <c r="I21" i="3" s="1"/>
  <c r="E21" i="3"/>
  <c r="O23" i="3"/>
  <c r="F12" i="3"/>
  <c r="G12" i="3" s="1"/>
  <c r="H12" i="3" s="1"/>
  <c r="I12" i="3" s="1"/>
  <c r="F11" i="3"/>
  <c r="G11" i="3" s="1"/>
  <c r="H11" i="3" s="1"/>
  <c r="I11" i="3" s="1"/>
  <c r="E14" i="3"/>
  <c r="E23" i="3"/>
  <c r="E13" i="3"/>
  <c r="E16" i="3"/>
  <c r="E8" i="3"/>
  <c r="E9" i="3"/>
  <c r="E10" i="3"/>
  <c r="E19" i="3"/>
  <c r="E20" i="3"/>
  <c r="E12" i="3"/>
  <c r="S338" i="1"/>
  <c r="S360" i="1"/>
  <c r="S267" i="1"/>
  <c r="S238" i="1"/>
  <c r="S210" i="1"/>
  <c r="S182" i="1"/>
  <c r="S57" i="1"/>
  <c r="S295" i="1"/>
  <c r="S154" i="1"/>
  <c r="S127" i="1"/>
  <c r="S361" i="1"/>
  <c r="S18" i="1"/>
  <c r="S337" i="1"/>
  <c r="S263" i="1"/>
  <c r="S253" i="1"/>
  <c r="S224" i="1"/>
  <c r="S207" i="1"/>
  <c r="S197" i="1"/>
  <c r="S179" i="1"/>
  <c r="S98" i="1"/>
  <c r="S334" i="1"/>
  <c r="S169" i="1"/>
  <c r="S71" i="1"/>
  <c r="S129" i="1"/>
  <c r="S45" i="1"/>
  <c r="S323" i="1"/>
  <c r="S281" i="1"/>
  <c r="S291" i="1"/>
  <c r="S168" i="1"/>
  <c r="S70" i="1"/>
  <c r="S320" i="1"/>
  <c r="S246" i="1"/>
  <c r="S353" i="1"/>
  <c r="S297" i="1"/>
  <c r="S331" i="1"/>
  <c r="S269" i="1"/>
  <c r="S140" i="1"/>
  <c r="S87" i="1"/>
  <c r="S42" i="1"/>
  <c r="S15" i="1"/>
  <c r="S241" i="1"/>
  <c r="S352" i="1"/>
  <c r="S311" i="1"/>
  <c r="S43" i="1"/>
  <c r="S252" i="1"/>
  <c r="S119" i="1"/>
  <c r="S258" i="1"/>
  <c r="S350" i="1"/>
  <c r="S32" i="1"/>
  <c r="S325" i="1"/>
  <c r="S7" i="1"/>
  <c r="R18" i="1"/>
  <c r="E73" i="1"/>
  <c r="S73" i="1" s="1"/>
  <c r="R111" i="1"/>
  <c r="R184" i="1"/>
  <c r="E324" i="1"/>
  <c r="S324" i="1" s="1"/>
  <c r="E213" i="1"/>
  <c r="S213" i="1" s="1"/>
  <c r="E363" i="1"/>
  <c r="S363" i="1" s="1"/>
  <c r="E31" i="1"/>
  <c r="S31" i="1" s="1"/>
  <c r="E21" i="1"/>
  <c r="S21" i="1" s="1"/>
  <c r="R115" i="1"/>
  <c r="E195" i="1"/>
  <c r="S195" i="1" s="1"/>
  <c r="R17" i="1"/>
  <c r="E101" i="1"/>
  <c r="S101" i="1" s="1"/>
  <c r="R325" i="1"/>
  <c r="R142" i="1"/>
  <c r="R310" i="1"/>
  <c r="E256" i="1"/>
  <c r="S256" i="1" s="1"/>
  <c r="E59" i="1"/>
  <c r="S59" i="1" s="1"/>
  <c r="E282" i="1"/>
  <c r="S282" i="1" s="1"/>
  <c r="E125" i="1"/>
  <c r="S125" i="1" s="1"/>
  <c r="E100" i="1"/>
  <c r="S100" i="1" s="1"/>
  <c r="R16" i="1"/>
  <c r="E58" i="1"/>
  <c r="S58" i="1" s="1"/>
  <c r="R32" i="1"/>
  <c r="E83" i="1"/>
  <c r="R41" i="1"/>
  <c r="R227" i="1"/>
  <c r="R255" i="1"/>
  <c r="R129" i="1"/>
  <c r="R171" i="1"/>
  <c r="E322" i="1"/>
  <c r="S322" i="1" s="1"/>
  <c r="E157" i="1"/>
  <c r="S157" i="1" s="1"/>
  <c r="R297" i="1"/>
  <c r="R359" i="1"/>
  <c r="R318" i="1"/>
  <c r="E339" i="1"/>
  <c r="S339" i="1" s="1"/>
  <c r="E335" i="1"/>
  <c r="S335" i="1" s="1"/>
  <c r="R274" i="1"/>
  <c r="R246" i="1"/>
  <c r="R293" i="1"/>
  <c r="R332" i="1"/>
  <c r="R336" i="1"/>
  <c r="R199" i="1"/>
  <c r="E283" i="1"/>
  <c r="S283" i="1" s="1"/>
  <c r="E185" i="1"/>
  <c r="S185" i="1" s="1"/>
  <c r="E143" i="1"/>
  <c r="S143" i="1" s="1"/>
  <c r="R360" i="1"/>
  <c r="R320" i="1"/>
  <c r="R330" i="1"/>
  <c r="E346" i="1"/>
  <c r="S346" i="1" s="1"/>
  <c r="E304" i="1"/>
  <c r="S304" i="1" s="1"/>
  <c r="R271" i="1"/>
  <c r="R350" i="1"/>
  <c r="E189" i="1"/>
  <c r="R189" i="1"/>
  <c r="E77" i="1"/>
  <c r="R77" i="1"/>
  <c r="E300" i="1"/>
  <c r="R300" i="1"/>
  <c r="R62" i="1"/>
  <c r="E62" i="1"/>
  <c r="R173" i="1"/>
  <c r="E173" i="1"/>
  <c r="R89" i="1"/>
  <c r="E89" i="1"/>
  <c r="R75" i="1"/>
  <c r="E75" i="1"/>
  <c r="E61" i="1"/>
  <c r="R61" i="1"/>
  <c r="R47" i="1"/>
  <c r="E47" i="1"/>
  <c r="R33" i="1"/>
  <c r="E33" i="1"/>
  <c r="E19" i="1"/>
  <c r="R19" i="1"/>
  <c r="R329" i="1"/>
  <c r="E329" i="1"/>
  <c r="E48" i="1"/>
  <c r="R48" i="1"/>
  <c r="S271" i="1"/>
  <c r="E159" i="1"/>
  <c r="R159" i="1"/>
  <c r="E312" i="1"/>
  <c r="R312" i="1"/>
  <c r="R200" i="1"/>
  <c r="E200" i="1"/>
  <c r="R102" i="1"/>
  <c r="E102" i="1"/>
  <c r="R88" i="1"/>
  <c r="E88" i="1"/>
  <c r="E74" i="1"/>
  <c r="R74" i="1"/>
  <c r="R259" i="1"/>
  <c r="E259" i="1"/>
  <c r="E133" i="1"/>
  <c r="R133" i="1"/>
  <c r="E356" i="1"/>
  <c r="R356" i="1"/>
  <c r="R216" i="1"/>
  <c r="E216" i="1"/>
  <c r="E90" i="1"/>
  <c r="R90" i="1"/>
  <c r="E313" i="1"/>
  <c r="R313" i="1"/>
  <c r="R187" i="1"/>
  <c r="E187" i="1"/>
  <c r="E340" i="1"/>
  <c r="R340" i="1"/>
  <c r="E228" i="1"/>
  <c r="R228" i="1"/>
  <c r="E116" i="1"/>
  <c r="R116" i="1"/>
  <c r="R284" i="1"/>
  <c r="S309" i="1"/>
  <c r="S294" i="1"/>
  <c r="E217" i="1"/>
  <c r="E130" i="1"/>
  <c r="S115" i="1"/>
  <c r="S99" i="1"/>
  <c r="E76" i="1"/>
  <c r="R357" i="1"/>
  <c r="E357" i="1"/>
  <c r="E231" i="1"/>
  <c r="R231" i="1"/>
  <c r="R342" i="1"/>
  <c r="E342" i="1"/>
  <c r="E230" i="1"/>
  <c r="R230" i="1"/>
  <c r="E104" i="1"/>
  <c r="R104" i="1"/>
  <c r="R341" i="1"/>
  <c r="E341" i="1"/>
  <c r="R215" i="1"/>
  <c r="E215" i="1"/>
  <c r="R354" i="1"/>
  <c r="E354" i="1"/>
  <c r="E242" i="1"/>
  <c r="R242" i="1"/>
  <c r="E144" i="1"/>
  <c r="R144" i="1"/>
  <c r="R285" i="1"/>
  <c r="E355" i="1"/>
  <c r="E287" i="1"/>
  <c r="R175" i="1"/>
  <c r="E175" i="1"/>
  <c r="R91" i="1"/>
  <c r="E91" i="1"/>
  <c r="S301" i="1"/>
  <c r="S250" i="1"/>
  <c r="R118" i="1"/>
  <c r="E118" i="1"/>
  <c r="R229" i="1"/>
  <c r="E229" i="1"/>
  <c r="E131" i="1"/>
  <c r="R131" i="1"/>
  <c r="S249" i="1"/>
  <c r="E172" i="1"/>
  <c r="R172" i="1"/>
  <c r="E315" i="1"/>
  <c r="S277" i="1"/>
  <c r="S261" i="1"/>
  <c r="E273" i="1"/>
  <c r="R273" i="1"/>
  <c r="R161" i="1"/>
  <c r="E161" i="1"/>
  <c r="E49" i="1"/>
  <c r="R49" i="1"/>
  <c r="R272" i="1"/>
  <c r="E272" i="1"/>
  <c r="E160" i="1"/>
  <c r="R160" i="1"/>
  <c r="E34" i="1"/>
  <c r="R34" i="1"/>
  <c r="R343" i="1"/>
  <c r="S8" i="1"/>
  <c r="E243" i="1"/>
  <c r="R243" i="1"/>
  <c r="E103" i="1"/>
  <c r="R103" i="1"/>
  <c r="R298" i="1"/>
  <c r="E298" i="1"/>
  <c r="E158" i="1"/>
  <c r="R158" i="1"/>
  <c r="R105" i="1"/>
  <c r="E105" i="1"/>
  <c r="R63" i="1"/>
  <c r="E63" i="1"/>
  <c r="S286" i="1"/>
  <c r="E146" i="1"/>
  <c r="R146" i="1"/>
  <c r="E20" i="1"/>
  <c r="R20" i="1"/>
  <c r="R301" i="1"/>
  <c r="S310" i="1"/>
  <c r="E257" i="1"/>
  <c r="R257" i="1"/>
  <c r="R117" i="1"/>
  <c r="E117" i="1"/>
  <c r="R258" i="1"/>
  <c r="S284" i="1"/>
  <c r="E186" i="1"/>
  <c r="R186" i="1"/>
  <c r="R202" i="1"/>
  <c r="S227" i="1"/>
  <c r="S220" i="1"/>
  <c r="S150" i="1"/>
  <c r="S343" i="1"/>
  <c r="R245" i="1"/>
  <c r="E245" i="1"/>
  <c r="E203" i="1"/>
  <c r="R203" i="1"/>
  <c r="E147" i="1"/>
  <c r="R147" i="1"/>
  <c r="E328" i="1"/>
  <c r="R328" i="1"/>
  <c r="E244" i="1"/>
  <c r="R244" i="1"/>
  <c r="S202" i="1"/>
  <c r="R132" i="1"/>
  <c r="E132" i="1"/>
  <c r="S285" i="1"/>
  <c r="E201" i="1"/>
  <c r="R201" i="1"/>
  <c r="E145" i="1"/>
  <c r="R145" i="1"/>
  <c r="R326" i="1"/>
  <c r="E326" i="1"/>
  <c r="E270" i="1"/>
  <c r="R270" i="1"/>
  <c r="S214" i="1"/>
  <c r="R119" i="1"/>
  <c r="R286" i="1"/>
  <c r="S316" i="1"/>
  <c r="S199" i="1"/>
  <c r="S192" i="1"/>
  <c r="S137" i="1"/>
  <c r="E35" i="1"/>
  <c r="S35" i="1" s="1"/>
  <c r="E299" i="1"/>
  <c r="S235" i="1"/>
  <c r="S303" i="1"/>
  <c r="S321" i="1"/>
  <c r="E314" i="1"/>
  <c r="E174" i="1"/>
  <c r="S151" i="1"/>
  <c r="R214" i="1"/>
  <c r="S135" i="1"/>
  <c r="S14" i="1"/>
  <c r="E327" i="1"/>
  <c r="E188" i="1"/>
  <c r="S336" i="1"/>
  <c r="S293" i="1"/>
  <c r="S167" i="1"/>
  <c r="S136" i="1"/>
  <c r="S113" i="1"/>
  <c r="S106" i="1"/>
  <c r="S333" i="1"/>
  <c r="S86" i="1"/>
  <c r="S347" i="1"/>
  <c r="S275" i="1"/>
  <c r="S171" i="1"/>
  <c r="S164" i="1"/>
  <c r="S296" i="1"/>
  <c r="S289" i="1"/>
  <c r="S236" i="1"/>
  <c r="S222" i="1"/>
  <c r="S348" i="1"/>
  <c r="S223" i="1"/>
  <c r="S209" i="1"/>
  <c r="S50" i="1"/>
  <c r="S69" i="1"/>
  <c r="E60" i="1"/>
  <c r="R60" i="1"/>
  <c r="E46" i="1"/>
  <c r="R46" i="1"/>
  <c r="S83" i="1"/>
  <c r="S305" i="1"/>
  <c r="S279" i="1"/>
  <c r="S54" i="1"/>
  <c r="S332" i="1"/>
  <c r="S196" i="1"/>
  <c r="S344" i="1"/>
  <c r="S10" i="1"/>
  <c r="S139" i="1"/>
  <c r="S138" i="1"/>
  <c r="S225" i="1"/>
  <c r="E362" i="1"/>
  <c r="D365" i="1"/>
  <c r="G23" i="3" l="1"/>
  <c r="H7" i="3"/>
  <c r="S76" i="1"/>
  <c r="S89" i="1"/>
  <c r="S34" i="1"/>
  <c r="S187" i="1"/>
  <c r="S48" i="1"/>
  <c r="S74" i="1"/>
  <c r="S215" i="1"/>
  <c r="S342" i="1"/>
  <c r="S216" i="1"/>
  <c r="S200" i="1"/>
  <c r="S217" i="1"/>
  <c r="S158" i="1"/>
  <c r="S118" i="1"/>
  <c r="S270" i="1"/>
  <c r="S243" i="1"/>
  <c r="S174" i="1"/>
  <c r="S172" i="1"/>
  <c r="S132" i="1"/>
  <c r="S298" i="1"/>
  <c r="S33" i="1"/>
  <c r="S244" i="1"/>
  <c r="S144" i="1"/>
  <c r="S188" i="1"/>
  <c r="S186" i="1"/>
  <c r="S20" i="1"/>
  <c r="S88" i="1"/>
  <c r="S329" i="1"/>
  <c r="S173" i="1"/>
  <c r="E365" i="1"/>
  <c r="R365" i="1"/>
  <c r="S327" i="1"/>
  <c r="S160" i="1"/>
  <c r="S242" i="1"/>
  <c r="S231" i="1"/>
  <c r="S313" i="1"/>
  <c r="S314" i="1"/>
  <c r="S146" i="1"/>
  <c r="S103" i="1"/>
  <c r="S272" i="1"/>
  <c r="S315" i="1"/>
  <c r="S354" i="1"/>
  <c r="S357" i="1"/>
  <c r="S102" i="1"/>
  <c r="S62" i="1"/>
  <c r="S362" i="1"/>
  <c r="S90" i="1"/>
  <c r="S19" i="1"/>
  <c r="S326" i="1"/>
  <c r="S117" i="1"/>
  <c r="S49" i="1"/>
  <c r="S91" i="1"/>
  <c r="S300" i="1"/>
  <c r="S46" i="1"/>
  <c r="S63" i="1"/>
  <c r="S161" i="1"/>
  <c r="S175" i="1"/>
  <c r="S77" i="1"/>
  <c r="S60" i="1"/>
  <c r="S145" i="1"/>
  <c r="S147" i="1"/>
  <c r="S257" i="1"/>
  <c r="S356" i="1"/>
  <c r="S105" i="1"/>
  <c r="S273" i="1"/>
  <c r="S131" i="1"/>
  <c r="S287" i="1"/>
  <c r="S228" i="1"/>
  <c r="S133" i="1"/>
  <c r="S159" i="1"/>
  <c r="S61" i="1"/>
  <c r="S189" i="1"/>
  <c r="S328" i="1"/>
  <c r="S341" i="1"/>
  <c r="S47" i="1"/>
  <c r="S116" i="1"/>
  <c r="S104" i="1"/>
  <c r="S299" i="1"/>
  <c r="S201" i="1"/>
  <c r="S203" i="1"/>
  <c r="S229" i="1"/>
  <c r="S355" i="1"/>
  <c r="S259" i="1"/>
  <c r="S75" i="1"/>
  <c r="S312" i="1"/>
  <c r="S245" i="1"/>
  <c r="S230" i="1"/>
  <c r="S130" i="1"/>
  <c r="S340" i="1"/>
  <c r="H23" i="3" l="1"/>
  <c r="I23" i="3" s="1"/>
  <c r="I7" i="3"/>
  <c r="J7" i="3" s="1"/>
  <c r="F257" i="1"/>
  <c r="F91" i="1"/>
  <c r="F354" i="1"/>
  <c r="F173" i="1"/>
  <c r="F298" i="1"/>
  <c r="F270" i="1"/>
  <c r="F245" i="1"/>
  <c r="F229" i="1"/>
  <c r="F104" i="1"/>
  <c r="F147" i="1"/>
  <c r="F161" i="1"/>
  <c r="F231" i="1"/>
  <c r="F116" i="1"/>
  <c r="F49" i="1"/>
  <c r="F315" i="1"/>
  <c r="F132" i="1"/>
  <c r="F118" i="1"/>
  <c r="F342" i="1"/>
  <c r="F175" i="1"/>
  <c r="F230" i="1"/>
  <c r="F131" i="1"/>
  <c r="F188" i="1"/>
  <c r="F362" i="1"/>
  <c r="F187" i="1"/>
  <c r="F216" i="1"/>
  <c r="F61" i="1"/>
  <c r="F273" i="1"/>
  <c r="F145" i="1"/>
  <c r="F272" i="1"/>
  <c r="F329" i="1"/>
  <c r="F90" i="1"/>
  <c r="F312" i="1"/>
  <c r="F62" i="1"/>
  <c r="F34" i="1"/>
  <c r="F340" i="1"/>
  <c r="F47" i="1"/>
  <c r="F159" i="1"/>
  <c r="F63" i="1"/>
  <c r="F117" i="1"/>
  <c r="F103" i="1"/>
  <c r="F242" i="1"/>
  <c r="F88" i="1"/>
  <c r="F144" i="1"/>
  <c r="F158" i="1"/>
  <c r="F355" i="1"/>
  <c r="F300" i="1"/>
  <c r="F243" i="1"/>
  <c r="F203" i="1"/>
  <c r="F75" i="1"/>
  <c r="F105" i="1"/>
  <c r="F60" i="1"/>
  <c r="F172" i="1"/>
  <c r="F215" i="1"/>
  <c r="F201" i="1"/>
  <c r="F341" i="1"/>
  <c r="F228" i="1"/>
  <c r="F356" i="1"/>
  <c r="F46" i="1"/>
  <c r="F102" i="1"/>
  <c r="F327" i="1"/>
  <c r="F244" i="1"/>
  <c r="F74" i="1"/>
  <c r="F89" i="1"/>
  <c r="F313" i="1"/>
  <c r="F133" i="1"/>
  <c r="F20" i="1"/>
  <c r="F299" i="1"/>
  <c r="F357" i="1"/>
  <c r="F146" i="1"/>
  <c r="F174" i="1"/>
  <c r="S365" i="1"/>
  <c r="F170" i="1"/>
  <c r="F23" i="1"/>
  <c r="F73" i="1"/>
  <c r="F66" i="1"/>
  <c r="F42" i="1"/>
  <c r="F109" i="1"/>
  <c r="F263" i="1"/>
  <c r="F219" i="1"/>
  <c r="F12" i="1"/>
  <c r="G365" i="1"/>
  <c r="F262" i="1"/>
  <c r="I365" i="1"/>
  <c r="F16" i="1"/>
  <c r="F155" i="1"/>
  <c r="F11" i="1"/>
  <c r="F165" i="1"/>
  <c r="F24" i="1"/>
  <c r="F168" i="1"/>
  <c r="F37" i="1"/>
  <c r="F53" i="1"/>
  <c r="F29" i="1"/>
  <c r="F274" i="1"/>
  <c r="F334" i="1"/>
  <c r="F122" i="1"/>
  <c r="F28" i="1"/>
  <c r="F295" i="1"/>
  <c r="F22" i="1"/>
  <c r="F58" i="1"/>
  <c r="F276" i="1"/>
  <c r="F51" i="1"/>
  <c r="F306" i="1"/>
  <c r="F207" i="1"/>
  <c r="F325" i="1"/>
  <c r="F206" i="1"/>
  <c r="F179" i="1"/>
  <c r="F266" i="1"/>
  <c r="F193" i="1"/>
  <c r="F264" i="1"/>
  <c r="F141" i="1"/>
  <c r="F237" i="1"/>
  <c r="F92" i="1"/>
  <c r="F248" i="1"/>
  <c r="F85" i="1"/>
  <c r="F247" i="1"/>
  <c r="F232" i="1"/>
  <c r="F208" i="1"/>
  <c r="F177" i="1"/>
  <c r="F126" i="1"/>
  <c r="F134" i="1"/>
  <c r="F181" i="1"/>
  <c r="F43" i="1"/>
  <c r="F30" i="1"/>
  <c r="F148" i="1"/>
  <c r="F290" i="1"/>
  <c r="F153" i="1"/>
  <c r="F125" i="1"/>
  <c r="F305" i="1"/>
  <c r="F152" i="1"/>
  <c r="F32" i="1"/>
  <c r="F78" i="1"/>
  <c r="F350" i="1"/>
  <c r="F94" i="1"/>
  <c r="F64" i="1"/>
  <c r="F67" i="1"/>
  <c r="F71" i="1"/>
  <c r="F211" i="1"/>
  <c r="F323" i="1"/>
  <c r="F15" i="1"/>
  <c r="F39" i="1"/>
  <c r="F65" i="1"/>
  <c r="F121" i="1"/>
  <c r="F320" i="1"/>
  <c r="F25" i="1"/>
  <c r="F251" i="1"/>
  <c r="F195" i="1"/>
  <c r="F225" i="1"/>
  <c r="F169" i="1"/>
  <c r="F17" i="1"/>
  <c r="F365" i="1"/>
  <c r="F361" i="1"/>
  <c r="F129" i="1"/>
  <c r="F180" i="1"/>
  <c r="F163" i="1"/>
  <c r="F45" i="1"/>
  <c r="F349" i="1"/>
  <c r="F184" i="1"/>
  <c r="F205" i="1"/>
  <c r="F292" i="1"/>
  <c r="F57" i="1"/>
  <c r="F21" i="1"/>
  <c r="F319" i="1"/>
  <c r="F282" i="1"/>
  <c r="F226" i="1"/>
  <c r="F241" i="1"/>
  <c r="F18" i="1"/>
  <c r="F111" i="1"/>
  <c r="F278" i="1"/>
  <c r="F7" i="1"/>
  <c r="F185" i="1"/>
  <c r="F124" i="1"/>
  <c r="F44" i="1"/>
  <c r="F338" i="1"/>
  <c r="F234" i="1"/>
  <c r="F96" i="1"/>
  <c r="F254" i="1"/>
  <c r="F346" i="1"/>
  <c r="F317" i="1"/>
  <c r="F260" i="1"/>
  <c r="F311" i="1"/>
  <c r="F269" i="1"/>
  <c r="F221" i="1"/>
  <c r="F239" i="1"/>
  <c r="F31" i="1"/>
  <c r="F240" i="1"/>
  <c r="F166" i="1"/>
  <c r="F233" i="1"/>
  <c r="F246" i="1"/>
  <c r="F59" i="1"/>
  <c r="F213" i="1"/>
  <c r="F352" i="1"/>
  <c r="F72" i="1"/>
  <c r="F224" i="1"/>
  <c r="F156" i="1"/>
  <c r="F307" i="1"/>
  <c r="F79" i="1"/>
  <c r="F162" i="1"/>
  <c r="F127" i="1"/>
  <c r="F36" i="1"/>
  <c r="F324" i="1"/>
  <c r="F353" i="1"/>
  <c r="F190" i="1"/>
  <c r="F337" i="1"/>
  <c r="F265" i="1"/>
  <c r="F56" i="1"/>
  <c r="F41" i="1"/>
  <c r="F178" i="1"/>
  <c r="F13" i="1"/>
  <c r="F297" i="1"/>
  <c r="F291" i="1"/>
  <c r="F120" i="1"/>
  <c r="F26" i="1"/>
  <c r="F40" i="1"/>
  <c r="F280" i="1"/>
  <c r="F142" i="1"/>
  <c r="F288" i="1"/>
  <c r="F255" i="1"/>
  <c r="F52" i="1"/>
  <c r="F220" i="1"/>
  <c r="F302" i="1"/>
  <c r="F236" i="1"/>
  <c r="F218" i="1"/>
  <c r="F87" i="1"/>
  <c r="F69" i="1"/>
  <c r="F318" i="1"/>
  <c r="F267" i="1"/>
  <c r="F68" i="1"/>
  <c r="F182" i="1"/>
  <c r="F343" i="1"/>
  <c r="F123" i="1"/>
  <c r="F143" i="1"/>
  <c r="F183" i="1"/>
  <c r="F55" i="1"/>
  <c r="F9" i="1"/>
  <c r="F98" i="1"/>
  <c r="F339" i="1"/>
  <c r="F322" i="1"/>
  <c r="F80" i="1"/>
  <c r="F358" i="1"/>
  <c r="F138" i="1"/>
  <c r="F70" i="1"/>
  <c r="F331" i="1"/>
  <c r="F351" i="1"/>
  <c r="F210" i="1"/>
  <c r="F281" i="1"/>
  <c r="F252" i="1"/>
  <c r="F345" i="1"/>
  <c r="F192" i="1"/>
  <c r="F95" i="1"/>
  <c r="F27" i="1"/>
  <c r="F212" i="1"/>
  <c r="F81" i="1"/>
  <c r="F140" i="1"/>
  <c r="F198" i="1"/>
  <c r="F285" i="1"/>
  <c r="F308" i="1"/>
  <c r="F93" i="1"/>
  <c r="F359" i="1"/>
  <c r="F330" i="1"/>
  <c r="F110" i="1"/>
  <c r="F250" i="1"/>
  <c r="F191" i="1"/>
  <c r="F303" i="1"/>
  <c r="F310" i="1"/>
  <c r="F293" i="1"/>
  <c r="F106" i="1"/>
  <c r="F275" i="1"/>
  <c r="F222" i="1"/>
  <c r="F14" i="1"/>
  <c r="F316" i="1"/>
  <c r="F114" i="1"/>
  <c r="F238" i="1"/>
  <c r="F171" i="1"/>
  <c r="F249" i="1"/>
  <c r="F333" i="1"/>
  <c r="F304" i="1"/>
  <c r="F199" i="1"/>
  <c r="F223" i="1"/>
  <c r="F154" i="1"/>
  <c r="F344" i="1"/>
  <c r="F115" i="1"/>
  <c r="F256" i="1"/>
  <c r="F235" i="1"/>
  <c r="F227" i="1"/>
  <c r="F50" i="1"/>
  <c r="F167" i="1"/>
  <c r="F348" i="1"/>
  <c r="F279" i="1"/>
  <c r="F107" i="1"/>
  <c r="F108" i="1"/>
  <c r="F135" i="1"/>
  <c r="F99" i="1"/>
  <c r="F8" i="1"/>
  <c r="F209" i="1"/>
  <c r="F82" i="1"/>
  <c r="F332" i="1"/>
  <c r="F286" i="1"/>
  <c r="F119" i="1"/>
  <c r="F321" i="1"/>
  <c r="F197" i="1"/>
  <c r="F38" i="1"/>
  <c r="F268" i="1"/>
  <c r="F309" i="1"/>
  <c r="F150" i="1"/>
  <c r="F137" i="1"/>
  <c r="F136" i="1"/>
  <c r="F86" i="1"/>
  <c r="F296" i="1"/>
  <c r="F83" i="1"/>
  <c r="F176" i="1"/>
  <c r="F189" i="1"/>
  <c r="F284" i="1"/>
  <c r="F202" i="1"/>
  <c r="F283" i="1"/>
  <c r="F289" i="1"/>
  <c r="F194" i="1"/>
  <c r="F363" i="1"/>
  <c r="F139" i="1"/>
  <c r="F84" i="1"/>
  <c r="F277" i="1"/>
  <c r="F214" i="1"/>
  <c r="F113" i="1"/>
  <c r="F360" i="1"/>
  <c r="F196" i="1"/>
  <c r="F112" i="1"/>
  <c r="F271" i="1"/>
  <c r="F253" i="1"/>
  <c r="F204" i="1"/>
  <c r="F347" i="1"/>
  <c r="F35" i="1"/>
  <c r="F100" i="1"/>
  <c r="F294" i="1"/>
  <c r="F164" i="1"/>
  <c r="F301" i="1"/>
  <c r="F258" i="1"/>
  <c r="F149" i="1"/>
  <c r="F10" i="1"/>
  <c r="F128" i="1"/>
  <c r="F157" i="1"/>
  <c r="F261" i="1"/>
  <c r="F336" i="1"/>
  <c r="F54" i="1"/>
  <c r="F151" i="1"/>
  <c r="F101" i="1"/>
  <c r="F97" i="1"/>
  <c r="F335" i="1"/>
  <c r="F326" i="1"/>
  <c r="F160" i="1"/>
  <c r="F217" i="1"/>
  <c r="F130" i="1"/>
  <c r="F259" i="1"/>
  <c r="F19" i="1"/>
  <c r="F314" i="1"/>
  <c r="F33" i="1"/>
  <c r="F200" i="1"/>
  <c r="F328" i="1"/>
  <c r="F287" i="1"/>
  <c r="F77" i="1"/>
  <c r="F186" i="1"/>
  <c r="F48" i="1"/>
  <c r="F76" i="1"/>
  <c r="J23" i="3" l="1"/>
  <c r="J20" i="3"/>
  <c r="J17" i="3"/>
  <c r="J15" i="3"/>
  <c r="J14" i="3"/>
  <c r="J18" i="3"/>
  <c r="J16" i="3"/>
  <c r="J10" i="3"/>
  <c r="J9" i="3"/>
  <c r="J11" i="3"/>
  <c r="J21" i="3"/>
  <c r="J12" i="3"/>
  <c r="J8" i="3"/>
  <c r="J19" i="3"/>
  <c r="J13" i="3"/>
  <c r="Q365" i="1" l="1"/>
  <c r="Y7" i="1" l="1"/>
  <c r="X365" i="1"/>
  <c r="Y365" i="1" s="1"/>
  <c r="I125" i="1" s="1"/>
  <c r="J125" i="1" l="1"/>
  <c r="I127" i="1"/>
  <c r="I7" i="1"/>
  <c r="G73" i="1"/>
  <c r="H73" i="1" s="1"/>
  <c r="I16" i="1"/>
  <c r="I176" i="1"/>
  <c r="G45" i="1"/>
  <c r="H45" i="1" s="1"/>
  <c r="G310" i="1"/>
  <c r="H310" i="1" s="1"/>
  <c r="G147" i="1"/>
  <c r="H147" i="1" s="1"/>
  <c r="I270" i="1"/>
  <c r="I150" i="1"/>
  <c r="I96" i="1"/>
  <c r="G257" i="1"/>
  <c r="H257" i="1" s="1"/>
  <c r="I285" i="1"/>
  <c r="I312" i="1"/>
  <c r="G213" i="1"/>
  <c r="H213" i="1" s="1"/>
  <c r="I327" i="1"/>
  <c r="I256" i="1"/>
  <c r="G231" i="1"/>
  <c r="H231" i="1" s="1"/>
  <c r="I146" i="1"/>
  <c r="I293" i="1"/>
  <c r="G77" i="1"/>
  <c r="H77" i="1" s="1"/>
  <c r="G334" i="1"/>
  <c r="H334" i="1" s="1"/>
  <c r="G98" i="1"/>
  <c r="H98" i="1" s="1"/>
  <c r="I227" i="1"/>
  <c r="I94" i="1"/>
  <c r="G126" i="1"/>
  <c r="H126" i="1" s="1"/>
  <c r="G301" i="1"/>
  <c r="H301" i="1" s="1"/>
  <c r="I320" i="1"/>
  <c r="I64" i="1"/>
  <c r="G197" i="1"/>
  <c r="H197" i="1" s="1"/>
  <c r="I243" i="1"/>
  <c r="G270" i="1"/>
  <c r="H270" i="1" s="1"/>
  <c r="G10" i="1"/>
  <c r="H10" i="1" s="1"/>
  <c r="I238" i="1"/>
  <c r="G200" i="1"/>
  <c r="H200" i="1" s="1"/>
  <c r="I301" i="1"/>
  <c r="G340" i="1"/>
  <c r="H340" i="1" s="1"/>
  <c r="G214" i="1"/>
  <c r="H214" i="1" s="1"/>
  <c r="I97" i="1"/>
  <c r="G230" i="1"/>
  <c r="H230" i="1" s="1"/>
  <c r="I157" i="1"/>
  <c r="I48" i="1"/>
  <c r="I294" i="1"/>
  <c r="G119" i="1"/>
  <c r="H119" i="1" s="1"/>
  <c r="I233" i="1"/>
  <c r="I274" i="1"/>
  <c r="G290" i="1"/>
  <c r="H290" i="1" s="1"/>
  <c r="I315" i="1"/>
  <c r="G206" i="1"/>
  <c r="H206" i="1" s="1"/>
  <c r="G228" i="1"/>
  <c r="H228" i="1" s="1"/>
  <c r="G303" i="1"/>
  <c r="H303" i="1" s="1"/>
  <c r="G52" i="1"/>
  <c r="H52" i="1" s="1"/>
  <c r="G89" i="1"/>
  <c r="H89" i="1" s="1"/>
  <c r="I113" i="1"/>
  <c r="I195" i="1"/>
  <c r="I137" i="1"/>
  <c r="I314" i="1"/>
  <c r="I210" i="1"/>
  <c r="G260" i="1"/>
  <c r="H260" i="1" s="1"/>
  <c r="G346" i="1"/>
  <c r="H346" i="1" s="1"/>
  <c r="G182" i="1"/>
  <c r="H182" i="1" s="1"/>
  <c r="I88" i="1"/>
  <c r="G331" i="1"/>
  <c r="H331" i="1" s="1"/>
  <c r="I43" i="1"/>
  <c r="G248" i="1"/>
  <c r="H248" i="1" s="1"/>
  <c r="G226" i="1"/>
  <c r="H226" i="1" s="1"/>
  <c r="G313" i="1"/>
  <c r="H313" i="1" s="1"/>
  <c r="I213" i="1"/>
  <c r="G46" i="1"/>
  <c r="H46" i="1" s="1"/>
  <c r="G283" i="1"/>
  <c r="H283" i="1" s="1"/>
  <c r="G337" i="1"/>
  <c r="H337" i="1" s="1"/>
  <c r="I71" i="1"/>
  <c r="I29" i="1"/>
  <c r="G234" i="1"/>
  <c r="H234" i="1" s="1"/>
  <c r="I346" i="1"/>
  <c r="I122" i="1"/>
  <c r="I26" i="1"/>
  <c r="G109" i="1"/>
  <c r="H109" i="1" s="1"/>
  <c r="I133" i="1"/>
  <c r="I283" i="1"/>
  <c r="G291" i="1"/>
  <c r="H291" i="1" s="1"/>
  <c r="G320" i="1"/>
  <c r="H320" i="1" s="1"/>
  <c r="I307" i="1"/>
  <c r="G105" i="1"/>
  <c r="H105" i="1" s="1"/>
  <c r="G8" i="1"/>
  <c r="H8" i="1" s="1"/>
  <c r="G189" i="1"/>
  <c r="H189" i="1" s="1"/>
  <c r="G221" i="1"/>
  <c r="H221" i="1" s="1"/>
  <c r="I262" i="1"/>
  <c r="I268" i="1"/>
  <c r="I143" i="1"/>
  <c r="I139" i="1"/>
  <c r="I351" i="1"/>
  <c r="G252" i="1"/>
  <c r="H252" i="1" s="1"/>
  <c r="G39" i="1"/>
  <c r="H39" i="1" s="1"/>
  <c r="I104" i="1"/>
  <c r="G254" i="1"/>
  <c r="H254" i="1" s="1"/>
  <c r="G357" i="1"/>
  <c r="H357" i="1" s="1"/>
  <c r="G308" i="1"/>
  <c r="H308" i="1" s="1"/>
  <c r="G229" i="1"/>
  <c r="H229" i="1" s="1"/>
  <c r="I214" i="1"/>
  <c r="G128" i="1"/>
  <c r="H128" i="1" s="1"/>
  <c r="I161" i="1"/>
  <c r="G144" i="1"/>
  <c r="H144" i="1" s="1"/>
  <c r="I248" i="1"/>
  <c r="I99" i="1"/>
  <c r="G134" i="1"/>
  <c r="H134" i="1" s="1"/>
  <c r="G72" i="1"/>
  <c r="H72" i="1" s="1"/>
  <c r="I219" i="1"/>
  <c r="I167" i="1"/>
  <c r="I336" i="1"/>
  <c r="I189" i="1"/>
  <c r="G95" i="1"/>
  <c r="H95" i="1" s="1"/>
  <c r="G258" i="1"/>
  <c r="H258" i="1" s="1"/>
  <c r="G28" i="1"/>
  <c r="H28" i="1" s="1"/>
  <c r="G43" i="1"/>
  <c r="H43" i="1" s="1"/>
  <c r="G50" i="1"/>
  <c r="H50" i="1" s="1"/>
  <c r="G177" i="1"/>
  <c r="H177" i="1" s="1"/>
  <c r="I221" i="1"/>
  <c r="I275" i="1"/>
  <c r="I45" i="1"/>
  <c r="G121" i="1"/>
  <c r="H121" i="1" s="1"/>
  <c r="I205" i="1"/>
  <c r="G17" i="1"/>
  <c r="H17" i="1" s="1"/>
  <c r="I156" i="1"/>
  <c r="G238" i="1"/>
  <c r="H238" i="1" s="1"/>
  <c r="I338" i="1"/>
  <c r="I109" i="1"/>
  <c r="I168" i="1"/>
  <c r="I246" i="1"/>
  <c r="G249" i="1"/>
  <c r="H249" i="1" s="1"/>
  <c r="I172" i="1"/>
  <c r="G236" i="1"/>
  <c r="H236" i="1" s="1"/>
  <c r="G275" i="1"/>
  <c r="H275" i="1" s="1"/>
  <c r="G336" i="1"/>
  <c r="H336" i="1" s="1"/>
  <c r="G80" i="1"/>
  <c r="H80" i="1" s="1"/>
  <c r="I12" i="1"/>
  <c r="I110" i="1"/>
  <c r="I140" i="1"/>
  <c r="G240" i="1"/>
  <c r="H240" i="1" s="1"/>
  <c r="G333" i="1"/>
  <c r="H333" i="1" s="1"/>
  <c r="G153" i="1"/>
  <c r="H153" i="1" s="1"/>
  <c r="I296" i="1"/>
  <c r="I319" i="1"/>
  <c r="I108" i="1"/>
  <c r="G354" i="1"/>
  <c r="H354" i="1" s="1"/>
  <c r="G190" i="1"/>
  <c r="H190" i="1" s="1"/>
  <c r="G280" i="1"/>
  <c r="H280" i="1" s="1"/>
  <c r="G29" i="1"/>
  <c r="H29" i="1" s="1"/>
  <c r="I18" i="1"/>
  <c r="G296" i="1"/>
  <c r="H296" i="1" s="1"/>
  <c r="I249" i="1"/>
  <c r="G219" i="1"/>
  <c r="H219" i="1" s="1"/>
  <c r="G120" i="1"/>
  <c r="H120" i="1" s="1"/>
  <c r="G342" i="1"/>
  <c r="H342" i="1" s="1"/>
  <c r="I136" i="1"/>
  <c r="G108" i="1"/>
  <c r="H108" i="1" s="1"/>
  <c r="I144" i="1"/>
  <c r="G70" i="1"/>
  <c r="H70" i="1" s="1"/>
  <c r="I239" i="1"/>
  <c r="G293" i="1"/>
  <c r="H293" i="1" s="1"/>
  <c r="I175" i="1"/>
  <c r="I230" i="1"/>
  <c r="G201" i="1"/>
  <c r="H201" i="1" s="1"/>
  <c r="I358" i="1"/>
  <c r="G273" i="1"/>
  <c r="H273" i="1" s="1"/>
  <c r="G355" i="1"/>
  <c r="H355" i="1" s="1"/>
  <c r="G25" i="1"/>
  <c r="H25" i="1" s="1"/>
  <c r="I188" i="1"/>
  <c r="I8" i="1"/>
  <c r="G148" i="1"/>
  <c r="H148" i="1" s="1"/>
  <c r="G351" i="1"/>
  <c r="H351" i="1" s="1"/>
  <c r="G286" i="1"/>
  <c r="H286" i="1" s="1"/>
  <c r="I280" i="1"/>
  <c r="G175" i="1"/>
  <c r="H175" i="1" s="1"/>
  <c r="G208" i="1"/>
  <c r="H208" i="1" s="1"/>
  <c r="I235" i="1"/>
  <c r="G267" i="1"/>
  <c r="H267" i="1" s="1"/>
  <c r="G322" i="1"/>
  <c r="H322" i="1" s="1"/>
  <c r="G324" i="1"/>
  <c r="H324" i="1" s="1"/>
  <c r="I174" i="1"/>
  <c r="G47" i="1"/>
  <c r="H47" i="1" s="1"/>
  <c r="I322" i="1"/>
  <c r="G239" i="1"/>
  <c r="H239" i="1" s="1"/>
  <c r="G256" i="1"/>
  <c r="H256" i="1" s="1"/>
  <c r="I240" i="1"/>
  <c r="G13" i="1"/>
  <c r="H13" i="1" s="1"/>
  <c r="I184" i="1"/>
  <c r="I352" i="1"/>
  <c r="I92" i="1"/>
  <c r="G314" i="1"/>
  <c r="H314" i="1" s="1"/>
  <c r="I22" i="1"/>
  <c r="I59" i="1"/>
  <c r="G56" i="1"/>
  <c r="H56" i="1" s="1"/>
  <c r="G151" i="1"/>
  <c r="H151" i="1" s="1"/>
  <c r="G242" i="1"/>
  <c r="H242" i="1" s="1"/>
  <c r="G194" i="1"/>
  <c r="H194" i="1" s="1"/>
  <c r="I225" i="1"/>
  <c r="I93" i="1"/>
  <c r="I229" i="1"/>
  <c r="I115" i="1"/>
  <c r="I215" i="1"/>
  <c r="G180" i="1"/>
  <c r="H180" i="1" s="1"/>
  <c r="G84" i="1"/>
  <c r="H84" i="1" s="1"/>
  <c r="G133" i="1"/>
  <c r="H133" i="1" s="1"/>
  <c r="I142" i="1"/>
  <c r="G307" i="1"/>
  <c r="H307" i="1" s="1"/>
  <c r="G224" i="1"/>
  <c r="H224" i="1" s="1"/>
  <c r="I297" i="1"/>
  <c r="I159" i="1"/>
  <c r="I228" i="1"/>
  <c r="I84" i="1"/>
  <c r="G227" i="1"/>
  <c r="H227" i="1" s="1"/>
  <c r="G41" i="1"/>
  <c r="H41" i="1" s="1"/>
  <c r="G82" i="1"/>
  <c r="H82" i="1" s="1"/>
  <c r="I79" i="1"/>
  <c r="I13" i="1"/>
  <c r="I46" i="1"/>
  <c r="G261" i="1"/>
  <c r="H261" i="1" s="1"/>
  <c r="G158" i="1"/>
  <c r="H158" i="1" s="1"/>
  <c r="G251" i="1"/>
  <c r="H251" i="1" s="1"/>
  <c r="G318" i="1"/>
  <c r="H318" i="1" s="1"/>
  <c r="I244" i="1"/>
  <c r="I278" i="1"/>
  <c r="I44" i="1"/>
  <c r="I31" i="1"/>
  <c r="I23" i="1"/>
  <c r="G61" i="1"/>
  <c r="H61" i="1" s="1"/>
  <c r="I179" i="1"/>
  <c r="I284" i="1"/>
  <c r="I260" i="1"/>
  <c r="G218" i="1"/>
  <c r="H218" i="1" s="1"/>
  <c r="I311" i="1"/>
  <c r="I78" i="1"/>
  <c r="G154" i="1"/>
  <c r="H154" i="1" s="1"/>
  <c r="G99" i="1"/>
  <c r="H99" i="1" s="1"/>
  <c r="I353" i="1"/>
  <c r="G60" i="1"/>
  <c r="H60" i="1" s="1"/>
  <c r="G309" i="1"/>
  <c r="H309" i="1" s="1"/>
  <c r="I242" i="1"/>
  <c r="I286" i="1"/>
  <c r="I220" i="1"/>
  <c r="I107" i="1"/>
  <c r="I95" i="1"/>
  <c r="G142" i="1"/>
  <c r="H142" i="1" s="1"/>
  <c r="I261" i="1"/>
  <c r="G244" i="1"/>
  <c r="H244" i="1" s="1"/>
  <c r="G59" i="1"/>
  <c r="H59" i="1" s="1"/>
  <c r="G356" i="1"/>
  <c r="H356" i="1" s="1"/>
  <c r="G268" i="1"/>
  <c r="H268" i="1" s="1"/>
  <c r="I289" i="1"/>
  <c r="G196" i="1"/>
  <c r="H196" i="1" s="1"/>
  <c r="G33" i="1"/>
  <c r="H33" i="1" s="1"/>
  <c r="G204" i="1"/>
  <c r="H204" i="1" s="1"/>
  <c r="G195" i="1"/>
  <c r="H195" i="1" s="1"/>
  <c r="G358" i="1"/>
  <c r="H358" i="1" s="1"/>
  <c r="G181" i="1"/>
  <c r="H181" i="1" s="1"/>
  <c r="G332" i="1"/>
  <c r="H332" i="1" s="1"/>
  <c r="I128" i="1"/>
  <c r="G42" i="1"/>
  <c r="H42" i="1" s="1"/>
  <c r="G12" i="1"/>
  <c r="H12" i="1" s="1"/>
  <c r="G115" i="1"/>
  <c r="H115" i="1" s="1"/>
  <c r="I158" i="1"/>
  <c r="G321" i="1"/>
  <c r="H321" i="1" s="1"/>
  <c r="G338" i="1"/>
  <c r="H338" i="1" s="1"/>
  <c r="I80" i="1"/>
  <c r="G235" i="1"/>
  <c r="H235" i="1" s="1"/>
  <c r="G26" i="1"/>
  <c r="H26" i="1" s="1"/>
  <c r="G91" i="1"/>
  <c r="H91" i="1" s="1"/>
  <c r="I111" i="1"/>
  <c r="I265" i="1"/>
  <c r="I245" i="1"/>
  <c r="G316" i="1"/>
  <c r="H316" i="1" s="1"/>
  <c r="G136" i="1"/>
  <c r="H136" i="1" s="1"/>
  <c r="G110" i="1"/>
  <c r="H110" i="1" s="1"/>
  <c r="G15" i="1"/>
  <c r="H15" i="1" s="1"/>
  <c r="G274" i="1"/>
  <c r="H274" i="1" s="1"/>
  <c r="G125" i="1"/>
  <c r="H125" i="1" s="1"/>
  <c r="I236" i="1"/>
  <c r="G297" i="1"/>
  <c r="H297" i="1" s="1"/>
  <c r="I234" i="1"/>
  <c r="I85" i="1"/>
  <c r="G362" i="1"/>
  <c r="H362" i="1" s="1"/>
  <c r="I70" i="1"/>
  <c r="G215" i="1"/>
  <c r="H215" i="1" s="1"/>
  <c r="I191" i="1"/>
  <c r="G141" i="1"/>
  <c r="H141" i="1" s="1"/>
  <c r="I32" i="1"/>
  <c r="I337" i="1"/>
  <c r="I287" i="1"/>
  <c r="I304" i="1"/>
  <c r="G205" i="1"/>
  <c r="H205" i="1" s="1"/>
  <c r="I198" i="1"/>
  <c r="I42" i="1"/>
  <c r="G220" i="1"/>
  <c r="H220" i="1" s="1"/>
  <c r="I154" i="1"/>
  <c r="G40" i="1"/>
  <c r="H40" i="1" s="1"/>
  <c r="G85" i="1"/>
  <c r="H85" i="1" s="1"/>
  <c r="I60" i="1"/>
  <c r="G184" i="1"/>
  <c r="H184" i="1" s="1"/>
  <c r="I212" i="1"/>
  <c r="I208" i="1"/>
  <c r="I39" i="1"/>
  <c r="G287" i="1"/>
  <c r="H287" i="1" s="1"/>
  <c r="I183" i="1"/>
  <c r="G83" i="1"/>
  <c r="H83" i="1" s="1"/>
  <c r="I277" i="1"/>
  <c r="I40" i="1"/>
  <c r="G96" i="1"/>
  <c r="H96" i="1" s="1"/>
  <c r="G135" i="1"/>
  <c r="H135" i="1" s="1"/>
  <c r="I344" i="1"/>
  <c r="I34" i="1"/>
  <c r="G152" i="1"/>
  <c r="H152" i="1" s="1"/>
  <c r="G19" i="1"/>
  <c r="H19" i="1" s="1"/>
  <c r="I329" i="1"/>
  <c r="I149" i="1"/>
  <c r="G130" i="1"/>
  <c r="H130" i="1" s="1"/>
  <c r="G117" i="1"/>
  <c r="H117" i="1" s="1"/>
  <c r="I11" i="1"/>
  <c r="G271" i="1"/>
  <c r="H271" i="1" s="1"/>
  <c r="I362" i="1"/>
  <c r="G241" i="1"/>
  <c r="H241" i="1" s="1"/>
  <c r="G305" i="1"/>
  <c r="H305" i="1" s="1"/>
  <c r="I343" i="1"/>
  <c r="G149" i="1"/>
  <c r="H149" i="1" s="1"/>
  <c r="G57" i="1"/>
  <c r="H57" i="1" s="1"/>
  <c r="G174" i="1"/>
  <c r="H174" i="1" s="1"/>
  <c r="I28" i="1"/>
  <c r="G69" i="1"/>
  <c r="H69" i="1" s="1"/>
  <c r="I247" i="1"/>
  <c r="G157" i="1"/>
  <c r="H157" i="1" s="1"/>
  <c r="I112" i="1"/>
  <c r="G328" i="1"/>
  <c r="H328" i="1" s="1"/>
  <c r="I98" i="1"/>
  <c r="I339" i="1"/>
  <c r="I273" i="1"/>
  <c r="I206" i="1"/>
  <c r="G150" i="1"/>
  <c r="H150" i="1" s="1"/>
  <c r="G139" i="1"/>
  <c r="H139" i="1" s="1"/>
  <c r="G86" i="1"/>
  <c r="H86" i="1" s="1"/>
  <c r="G127" i="1"/>
  <c r="H127" i="1" s="1"/>
  <c r="I290" i="1"/>
  <c r="I171" i="1"/>
  <c r="I190" i="1"/>
  <c r="I258" i="1"/>
  <c r="I73" i="1"/>
  <c r="I56" i="1"/>
  <c r="G186" i="1"/>
  <c r="H186" i="1" s="1"/>
  <c r="I282" i="1"/>
  <c r="G102" i="1"/>
  <c r="H102" i="1" s="1"/>
  <c r="G170" i="1"/>
  <c r="H170" i="1" s="1"/>
  <c r="G104" i="1"/>
  <c r="H104" i="1" s="1"/>
  <c r="I153" i="1"/>
  <c r="G100" i="1"/>
  <c r="H100" i="1" s="1"/>
  <c r="I141" i="1"/>
  <c r="I166" i="1"/>
  <c r="G78" i="1"/>
  <c r="H78" i="1" s="1"/>
  <c r="I121" i="1"/>
  <c r="I182" i="1"/>
  <c r="I19" i="1"/>
  <c r="I360" i="1"/>
  <c r="I89" i="1"/>
  <c r="I357" i="1"/>
  <c r="G312" i="1"/>
  <c r="H312" i="1" s="1"/>
  <c r="G24" i="1"/>
  <c r="H24" i="1" s="1"/>
  <c r="I58" i="1"/>
  <c r="I169" i="1"/>
  <c r="G292" i="1"/>
  <c r="H292" i="1" s="1"/>
  <c r="G124" i="1"/>
  <c r="H124" i="1" s="1"/>
  <c r="I303" i="1"/>
  <c r="G262" i="1"/>
  <c r="H262" i="1" s="1"/>
  <c r="I177" i="1"/>
  <c r="G116" i="1"/>
  <c r="H116" i="1" s="1"/>
  <c r="I117" i="1"/>
  <c r="I222" i="1"/>
  <c r="G94" i="1"/>
  <c r="H94" i="1" s="1"/>
  <c r="I266" i="1"/>
  <c r="G75" i="1"/>
  <c r="H75" i="1" s="1"/>
  <c r="I15" i="1"/>
  <c r="G223" i="1"/>
  <c r="H223" i="1" s="1"/>
  <c r="I350" i="1"/>
  <c r="I279" i="1"/>
  <c r="G173" i="1"/>
  <c r="H173" i="1" s="1"/>
  <c r="G361" i="1"/>
  <c r="H361" i="1" s="1"/>
  <c r="I37" i="1"/>
  <c r="G202" i="1"/>
  <c r="H202" i="1" s="1"/>
  <c r="I72" i="1"/>
  <c r="I101" i="1"/>
  <c r="I200" i="1"/>
  <c r="I151" i="1"/>
  <c r="I318" i="1"/>
  <c r="G27" i="1"/>
  <c r="H27" i="1" s="1"/>
  <c r="I295" i="1"/>
  <c r="I250" i="1"/>
  <c r="G122" i="1"/>
  <c r="H122" i="1" s="1"/>
  <c r="G245" i="1"/>
  <c r="H245" i="1" s="1"/>
  <c r="G289" i="1"/>
  <c r="H289" i="1" s="1"/>
  <c r="G284" i="1"/>
  <c r="H284" i="1" s="1"/>
  <c r="G103" i="1"/>
  <c r="H103" i="1" s="1"/>
  <c r="G92" i="1"/>
  <c r="H92" i="1" s="1"/>
  <c r="I57" i="1"/>
  <c r="I252" i="1"/>
  <c r="G64" i="1"/>
  <c r="H64" i="1" s="1"/>
  <c r="I298" i="1"/>
  <c r="G156" i="1"/>
  <c r="H156" i="1" s="1"/>
  <c r="G250" i="1"/>
  <c r="H250" i="1" s="1"/>
  <c r="I102" i="1"/>
  <c r="I76" i="1"/>
  <c r="G210" i="1"/>
  <c r="H210" i="1" s="1"/>
  <c r="G285" i="1"/>
  <c r="H285" i="1" s="1"/>
  <c r="I292" i="1"/>
  <c r="G264" i="1"/>
  <c r="H264" i="1" s="1"/>
  <c r="I196" i="1"/>
  <c r="I321" i="1"/>
  <c r="G54" i="1"/>
  <c r="H54" i="1" s="1"/>
  <c r="G160" i="1"/>
  <c r="H160" i="1" s="1"/>
  <c r="G163" i="1"/>
  <c r="H163" i="1" s="1"/>
  <c r="G282" i="1"/>
  <c r="H282" i="1" s="1"/>
  <c r="G247" i="1"/>
  <c r="H247" i="1" s="1"/>
  <c r="G30" i="1"/>
  <c r="H30" i="1" s="1"/>
  <c r="G62" i="1"/>
  <c r="H62" i="1" s="1"/>
  <c r="I17" i="1"/>
  <c r="G237" i="1"/>
  <c r="H237" i="1" s="1"/>
  <c r="G327" i="1"/>
  <c r="H327" i="1" s="1"/>
  <c r="I326" i="1"/>
  <c r="G18" i="1"/>
  <c r="H18" i="1" s="1"/>
  <c r="I281" i="1"/>
  <c r="G97" i="1"/>
  <c r="H97" i="1" s="1"/>
  <c r="I333" i="1"/>
  <c r="G198" i="1"/>
  <c r="H198" i="1" s="1"/>
  <c r="G232" i="1"/>
  <c r="H232" i="1" s="1"/>
  <c r="I253" i="1"/>
  <c r="G36" i="1"/>
  <c r="H36" i="1" s="1"/>
  <c r="I323" i="1"/>
  <c r="I181" i="1"/>
  <c r="G317" i="1"/>
  <c r="H317" i="1" s="1"/>
  <c r="I271" i="1"/>
  <c r="I291" i="1"/>
  <c r="G49" i="1"/>
  <c r="H49" i="1" s="1"/>
  <c r="I83" i="1"/>
  <c r="I241" i="1"/>
  <c r="I267" i="1"/>
  <c r="I325" i="1"/>
  <c r="I272" i="1"/>
  <c r="I342" i="1"/>
  <c r="G299" i="1"/>
  <c r="H299" i="1" s="1"/>
  <c r="I300" i="1"/>
  <c r="I232" i="1"/>
  <c r="I324" i="1"/>
  <c r="G243" i="1"/>
  <c r="H243" i="1" s="1"/>
  <c r="I194" i="1"/>
  <c r="I160" i="1"/>
  <c r="I257" i="1"/>
  <c r="I132" i="1"/>
  <c r="G349" i="1"/>
  <c r="H349" i="1" s="1"/>
  <c r="G11" i="1"/>
  <c r="H11" i="1" s="1"/>
  <c r="G137" i="1"/>
  <c r="H137" i="1" s="1"/>
  <c r="I173" i="1"/>
  <c r="I306" i="1"/>
  <c r="G162" i="1"/>
  <c r="H162" i="1" s="1"/>
  <c r="I223" i="1"/>
  <c r="G131" i="1"/>
  <c r="H131" i="1" s="1"/>
  <c r="I106" i="1"/>
  <c r="I134" i="1"/>
  <c r="G209" i="1"/>
  <c r="H209" i="1" s="1"/>
  <c r="G123" i="1"/>
  <c r="H123" i="1" s="1"/>
  <c r="G146" i="1"/>
  <c r="H146" i="1" s="1"/>
  <c r="I9" i="1"/>
  <c r="I65" i="1"/>
  <c r="G352" i="1"/>
  <c r="H352" i="1" s="1"/>
  <c r="G191" i="1"/>
  <c r="H191" i="1" s="1"/>
  <c r="G304" i="1"/>
  <c r="H304" i="1" s="1"/>
  <c r="I308" i="1"/>
  <c r="I100" i="1"/>
  <c r="I340" i="1"/>
  <c r="G172" i="1"/>
  <c r="H172" i="1" s="1"/>
  <c r="I77" i="1"/>
  <c r="I116" i="1"/>
  <c r="G326" i="1"/>
  <c r="H326" i="1" s="1"/>
  <c r="G81" i="1"/>
  <c r="H81" i="1" s="1"/>
  <c r="I263" i="1"/>
  <c r="G212" i="1"/>
  <c r="H212" i="1" s="1"/>
  <c r="I10" i="1"/>
  <c r="I331" i="1"/>
  <c r="G55" i="1"/>
  <c r="H55" i="1" s="1"/>
  <c r="G278" i="1"/>
  <c r="H278" i="1" s="1"/>
  <c r="I345" i="1"/>
  <c r="G347" i="1"/>
  <c r="H347" i="1" s="1"/>
  <c r="G159" i="1"/>
  <c r="H159" i="1" s="1"/>
  <c r="G192" i="1"/>
  <c r="H192" i="1" s="1"/>
  <c r="I165" i="1"/>
  <c r="G176" i="1"/>
  <c r="H176" i="1" s="1"/>
  <c r="I66" i="1"/>
  <c r="G263" i="1"/>
  <c r="H263" i="1" s="1"/>
  <c r="I21" i="1"/>
  <c r="G277" i="1"/>
  <c r="H277" i="1" s="1"/>
  <c r="I216" i="1"/>
  <c r="I259" i="1"/>
  <c r="I309" i="1"/>
  <c r="I47" i="1"/>
  <c r="I105" i="1"/>
  <c r="G7" i="1"/>
  <c r="H7" i="1" s="1"/>
  <c r="I330" i="1"/>
  <c r="I63" i="1"/>
  <c r="I316" i="1"/>
  <c r="I204" i="1"/>
  <c r="G145" i="1"/>
  <c r="H145" i="1" s="1"/>
  <c r="I363" i="1"/>
  <c r="G168" i="1"/>
  <c r="H168" i="1" s="1"/>
  <c r="G253" i="1"/>
  <c r="H253" i="1" s="1"/>
  <c r="G279" i="1"/>
  <c r="H279" i="1" s="1"/>
  <c r="I41" i="1"/>
  <c r="G35" i="1"/>
  <c r="H35" i="1" s="1"/>
  <c r="I207" i="1"/>
  <c r="I138" i="1"/>
  <c r="I356" i="1"/>
  <c r="I74" i="1"/>
  <c r="I187" i="1"/>
  <c r="G325" i="1"/>
  <c r="H325" i="1" s="1"/>
  <c r="G255" i="1"/>
  <c r="H255" i="1" s="1"/>
  <c r="G359" i="1"/>
  <c r="H359" i="1" s="1"/>
  <c r="G169" i="1"/>
  <c r="H169" i="1" s="1"/>
  <c r="I170" i="1"/>
  <c r="G22" i="1"/>
  <c r="H22" i="1" s="1"/>
  <c r="G363" i="1"/>
  <c r="H363" i="1" s="1"/>
  <c r="I61" i="1"/>
  <c r="G265" i="1"/>
  <c r="H265" i="1" s="1"/>
  <c r="I224" i="1"/>
  <c r="I305" i="1"/>
  <c r="G259" i="1"/>
  <c r="H259" i="1" s="1"/>
  <c r="G165" i="1"/>
  <c r="H165" i="1" s="1"/>
  <c r="G132" i="1"/>
  <c r="H132" i="1" s="1"/>
  <c r="G353" i="1"/>
  <c r="H353" i="1" s="1"/>
  <c r="I123" i="1"/>
  <c r="G341" i="1"/>
  <c r="H341" i="1" s="1"/>
  <c r="G23" i="1"/>
  <c r="H23" i="1" s="1"/>
  <c r="G161" i="1"/>
  <c r="H161" i="1" s="1"/>
  <c r="I211" i="1"/>
  <c r="G65" i="1"/>
  <c r="H65" i="1" s="1"/>
  <c r="I119" i="1"/>
  <c r="G66" i="1"/>
  <c r="H66" i="1" s="1"/>
  <c r="G179" i="1"/>
  <c r="H179" i="1" s="1"/>
  <c r="G155" i="1"/>
  <c r="H155" i="1" s="1"/>
  <c r="G233" i="1"/>
  <c r="H233" i="1" s="1"/>
  <c r="G246" i="1"/>
  <c r="H246" i="1" s="1"/>
  <c r="G107" i="1"/>
  <c r="H107" i="1" s="1"/>
  <c r="G113" i="1"/>
  <c r="H113" i="1" s="1"/>
  <c r="G34" i="1"/>
  <c r="H34" i="1" s="1"/>
  <c r="G138" i="1"/>
  <c r="H138" i="1" s="1"/>
  <c r="I135" i="1"/>
  <c r="G222" i="1"/>
  <c r="H222" i="1" s="1"/>
  <c r="G16" i="1"/>
  <c r="H16" i="1" s="1"/>
  <c r="G199" i="1"/>
  <c r="H199" i="1" s="1"/>
  <c r="I148" i="1"/>
  <c r="I126" i="1"/>
  <c r="G315" i="1"/>
  <c r="H315" i="1" s="1"/>
  <c r="G79" i="1"/>
  <c r="H79" i="1" s="1"/>
  <c r="I33" i="1"/>
  <c r="I180" i="1"/>
  <c r="G44" i="1"/>
  <c r="H44" i="1" s="1"/>
  <c r="G350" i="1"/>
  <c r="H350" i="1" s="1"/>
  <c r="G167" i="1"/>
  <c r="H167" i="1" s="1"/>
  <c r="I54" i="1"/>
  <c r="I185" i="1"/>
  <c r="G9" i="1"/>
  <c r="H9" i="1" s="1"/>
  <c r="I81" i="1"/>
  <c r="I361" i="1"/>
  <c r="G343" i="1"/>
  <c r="H343" i="1" s="1"/>
  <c r="I237" i="1"/>
  <c r="G93" i="1"/>
  <c r="H93" i="1" s="1"/>
  <c r="G330" i="1"/>
  <c r="H330" i="1" s="1"/>
  <c r="G111" i="1"/>
  <c r="H111" i="1" s="1"/>
  <c r="I201" i="1"/>
  <c r="I82" i="1"/>
  <c r="G32" i="1"/>
  <c r="H32" i="1" s="1"/>
  <c r="G360" i="1"/>
  <c r="H360" i="1" s="1"/>
  <c r="I38" i="1"/>
  <c r="G339" i="1"/>
  <c r="H339" i="1" s="1"/>
  <c r="I163" i="1"/>
  <c r="G164" i="1"/>
  <c r="H164" i="1" s="1"/>
  <c r="G88" i="1"/>
  <c r="H88" i="1" s="1"/>
  <c r="I218" i="1"/>
  <c r="I193" i="1"/>
  <c r="I30" i="1"/>
  <c r="I25" i="1"/>
  <c r="G217" i="1"/>
  <c r="H217" i="1" s="1"/>
  <c r="G311" i="1"/>
  <c r="H311" i="1" s="1"/>
  <c r="G31" i="1"/>
  <c r="H31" i="1" s="1"/>
  <c r="G112" i="1"/>
  <c r="H112" i="1" s="1"/>
  <c r="I67" i="1"/>
  <c r="I199" i="1"/>
  <c r="G187" i="1"/>
  <c r="H187" i="1" s="1"/>
  <c r="G106" i="1"/>
  <c r="H106" i="1" s="1"/>
  <c r="I217" i="1"/>
  <c r="G345" i="1"/>
  <c r="H345" i="1" s="1"/>
  <c r="G288" i="1"/>
  <c r="H288" i="1" s="1"/>
  <c r="I349" i="1"/>
  <c r="I203" i="1"/>
  <c r="I24" i="1"/>
  <c r="I347" i="1"/>
  <c r="I197" i="1"/>
  <c r="G276" i="1"/>
  <c r="H276" i="1" s="1"/>
  <c r="I317" i="1"/>
  <c r="I269" i="1"/>
  <c r="I186" i="1"/>
  <c r="I86" i="1"/>
  <c r="G114" i="1"/>
  <c r="H114" i="1" s="1"/>
  <c r="I276" i="1"/>
  <c r="G203" i="1"/>
  <c r="H203" i="1" s="1"/>
  <c r="I55" i="1"/>
  <c r="G48" i="1"/>
  <c r="H48" i="1" s="1"/>
  <c r="I355" i="1"/>
  <c r="G14" i="1"/>
  <c r="H14" i="1" s="1"/>
  <c r="I147" i="1"/>
  <c r="I313" i="1"/>
  <c r="G20" i="1"/>
  <c r="H20" i="1" s="1"/>
  <c r="I254" i="1"/>
  <c r="I192" i="1"/>
  <c r="I53" i="1"/>
  <c r="G335" i="1"/>
  <c r="H335" i="1" s="1"/>
  <c r="G101" i="1"/>
  <c r="H101" i="1" s="1"/>
  <c r="I103" i="1"/>
  <c r="G21" i="1"/>
  <c r="H21" i="1" s="1"/>
  <c r="I120" i="1"/>
  <c r="G140" i="1"/>
  <c r="H140" i="1" s="1"/>
  <c r="I118" i="1"/>
  <c r="G272" i="1"/>
  <c r="H272" i="1" s="1"/>
  <c r="I226" i="1"/>
  <c r="I69" i="1"/>
  <c r="I14" i="1"/>
  <c r="I162" i="1"/>
  <c r="I51" i="1"/>
  <c r="I27" i="1"/>
  <c r="I145" i="1"/>
  <c r="I62" i="1"/>
  <c r="I49" i="1"/>
  <c r="I288" i="1"/>
  <c r="I348" i="1"/>
  <c r="I35" i="1"/>
  <c r="I130" i="1"/>
  <c r="G298" i="1"/>
  <c r="H298" i="1" s="1"/>
  <c r="I335" i="1"/>
  <c r="I90" i="1"/>
  <c r="G118" i="1"/>
  <c r="H118" i="1" s="1"/>
  <c r="G129" i="1"/>
  <c r="H129" i="1" s="1"/>
  <c r="I264" i="1"/>
  <c r="G178" i="1"/>
  <c r="H178" i="1" s="1"/>
  <c r="I334" i="1"/>
  <c r="G38" i="1"/>
  <c r="H38" i="1" s="1"/>
  <c r="I202" i="1"/>
  <c r="I209" i="1"/>
  <c r="I255" i="1"/>
  <c r="I50" i="1"/>
  <c r="G329" i="1"/>
  <c r="H329" i="1" s="1"/>
  <c r="G87" i="1"/>
  <c r="H87" i="1" s="1"/>
  <c r="G281" i="1"/>
  <c r="H281" i="1" s="1"/>
  <c r="I114" i="1"/>
  <c r="G37" i="1"/>
  <c r="H37" i="1" s="1"/>
  <c r="I155" i="1"/>
  <c r="G63" i="1"/>
  <c r="H63" i="1" s="1"/>
  <c r="G211" i="1"/>
  <c r="H211" i="1" s="1"/>
  <c r="G53" i="1"/>
  <c r="H53" i="1" s="1"/>
  <c r="I359" i="1"/>
  <c r="G225" i="1"/>
  <c r="H225" i="1" s="1"/>
  <c r="G319" i="1"/>
  <c r="H319" i="1" s="1"/>
  <c r="G183" i="1"/>
  <c r="H183" i="1" s="1"/>
  <c r="I302" i="1"/>
  <c r="G185" i="1"/>
  <c r="H185" i="1" s="1"/>
  <c r="G300" i="1"/>
  <c r="H300" i="1" s="1"/>
  <c r="I299" i="1"/>
  <c r="I124" i="1"/>
  <c r="G323" i="1"/>
  <c r="H323" i="1" s="1"/>
  <c r="I310" i="1"/>
  <c r="G193" i="1"/>
  <c r="H193" i="1" s="1"/>
  <c r="I75" i="1"/>
  <c r="G294" i="1"/>
  <c r="H294" i="1" s="1"/>
  <c r="G266" i="1"/>
  <c r="H266" i="1" s="1"/>
  <c r="G188" i="1"/>
  <c r="H188" i="1" s="1"/>
  <c r="G344" i="1"/>
  <c r="H344" i="1" s="1"/>
  <c r="I68" i="1"/>
  <c r="G295" i="1"/>
  <c r="H295" i="1" s="1"/>
  <c r="I231" i="1"/>
  <c r="I129" i="1"/>
  <c r="G302" i="1"/>
  <c r="H302" i="1" s="1"/>
  <c r="G74" i="1"/>
  <c r="H74" i="1" s="1"/>
  <c r="I52" i="1"/>
  <c r="I164" i="1"/>
  <c r="I91" i="1"/>
  <c r="I354" i="1"/>
  <c r="G143" i="1"/>
  <c r="H143" i="1" s="1"/>
  <c r="G58" i="1"/>
  <c r="H58" i="1" s="1"/>
  <c r="G67" i="1"/>
  <c r="H67" i="1" s="1"/>
  <c r="I178" i="1"/>
  <c r="I131" i="1"/>
  <c r="G166" i="1"/>
  <c r="H166" i="1" s="1"/>
  <c r="I332" i="1"/>
  <c r="I36" i="1"/>
  <c r="G171" i="1"/>
  <c r="H171" i="1" s="1"/>
  <c r="G71" i="1"/>
  <c r="H71" i="1" s="1"/>
  <c r="G306" i="1"/>
  <c r="H306" i="1" s="1"/>
  <c r="G90" i="1"/>
  <c r="H90" i="1" s="1"/>
  <c r="G269" i="1"/>
  <c r="H269" i="1" s="1"/>
  <c r="G216" i="1"/>
  <c r="H216" i="1" s="1"/>
  <c r="G207" i="1"/>
  <c r="H207" i="1" s="1"/>
  <c r="G76" i="1"/>
  <c r="H76" i="1" s="1"/>
  <c r="I251" i="1"/>
  <c r="G68" i="1"/>
  <c r="H68" i="1" s="1"/>
  <c r="I341" i="1"/>
  <c r="I328" i="1"/>
  <c r="G51" i="1"/>
  <c r="H51" i="1" s="1"/>
  <c r="G348" i="1"/>
  <c r="H348" i="1" s="1"/>
  <c r="I152" i="1"/>
  <c r="I87" i="1"/>
  <c r="I20" i="1"/>
  <c r="J124" i="1" l="1"/>
  <c r="J90" i="1"/>
  <c r="J197" i="1"/>
  <c r="J330" i="1"/>
  <c r="J362" i="1"/>
  <c r="J244" i="1"/>
  <c r="J156" i="1"/>
  <c r="J336" i="1"/>
  <c r="J335" i="1"/>
  <c r="J356" i="1"/>
  <c r="J89" i="1"/>
  <c r="J96" i="1"/>
  <c r="J138" i="1"/>
  <c r="J304" i="1"/>
  <c r="J205" i="1"/>
  <c r="J150" i="1"/>
  <c r="J118" i="1"/>
  <c r="J224" i="1"/>
  <c r="J173" i="1"/>
  <c r="J252" i="1"/>
  <c r="J270" i="1"/>
  <c r="J325" i="1"/>
  <c r="J57" i="1"/>
  <c r="J182" i="1"/>
  <c r="J258" i="1"/>
  <c r="J235" i="1"/>
  <c r="J230" i="1"/>
  <c r="J43" i="1"/>
  <c r="J301" i="1"/>
  <c r="J341" i="1"/>
  <c r="J348" i="1"/>
  <c r="J55" i="1"/>
  <c r="J218" i="1"/>
  <c r="J119" i="1"/>
  <c r="J61" i="1"/>
  <c r="J41" i="1"/>
  <c r="J259" i="1"/>
  <c r="J331" i="1"/>
  <c r="J267" i="1"/>
  <c r="J321" i="1"/>
  <c r="J177" i="1"/>
  <c r="J121" i="1"/>
  <c r="J190" i="1"/>
  <c r="J247" i="1"/>
  <c r="J149" i="1"/>
  <c r="J208" i="1"/>
  <c r="J32" i="1"/>
  <c r="J261" i="1"/>
  <c r="J46" i="1"/>
  <c r="J92" i="1"/>
  <c r="J175" i="1"/>
  <c r="J275" i="1"/>
  <c r="J99" i="1"/>
  <c r="J139" i="1"/>
  <c r="J26" i="1"/>
  <c r="J69" i="1"/>
  <c r="J74" i="1"/>
  <c r="J300" i="1"/>
  <c r="J357" i="1"/>
  <c r="J289" i="1"/>
  <c r="J140" i="1"/>
  <c r="J152" i="1"/>
  <c r="J147" i="1"/>
  <c r="J151" i="1"/>
  <c r="J98" i="1"/>
  <c r="J110" i="1"/>
  <c r="J97" i="1"/>
  <c r="J342" i="1"/>
  <c r="J11" i="1"/>
  <c r="J358" i="1"/>
  <c r="J227" i="1"/>
  <c r="J203" i="1"/>
  <c r="J237" i="1"/>
  <c r="J39" i="1"/>
  <c r="J45" i="1"/>
  <c r="J351" i="1"/>
  <c r="J131" i="1"/>
  <c r="J68" i="1"/>
  <c r="J255" i="1"/>
  <c r="J120" i="1"/>
  <c r="J148" i="1"/>
  <c r="J178" i="1"/>
  <c r="J209" i="1"/>
  <c r="J288" i="1"/>
  <c r="J361" i="1"/>
  <c r="J216" i="1"/>
  <c r="J10" i="1"/>
  <c r="J65" i="1"/>
  <c r="J241" i="1"/>
  <c r="J281" i="1"/>
  <c r="J196" i="1"/>
  <c r="J37" i="1"/>
  <c r="J171" i="1"/>
  <c r="J329" i="1"/>
  <c r="J212" i="1"/>
  <c r="J128" i="1"/>
  <c r="J260" i="1"/>
  <c r="J13" i="1"/>
  <c r="J352" i="1"/>
  <c r="J221" i="1"/>
  <c r="J248" i="1"/>
  <c r="J143" i="1"/>
  <c r="J122" i="1"/>
  <c r="J88" i="1"/>
  <c r="J315" i="1"/>
  <c r="J238" i="1"/>
  <c r="J293" i="1"/>
  <c r="J180" i="1"/>
  <c r="J198" i="1"/>
  <c r="J174" i="1"/>
  <c r="J113" i="1"/>
  <c r="J299" i="1"/>
  <c r="J33" i="1"/>
  <c r="J249" i="1"/>
  <c r="J104" i="1"/>
  <c r="J305" i="1"/>
  <c r="J207" i="1"/>
  <c r="J101" i="1"/>
  <c r="J287" i="1"/>
  <c r="J22" i="1"/>
  <c r="J349" i="1"/>
  <c r="J72" i="1"/>
  <c r="J337" i="1"/>
  <c r="J276" i="1"/>
  <c r="J211" i="1"/>
  <c r="J95" i="1"/>
  <c r="J268" i="1"/>
  <c r="J176" i="1"/>
  <c r="J359" i="1"/>
  <c r="J62" i="1"/>
  <c r="J163" i="1"/>
  <c r="J170" i="1"/>
  <c r="J21" i="1"/>
  <c r="J263" i="1"/>
  <c r="J257" i="1"/>
  <c r="J326" i="1"/>
  <c r="J292" i="1"/>
  <c r="J141" i="1"/>
  <c r="J60" i="1"/>
  <c r="J265" i="1"/>
  <c r="J107" i="1"/>
  <c r="J179" i="1"/>
  <c r="J115" i="1"/>
  <c r="J108" i="1"/>
  <c r="J161" i="1"/>
  <c r="J262" i="1"/>
  <c r="J274" i="1"/>
  <c r="J16" i="1"/>
  <c r="J313" i="1"/>
  <c r="J318" i="1"/>
  <c r="J277" i="1"/>
  <c r="J297" i="1"/>
  <c r="J347" i="1"/>
  <c r="J253" i="1"/>
  <c r="J105" i="1"/>
  <c r="J222" i="1"/>
  <c r="J158" i="1"/>
  <c r="J12" i="1"/>
  <c r="J283" i="1"/>
  <c r="J332" i="1"/>
  <c r="J272" i="1"/>
  <c r="J112" i="1"/>
  <c r="J302" i="1"/>
  <c r="J333" i="1"/>
  <c r="J132" i="1"/>
  <c r="J303" i="1"/>
  <c r="J191" i="1"/>
  <c r="J184" i="1"/>
  <c r="J145" i="1"/>
  <c r="J160" i="1"/>
  <c r="J279" i="1"/>
  <c r="J34" i="1"/>
  <c r="J70" i="1"/>
  <c r="J111" i="1"/>
  <c r="J220" i="1"/>
  <c r="J229" i="1"/>
  <c r="J240" i="1"/>
  <c r="J144" i="1"/>
  <c r="J319" i="1"/>
  <c r="J246" i="1"/>
  <c r="J29" i="1"/>
  <c r="J233" i="1"/>
  <c r="J243" i="1"/>
  <c r="J256" i="1"/>
  <c r="J223" i="1"/>
  <c r="J339" i="1"/>
  <c r="J226" i="1"/>
  <c r="H365" i="1"/>
  <c r="J129" i="1"/>
  <c r="J25" i="1"/>
  <c r="J306" i="1"/>
  <c r="J56" i="1"/>
  <c r="J231" i="1"/>
  <c r="J30" i="1"/>
  <c r="J19" i="1"/>
  <c r="J133" i="1"/>
  <c r="J35" i="1"/>
  <c r="J49" i="1"/>
  <c r="J9" i="1"/>
  <c r="J28" i="1"/>
  <c r="J284" i="1"/>
  <c r="J146" i="1"/>
  <c r="J334" i="1"/>
  <c r="J86" i="1"/>
  <c r="J185" i="1"/>
  <c r="J354" i="1"/>
  <c r="J75" i="1"/>
  <c r="J27" i="1"/>
  <c r="J53" i="1"/>
  <c r="J186" i="1"/>
  <c r="J199" i="1"/>
  <c r="J38" i="1"/>
  <c r="J54" i="1"/>
  <c r="J66" i="1"/>
  <c r="J194" i="1"/>
  <c r="J271" i="1"/>
  <c r="J350" i="1"/>
  <c r="J169" i="1"/>
  <c r="J153" i="1"/>
  <c r="J344" i="1"/>
  <c r="J286" i="1"/>
  <c r="J23" i="1"/>
  <c r="J93" i="1"/>
  <c r="J296" i="1"/>
  <c r="J168" i="1"/>
  <c r="J214" i="1"/>
  <c r="J71" i="1"/>
  <c r="J210" i="1"/>
  <c r="J327" i="1"/>
  <c r="J7" i="1"/>
  <c r="J87" i="1"/>
  <c r="J282" i="1"/>
  <c r="J353" i="1"/>
  <c r="J298" i="1"/>
  <c r="J167" i="1"/>
  <c r="J183" i="1"/>
  <c r="J219" i="1"/>
  <c r="J355" i="1"/>
  <c r="J47" i="1"/>
  <c r="J117" i="1"/>
  <c r="J18" i="1"/>
  <c r="J328" i="1"/>
  <c r="J193" i="1"/>
  <c r="J217" i="1"/>
  <c r="J290" i="1"/>
  <c r="J79" i="1"/>
  <c r="J239" i="1"/>
  <c r="J172" i="1"/>
  <c r="J346" i="1"/>
  <c r="J135" i="1"/>
  <c r="J291" i="1"/>
  <c r="J264" i="1"/>
  <c r="J192" i="1"/>
  <c r="J269" i="1"/>
  <c r="J67" i="1"/>
  <c r="J123" i="1"/>
  <c r="J204" i="1"/>
  <c r="J116" i="1"/>
  <c r="J134" i="1"/>
  <c r="J17" i="1"/>
  <c r="J76" i="1"/>
  <c r="J250" i="1"/>
  <c r="J58" i="1"/>
  <c r="J343" i="1"/>
  <c r="J154" i="1"/>
  <c r="J85" i="1"/>
  <c r="J242" i="1"/>
  <c r="J31" i="1"/>
  <c r="J84" i="1"/>
  <c r="J225" i="1"/>
  <c r="J8" i="1"/>
  <c r="J136" i="1"/>
  <c r="J109" i="1"/>
  <c r="J314" i="1"/>
  <c r="J294" i="1"/>
  <c r="J64" i="1"/>
  <c r="J127" i="1"/>
  <c r="J114" i="1"/>
  <c r="J201" i="1"/>
  <c r="J340" i="1"/>
  <c r="J266" i="1"/>
  <c r="J236" i="1"/>
  <c r="J213" i="1"/>
  <c r="J100" i="1"/>
  <c r="J308" i="1"/>
  <c r="J360" i="1"/>
  <c r="J142" i="1"/>
  <c r="J309" i="1"/>
  <c r="J251" i="1"/>
  <c r="J202" i="1"/>
  <c r="J81" i="1"/>
  <c r="J83" i="1"/>
  <c r="J166" i="1"/>
  <c r="J245" i="1"/>
  <c r="J215" i="1"/>
  <c r="J91" i="1"/>
  <c r="J51" i="1"/>
  <c r="J164" i="1"/>
  <c r="J310" i="1"/>
  <c r="J155" i="1"/>
  <c r="J162" i="1"/>
  <c r="J254" i="1"/>
  <c r="J317" i="1"/>
  <c r="J316" i="1"/>
  <c r="J165" i="1"/>
  <c r="J77" i="1"/>
  <c r="J106" i="1"/>
  <c r="J324" i="1"/>
  <c r="J181" i="1"/>
  <c r="J102" i="1"/>
  <c r="J295" i="1"/>
  <c r="J15" i="1"/>
  <c r="J206" i="1"/>
  <c r="J234" i="1"/>
  <c r="J44" i="1"/>
  <c r="J228" i="1"/>
  <c r="J322" i="1"/>
  <c r="J188" i="1"/>
  <c r="J338" i="1"/>
  <c r="J137" i="1"/>
  <c r="J48" i="1"/>
  <c r="J320" i="1"/>
  <c r="J312" i="1"/>
  <c r="J94" i="1"/>
  <c r="J36" i="1"/>
  <c r="J24" i="1"/>
  <c r="J345" i="1"/>
  <c r="J200" i="1"/>
  <c r="J59" i="1"/>
  <c r="J130" i="1"/>
  <c r="J73" i="1"/>
  <c r="J78" i="1"/>
  <c r="J50" i="1"/>
  <c r="J126" i="1"/>
  <c r="J311" i="1"/>
  <c r="J103" i="1"/>
  <c r="J280" i="1"/>
  <c r="J363" i="1"/>
  <c r="J20" i="1"/>
  <c r="J52" i="1"/>
  <c r="J14" i="1"/>
  <c r="J82" i="1"/>
  <c r="J187" i="1"/>
  <c r="J63" i="1"/>
  <c r="J232" i="1"/>
  <c r="J323" i="1"/>
  <c r="J273" i="1"/>
  <c r="J40" i="1"/>
  <c r="J42" i="1"/>
  <c r="J80" i="1"/>
  <c r="J278" i="1"/>
  <c r="J159" i="1"/>
  <c r="J189" i="1"/>
  <c r="J307" i="1"/>
  <c r="J195" i="1"/>
  <c r="J157" i="1"/>
  <c r="J285" i="1"/>
  <c r="J365" i="1" l="1"/>
  <c r="J367" i="1" l="1"/>
  <c r="J368" i="1"/>
  <c r="C4" i="1" l="1"/>
  <c r="K125" i="1"/>
  <c r="L125" i="1" s="1"/>
  <c r="M125" i="1" s="1"/>
  <c r="N125" i="1" s="1"/>
  <c r="O125" i="1" s="1"/>
  <c r="K124" i="1"/>
  <c r="L124" i="1" s="1"/>
  <c r="M124" i="1" s="1"/>
  <c r="N124" i="1" s="1"/>
  <c r="O124" i="1" s="1"/>
  <c r="K119" i="1"/>
  <c r="L119" i="1" s="1"/>
  <c r="M119" i="1" s="1"/>
  <c r="N119" i="1" s="1"/>
  <c r="O119" i="1" s="1"/>
  <c r="K321" i="1"/>
  <c r="L321" i="1" s="1"/>
  <c r="M321" i="1" s="1"/>
  <c r="N321" i="1" s="1"/>
  <c r="O321" i="1" s="1"/>
  <c r="K289" i="1"/>
  <c r="L289" i="1" s="1"/>
  <c r="M289" i="1" s="1"/>
  <c r="N289" i="1" s="1"/>
  <c r="O289" i="1" s="1"/>
  <c r="K227" i="1"/>
  <c r="L227" i="1" s="1"/>
  <c r="M227" i="1" s="1"/>
  <c r="N227" i="1" s="1"/>
  <c r="O227" i="1" s="1"/>
  <c r="K39" i="1"/>
  <c r="L39" i="1" s="1"/>
  <c r="M39" i="1" s="1"/>
  <c r="N39" i="1" s="1"/>
  <c r="O39" i="1" s="1"/>
  <c r="K10" i="1"/>
  <c r="L10" i="1" s="1"/>
  <c r="M10" i="1" s="1"/>
  <c r="N10" i="1" s="1"/>
  <c r="O10" i="1" s="1"/>
  <c r="K337" i="1"/>
  <c r="L337" i="1" s="1"/>
  <c r="M337" i="1" s="1"/>
  <c r="N337" i="1" s="1"/>
  <c r="O337" i="1" s="1"/>
  <c r="K268" i="1"/>
  <c r="L268" i="1" s="1"/>
  <c r="M268" i="1" s="1"/>
  <c r="N268" i="1" s="1"/>
  <c r="O268" i="1" s="1"/>
  <c r="K257" i="1"/>
  <c r="L257" i="1" s="1"/>
  <c r="M257" i="1" s="1"/>
  <c r="N257" i="1" s="1"/>
  <c r="O257" i="1" s="1"/>
  <c r="K222" i="1"/>
  <c r="L222" i="1" s="1"/>
  <c r="M222" i="1" s="1"/>
  <c r="N222" i="1" s="1"/>
  <c r="O222" i="1" s="1"/>
  <c r="K303" i="1"/>
  <c r="L303" i="1" s="1"/>
  <c r="M303" i="1" s="1"/>
  <c r="N303" i="1" s="1"/>
  <c r="O303" i="1" s="1"/>
  <c r="K30" i="1"/>
  <c r="L30" i="1" s="1"/>
  <c r="M30" i="1" s="1"/>
  <c r="N30" i="1" s="1"/>
  <c r="O30" i="1" s="1"/>
  <c r="K86" i="1"/>
  <c r="L86" i="1" s="1"/>
  <c r="M86" i="1" s="1"/>
  <c r="N86" i="1" s="1"/>
  <c r="O86" i="1" s="1"/>
  <c r="K66" i="1"/>
  <c r="L66" i="1" s="1"/>
  <c r="M66" i="1" s="1"/>
  <c r="N66" i="1" s="1"/>
  <c r="O66" i="1" s="1"/>
  <c r="K23" i="1"/>
  <c r="L23" i="1" s="1"/>
  <c r="M23" i="1" s="1"/>
  <c r="N23" i="1" s="1"/>
  <c r="O23" i="1" s="1"/>
  <c r="K225" i="1"/>
  <c r="L225" i="1" s="1"/>
  <c r="M225" i="1" s="1"/>
  <c r="N225" i="1" s="1"/>
  <c r="O225" i="1" s="1"/>
  <c r="K314" i="1"/>
  <c r="L314" i="1" s="1"/>
  <c r="M314" i="1" s="1"/>
  <c r="N314" i="1" s="1"/>
  <c r="O314" i="1" s="1"/>
  <c r="K308" i="1"/>
  <c r="L308" i="1" s="1"/>
  <c r="M308" i="1" s="1"/>
  <c r="N308" i="1" s="1"/>
  <c r="O308" i="1" s="1"/>
  <c r="K309" i="1"/>
  <c r="L309" i="1" s="1"/>
  <c r="M309" i="1" s="1"/>
  <c r="N309" i="1" s="1"/>
  <c r="O309" i="1" s="1"/>
  <c r="K206" i="1"/>
  <c r="L206" i="1" s="1"/>
  <c r="M206" i="1" s="1"/>
  <c r="N206" i="1" s="1"/>
  <c r="O206" i="1" s="1"/>
  <c r="K322" i="1"/>
  <c r="L322" i="1" s="1"/>
  <c r="M322" i="1" s="1"/>
  <c r="N322" i="1" s="1"/>
  <c r="O322" i="1" s="1"/>
  <c r="K345" i="1"/>
  <c r="L345" i="1" s="1"/>
  <c r="M345" i="1" s="1"/>
  <c r="N345" i="1" s="1"/>
  <c r="O345" i="1" s="1"/>
  <c r="K280" i="1"/>
  <c r="L280" i="1" s="1"/>
  <c r="M280" i="1" s="1"/>
  <c r="N280" i="1" s="1"/>
  <c r="O280" i="1" s="1"/>
  <c r="K273" i="1"/>
  <c r="L273" i="1" s="1"/>
  <c r="M273" i="1" s="1"/>
  <c r="N273" i="1" s="1"/>
  <c r="O273" i="1" s="1"/>
  <c r="K195" i="1"/>
  <c r="L195" i="1" s="1"/>
  <c r="M195" i="1" s="1"/>
  <c r="N195" i="1" s="1"/>
  <c r="O195" i="1" s="1"/>
  <c r="K71" i="1"/>
  <c r="L71" i="1" s="1"/>
  <c r="M71" i="1" s="1"/>
  <c r="N71" i="1" s="1"/>
  <c r="O71" i="1" s="1"/>
  <c r="K17" i="1"/>
  <c r="L17" i="1" s="1"/>
  <c r="M17" i="1" s="1"/>
  <c r="N17" i="1" s="1"/>
  <c r="O17" i="1" s="1"/>
  <c r="K266" i="1"/>
  <c r="L266" i="1" s="1"/>
  <c r="M266" i="1" s="1"/>
  <c r="N266" i="1" s="1"/>
  <c r="O266" i="1" s="1"/>
  <c r="K164" i="1"/>
  <c r="L164" i="1" s="1"/>
  <c r="M164" i="1" s="1"/>
  <c r="N164" i="1" s="1"/>
  <c r="O164" i="1" s="1"/>
  <c r="K324" i="1"/>
  <c r="L324" i="1" s="1"/>
  <c r="M324" i="1" s="1"/>
  <c r="N324" i="1" s="1"/>
  <c r="O324" i="1" s="1"/>
  <c r="K48" i="1"/>
  <c r="L48" i="1" s="1"/>
  <c r="M48" i="1" s="1"/>
  <c r="N48" i="1" s="1"/>
  <c r="O48" i="1" s="1"/>
  <c r="K200" i="1"/>
  <c r="L200" i="1" s="1"/>
  <c r="M200" i="1" s="1"/>
  <c r="N200" i="1" s="1"/>
  <c r="O200" i="1" s="1"/>
  <c r="K14" i="1"/>
  <c r="L14" i="1" s="1"/>
  <c r="M14" i="1" s="1"/>
  <c r="N14" i="1" s="1"/>
  <c r="O14" i="1" s="1"/>
  <c r="K157" i="1"/>
  <c r="L157" i="1" s="1"/>
  <c r="M157" i="1" s="1"/>
  <c r="N157" i="1" s="1"/>
  <c r="O157" i="1" s="1"/>
  <c r="K29" i="1"/>
  <c r="L29" i="1" s="1"/>
  <c r="M29" i="1" s="1"/>
  <c r="N29" i="1" s="1"/>
  <c r="O29" i="1" s="1"/>
  <c r="K155" i="1"/>
  <c r="L155" i="1" s="1"/>
  <c r="M155" i="1" s="1"/>
  <c r="N155" i="1" s="1"/>
  <c r="O155" i="1" s="1"/>
  <c r="K335" i="1"/>
  <c r="L335" i="1" s="1"/>
  <c r="M335" i="1" s="1"/>
  <c r="N335" i="1" s="1"/>
  <c r="O335" i="1" s="1"/>
  <c r="K299" i="1"/>
  <c r="L299" i="1" s="1"/>
  <c r="M299" i="1" s="1"/>
  <c r="N299" i="1" s="1"/>
  <c r="O299" i="1" s="1"/>
  <c r="K168" i="1"/>
  <c r="L168" i="1" s="1"/>
  <c r="M168" i="1" s="1"/>
  <c r="N168" i="1" s="1"/>
  <c r="O168" i="1" s="1"/>
  <c r="K144" i="1"/>
  <c r="L144" i="1" s="1"/>
  <c r="M144" i="1" s="1"/>
  <c r="N144" i="1" s="1"/>
  <c r="O144" i="1" s="1"/>
  <c r="K43" i="1"/>
  <c r="L43" i="1" s="1"/>
  <c r="M43" i="1" s="1"/>
  <c r="N43" i="1" s="1"/>
  <c r="O43" i="1" s="1"/>
  <c r="K89" i="1"/>
  <c r="L89" i="1" s="1"/>
  <c r="M89" i="1" s="1"/>
  <c r="N89" i="1" s="1"/>
  <c r="O89" i="1" s="1"/>
  <c r="K252" i="1"/>
  <c r="L252" i="1" s="1"/>
  <c r="M252" i="1" s="1"/>
  <c r="N252" i="1" s="1"/>
  <c r="O252" i="1" s="1"/>
  <c r="K258" i="1"/>
  <c r="L258" i="1" s="1"/>
  <c r="M258" i="1" s="1"/>
  <c r="N258" i="1" s="1"/>
  <c r="O258" i="1" s="1"/>
  <c r="K301" i="1"/>
  <c r="L301" i="1" s="1"/>
  <c r="M301" i="1" s="1"/>
  <c r="N301" i="1" s="1"/>
  <c r="O301" i="1" s="1"/>
  <c r="K61" i="1"/>
  <c r="L61" i="1" s="1"/>
  <c r="M61" i="1" s="1"/>
  <c r="N61" i="1" s="1"/>
  <c r="O61" i="1" s="1"/>
  <c r="K208" i="1"/>
  <c r="L208" i="1" s="1"/>
  <c r="M208" i="1" s="1"/>
  <c r="N208" i="1" s="1"/>
  <c r="O208" i="1" s="1"/>
  <c r="K140" i="1"/>
  <c r="L140" i="1" s="1"/>
  <c r="M140" i="1" s="1"/>
  <c r="N140" i="1" s="1"/>
  <c r="O140" i="1" s="1"/>
  <c r="K110" i="1"/>
  <c r="L110" i="1" s="1"/>
  <c r="M110" i="1" s="1"/>
  <c r="N110" i="1" s="1"/>
  <c r="O110" i="1" s="1"/>
  <c r="K120" i="1"/>
  <c r="L120" i="1" s="1"/>
  <c r="M120" i="1" s="1"/>
  <c r="N120" i="1" s="1"/>
  <c r="O120" i="1" s="1"/>
  <c r="K65" i="1"/>
  <c r="L65" i="1" s="1"/>
  <c r="M65" i="1" s="1"/>
  <c r="N65" i="1" s="1"/>
  <c r="O65" i="1" s="1"/>
  <c r="K13" i="1"/>
  <c r="L13" i="1" s="1"/>
  <c r="M13" i="1" s="1"/>
  <c r="N13" i="1" s="1"/>
  <c r="O13" i="1" s="1"/>
  <c r="K143" i="1"/>
  <c r="L143" i="1" s="1"/>
  <c r="M143" i="1" s="1"/>
  <c r="N143" i="1" s="1"/>
  <c r="O143" i="1" s="1"/>
  <c r="K180" i="1"/>
  <c r="L180" i="1" s="1"/>
  <c r="M180" i="1" s="1"/>
  <c r="N180" i="1" s="1"/>
  <c r="O180" i="1" s="1"/>
  <c r="K163" i="1"/>
  <c r="L163" i="1" s="1"/>
  <c r="M163" i="1" s="1"/>
  <c r="N163" i="1" s="1"/>
  <c r="O163" i="1" s="1"/>
  <c r="K60" i="1"/>
  <c r="L60" i="1" s="1"/>
  <c r="M60" i="1" s="1"/>
  <c r="N60" i="1" s="1"/>
  <c r="O60" i="1" s="1"/>
  <c r="K158" i="1"/>
  <c r="L158" i="1" s="1"/>
  <c r="M158" i="1" s="1"/>
  <c r="N158" i="1" s="1"/>
  <c r="O158" i="1" s="1"/>
  <c r="K191" i="1"/>
  <c r="L191" i="1" s="1"/>
  <c r="M191" i="1" s="1"/>
  <c r="N191" i="1" s="1"/>
  <c r="O191" i="1" s="1"/>
  <c r="K246" i="1"/>
  <c r="L246" i="1" s="1"/>
  <c r="M246" i="1" s="1"/>
  <c r="N246" i="1" s="1"/>
  <c r="O246" i="1" s="1"/>
  <c r="K185" i="1"/>
  <c r="L185" i="1" s="1"/>
  <c r="M185" i="1" s="1"/>
  <c r="N185" i="1" s="1"/>
  <c r="O185" i="1" s="1"/>
  <c r="K53" i="1"/>
  <c r="L53" i="1" s="1"/>
  <c r="M53" i="1" s="1"/>
  <c r="N53" i="1" s="1"/>
  <c r="O53" i="1" s="1"/>
  <c r="K250" i="1"/>
  <c r="L250" i="1" s="1"/>
  <c r="M250" i="1" s="1"/>
  <c r="N250" i="1" s="1"/>
  <c r="O250" i="1" s="1"/>
  <c r="K189" i="1"/>
  <c r="L189" i="1" s="1"/>
  <c r="M189" i="1" s="1"/>
  <c r="N189" i="1" s="1"/>
  <c r="O189" i="1" s="1"/>
  <c r="K55" i="1"/>
  <c r="L55" i="1" s="1"/>
  <c r="M55" i="1" s="1"/>
  <c r="N55" i="1" s="1"/>
  <c r="O55" i="1" s="1"/>
  <c r="K54" i="1"/>
  <c r="L54" i="1" s="1"/>
  <c r="M54" i="1" s="1"/>
  <c r="N54" i="1" s="1"/>
  <c r="O54" i="1" s="1"/>
  <c r="K31" i="1"/>
  <c r="L31" i="1" s="1"/>
  <c r="M31" i="1" s="1"/>
  <c r="N31" i="1" s="1"/>
  <c r="O31" i="1" s="1"/>
  <c r="K103" i="1"/>
  <c r="L103" i="1" s="1"/>
  <c r="M103" i="1" s="1"/>
  <c r="N103" i="1" s="1"/>
  <c r="O103" i="1" s="1"/>
  <c r="K77" i="1"/>
  <c r="L77" i="1" s="1"/>
  <c r="M77" i="1" s="1"/>
  <c r="N77" i="1" s="1"/>
  <c r="O77" i="1" s="1"/>
  <c r="K209" i="1"/>
  <c r="L209" i="1" s="1"/>
  <c r="M209" i="1" s="1"/>
  <c r="N209" i="1" s="1"/>
  <c r="O209" i="1" s="1"/>
  <c r="K272" i="1"/>
  <c r="L272" i="1" s="1"/>
  <c r="M272" i="1" s="1"/>
  <c r="N272" i="1" s="1"/>
  <c r="O272" i="1" s="1"/>
  <c r="K47" i="1"/>
  <c r="L47" i="1" s="1"/>
  <c r="M47" i="1" s="1"/>
  <c r="N47" i="1" s="1"/>
  <c r="O47" i="1" s="1"/>
  <c r="K254" i="1"/>
  <c r="L254" i="1" s="1"/>
  <c r="M254" i="1" s="1"/>
  <c r="N254" i="1" s="1"/>
  <c r="O254" i="1" s="1"/>
  <c r="K32" i="1"/>
  <c r="L32" i="1" s="1"/>
  <c r="M32" i="1" s="1"/>
  <c r="N32" i="1" s="1"/>
  <c r="O32" i="1" s="1"/>
  <c r="K175" i="1"/>
  <c r="L175" i="1" s="1"/>
  <c r="M175" i="1" s="1"/>
  <c r="N175" i="1" s="1"/>
  <c r="O175" i="1" s="1"/>
  <c r="K203" i="1"/>
  <c r="L203" i="1" s="1"/>
  <c r="M203" i="1" s="1"/>
  <c r="N203" i="1" s="1"/>
  <c r="O203" i="1" s="1"/>
  <c r="K171" i="1"/>
  <c r="L171" i="1" s="1"/>
  <c r="M171" i="1" s="1"/>
  <c r="N171" i="1" s="1"/>
  <c r="O171" i="1" s="1"/>
  <c r="K122" i="1"/>
  <c r="L122" i="1" s="1"/>
  <c r="M122" i="1" s="1"/>
  <c r="N122" i="1" s="1"/>
  <c r="O122" i="1" s="1"/>
  <c r="K101" i="1"/>
  <c r="L101" i="1" s="1"/>
  <c r="M101" i="1" s="1"/>
  <c r="N101" i="1" s="1"/>
  <c r="O101" i="1" s="1"/>
  <c r="K347" i="1"/>
  <c r="L347" i="1" s="1"/>
  <c r="M347" i="1" s="1"/>
  <c r="N347" i="1" s="1"/>
  <c r="O347" i="1" s="1"/>
  <c r="K220" i="1"/>
  <c r="L220" i="1" s="1"/>
  <c r="M220" i="1" s="1"/>
  <c r="N220" i="1" s="1"/>
  <c r="O220" i="1" s="1"/>
  <c r="K223" i="1"/>
  <c r="L223" i="1" s="1"/>
  <c r="M223" i="1" s="1"/>
  <c r="N223" i="1" s="1"/>
  <c r="O223" i="1" s="1"/>
  <c r="K9" i="1"/>
  <c r="L9" i="1" s="1"/>
  <c r="M9" i="1" s="1"/>
  <c r="N9" i="1" s="1"/>
  <c r="O9" i="1" s="1"/>
  <c r="K153" i="1"/>
  <c r="L153" i="1" s="1"/>
  <c r="M153" i="1" s="1"/>
  <c r="N153" i="1" s="1"/>
  <c r="O153" i="1" s="1"/>
  <c r="K93" i="1"/>
  <c r="L93" i="1" s="1"/>
  <c r="M93" i="1" s="1"/>
  <c r="N93" i="1" s="1"/>
  <c r="O93" i="1" s="1"/>
  <c r="K282" i="1"/>
  <c r="L282" i="1" s="1"/>
  <c r="M282" i="1" s="1"/>
  <c r="N282" i="1" s="1"/>
  <c r="O282" i="1" s="1"/>
  <c r="K18" i="1"/>
  <c r="L18" i="1" s="1"/>
  <c r="M18" i="1" s="1"/>
  <c r="N18" i="1" s="1"/>
  <c r="O18" i="1" s="1"/>
  <c r="K135" i="1"/>
  <c r="L135" i="1" s="1"/>
  <c r="M135" i="1" s="1"/>
  <c r="N135" i="1" s="1"/>
  <c r="O135" i="1" s="1"/>
  <c r="K154" i="1"/>
  <c r="L154" i="1" s="1"/>
  <c r="M154" i="1" s="1"/>
  <c r="N154" i="1" s="1"/>
  <c r="O154" i="1" s="1"/>
  <c r="K8" i="1"/>
  <c r="L8" i="1" s="1"/>
  <c r="M8" i="1" s="1"/>
  <c r="N8" i="1" s="1"/>
  <c r="O8" i="1" s="1"/>
  <c r="K294" i="1"/>
  <c r="L294" i="1" s="1"/>
  <c r="M294" i="1" s="1"/>
  <c r="N294" i="1" s="1"/>
  <c r="O294" i="1" s="1"/>
  <c r="K360" i="1"/>
  <c r="L360" i="1" s="1"/>
  <c r="M360" i="1" s="1"/>
  <c r="N360" i="1" s="1"/>
  <c r="O360" i="1" s="1"/>
  <c r="K215" i="1"/>
  <c r="L215" i="1" s="1"/>
  <c r="M215" i="1" s="1"/>
  <c r="N215" i="1" s="1"/>
  <c r="O215" i="1" s="1"/>
  <c r="K181" i="1"/>
  <c r="L181" i="1" s="1"/>
  <c r="M181" i="1" s="1"/>
  <c r="N181" i="1" s="1"/>
  <c r="O181" i="1" s="1"/>
  <c r="K50" i="1"/>
  <c r="L50" i="1" s="1"/>
  <c r="M50" i="1" s="1"/>
  <c r="N50" i="1" s="1"/>
  <c r="O50" i="1" s="1"/>
  <c r="K40" i="1"/>
  <c r="L40" i="1" s="1"/>
  <c r="M40" i="1" s="1"/>
  <c r="N40" i="1" s="1"/>
  <c r="O40" i="1" s="1"/>
  <c r="K306" i="1"/>
  <c r="L306" i="1" s="1"/>
  <c r="M306" i="1" s="1"/>
  <c r="N306" i="1" s="1"/>
  <c r="O306" i="1" s="1"/>
  <c r="K102" i="1"/>
  <c r="L102" i="1" s="1"/>
  <c r="M102" i="1" s="1"/>
  <c r="N102" i="1" s="1"/>
  <c r="O102" i="1" s="1"/>
  <c r="K80" i="1"/>
  <c r="L80" i="1" s="1"/>
  <c r="M80" i="1" s="1"/>
  <c r="N80" i="1" s="1"/>
  <c r="O80" i="1" s="1"/>
  <c r="K21" i="1"/>
  <c r="L21" i="1" s="1"/>
  <c r="M21" i="1" s="1"/>
  <c r="N21" i="1" s="1"/>
  <c r="O21" i="1" s="1"/>
  <c r="K172" i="1"/>
  <c r="L172" i="1" s="1"/>
  <c r="M172" i="1" s="1"/>
  <c r="N172" i="1" s="1"/>
  <c r="O172" i="1" s="1"/>
  <c r="K179" i="1"/>
  <c r="L179" i="1" s="1"/>
  <c r="M179" i="1" s="1"/>
  <c r="N179" i="1" s="1"/>
  <c r="O179" i="1" s="1"/>
  <c r="K247" i="1"/>
  <c r="L247" i="1" s="1"/>
  <c r="M247" i="1" s="1"/>
  <c r="N247" i="1" s="1"/>
  <c r="O247" i="1" s="1"/>
  <c r="K70" i="1"/>
  <c r="L70" i="1" s="1"/>
  <c r="M70" i="1" s="1"/>
  <c r="N70" i="1" s="1"/>
  <c r="O70" i="1" s="1"/>
  <c r="K87" i="1"/>
  <c r="L87" i="1" s="1"/>
  <c r="M87" i="1" s="1"/>
  <c r="N87" i="1" s="1"/>
  <c r="O87" i="1" s="1"/>
  <c r="K90" i="1"/>
  <c r="L90" i="1" s="1"/>
  <c r="M90" i="1" s="1"/>
  <c r="N90" i="1" s="1"/>
  <c r="O90" i="1" s="1"/>
  <c r="K156" i="1"/>
  <c r="L156" i="1" s="1"/>
  <c r="M156" i="1" s="1"/>
  <c r="N156" i="1" s="1"/>
  <c r="O156" i="1" s="1"/>
  <c r="K205" i="1"/>
  <c r="L205" i="1" s="1"/>
  <c r="M205" i="1" s="1"/>
  <c r="N205" i="1" s="1"/>
  <c r="O205" i="1" s="1"/>
  <c r="K341" i="1"/>
  <c r="L341" i="1" s="1"/>
  <c r="M341" i="1" s="1"/>
  <c r="N341" i="1" s="1"/>
  <c r="O341" i="1" s="1"/>
  <c r="K45" i="1"/>
  <c r="L45" i="1" s="1"/>
  <c r="M45" i="1" s="1"/>
  <c r="N45" i="1" s="1"/>
  <c r="O45" i="1" s="1"/>
  <c r="K198" i="1"/>
  <c r="L198" i="1" s="1"/>
  <c r="M198" i="1" s="1"/>
  <c r="N198" i="1" s="1"/>
  <c r="O198" i="1" s="1"/>
  <c r="K249" i="1"/>
  <c r="L249" i="1" s="1"/>
  <c r="M249" i="1" s="1"/>
  <c r="N249" i="1" s="1"/>
  <c r="O249" i="1" s="1"/>
  <c r="K287" i="1"/>
  <c r="L287" i="1" s="1"/>
  <c r="M287" i="1" s="1"/>
  <c r="N287" i="1" s="1"/>
  <c r="O287" i="1" s="1"/>
  <c r="K176" i="1"/>
  <c r="L176" i="1" s="1"/>
  <c r="M176" i="1" s="1"/>
  <c r="N176" i="1" s="1"/>
  <c r="O176" i="1" s="1"/>
  <c r="K326" i="1"/>
  <c r="L326" i="1" s="1"/>
  <c r="M326" i="1" s="1"/>
  <c r="N326" i="1" s="1"/>
  <c r="O326" i="1" s="1"/>
  <c r="K12" i="1"/>
  <c r="L12" i="1" s="1"/>
  <c r="M12" i="1" s="1"/>
  <c r="N12" i="1" s="1"/>
  <c r="O12" i="1" s="1"/>
  <c r="K302" i="1"/>
  <c r="L302" i="1" s="1"/>
  <c r="M302" i="1" s="1"/>
  <c r="N302" i="1" s="1"/>
  <c r="O302" i="1" s="1"/>
  <c r="K279" i="1"/>
  <c r="L279" i="1" s="1"/>
  <c r="M279" i="1" s="1"/>
  <c r="N279" i="1" s="1"/>
  <c r="O279" i="1" s="1"/>
  <c r="K129" i="1"/>
  <c r="L129" i="1" s="1"/>
  <c r="M129" i="1" s="1"/>
  <c r="N129" i="1" s="1"/>
  <c r="O129" i="1" s="1"/>
  <c r="K19" i="1"/>
  <c r="L19" i="1" s="1"/>
  <c r="M19" i="1" s="1"/>
  <c r="N19" i="1" s="1"/>
  <c r="O19" i="1" s="1"/>
  <c r="K186" i="1"/>
  <c r="L186" i="1" s="1"/>
  <c r="M186" i="1" s="1"/>
  <c r="N186" i="1" s="1"/>
  <c r="O186" i="1" s="1"/>
  <c r="K353" i="1"/>
  <c r="L353" i="1" s="1"/>
  <c r="M353" i="1" s="1"/>
  <c r="N353" i="1" s="1"/>
  <c r="O353" i="1" s="1"/>
  <c r="K290" i="1"/>
  <c r="L290" i="1" s="1"/>
  <c r="M290" i="1" s="1"/>
  <c r="N290" i="1" s="1"/>
  <c r="O290" i="1" s="1"/>
  <c r="K291" i="1"/>
  <c r="L291" i="1" s="1"/>
  <c r="M291" i="1" s="1"/>
  <c r="N291" i="1" s="1"/>
  <c r="O291" i="1" s="1"/>
  <c r="K85" i="1"/>
  <c r="L85" i="1" s="1"/>
  <c r="M85" i="1" s="1"/>
  <c r="N85" i="1" s="1"/>
  <c r="O85" i="1" s="1"/>
  <c r="K236" i="1"/>
  <c r="L236" i="1" s="1"/>
  <c r="M236" i="1" s="1"/>
  <c r="N236" i="1" s="1"/>
  <c r="O236" i="1" s="1"/>
  <c r="K251" i="1"/>
  <c r="L251" i="1" s="1"/>
  <c r="M251" i="1" s="1"/>
  <c r="N251" i="1" s="1"/>
  <c r="O251" i="1" s="1"/>
  <c r="K188" i="1"/>
  <c r="L188" i="1" s="1"/>
  <c r="M188" i="1" s="1"/>
  <c r="N188" i="1" s="1"/>
  <c r="O188" i="1" s="1"/>
  <c r="K320" i="1"/>
  <c r="L320" i="1" s="1"/>
  <c r="M320" i="1" s="1"/>
  <c r="N320" i="1" s="1"/>
  <c r="O320" i="1" s="1"/>
  <c r="K202" i="1"/>
  <c r="L202" i="1" s="1"/>
  <c r="M202" i="1" s="1"/>
  <c r="N202" i="1" s="1"/>
  <c r="O202" i="1" s="1"/>
  <c r="K82" i="1"/>
  <c r="L82" i="1" s="1"/>
  <c r="M82" i="1" s="1"/>
  <c r="N82" i="1" s="1"/>
  <c r="O82" i="1" s="1"/>
  <c r="K95" i="1"/>
  <c r="L95" i="1" s="1"/>
  <c r="M95" i="1" s="1"/>
  <c r="N95" i="1" s="1"/>
  <c r="O95" i="1" s="1"/>
  <c r="K224" i="1"/>
  <c r="L224" i="1" s="1"/>
  <c r="M224" i="1" s="1"/>
  <c r="N224" i="1" s="1"/>
  <c r="O224" i="1" s="1"/>
  <c r="K293" i="1"/>
  <c r="L293" i="1" s="1"/>
  <c r="M293" i="1" s="1"/>
  <c r="N293" i="1" s="1"/>
  <c r="O293" i="1" s="1"/>
  <c r="K116" i="1"/>
  <c r="L116" i="1" s="1"/>
  <c r="M116" i="1" s="1"/>
  <c r="N116" i="1" s="1"/>
  <c r="O116" i="1" s="1"/>
  <c r="K15" i="1"/>
  <c r="L15" i="1" s="1"/>
  <c r="M15" i="1" s="1"/>
  <c r="N15" i="1" s="1"/>
  <c r="O15" i="1" s="1"/>
  <c r="K356" i="1"/>
  <c r="L356" i="1" s="1"/>
  <c r="M356" i="1" s="1"/>
  <c r="N356" i="1" s="1"/>
  <c r="O356" i="1" s="1"/>
  <c r="K128" i="1"/>
  <c r="L128" i="1" s="1"/>
  <c r="M128" i="1" s="1"/>
  <c r="N128" i="1" s="1"/>
  <c r="O128" i="1" s="1"/>
  <c r="K334" i="1"/>
  <c r="L334" i="1" s="1"/>
  <c r="M334" i="1" s="1"/>
  <c r="N334" i="1" s="1"/>
  <c r="O334" i="1" s="1"/>
  <c r="K269" i="1"/>
  <c r="L269" i="1" s="1"/>
  <c r="M269" i="1" s="1"/>
  <c r="N269" i="1" s="1"/>
  <c r="O269" i="1" s="1"/>
  <c r="K96" i="1"/>
  <c r="L96" i="1" s="1"/>
  <c r="M96" i="1" s="1"/>
  <c r="N96" i="1" s="1"/>
  <c r="O96" i="1" s="1"/>
  <c r="K150" i="1"/>
  <c r="L150" i="1" s="1"/>
  <c r="M150" i="1" s="1"/>
  <c r="N150" i="1" s="1"/>
  <c r="O150" i="1" s="1"/>
  <c r="K41" i="1"/>
  <c r="L41" i="1" s="1"/>
  <c r="M41" i="1" s="1"/>
  <c r="N41" i="1" s="1"/>
  <c r="O41" i="1" s="1"/>
  <c r="K97" i="1"/>
  <c r="L97" i="1" s="1"/>
  <c r="M97" i="1" s="1"/>
  <c r="N97" i="1" s="1"/>
  <c r="O97" i="1" s="1"/>
  <c r="K148" i="1"/>
  <c r="L148" i="1" s="1"/>
  <c r="M148" i="1" s="1"/>
  <c r="N148" i="1" s="1"/>
  <c r="O148" i="1" s="1"/>
  <c r="K241" i="1"/>
  <c r="L241" i="1" s="1"/>
  <c r="M241" i="1" s="1"/>
  <c r="N241" i="1" s="1"/>
  <c r="O241" i="1" s="1"/>
  <c r="K352" i="1"/>
  <c r="L352" i="1" s="1"/>
  <c r="M352" i="1" s="1"/>
  <c r="N352" i="1" s="1"/>
  <c r="O352" i="1" s="1"/>
  <c r="K88" i="1"/>
  <c r="L88" i="1" s="1"/>
  <c r="M88" i="1" s="1"/>
  <c r="N88" i="1" s="1"/>
  <c r="O88" i="1" s="1"/>
  <c r="K104" i="1"/>
  <c r="L104" i="1" s="1"/>
  <c r="M104" i="1" s="1"/>
  <c r="N104" i="1" s="1"/>
  <c r="O104" i="1" s="1"/>
  <c r="K276" i="1"/>
  <c r="L276" i="1" s="1"/>
  <c r="M276" i="1" s="1"/>
  <c r="N276" i="1" s="1"/>
  <c r="O276" i="1" s="1"/>
  <c r="K265" i="1"/>
  <c r="L265" i="1" s="1"/>
  <c r="M265" i="1" s="1"/>
  <c r="N265" i="1" s="1"/>
  <c r="O265" i="1" s="1"/>
  <c r="K108" i="1"/>
  <c r="L108" i="1" s="1"/>
  <c r="M108" i="1" s="1"/>
  <c r="N108" i="1" s="1"/>
  <c r="O108" i="1" s="1"/>
  <c r="K16" i="1"/>
  <c r="L16" i="1" s="1"/>
  <c r="M16" i="1" s="1"/>
  <c r="N16" i="1" s="1"/>
  <c r="O16" i="1" s="1"/>
  <c r="K184" i="1"/>
  <c r="L184" i="1" s="1"/>
  <c r="M184" i="1" s="1"/>
  <c r="N184" i="1" s="1"/>
  <c r="O184" i="1" s="1"/>
  <c r="K339" i="1"/>
  <c r="L339" i="1" s="1"/>
  <c r="M339" i="1" s="1"/>
  <c r="N339" i="1" s="1"/>
  <c r="O339" i="1" s="1"/>
  <c r="K199" i="1"/>
  <c r="L199" i="1" s="1"/>
  <c r="M199" i="1" s="1"/>
  <c r="N199" i="1" s="1"/>
  <c r="O199" i="1" s="1"/>
  <c r="K194" i="1"/>
  <c r="L194" i="1" s="1"/>
  <c r="M194" i="1" s="1"/>
  <c r="N194" i="1" s="1"/>
  <c r="O194" i="1" s="1"/>
  <c r="K210" i="1"/>
  <c r="L210" i="1" s="1"/>
  <c r="M210" i="1" s="1"/>
  <c r="N210" i="1" s="1"/>
  <c r="O210" i="1" s="1"/>
  <c r="K183" i="1"/>
  <c r="L183" i="1" s="1"/>
  <c r="M183" i="1" s="1"/>
  <c r="N183" i="1" s="1"/>
  <c r="O183" i="1" s="1"/>
  <c r="K123" i="1"/>
  <c r="L123" i="1" s="1"/>
  <c r="M123" i="1" s="1"/>
  <c r="N123" i="1" s="1"/>
  <c r="O123" i="1" s="1"/>
  <c r="K76" i="1"/>
  <c r="L76" i="1" s="1"/>
  <c r="M76" i="1" s="1"/>
  <c r="N76" i="1" s="1"/>
  <c r="O76" i="1" s="1"/>
  <c r="K136" i="1"/>
  <c r="L136" i="1" s="1"/>
  <c r="M136" i="1" s="1"/>
  <c r="N136" i="1" s="1"/>
  <c r="O136" i="1" s="1"/>
  <c r="K64" i="1"/>
  <c r="L64" i="1" s="1"/>
  <c r="M64" i="1" s="1"/>
  <c r="N64" i="1" s="1"/>
  <c r="O64" i="1" s="1"/>
  <c r="K310" i="1"/>
  <c r="L310" i="1" s="1"/>
  <c r="M310" i="1" s="1"/>
  <c r="N310" i="1" s="1"/>
  <c r="O310" i="1" s="1"/>
  <c r="K234" i="1"/>
  <c r="L234" i="1" s="1"/>
  <c r="M234" i="1" s="1"/>
  <c r="N234" i="1" s="1"/>
  <c r="O234" i="1" s="1"/>
  <c r="K59" i="1"/>
  <c r="L59" i="1" s="1"/>
  <c r="M59" i="1" s="1"/>
  <c r="N59" i="1" s="1"/>
  <c r="O59" i="1" s="1"/>
  <c r="K126" i="1"/>
  <c r="L126" i="1" s="1"/>
  <c r="M126" i="1" s="1"/>
  <c r="N126" i="1" s="1"/>
  <c r="O126" i="1" s="1"/>
  <c r="K232" i="1"/>
  <c r="L232" i="1" s="1"/>
  <c r="M232" i="1" s="1"/>
  <c r="N232" i="1" s="1"/>
  <c r="O232" i="1" s="1"/>
  <c r="K42" i="1"/>
  <c r="L42" i="1" s="1"/>
  <c r="M42" i="1" s="1"/>
  <c r="N42" i="1" s="1"/>
  <c r="O42" i="1" s="1"/>
  <c r="K312" i="1"/>
  <c r="L312" i="1" s="1"/>
  <c r="M312" i="1" s="1"/>
  <c r="N312" i="1" s="1"/>
  <c r="O312" i="1" s="1"/>
  <c r="K363" i="1"/>
  <c r="L363" i="1" s="1"/>
  <c r="M363" i="1" s="1"/>
  <c r="N363" i="1" s="1"/>
  <c r="O363" i="1" s="1"/>
  <c r="K285" i="1"/>
  <c r="L285" i="1" s="1"/>
  <c r="M285" i="1" s="1"/>
  <c r="N285" i="1" s="1"/>
  <c r="O285" i="1" s="1"/>
  <c r="K79" i="1"/>
  <c r="L79" i="1" s="1"/>
  <c r="M79" i="1" s="1"/>
  <c r="N79" i="1" s="1"/>
  <c r="O79" i="1" s="1"/>
  <c r="K46" i="1"/>
  <c r="L46" i="1" s="1"/>
  <c r="M46" i="1" s="1"/>
  <c r="N46" i="1" s="1"/>
  <c r="O46" i="1" s="1"/>
  <c r="K300" i="1"/>
  <c r="L300" i="1" s="1"/>
  <c r="M300" i="1" s="1"/>
  <c r="N300" i="1" s="1"/>
  <c r="O300" i="1" s="1"/>
  <c r="K237" i="1"/>
  <c r="L237" i="1" s="1"/>
  <c r="M237" i="1" s="1"/>
  <c r="N237" i="1" s="1"/>
  <c r="O237" i="1" s="1"/>
  <c r="K218" i="1"/>
  <c r="L218" i="1" s="1"/>
  <c r="M218" i="1" s="1"/>
  <c r="N218" i="1" s="1"/>
  <c r="O218" i="1" s="1"/>
  <c r="K243" i="1"/>
  <c r="L243" i="1" s="1"/>
  <c r="M243" i="1" s="1"/>
  <c r="N243" i="1" s="1"/>
  <c r="O243" i="1" s="1"/>
  <c r="K355" i="1"/>
  <c r="L355" i="1" s="1"/>
  <c r="M355" i="1" s="1"/>
  <c r="N355" i="1" s="1"/>
  <c r="O355" i="1" s="1"/>
  <c r="K134" i="1"/>
  <c r="L134" i="1" s="1"/>
  <c r="M134" i="1" s="1"/>
  <c r="N134" i="1" s="1"/>
  <c r="O134" i="1" s="1"/>
  <c r="K197" i="1"/>
  <c r="L197" i="1" s="1"/>
  <c r="M197" i="1" s="1"/>
  <c r="N197" i="1" s="1"/>
  <c r="O197" i="1" s="1"/>
  <c r="K336" i="1"/>
  <c r="L336" i="1" s="1"/>
  <c r="M336" i="1" s="1"/>
  <c r="N336" i="1" s="1"/>
  <c r="O336" i="1" s="1"/>
  <c r="K270" i="1"/>
  <c r="L270" i="1" s="1"/>
  <c r="M270" i="1" s="1"/>
  <c r="N270" i="1" s="1"/>
  <c r="O270" i="1" s="1"/>
  <c r="K235" i="1"/>
  <c r="L235" i="1" s="1"/>
  <c r="M235" i="1" s="1"/>
  <c r="N235" i="1" s="1"/>
  <c r="O235" i="1" s="1"/>
  <c r="K259" i="1"/>
  <c r="L259" i="1" s="1"/>
  <c r="M259" i="1" s="1"/>
  <c r="N259" i="1" s="1"/>
  <c r="O259" i="1" s="1"/>
  <c r="K177" i="1"/>
  <c r="L177" i="1" s="1"/>
  <c r="M177" i="1" s="1"/>
  <c r="N177" i="1" s="1"/>
  <c r="O177" i="1" s="1"/>
  <c r="K152" i="1"/>
  <c r="L152" i="1" s="1"/>
  <c r="M152" i="1" s="1"/>
  <c r="N152" i="1" s="1"/>
  <c r="O152" i="1" s="1"/>
  <c r="K351" i="1"/>
  <c r="L351" i="1" s="1"/>
  <c r="M351" i="1" s="1"/>
  <c r="N351" i="1" s="1"/>
  <c r="O351" i="1" s="1"/>
  <c r="K329" i="1"/>
  <c r="L329" i="1" s="1"/>
  <c r="M329" i="1" s="1"/>
  <c r="N329" i="1" s="1"/>
  <c r="O329" i="1" s="1"/>
  <c r="K22" i="1"/>
  <c r="L22" i="1" s="1"/>
  <c r="M22" i="1" s="1"/>
  <c r="N22" i="1" s="1"/>
  <c r="O22" i="1" s="1"/>
  <c r="K292" i="1"/>
  <c r="L292" i="1" s="1"/>
  <c r="M292" i="1" s="1"/>
  <c r="N292" i="1" s="1"/>
  <c r="O292" i="1" s="1"/>
  <c r="K283" i="1"/>
  <c r="L283" i="1" s="1"/>
  <c r="M283" i="1" s="1"/>
  <c r="N283" i="1" s="1"/>
  <c r="O283" i="1" s="1"/>
  <c r="K25" i="1"/>
  <c r="L25" i="1" s="1"/>
  <c r="M25" i="1" s="1"/>
  <c r="N25" i="1" s="1"/>
  <c r="O25" i="1" s="1"/>
  <c r="K328" i="1"/>
  <c r="L328" i="1" s="1"/>
  <c r="M328" i="1" s="1"/>
  <c r="N328" i="1" s="1"/>
  <c r="O328" i="1" s="1"/>
  <c r="K323" i="1"/>
  <c r="L323" i="1" s="1"/>
  <c r="M323" i="1" s="1"/>
  <c r="N323" i="1" s="1"/>
  <c r="O323" i="1" s="1"/>
  <c r="K213" i="1"/>
  <c r="L213" i="1" s="1"/>
  <c r="M213" i="1" s="1"/>
  <c r="N213" i="1" s="1"/>
  <c r="O213" i="1" s="1"/>
  <c r="K131" i="1"/>
  <c r="L131" i="1" s="1"/>
  <c r="M131" i="1" s="1"/>
  <c r="N131" i="1" s="1"/>
  <c r="O131" i="1" s="1"/>
  <c r="K7" i="1"/>
  <c r="L7" i="1" s="1"/>
  <c r="K201" i="1"/>
  <c r="L201" i="1" s="1"/>
  <c r="M201" i="1" s="1"/>
  <c r="N201" i="1" s="1"/>
  <c r="O201" i="1" s="1"/>
  <c r="K52" i="1"/>
  <c r="L52" i="1" s="1"/>
  <c r="M52" i="1" s="1"/>
  <c r="N52" i="1" s="1"/>
  <c r="O52" i="1" s="1"/>
  <c r="K68" i="1"/>
  <c r="L68" i="1" s="1"/>
  <c r="M68" i="1" s="1"/>
  <c r="N68" i="1" s="1"/>
  <c r="O68" i="1" s="1"/>
  <c r="K277" i="1"/>
  <c r="L277" i="1" s="1"/>
  <c r="M277" i="1" s="1"/>
  <c r="N277" i="1" s="1"/>
  <c r="O277" i="1" s="1"/>
  <c r="K166" i="1"/>
  <c r="L166" i="1" s="1"/>
  <c r="M166" i="1" s="1"/>
  <c r="N166" i="1" s="1"/>
  <c r="O166" i="1" s="1"/>
  <c r="K307" i="1"/>
  <c r="L307" i="1" s="1"/>
  <c r="M307" i="1" s="1"/>
  <c r="N307" i="1" s="1"/>
  <c r="O307" i="1" s="1"/>
  <c r="K348" i="1"/>
  <c r="L348" i="1" s="1"/>
  <c r="M348" i="1" s="1"/>
  <c r="N348" i="1" s="1"/>
  <c r="O348" i="1" s="1"/>
  <c r="K275" i="1"/>
  <c r="L275" i="1" s="1"/>
  <c r="M275" i="1" s="1"/>
  <c r="N275" i="1" s="1"/>
  <c r="O275" i="1" s="1"/>
  <c r="K69" i="1"/>
  <c r="L69" i="1" s="1"/>
  <c r="M69" i="1" s="1"/>
  <c r="N69" i="1" s="1"/>
  <c r="O69" i="1" s="1"/>
  <c r="K361" i="1"/>
  <c r="L361" i="1" s="1"/>
  <c r="M361" i="1" s="1"/>
  <c r="N361" i="1" s="1"/>
  <c r="O361" i="1" s="1"/>
  <c r="K315" i="1"/>
  <c r="L315" i="1" s="1"/>
  <c r="M315" i="1" s="1"/>
  <c r="N315" i="1" s="1"/>
  <c r="O315" i="1" s="1"/>
  <c r="K174" i="1"/>
  <c r="L174" i="1" s="1"/>
  <c r="M174" i="1" s="1"/>
  <c r="N174" i="1" s="1"/>
  <c r="O174" i="1" s="1"/>
  <c r="K211" i="1"/>
  <c r="L211" i="1" s="1"/>
  <c r="M211" i="1" s="1"/>
  <c r="N211" i="1" s="1"/>
  <c r="O211" i="1" s="1"/>
  <c r="K170" i="1"/>
  <c r="L170" i="1" s="1"/>
  <c r="M170" i="1" s="1"/>
  <c r="N170" i="1" s="1"/>
  <c r="O170" i="1" s="1"/>
  <c r="K313" i="1"/>
  <c r="L313" i="1" s="1"/>
  <c r="M313" i="1" s="1"/>
  <c r="N313" i="1" s="1"/>
  <c r="O313" i="1" s="1"/>
  <c r="K253" i="1"/>
  <c r="L253" i="1" s="1"/>
  <c r="M253" i="1" s="1"/>
  <c r="N253" i="1" s="1"/>
  <c r="O253" i="1" s="1"/>
  <c r="K333" i="1"/>
  <c r="L333" i="1" s="1"/>
  <c r="M333" i="1" s="1"/>
  <c r="N333" i="1" s="1"/>
  <c r="O333" i="1" s="1"/>
  <c r="K229" i="1"/>
  <c r="L229" i="1" s="1"/>
  <c r="M229" i="1" s="1"/>
  <c r="N229" i="1" s="1"/>
  <c r="O229" i="1" s="1"/>
  <c r="K28" i="1"/>
  <c r="L28" i="1" s="1"/>
  <c r="M28" i="1" s="1"/>
  <c r="N28" i="1" s="1"/>
  <c r="O28" i="1" s="1"/>
  <c r="K38" i="1"/>
  <c r="L38" i="1" s="1"/>
  <c r="M38" i="1" s="1"/>
  <c r="N38" i="1" s="1"/>
  <c r="O38" i="1" s="1"/>
  <c r="K271" i="1"/>
  <c r="L271" i="1" s="1"/>
  <c r="M271" i="1" s="1"/>
  <c r="N271" i="1" s="1"/>
  <c r="O271" i="1" s="1"/>
  <c r="K344" i="1"/>
  <c r="L344" i="1" s="1"/>
  <c r="M344" i="1" s="1"/>
  <c r="N344" i="1" s="1"/>
  <c r="O344" i="1" s="1"/>
  <c r="K219" i="1"/>
  <c r="L219" i="1" s="1"/>
  <c r="M219" i="1" s="1"/>
  <c r="N219" i="1" s="1"/>
  <c r="O219" i="1" s="1"/>
  <c r="K316" i="1"/>
  <c r="L316" i="1" s="1"/>
  <c r="M316" i="1" s="1"/>
  <c r="N316" i="1" s="1"/>
  <c r="O316" i="1" s="1"/>
  <c r="K11" i="1"/>
  <c r="L11" i="1" s="1"/>
  <c r="M11" i="1" s="1"/>
  <c r="N11" i="1" s="1"/>
  <c r="O11" i="1" s="1"/>
  <c r="K262" i="1"/>
  <c r="L262" i="1" s="1"/>
  <c r="M262" i="1" s="1"/>
  <c r="N262" i="1" s="1"/>
  <c r="O262" i="1" s="1"/>
  <c r="K226" i="1"/>
  <c r="L226" i="1" s="1"/>
  <c r="M226" i="1" s="1"/>
  <c r="N226" i="1" s="1"/>
  <c r="O226" i="1" s="1"/>
  <c r="K298" i="1"/>
  <c r="L298" i="1" s="1"/>
  <c r="M298" i="1" s="1"/>
  <c r="N298" i="1" s="1"/>
  <c r="O298" i="1" s="1"/>
  <c r="K325" i="1"/>
  <c r="L325" i="1" s="1"/>
  <c r="M325" i="1" s="1"/>
  <c r="N325" i="1" s="1"/>
  <c r="O325" i="1" s="1"/>
  <c r="K221" i="1"/>
  <c r="L221" i="1" s="1"/>
  <c r="M221" i="1" s="1"/>
  <c r="N221" i="1" s="1"/>
  <c r="O221" i="1" s="1"/>
  <c r="K83" i="1"/>
  <c r="L83" i="1" s="1"/>
  <c r="M83" i="1" s="1"/>
  <c r="N83" i="1" s="1"/>
  <c r="O83" i="1" s="1"/>
  <c r="K216" i="1"/>
  <c r="L216" i="1" s="1"/>
  <c r="M216" i="1" s="1"/>
  <c r="N216" i="1" s="1"/>
  <c r="O216" i="1" s="1"/>
  <c r="K73" i="1"/>
  <c r="L73" i="1" s="1"/>
  <c r="M73" i="1" s="1"/>
  <c r="N73" i="1" s="1"/>
  <c r="O73" i="1" s="1"/>
  <c r="K330" i="1"/>
  <c r="L330" i="1" s="1"/>
  <c r="M330" i="1" s="1"/>
  <c r="N330" i="1" s="1"/>
  <c r="O330" i="1" s="1"/>
  <c r="K230" i="1"/>
  <c r="L230" i="1" s="1"/>
  <c r="M230" i="1" s="1"/>
  <c r="N230" i="1" s="1"/>
  <c r="O230" i="1" s="1"/>
  <c r="K331" i="1"/>
  <c r="L331" i="1" s="1"/>
  <c r="M331" i="1" s="1"/>
  <c r="N331" i="1" s="1"/>
  <c r="O331" i="1" s="1"/>
  <c r="K121" i="1"/>
  <c r="L121" i="1" s="1"/>
  <c r="M121" i="1" s="1"/>
  <c r="N121" i="1" s="1"/>
  <c r="O121" i="1" s="1"/>
  <c r="K261" i="1"/>
  <c r="L261" i="1" s="1"/>
  <c r="M261" i="1" s="1"/>
  <c r="N261" i="1" s="1"/>
  <c r="O261" i="1" s="1"/>
  <c r="K74" i="1"/>
  <c r="L74" i="1" s="1"/>
  <c r="M74" i="1" s="1"/>
  <c r="N74" i="1" s="1"/>
  <c r="O74" i="1" s="1"/>
  <c r="K147" i="1"/>
  <c r="L147" i="1" s="1"/>
  <c r="M147" i="1" s="1"/>
  <c r="N147" i="1" s="1"/>
  <c r="O147" i="1" s="1"/>
  <c r="K178" i="1"/>
  <c r="L178" i="1" s="1"/>
  <c r="M178" i="1" s="1"/>
  <c r="N178" i="1" s="1"/>
  <c r="O178" i="1" s="1"/>
  <c r="K281" i="1"/>
  <c r="L281" i="1" s="1"/>
  <c r="M281" i="1" s="1"/>
  <c r="N281" i="1" s="1"/>
  <c r="O281" i="1" s="1"/>
  <c r="K212" i="1"/>
  <c r="L212" i="1" s="1"/>
  <c r="M212" i="1" s="1"/>
  <c r="N212" i="1" s="1"/>
  <c r="O212" i="1" s="1"/>
  <c r="K107" i="1"/>
  <c r="L107" i="1" s="1"/>
  <c r="M107" i="1" s="1"/>
  <c r="N107" i="1" s="1"/>
  <c r="O107" i="1" s="1"/>
  <c r="K161" i="1"/>
  <c r="L161" i="1" s="1"/>
  <c r="M161" i="1" s="1"/>
  <c r="N161" i="1" s="1"/>
  <c r="O161" i="1" s="1"/>
  <c r="K145" i="1"/>
  <c r="L145" i="1" s="1"/>
  <c r="M145" i="1" s="1"/>
  <c r="N145" i="1" s="1"/>
  <c r="O145" i="1" s="1"/>
  <c r="K34" i="1"/>
  <c r="L34" i="1" s="1"/>
  <c r="M34" i="1" s="1"/>
  <c r="N34" i="1" s="1"/>
  <c r="O34" i="1" s="1"/>
  <c r="K240" i="1"/>
  <c r="L240" i="1" s="1"/>
  <c r="M240" i="1" s="1"/>
  <c r="N240" i="1" s="1"/>
  <c r="O240" i="1" s="1"/>
  <c r="K284" i="1"/>
  <c r="L284" i="1" s="1"/>
  <c r="M284" i="1" s="1"/>
  <c r="N284" i="1" s="1"/>
  <c r="O284" i="1" s="1"/>
  <c r="K354" i="1"/>
  <c r="L354" i="1" s="1"/>
  <c r="M354" i="1" s="1"/>
  <c r="N354" i="1" s="1"/>
  <c r="O354" i="1" s="1"/>
  <c r="K193" i="1"/>
  <c r="L193" i="1" s="1"/>
  <c r="M193" i="1" s="1"/>
  <c r="N193" i="1" s="1"/>
  <c r="O193" i="1" s="1"/>
  <c r="K264" i="1"/>
  <c r="L264" i="1" s="1"/>
  <c r="M264" i="1" s="1"/>
  <c r="N264" i="1" s="1"/>
  <c r="O264" i="1" s="1"/>
  <c r="K204" i="1"/>
  <c r="L204" i="1" s="1"/>
  <c r="M204" i="1" s="1"/>
  <c r="N204" i="1" s="1"/>
  <c r="O204" i="1" s="1"/>
  <c r="K242" i="1"/>
  <c r="L242" i="1" s="1"/>
  <c r="M242" i="1" s="1"/>
  <c r="N242" i="1" s="1"/>
  <c r="O242" i="1" s="1"/>
  <c r="K127" i="1"/>
  <c r="L127" i="1" s="1"/>
  <c r="M127" i="1" s="1"/>
  <c r="N127" i="1" s="1"/>
  <c r="O127" i="1" s="1"/>
  <c r="K81" i="1"/>
  <c r="L81" i="1" s="1"/>
  <c r="M81" i="1" s="1"/>
  <c r="N81" i="1" s="1"/>
  <c r="O81" i="1" s="1"/>
  <c r="K295" i="1"/>
  <c r="L295" i="1" s="1"/>
  <c r="M295" i="1" s="1"/>
  <c r="N295" i="1" s="1"/>
  <c r="O295" i="1" s="1"/>
  <c r="K338" i="1"/>
  <c r="L338" i="1" s="1"/>
  <c r="M338" i="1" s="1"/>
  <c r="N338" i="1" s="1"/>
  <c r="O338" i="1" s="1"/>
  <c r="K94" i="1"/>
  <c r="L94" i="1" s="1"/>
  <c r="M94" i="1" s="1"/>
  <c r="N94" i="1" s="1"/>
  <c r="O94" i="1" s="1"/>
  <c r="K311" i="1"/>
  <c r="L311" i="1" s="1"/>
  <c r="M311" i="1" s="1"/>
  <c r="N311" i="1" s="1"/>
  <c r="O311" i="1" s="1"/>
  <c r="K20" i="1"/>
  <c r="L20" i="1" s="1"/>
  <c r="M20" i="1" s="1"/>
  <c r="N20" i="1" s="1"/>
  <c r="O20" i="1" s="1"/>
  <c r="K44" i="1"/>
  <c r="L44" i="1" s="1"/>
  <c r="M44" i="1" s="1"/>
  <c r="N44" i="1" s="1"/>
  <c r="O44" i="1" s="1"/>
  <c r="K151" i="1"/>
  <c r="L151" i="1" s="1"/>
  <c r="M151" i="1" s="1"/>
  <c r="N151" i="1" s="1"/>
  <c r="O151" i="1" s="1"/>
  <c r="K349" i="1"/>
  <c r="L349" i="1" s="1"/>
  <c r="M349" i="1" s="1"/>
  <c r="N349" i="1" s="1"/>
  <c r="O349" i="1" s="1"/>
  <c r="K362" i="1"/>
  <c r="L362" i="1" s="1"/>
  <c r="M362" i="1" s="1"/>
  <c r="N362" i="1" s="1"/>
  <c r="O362" i="1" s="1"/>
  <c r="K26" i="1"/>
  <c r="L26" i="1" s="1"/>
  <c r="M26" i="1" s="1"/>
  <c r="N26" i="1" s="1"/>
  <c r="O26" i="1" s="1"/>
  <c r="K357" i="1"/>
  <c r="L357" i="1" s="1"/>
  <c r="M357" i="1" s="1"/>
  <c r="N357" i="1" s="1"/>
  <c r="O357" i="1" s="1"/>
  <c r="K62" i="1"/>
  <c r="L62" i="1" s="1"/>
  <c r="M62" i="1" s="1"/>
  <c r="N62" i="1" s="1"/>
  <c r="O62" i="1" s="1"/>
  <c r="K350" i="1"/>
  <c r="L350" i="1" s="1"/>
  <c r="M350" i="1" s="1"/>
  <c r="N350" i="1" s="1"/>
  <c r="O350" i="1" s="1"/>
  <c r="K228" i="1"/>
  <c r="L228" i="1" s="1"/>
  <c r="M228" i="1" s="1"/>
  <c r="N228" i="1" s="1"/>
  <c r="O228" i="1" s="1"/>
  <c r="K138" i="1"/>
  <c r="L138" i="1" s="1"/>
  <c r="M138" i="1" s="1"/>
  <c r="N138" i="1" s="1"/>
  <c r="O138" i="1" s="1"/>
  <c r="K118" i="1"/>
  <c r="L118" i="1" s="1"/>
  <c r="M118" i="1" s="1"/>
  <c r="N118" i="1" s="1"/>
  <c r="O118" i="1" s="1"/>
  <c r="K99" i="1"/>
  <c r="L99" i="1" s="1"/>
  <c r="M99" i="1" s="1"/>
  <c r="N99" i="1" s="1"/>
  <c r="O99" i="1" s="1"/>
  <c r="K342" i="1"/>
  <c r="L342" i="1" s="1"/>
  <c r="M342" i="1" s="1"/>
  <c r="N342" i="1" s="1"/>
  <c r="O342" i="1" s="1"/>
  <c r="K196" i="1"/>
  <c r="L196" i="1" s="1"/>
  <c r="M196" i="1" s="1"/>
  <c r="N196" i="1" s="1"/>
  <c r="O196" i="1" s="1"/>
  <c r="K238" i="1"/>
  <c r="L238" i="1" s="1"/>
  <c r="M238" i="1" s="1"/>
  <c r="N238" i="1" s="1"/>
  <c r="O238" i="1" s="1"/>
  <c r="K113" i="1"/>
  <c r="L113" i="1" s="1"/>
  <c r="M113" i="1" s="1"/>
  <c r="N113" i="1" s="1"/>
  <c r="O113" i="1" s="1"/>
  <c r="K305" i="1"/>
  <c r="L305" i="1" s="1"/>
  <c r="M305" i="1" s="1"/>
  <c r="N305" i="1" s="1"/>
  <c r="O305" i="1" s="1"/>
  <c r="K359" i="1"/>
  <c r="L359" i="1" s="1"/>
  <c r="M359" i="1" s="1"/>
  <c r="N359" i="1" s="1"/>
  <c r="O359" i="1" s="1"/>
  <c r="K318" i="1"/>
  <c r="L318" i="1" s="1"/>
  <c r="M318" i="1" s="1"/>
  <c r="N318" i="1" s="1"/>
  <c r="O318" i="1" s="1"/>
  <c r="K332" i="1"/>
  <c r="L332" i="1" s="1"/>
  <c r="M332" i="1" s="1"/>
  <c r="N332" i="1" s="1"/>
  <c r="O332" i="1" s="1"/>
  <c r="K233" i="1"/>
  <c r="L233" i="1" s="1"/>
  <c r="M233" i="1" s="1"/>
  <c r="N233" i="1" s="1"/>
  <c r="O233" i="1" s="1"/>
  <c r="K56" i="1"/>
  <c r="L56" i="1" s="1"/>
  <c r="M56" i="1" s="1"/>
  <c r="N56" i="1" s="1"/>
  <c r="O56" i="1" s="1"/>
  <c r="K133" i="1"/>
  <c r="L133" i="1" s="1"/>
  <c r="M133" i="1" s="1"/>
  <c r="N133" i="1" s="1"/>
  <c r="O133" i="1" s="1"/>
  <c r="K75" i="1"/>
  <c r="L75" i="1" s="1"/>
  <c r="M75" i="1" s="1"/>
  <c r="N75" i="1" s="1"/>
  <c r="O75" i="1" s="1"/>
  <c r="K296" i="1"/>
  <c r="L296" i="1" s="1"/>
  <c r="M296" i="1" s="1"/>
  <c r="N296" i="1" s="1"/>
  <c r="O296" i="1" s="1"/>
  <c r="K327" i="1"/>
  <c r="L327" i="1" s="1"/>
  <c r="M327" i="1" s="1"/>
  <c r="N327" i="1" s="1"/>
  <c r="O327" i="1" s="1"/>
  <c r="K239" i="1"/>
  <c r="L239" i="1" s="1"/>
  <c r="M239" i="1" s="1"/>
  <c r="N239" i="1" s="1"/>
  <c r="O239" i="1" s="1"/>
  <c r="K192" i="1"/>
  <c r="L192" i="1" s="1"/>
  <c r="M192" i="1" s="1"/>
  <c r="N192" i="1" s="1"/>
  <c r="O192" i="1" s="1"/>
  <c r="K109" i="1"/>
  <c r="L109" i="1" s="1"/>
  <c r="M109" i="1" s="1"/>
  <c r="N109" i="1" s="1"/>
  <c r="O109" i="1" s="1"/>
  <c r="K114" i="1"/>
  <c r="L114" i="1" s="1"/>
  <c r="M114" i="1" s="1"/>
  <c r="N114" i="1" s="1"/>
  <c r="O114" i="1" s="1"/>
  <c r="K100" i="1"/>
  <c r="L100" i="1" s="1"/>
  <c r="M100" i="1" s="1"/>
  <c r="N100" i="1" s="1"/>
  <c r="O100" i="1" s="1"/>
  <c r="K162" i="1"/>
  <c r="L162" i="1" s="1"/>
  <c r="M162" i="1" s="1"/>
  <c r="N162" i="1" s="1"/>
  <c r="O162" i="1" s="1"/>
  <c r="K130" i="1"/>
  <c r="L130" i="1" s="1"/>
  <c r="M130" i="1" s="1"/>
  <c r="N130" i="1" s="1"/>
  <c r="O130" i="1" s="1"/>
  <c r="K190" i="1"/>
  <c r="L190" i="1" s="1"/>
  <c r="M190" i="1" s="1"/>
  <c r="N190" i="1" s="1"/>
  <c r="O190" i="1" s="1"/>
  <c r="K35" i="1"/>
  <c r="L35" i="1" s="1"/>
  <c r="M35" i="1" s="1"/>
  <c r="N35" i="1" s="1"/>
  <c r="O35" i="1" s="1"/>
  <c r="K58" i="1"/>
  <c r="L58" i="1" s="1"/>
  <c r="M58" i="1" s="1"/>
  <c r="N58" i="1" s="1"/>
  <c r="O58" i="1" s="1"/>
  <c r="K142" i="1"/>
  <c r="L142" i="1" s="1"/>
  <c r="M142" i="1" s="1"/>
  <c r="N142" i="1" s="1"/>
  <c r="O142" i="1" s="1"/>
  <c r="K165" i="1"/>
  <c r="L165" i="1" s="1"/>
  <c r="M165" i="1" s="1"/>
  <c r="N165" i="1" s="1"/>
  <c r="O165" i="1" s="1"/>
  <c r="K139" i="1"/>
  <c r="L139" i="1" s="1"/>
  <c r="M139" i="1" s="1"/>
  <c r="N139" i="1" s="1"/>
  <c r="O139" i="1" s="1"/>
  <c r="K141" i="1"/>
  <c r="L141" i="1" s="1"/>
  <c r="M141" i="1" s="1"/>
  <c r="N141" i="1" s="1"/>
  <c r="O141" i="1" s="1"/>
  <c r="K146" i="1"/>
  <c r="L146" i="1" s="1"/>
  <c r="M146" i="1" s="1"/>
  <c r="N146" i="1" s="1"/>
  <c r="O146" i="1" s="1"/>
  <c r="K91" i="1"/>
  <c r="L91" i="1" s="1"/>
  <c r="M91" i="1" s="1"/>
  <c r="N91" i="1" s="1"/>
  <c r="O91" i="1" s="1"/>
  <c r="K36" i="1"/>
  <c r="L36" i="1" s="1"/>
  <c r="M36" i="1" s="1"/>
  <c r="N36" i="1" s="1"/>
  <c r="O36" i="1" s="1"/>
  <c r="K187" i="1"/>
  <c r="L187" i="1" s="1"/>
  <c r="M187" i="1" s="1"/>
  <c r="N187" i="1" s="1"/>
  <c r="O187" i="1" s="1"/>
  <c r="K105" i="1"/>
  <c r="L105" i="1" s="1"/>
  <c r="M105" i="1" s="1"/>
  <c r="N105" i="1" s="1"/>
  <c r="O105" i="1" s="1"/>
  <c r="K346" i="1"/>
  <c r="L346" i="1" s="1"/>
  <c r="M346" i="1" s="1"/>
  <c r="N346" i="1" s="1"/>
  <c r="O346" i="1" s="1"/>
  <c r="K92" i="1"/>
  <c r="L92" i="1" s="1"/>
  <c r="M92" i="1" s="1"/>
  <c r="N92" i="1" s="1"/>
  <c r="O92" i="1" s="1"/>
  <c r="K182" i="1"/>
  <c r="L182" i="1" s="1"/>
  <c r="M182" i="1" s="1"/>
  <c r="N182" i="1" s="1"/>
  <c r="O182" i="1" s="1"/>
  <c r="K207" i="1"/>
  <c r="L207" i="1" s="1"/>
  <c r="M207" i="1" s="1"/>
  <c r="N207" i="1" s="1"/>
  <c r="O207" i="1" s="1"/>
  <c r="K274" i="1"/>
  <c r="L274" i="1" s="1"/>
  <c r="M274" i="1" s="1"/>
  <c r="N274" i="1" s="1"/>
  <c r="O274" i="1" s="1"/>
  <c r="K160" i="1"/>
  <c r="L160" i="1" s="1"/>
  <c r="M160" i="1" s="1"/>
  <c r="N160" i="1" s="1"/>
  <c r="O160" i="1" s="1"/>
  <c r="K214" i="1"/>
  <c r="L214" i="1" s="1"/>
  <c r="M214" i="1" s="1"/>
  <c r="N214" i="1" s="1"/>
  <c r="O214" i="1" s="1"/>
  <c r="K106" i="1"/>
  <c r="L106" i="1" s="1"/>
  <c r="M106" i="1" s="1"/>
  <c r="N106" i="1" s="1"/>
  <c r="O106" i="1" s="1"/>
  <c r="K278" i="1"/>
  <c r="L278" i="1" s="1"/>
  <c r="M278" i="1" s="1"/>
  <c r="N278" i="1" s="1"/>
  <c r="O278" i="1" s="1"/>
  <c r="K260" i="1"/>
  <c r="L260" i="1" s="1"/>
  <c r="M260" i="1" s="1"/>
  <c r="N260" i="1" s="1"/>
  <c r="O260" i="1" s="1"/>
  <c r="K231" i="1"/>
  <c r="L231" i="1" s="1"/>
  <c r="M231" i="1" s="1"/>
  <c r="N231" i="1" s="1"/>
  <c r="O231" i="1" s="1"/>
  <c r="K159" i="1"/>
  <c r="L159" i="1" s="1"/>
  <c r="M159" i="1" s="1"/>
  <c r="N159" i="1" s="1"/>
  <c r="O159" i="1" s="1"/>
  <c r="K37" i="1"/>
  <c r="L37" i="1" s="1"/>
  <c r="M37" i="1" s="1"/>
  <c r="N37" i="1" s="1"/>
  <c r="O37" i="1" s="1"/>
  <c r="K317" i="1"/>
  <c r="L317" i="1" s="1"/>
  <c r="M317" i="1" s="1"/>
  <c r="N317" i="1" s="1"/>
  <c r="O317" i="1" s="1"/>
  <c r="K149" i="1"/>
  <c r="L149" i="1" s="1"/>
  <c r="M149" i="1" s="1"/>
  <c r="N149" i="1" s="1"/>
  <c r="O149" i="1" s="1"/>
  <c r="K304" i="1"/>
  <c r="L304" i="1" s="1"/>
  <c r="M304" i="1" s="1"/>
  <c r="N304" i="1" s="1"/>
  <c r="O304" i="1" s="1"/>
  <c r="K49" i="1"/>
  <c r="L49" i="1" s="1"/>
  <c r="M49" i="1" s="1"/>
  <c r="N49" i="1" s="1"/>
  <c r="O49" i="1" s="1"/>
  <c r="K117" i="1"/>
  <c r="L117" i="1" s="1"/>
  <c r="M117" i="1" s="1"/>
  <c r="N117" i="1" s="1"/>
  <c r="O117" i="1" s="1"/>
  <c r="K78" i="1"/>
  <c r="L78" i="1" s="1"/>
  <c r="M78" i="1" s="1"/>
  <c r="N78" i="1" s="1"/>
  <c r="O78" i="1" s="1"/>
  <c r="K343" i="1"/>
  <c r="L343" i="1" s="1"/>
  <c r="M343" i="1" s="1"/>
  <c r="N343" i="1" s="1"/>
  <c r="O343" i="1" s="1"/>
  <c r="K98" i="1"/>
  <c r="L98" i="1" s="1"/>
  <c r="M98" i="1" s="1"/>
  <c r="N98" i="1" s="1"/>
  <c r="O98" i="1" s="1"/>
  <c r="K111" i="1"/>
  <c r="L111" i="1" s="1"/>
  <c r="M111" i="1" s="1"/>
  <c r="N111" i="1" s="1"/>
  <c r="O111" i="1" s="1"/>
  <c r="K27" i="1"/>
  <c r="L27" i="1" s="1"/>
  <c r="M27" i="1" s="1"/>
  <c r="N27" i="1" s="1"/>
  <c r="O27" i="1" s="1"/>
  <c r="K67" i="1"/>
  <c r="L67" i="1" s="1"/>
  <c r="M67" i="1" s="1"/>
  <c r="N67" i="1" s="1"/>
  <c r="O67" i="1" s="1"/>
  <c r="K115" i="1"/>
  <c r="L115" i="1" s="1"/>
  <c r="M115" i="1" s="1"/>
  <c r="N115" i="1" s="1"/>
  <c r="O115" i="1" s="1"/>
  <c r="K245" i="1"/>
  <c r="L245" i="1" s="1"/>
  <c r="M245" i="1" s="1"/>
  <c r="N245" i="1" s="1"/>
  <c r="O245" i="1" s="1"/>
  <c r="K267" i="1"/>
  <c r="L267" i="1" s="1"/>
  <c r="M267" i="1" s="1"/>
  <c r="N267" i="1" s="1"/>
  <c r="O267" i="1" s="1"/>
  <c r="K112" i="1"/>
  <c r="L112" i="1" s="1"/>
  <c r="M112" i="1" s="1"/>
  <c r="N112" i="1" s="1"/>
  <c r="O112" i="1" s="1"/>
  <c r="K256" i="1"/>
  <c r="L256" i="1" s="1"/>
  <c r="M256" i="1" s="1"/>
  <c r="N256" i="1" s="1"/>
  <c r="O256" i="1" s="1"/>
  <c r="K169" i="1"/>
  <c r="L169" i="1" s="1"/>
  <c r="M169" i="1" s="1"/>
  <c r="N169" i="1" s="1"/>
  <c r="O169" i="1" s="1"/>
  <c r="K51" i="1"/>
  <c r="L51" i="1" s="1"/>
  <c r="M51" i="1" s="1"/>
  <c r="N51" i="1" s="1"/>
  <c r="O51" i="1" s="1"/>
  <c r="K137" i="1"/>
  <c r="L137" i="1" s="1"/>
  <c r="M137" i="1" s="1"/>
  <c r="N137" i="1" s="1"/>
  <c r="O137" i="1" s="1"/>
  <c r="K63" i="1"/>
  <c r="L63" i="1" s="1"/>
  <c r="M63" i="1" s="1"/>
  <c r="N63" i="1" s="1"/>
  <c r="O63" i="1" s="1"/>
  <c r="K248" i="1"/>
  <c r="L248" i="1" s="1"/>
  <c r="M248" i="1" s="1"/>
  <c r="N248" i="1" s="1"/>
  <c r="O248" i="1" s="1"/>
  <c r="K217" i="1"/>
  <c r="L217" i="1" s="1"/>
  <c r="M217" i="1" s="1"/>
  <c r="N217" i="1" s="1"/>
  <c r="O217" i="1" s="1"/>
  <c r="K132" i="1"/>
  <c r="L132" i="1" s="1"/>
  <c r="M132" i="1" s="1"/>
  <c r="N132" i="1" s="1"/>
  <c r="O132" i="1" s="1"/>
  <c r="K340" i="1"/>
  <c r="L340" i="1" s="1"/>
  <c r="M340" i="1" s="1"/>
  <c r="N340" i="1" s="1"/>
  <c r="O340" i="1" s="1"/>
  <c r="K358" i="1"/>
  <c r="L358" i="1" s="1"/>
  <c r="M358" i="1" s="1"/>
  <c r="N358" i="1" s="1"/>
  <c r="O358" i="1" s="1"/>
  <c r="K288" i="1"/>
  <c r="L288" i="1" s="1"/>
  <c r="M288" i="1" s="1"/>
  <c r="N288" i="1" s="1"/>
  <c r="O288" i="1" s="1"/>
  <c r="K244" i="1"/>
  <c r="L244" i="1" s="1"/>
  <c r="M244" i="1" s="1"/>
  <c r="N244" i="1" s="1"/>
  <c r="O244" i="1" s="1"/>
  <c r="K297" i="1"/>
  <c r="L297" i="1" s="1"/>
  <c r="M297" i="1" s="1"/>
  <c r="N297" i="1" s="1"/>
  <c r="O297" i="1" s="1"/>
  <c r="K72" i="1"/>
  <c r="L72" i="1" s="1"/>
  <c r="M72" i="1" s="1"/>
  <c r="N72" i="1" s="1"/>
  <c r="O72" i="1" s="1"/>
  <c r="K33" i="1"/>
  <c r="L33" i="1" s="1"/>
  <c r="M33" i="1" s="1"/>
  <c r="N33" i="1" s="1"/>
  <c r="O33" i="1" s="1"/>
  <c r="K286" i="1"/>
  <c r="L286" i="1" s="1"/>
  <c r="M286" i="1" s="1"/>
  <c r="N286" i="1" s="1"/>
  <c r="O286" i="1" s="1"/>
  <c r="K173" i="1"/>
  <c r="L173" i="1" s="1"/>
  <c r="M173" i="1" s="1"/>
  <c r="N173" i="1" s="1"/>
  <c r="O173" i="1" s="1"/>
  <c r="K255" i="1"/>
  <c r="L255" i="1" s="1"/>
  <c r="M255" i="1" s="1"/>
  <c r="N255" i="1" s="1"/>
  <c r="O255" i="1" s="1"/>
  <c r="K84" i="1"/>
  <c r="L84" i="1" s="1"/>
  <c r="M84" i="1" s="1"/>
  <c r="N84" i="1" s="1"/>
  <c r="O84" i="1" s="1"/>
  <c r="K57" i="1"/>
  <c r="L57" i="1" s="1"/>
  <c r="M57" i="1" s="1"/>
  <c r="N57" i="1" s="1"/>
  <c r="O57" i="1" s="1"/>
  <c r="K263" i="1"/>
  <c r="L263" i="1" s="1"/>
  <c r="M263" i="1" s="1"/>
  <c r="N263" i="1" s="1"/>
  <c r="O263" i="1" s="1"/>
  <c r="K319" i="1"/>
  <c r="L319" i="1" s="1"/>
  <c r="M319" i="1" s="1"/>
  <c r="N319" i="1" s="1"/>
  <c r="O319" i="1" s="1"/>
  <c r="K167" i="1"/>
  <c r="L167" i="1" s="1"/>
  <c r="M167" i="1" s="1"/>
  <c r="N167" i="1" s="1"/>
  <c r="O167" i="1" s="1"/>
  <c r="K24" i="1"/>
  <c r="L24" i="1" s="1"/>
  <c r="M24" i="1" s="1"/>
  <c r="N24" i="1" s="1"/>
  <c r="O24" i="1" s="1"/>
  <c r="L365" i="1" l="1"/>
  <c r="M7" i="1"/>
  <c r="M365" i="1" l="1"/>
  <c r="N7" i="1"/>
  <c r="O7" i="1" l="1"/>
  <c r="N365" i="1"/>
  <c r="O365" i="1" s="1"/>
  <c r="P365" i="1" l="1"/>
  <c r="P264" i="1"/>
  <c r="P151" i="1"/>
  <c r="P55" i="1"/>
  <c r="P36" i="1"/>
  <c r="P90" i="1"/>
  <c r="P205" i="1"/>
  <c r="P68" i="1"/>
  <c r="P227" i="1"/>
  <c r="P300" i="1"/>
  <c r="P48" i="1"/>
  <c r="P140" i="1"/>
  <c r="P75" i="1"/>
  <c r="P18" i="1"/>
  <c r="P283" i="1"/>
  <c r="P253" i="1"/>
  <c r="P282" i="1"/>
  <c r="P65" i="1"/>
  <c r="P298" i="1"/>
  <c r="P339" i="1"/>
  <c r="P303" i="1"/>
  <c r="P107" i="1"/>
  <c r="P174" i="1"/>
  <c r="P86" i="1"/>
  <c r="P24" i="1"/>
  <c r="P182" i="1"/>
  <c r="P198" i="1"/>
  <c r="P202" i="1"/>
  <c r="P125" i="1"/>
  <c r="P190" i="1"/>
  <c r="P306" i="1"/>
  <c r="P288" i="1"/>
  <c r="P251" i="1"/>
  <c r="P92" i="1"/>
  <c r="P9" i="1"/>
  <c r="P271" i="1"/>
  <c r="P44" i="1"/>
  <c r="P183" i="1"/>
  <c r="P67" i="1"/>
  <c r="P39" i="1"/>
  <c r="P28" i="1"/>
  <c r="P171" i="1"/>
  <c r="P317" i="1"/>
  <c r="P232" i="1"/>
  <c r="P357" i="1"/>
  <c r="P348" i="1"/>
  <c r="P110" i="1"/>
  <c r="P362" i="1"/>
  <c r="P319" i="1"/>
  <c r="P129" i="1"/>
  <c r="P358" i="1"/>
  <c r="P310" i="1"/>
  <c r="P103" i="1"/>
  <c r="P180" i="1"/>
  <c r="P10" i="1"/>
  <c r="P216" i="1"/>
  <c r="P93" i="1"/>
  <c r="P255" i="1"/>
  <c r="P162" i="1"/>
  <c r="P74" i="1"/>
  <c r="P144" i="1"/>
  <c r="P218" i="1"/>
  <c r="P316" i="1"/>
  <c r="P322" i="1"/>
  <c r="P302" i="1"/>
  <c r="P70" i="1"/>
  <c r="P52" i="1"/>
  <c r="P146" i="1"/>
  <c r="P119" i="1"/>
  <c r="P350" i="1"/>
  <c r="P117" i="1"/>
  <c r="P12" i="1"/>
  <c r="P33" i="1"/>
  <c r="P167" i="1"/>
  <c r="P331" i="1"/>
  <c r="P32" i="1"/>
  <c r="P59" i="1"/>
  <c r="P89" i="1"/>
  <c r="P323" i="1"/>
  <c r="P69" i="1"/>
  <c r="P177" i="1"/>
  <c r="P208" i="1"/>
  <c r="P311" i="1"/>
  <c r="P186" i="1"/>
  <c r="P179" i="1"/>
  <c r="P221" i="1"/>
  <c r="P126" i="1"/>
  <c r="P88" i="1"/>
  <c r="P135" i="1"/>
  <c r="P124" i="1"/>
  <c r="P353" i="1"/>
  <c r="P246" i="1"/>
  <c r="P57" i="1"/>
  <c r="P51" i="1"/>
  <c r="P333" i="1"/>
  <c r="P224" i="1"/>
  <c r="P160" i="1"/>
  <c r="P45" i="1"/>
  <c r="P284" i="1"/>
  <c r="P120" i="1"/>
  <c r="P109" i="1"/>
  <c r="P360" i="1"/>
  <c r="P245" i="1"/>
  <c r="P152" i="1"/>
  <c r="P26" i="1"/>
  <c r="P87" i="1"/>
  <c r="P314" i="1"/>
  <c r="P239" i="1"/>
  <c r="P138" i="1"/>
  <c r="P254" i="1"/>
  <c r="P54" i="1"/>
  <c r="P285" i="1"/>
  <c r="P47" i="1"/>
  <c r="P231" i="1"/>
  <c r="P63" i="1"/>
  <c r="P96" i="1"/>
  <c r="P121" i="1"/>
  <c r="P213" i="1"/>
  <c r="P145" i="1"/>
  <c r="P158" i="1"/>
  <c r="P78" i="1"/>
  <c r="P50" i="1"/>
  <c r="P336" i="1"/>
  <c r="P241" i="1"/>
  <c r="P219" i="1"/>
  <c r="P352" i="1"/>
  <c r="P169" i="1"/>
  <c r="P258" i="1"/>
  <c r="P252" i="1"/>
  <c r="P287" i="1"/>
  <c r="P328" i="1"/>
  <c r="P77" i="1"/>
  <c r="P268" i="1"/>
  <c r="P240" i="1"/>
  <c r="P148" i="1"/>
  <c r="P361" i="1"/>
  <c r="P324" i="1"/>
  <c r="P164" i="1"/>
  <c r="P80" i="1"/>
  <c r="P184" i="1"/>
  <c r="P204" i="1"/>
  <c r="P321" i="1"/>
  <c r="P279" i="1"/>
  <c r="P196" i="1"/>
  <c r="P236" i="1"/>
  <c r="P11" i="1"/>
  <c r="P22" i="1"/>
  <c r="P118" i="1"/>
  <c r="P95" i="1"/>
  <c r="P178" i="1"/>
  <c r="P102" i="1"/>
  <c r="P267" i="1"/>
  <c r="P344" i="1"/>
  <c r="P143" i="1"/>
  <c r="P243" i="1"/>
  <c r="P136" i="1"/>
  <c r="P217" i="1"/>
  <c r="P211" i="1"/>
  <c r="P137" i="1"/>
  <c r="P349" i="1"/>
  <c r="P327" i="1"/>
  <c r="P163" i="1"/>
  <c r="P299" i="1"/>
  <c r="P326" i="1"/>
  <c r="P147" i="1"/>
  <c r="P101" i="1"/>
  <c r="P305" i="1"/>
  <c r="P262" i="1"/>
  <c r="P256" i="1"/>
  <c r="P230" i="1"/>
  <c r="P155" i="1"/>
  <c r="P238" i="1"/>
  <c r="P122" i="1"/>
  <c r="P20" i="1"/>
  <c r="P79" i="1"/>
  <c r="P128" i="1"/>
  <c r="P250" i="1"/>
  <c r="P289" i="1"/>
  <c r="P46" i="1"/>
  <c r="P295" i="1"/>
  <c r="P191" i="1"/>
  <c r="P133" i="1"/>
  <c r="P166" i="1"/>
  <c r="P248" i="1"/>
  <c r="P332" i="1"/>
  <c r="P345" i="1"/>
  <c r="P189" i="1"/>
  <c r="P195" i="1"/>
  <c r="P212" i="1"/>
  <c r="P281" i="1"/>
  <c r="P274" i="1"/>
  <c r="P142" i="1"/>
  <c r="P203" i="1"/>
  <c r="P341" i="1"/>
  <c r="P157" i="1"/>
  <c r="P342" i="1"/>
  <c r="P325" i="1"/>
  <c r="P170" i="1"/>
  <c r="P58" i="1"/>
  <c r="P81" i="1"/>
  <c r="P27" i="1"/>
  <c r="P225" i="1"/>
  <c r="P56" i="1"/>
  <c r="P280" i="1"/>
  <c r="P269" i="1"/>
  <c r="P139" i="1"/>
  <c r="P15" i="1"/>
  <c r="P38" i="1"/>
  <c r="P277" i="1"/>
  <c r="P222" i="1"/>
  <c r="P149" i="1"/>
  <c r="P201" i="1"/>
  <c r="P272" i="1"/>
  <c r="P25" i="1"/>
  <c r="P71" i="1"/>
  <c r="P261" i="1"/>
  <c r="P154" i="1"/>
  <c r="P273" i="1"/>
  <c r="P363" i="1"/>
  <c r="P141" i="1"/>
  <c r="P206" i="1"/>
  <c r="P116" i="1"/>
  <c r="P276" i="1"/>
  <c r="P168" i="1"/>
  <c r="P266" i="1"/>
  <c r="P197" i="1"/>
  <c r="P94" i="1"/>
  <c r="P41" i="1"/>
  <c r="P66" i="1"/>
  <c r="P156" i="1"/>
  <c r="P320" i="1"/>
  <c r="P242" i="1"/>
  <c r="P293" i="1"/>
  <c r="P214" i="1"/>
  <c r="P278" i="1"/>
  <c r="P113" i="1"/>
  <c r="P165" i="1"/>
  <c r="P132" i="1"/>
  <c r="P228" i="1"/>
  <c r="P175" i="1"/>
  <c r="P226" i="1"/>
  <c r="P346" i="1"/>
  <c r="P347" i="1"/>
  <c r="P340" i="1"/>
  <c r="P123" i="1"/>
  <c r="P234" i="1"/>
  <c r="P115" i="1"/>
  <c r="P131" i="1"/>
  <c r="P83" i="1"/>
  <c r="P91" i="1"/>
  <c r="P13" i="1"/>
  <c r="P304" i="1"/>
  <c r="P354" i="1"/>
  <c r="P21" i="1"/>
  <c r="P49" i="1"/>
  <c r="P99" i="1"/>
  <c r="P233" i="1"/>
  <c r="P185" i="1"/>
  <c r="P181" i="1"/>
  <c r="P193" i="1"/>
  <c r="P62" i="1"/>
  <c r="P187" i="1"/>
  <c r="P188" i="1"/>
  <c r="P173" i="1"/>
  <c r="P200" i="1"/>
  <c r="P34" i="1"/>
  <c r="P72" i="1"/>
  <c r="P329" i="1"/>
  <c r="P19" i="1"/>
  <c r="P338" i="1"/>
  <c r="P294" i="1"/>
  <c r="P105" i="1"/>
  <c r="P292" i="1"/>
  <c r="P286" i="1"/>
  <c r="P330" i="1"/>
  <c r="P29" i="1"/>
  <c r="P260" i="1"/>
  <c r="P82" i="1"/>
  <c r="P356" i="1"/>
  <c r="P351" i="1"/>
  <c r="P40" i="1"/>
  <c r="P296" i="1"/>
  <c r="P313" i="1"/>
  <c r="P23" i="1"/>
  <c r="P297" i="1"/>
  <c r="P312" i="1"/>
  <c r="P112" i="1"/>
  <c r="P223" i="1"/>
  <c r="P263" i="1"/>
  <c r="P199" i="1"/>
  <c r="P153" i="1"/>
  <c r="P37" i="1"/>
  <c r="P359" i="1"/>
  <c r="P209" i="1"/>
  <c r="P61" i="1"/>
  <c r="P244" i="1"/>
  <c r="P220" i="1"/>
  <c r="P53" i="1"/>
  <c r="P16" i="1"/>
  <c r="P114" i="1"/>
  <c r="P176" i="1"/>
  <c r="P308" i="1"/>
  <c r="P172" i="1"/>
  <c r="P42" i="1"/>
  <c r="P85" i="1"/>
  <c r="P257" i="1"/>
  <c r="P64" i="1"/>
  <c r="P291" i="1"/>
  <c r="P307" i="1"/>
  <c r="P337" i="1"/>
  <c r="P8" i="1"/>
  <c r="P247" i="1"/>
  <c r="P100" i="1"/>
  <c r="P309" i="1"/>
  <c r="P355" i="1"/>
  <c r="P210" i="1"/>
  <c r="P259" i="1"/>
  <c r="P318" i="1"/>
  <c r="P229" i="1"/>
  <c r="P235" i="1"/>
  <c r="P130" i="1"/>
  <c r="P14" i="1"/>
  <c r="P127" i="1"/>
  <c r="P60" i="1"/>
  <c r="P76" i="1"/>
  <c r="P207" i="1"/>
  <c r="P249" i="1"/>
  <c r="P290" i="1"/>
  <c r="P343" i="1"/>
  <c r="P315" i="1"/>
  <c r="P30" i="1"/>
  <c r="P104" i="1"/>
  <c r="P108" i="1"/>
  <c r="P35" i="1"/>
  <c r="P237" i="1"/>
  <c r="P194" i="1"/>
  <c r="P106" i="1"/>
  <c r="P84" i="1"/>
  <c r="P31" i="1"/>
  <c r="P150" i="1"/>
  <c r="P335" i="1"/>
  <c r="P161" i="1"/>
  <c r="P98" i="1"/>
  <c r="P97" i="1"/>
  <c r="P192" i="1"/>
  <c r="P215" i="1"/>
  <c r="P111" i="1"/>
  <c r="P334" i="1"/>
  <c r="P73" i="1"/>
  <c r="P301" i="1"/>
  <c r="P275" i="1"/>
  <c r="P17" i="1"/>
  <c r="P265" i="1"/>
  <c r="P270" i="1"/>
  <c r="P43" i="1"/>
  <c r="P159" i="1"/>
  <c r="P134" i="1"/>
  <c r="P7" i="1"/>
</calcChain>
</file>

<file path=xl/sharedStrings.xml><?xml version="1.0" encoding="utf-8"?>
<sst xmlns="http://schemas.openxmlformats.org/spreadsheetml/2006/main" count="498" uniqueCount="448">
  <si>
    <t>Nr</t>
  </si>
  <si>
    <t>Kommunenavn</t>
  </si>
  <si>
    <t>Skatter 2026</t>
  </si>
  <si>
    <t>Symmetrisk</t>
  </si>
  <si>
    <t>Skatt under 90% av landsgjennomsnittet</t>
  </si>
  <si>
    <t>Netto utjevn. 26</t>
  </si>
  <si>
    <t>Skatt og netto skatteutjevning</t>
  </si>
  <si>
    <t>Nto skatteutj.</t>
  </si>
  <si>
    <t>Endring fra 2025</t>
  </si>
  <si>
    <t>Innb.-</t>
  </si>
  <si>
    <t>Skatt 2025</t>
  </si>
  <si>
    <t>Korreksjon av inntektsutjevning</t>
  </si>
  <si>
    <t>1) Finansieringstrekk</t>
  </si>
  <si>
    <t>inntektsutjevning</t>
  </si>
  <si>
    <t>Tilleggskomp med 35%</t>
  </si>
  <si>
    <t>i prosent</t>
  </si>
  <si>
    <t>tall pr.</t>
  </si>
  <si>
    <t>for lavere skattesats formue</t>
  </si>
  <si>
    <t xml:space="preserve">   for perioden</t>
  </si>
  <si>
    <t>Pst av</t>
  </si>
  <si>
    <t>(trekk/komp 64%)</t>
  </si>
  <si>
    <t>Brutto</t>
  </si>
  <si>
    <t>Netto 1)</t>
  </si>
  <si>
    <t xml:space="preserve">(kol 5+9) </t>
  </si>
  <si>
    <t>(kol 1+10)</t>
  </si>
  <si>
    <t>pst av</t>
  </si>
  <si>
    <t>2026   2)</t>
  </si>
  <si>
    <t>Skatt</t>
  </si>
  <si>
    <t xml:space="preserve">Skatt </t>
  </si>
  <si>
    <t>1000 kr</t>
  </si>
  <si>
    <t>kr pr innb</t>
  </si>
  <si>
    <t>landsgj.</t>
  </si>
  <si>
    <t>kr.pr.innb.</t>
  </si>
  <si>
    <t>landsgj</t>
  </si>
  <si>
    <t>i 1000 kr</t>
  </si>
  <si>
    <t>Oslo</t>
  </si>
  <si>
    <t>Eigersund</t>
  </si>
  <si>
    <t>Stavanger</t>
  </si>
  <si>
    <t>Haugesund</t>
  </si>
  <si>
    <t>Sandnes</t>
  </si>
  <si>
    <t>Sokndal</t>
  </si>
  <si>
    <t>Lund</t>
  </si>
  <si>
    <t>Bjerkreim</t>
  </si>
  <si>
    <t>Hå</t>
  </si>
  <si>
    <t>Klepp</t>
  </si>
  <si>
    <t>Time</t>
  </si>
  <si>
    <t>Gjesdal</t>
  </si>
  <si>
    <t>Sola</t>
  </si>
  <si>
    <t>Randaberg</t>
  </si>
  <si>
    <t>Strand</t>
  </si>
  <si>
    <t>Hjelmeland</t>
  </si>
  <si>
    <t>Suldal</t>
  </si>
  <si>
    <t>Sauda</t>
  </si>
  <si>
    <t>Kvitsøy</t>
  </si>
  <si>
    <t>Bokn</t>
  </si>
  <si>
    <t>Tysvær</t>
  </si>
  <si>
    <t>Karmøy</t>
  </si>
  <si>
    <t>Utsira</t>
  </si>
  <si>
    <t>Vindafjord</t>
  </si>
  <si>
    <t>Kristiansund</t>
  </si>
  <si>
    <t>Molde</t>
  </si>
  <si>
    <t>Ålesund*</t>
  </si>
  <si>
    <t>Vanylven</t>
  </si>
  <si>
    <t>Sande</t>
  </si>
  <si>
    <t>Herøy</t>
  </si>
  <si>
    <t>Ulstein</t>
  </si>
  <si>
    <t>Hareid</t>
  </si>
  <si>
    <t>Ørsta</t>
  </si>
  <si>
    <t>Stranda</t>
  </si>
  <si>
    <t>Sykkylven</t>
  </si>
  <si>
    <t>Sula</t>
  </si>
  <si>
    <t>Giske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</si>
  <si>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</si>
  <si>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</si>
  <si>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</si>
  <si>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</si>
  <si>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</si>
  <si>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</si>
  <si>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</si>
  <si>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</si>
  <si>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Smøla</t>
  </si>
  <si>
    <t>Aure</t>
  </si>
  <si>
    <t>Volda</t>
  </si>
  <si>
    <t>Fjord</t>
  </si>
  <si>
    <t>Hustadvika</t>
  </si>
  <si>
    <t>Haram*</t>
  </si>
  <si>
    <t>Bodø</t>
  </si>
  <si>
    <t>Narvik</t>
  </si>
  <si>
    <t>Bindal</t>
  </si>
  <si>
    <t>Sømna</t>
  </si>
  <si>
    <t>Brønnøy</t>
  </si>
  <si>
    <t>Vega</t>
  </si>
  <si>
    <t>Vevelstad</t>
  </si>
  <si>
    <t>Alstahaug</t>
  </si>
  <si>
    <t>Leirfjord</t>
  </si>
  <si>
    <t>Vefsn</t>
  </si>
  <si>
    <t>Grane</t>
  </si>
  <si>
    <t>Hattfjelldal</t>
  </si>
  <si>
    <t>Dønna</t>
  </si>
  <si>
    <t>Nesna</t>
  </si>
  <si>
    <t>Hemnes</t>
  </si>
  <si>
    <t>Rana</t>
  </si>
  <si>
    <t>Lurøy</t>
  </si>
  <si>
    <t>Træna</t>
  </si>
  <si>
    <t>Rødøy</t>
  </si>
  <si>
    <t>Meløy</t>
  </si>
  <si>
    <t>Gildeskål</t>
  </si>
  <si>
    <t>Beiarn</t>
  </si>
  <si>
    <t>Saltdal</t>
  </si>
  <si>
    <t>Fauske</t>
  </si>
  <si>
    <t>Sørfold</t>
  </si>
  <si>
    <t>Steigen</t>
  </si>
  <si>
    <t>Lødingen</t>
  </si>
  <si>
    <t>Evenes</t>
  </si>
  <si>
    <t>Røst</t>
  </si>
  <si>
    <t>Værøy</t>
  </si>
  <si>
    <t>Flakstad</t>
  </si>
  <si>
    <t>Vestvågøy</t>
  </si>
  <si>
    <t>Vågan</t>
  </si>
  <si>
    <t>Hadsel</t>
  </si>
  <si>
    <t>Bø</t>
  </si>
  <si>
    <t>Øksnes</t>
  </si>
  <si>
    <t>Sortland</t>
  </si>
  <si>
    <t>Andøy</t>
  </si>
  <si>
    <t>Moskenes</t>
  </si>
  <si>
    <t>Hamarøy</t>
  </si>
  <si>
    <t>Halden</t>
  </si>
  <si>
    <t>Moss</t>
  </si>
  <si>
    <t>Sarpsborg</t>
  </si>
  <si>
    <t>Fredrikstad</t>
  </si>
  <si>
    <t>Hvaler</t>
  </si>
  <si>
    <t>Råde</t>
  </si>
  <si>
    <t>Våler (Østfold)</t>
  </si>
  <si>
    <t>Skiptvet</t>
  </si>
  <si>
    <t>Indre Østfold</t>
  </si>
  <si>
    <t>Rakkestad</t>
  </si>
  <si>
    <t>Marker</t>
  </si>
  <si>
    <t>Aremark</t>
  </si>
  <si>
    <t>Bærum</t>
  </si>
  <si>
    <t>Asker</t>
  </si>
  <si>
    <t>Lillestrøm</t>
  </si>
  <si>
    <t>Nordre Follo</t>
  </si>
  <si>
    <t>Ullensaker</t>
  </si>
  <si>
    <t>Nesodden</t>
  </si>
  <si>
    <t>Frogn</t>
  </si>
  <si>
    <t>Vestby</t>
  </si>
  <si>
    <t>Ås</t>
  </si>
  <si>
    <t>Enebakk</t>
  </si>
  <si>
    <t>Lørenskog</t>
  </si>
  <si>
    <t>Rælingen</t>
  </si>
  <si>
    <t>Aurskog-Høland</t>
  </si>
  <si>
    <t>Nes</t>
  </si>
  <si>
    <t>Gjerdrum</t>
  </si>
  <si>
    <t>Nittedal</t>
  </si>
  <si>
    <t>Lunner</t>
  </si>
  <si>
    <t>Jevnaker</t>
  </si>
  <si>
    <t>Nannestad</t>
  </si>
  <si>
    <t>Eidsvoll</t>
  </si>
  <si>
    <t>Hurdal</t>
  </si>
  <si>
    <t>Drammen</t>
  </si>
  <si>
    <t>Kongsberg</t>
  </si>
  <si>
    <t>Ringerike</t>
  </si>
  <si>
    <t>Hole</t>
  </si>
  <si>
    <t>Lier</t>
  </si>
  <si>
    <t>Øvre Eiker</t>
  </si>
  <si>
    <t>Modum</t>
  </si>
  <si>
    <t>Krødsherad</t>
  </si>
  <si>
    <t>Flå</t>
  </si>
  <si>
    <t>Nesbyen</t>
  </si>
  <si>
    <t>Gol</t>
  </si>
  <si>
    <t>Hemsedal</t>
  </si>
  <si>
    <t>Ål</t>
  </si>
  <si>
    <t>Hol</t>
  </si>
  <si>
    <t>Sigdal</t>
  </si>
  <si>
    <t>Flesberg</t>
  </si>
  <si>
    <t>Rollag</t>
  </si>
  <si>
    <t>Nore og Uvdal</t>
  </si>
  <si>
    <t>Kongsvinger</t>
  </si>
  <si>
    <t>Hamar</t>
  </si>
  <si>
    <t>Lillehammer</t>
  </si>
  <si>
    <t>Gjøvik</t>
  </si>
  <si>
    <t>Ringsaker</t>
  </si>
  <si>
    <t>Løten</t>
  </si>
  <si>
    <t>Stange</t>
  </si>
  <si>
    <t>Nord-Odal</t>
  </si>
  <si>
    <t>Sør-Odal</t>
  </si>
  <si>
    <t>Eidskog</t>
  </si>
  <si>
    <t>Grue</t>
  </si>
  <si>
    <t>Åsnes</t>
  </si>
  <si>
    <t>Våler</t>
  </si>
  <si>
    <t>Elverum</t>
  </si>
  <si>
    <t>Trysil</t>
  </si>
  <si>
    <t>Åmot</t>
  </si>
  <si>
    <t>Stor-Elvdal</t>
  </si>
  <si>
    <t>Rendalen</t>
  </si>
  <si>
    <t>Engerdal</t>
  </si>
  <si>
    <t>Tolga</t>
  </si>
  <si>
    <t>Tynset</t>
  </si>
  <si>
    <t>Alvdal</t>
  </si>
  <si>
    <t>Folldal</t>
  </si>
  <si>
    <t>Os</t>
  </si>
  <si>
    <t>Dovre</t>
  </si>
  <si>
    <t>Lesja</t>
  </si>
  <si>
    <t>Skjåk</t>
  </si>
  <si>
    <t>Lom</t>
  </si>
  <si>
    <t>Vågå</t>
  </si>
  <si>
    <t>Nord-Fron</t>
  </si>
  <si>
    <t>Sel</t>
  </si>
  <si>
    <t>Sør-Fron</t>
  </si>
  <si>
    <t>Ringebu</t>
  </si>
  <si>
    <t>Øyer</t>
  </si>
  <si>
    <t>Gausdal</t>
  </si>
  <si>
    <t>Østre Toten</t>
  </si>
  <si>
    <t>Vestre Toten</t>
  </si>
  <si>
    <t>Gran</t>
  </si>
  <si>
    <t>Søndre Land</t>
  </si>
  <si>
    <t>Nordre Land</t>
  </si>
  <si>
    <t>Sør-Aurdal</t>
  </si>
  <si>
    <t>Etnedal</t>
  </si>
  <si>
    <t>Nord-Aurdal</t>
  </si>
  <si>
    <t>Vestre Slidre</t>
  </si>
  <si>
    <t>Øystre Slidre</t>
  </si>
  <si>
    <t>Vang</t>
  </si>
  <si>
    <t>Horten</t>
  </si>
  <si>
    <t>Holmestrand</t>
  </si>
  <si>
    <t>Tønsberg</t>
  </si>
  <si>
    <t>Sandefjord</t>
  </si>
  <si>
    <t>Larvik</t>
  </si>
  <si>
    <t>Færder</t>
  </si>
  <si>
    <t>Porsgrunn</t>
  </si>
  <si>
    <t>Skien</t>
  </si>
  <si>
    <t>Notodden</t>
  </si>
  <si>
    <t>Siljan</t>
  </si>
  <si>
    <t>Bamble</t>
  </si>
  <si>
    <t>Kragerø</t>
  </si>
  <si>
    <t>Drangedal</t>
  </si>
  <si>
    <t>Nome</t>
  </si>
  <si>
    <t>Midt-Telemark</t>
  </si>
  <si>
    <t>Seljord</t>
  </si>
  <si>
    <t>Hjartdal</t>
  </si>
  <si>
    <t>Tinn</t>
  </si>
  <si>
    <t>Kviteseid</t>
  </si>
  <si>
    <t>Nissedal</t>
  </si>
  <si>
    <t>Fyresdal</t>
  </si>
  <si>
    <t>Tokke</t>
  </si>
  <si>
    <t>Vinje</t>
  </si>
  <si>
    <t>Risør</t>
  </si>
  <si>
    <t>Grimstad</t>
  </si>
  <si>
    <t>Arendal</t>
  </si>
  <si>
    <t>Kristiansand</t>
  </si>
  <si>
    <t>Lindesnes</t>
  </si>
  <si>
    <t>Farsund</t>
  </si>
  <si>
    <t>Flekkefjord</t>
  </si>
  <si>
    <t>Gjerstad</t>
  </si>
  <si>
    <t>Vegårshei</t>
  </si>
  <si>
    <t>Tvedestrand</t>
  </si>
  <si>
    <t>Froland</t>
  </si>
  <si>
    <t>Lillesand</t>
  </si>
  <si>
    <t>Birkenes</t>
  </si>
  <si>
    <t>Åmli</t>
  </si>
  <si>
    <t>Iveland</t>
  </si>
  <si>
    <t>Evje og Hornnes</t>
  </si>
  <si>
    <t>Bygland</t>
  </si>
  <si>
    <t>Valle</t>
  </si>
  <si>
    <t>Bykle</t>
  </si>
  <si>
    <t>Vennesla</t>
  </si>
  <si>
    <t>Åseral</t>
  </si>
  <si>
    <t>Lyngdal</t>
  </si>
  <si>
    <t>Hægebostad</t>
  </si>
  <si>
    <t>Kvinesdal</t>
  </si>
  <si>
    <t>Sirdal</t>
  </si>
  <si>
    <t>Bergen</t>
  </si>
  <si>
    <t>Kinn</t>
  </si>
  <si>
    <t>Etne</t>
  </si>
  <si>
    <t>Sveio</t>
  </si>
  <si>
    <t>Bømlo</t>
  </si>
  <si>
    <t>Stord</t>
  </si>
  <si>
    <t>Fitjar</t>
  </si>
  <si>
    <t>Tysnes</t>
  </si>
  <si>
    <t>Kvinnherad</t>
  </si>
  <si>
    <t>Ullensvang</t>
  </si>
  <si>
    <t>Eidfjord</t>
  </si>
  <si>
    <t>Ulvik</t>
  </si>
  <si>
    <t>Voss</t>
  </si>
  <si>
    <t>Kvam</t>
  </si>
  <si>
    <t>Samnanger</t>
  </si>
  <si>
    <t>Bjørnafjorden</t>
  </si>
  <si>
    <t>Austevoll</t>
  </si>
  <si>
    <t>Øygarden</t>
  </si>
  <si>
    <t>Askøy</t>
  </si>
  <si>
    <t>Vaksdal</t>
  </si>
  <si>
    <t>Modalen</t>
  </si>
  <si>
    <t>Osterøy</t>
  </si>
  <si>
    <t>Alver</t>
  </si>
  <si>
    <t>Austrheim</t>
  </si>
  <si>
    <t>Fedje</t>
  </si>
  <si>
    <t>Masfjorden</t>
  </si>
  <si>
    <t>Gulen</t>
  </si>
  <si>
    <t>Solund</t>
  </si>
  <si>
    <t>Hyllestad</t>
  </si>
  <si>
    <t>Høyanger</t>
  </si>
  <si>
    <t>Vik</t>
  </si>
  <si>
    <t>Sogndal</t>
  </si>
  <si>
    <t>Aurland</t>
  </si>
  <si>
    <t>Lærdal</t>
  </si>
  <si>
    <t>Årdal</t>
  </si>
  <si>
    <t>Luster</t>
  </si>
  <si>
    <t>Askvoll</t>
  </si>
  <si>
    <t>Fjaler</t>
  </si>
  <si>
    <t>Sunnfjord</t>
  </si>
  <si>
    <t>Bremanger</t>
  </si>
  <si>
    <t>Stad</t>
  </si>
  <si>
    <t>Gloppen</t>
  </si>
  <si>
    <t>Stryn</t>
  </si>
  <si>
    <t>Trondheim</t>
  </si>
  <si>
    <t>Steinkjer</t>
  </si>
  <si>
    <t>Namsos</t>
  </si>
  <si>
    <t>Frøya</t>
  </si>
  <si>
    <t>Osen</t>
  </si>
  <si>
    <t>Oppdal</t>
  </si>
  <si>
    <t>Rennebu</t>
  </si>
  <si>
    <t>Røros</t>
  </si>
  <si>
    <t>Holtålen</t>
  </si>
  <si>
    <t>Midtre Gauldal</t>
  </si>
  <si>
    <t>Melhus</t>
  </si>
  <si>
    <t>Skaun</t>
  </si>
  <si>
    <t>Malvik</t>
  </si>
  <si>
    <t>Selbu</t>
  </si>
  <si>
    <t>Tydal</t>
  </si>
  <si>
    <t>Meråker</t>
  </si>
  <si>
    <t>Stjørdal</t>
  </si>
  <si>
    <t>Frosta</t>
  </si>
  <si>
    <t>Levanger</t>
  </si>
  <si>
    <t>Verdal</t>
  </si>
  <si>
    <t>Snåsa</t>
  </si>
  <si>
    <t>Lierne</t>
  </si>
  <si>
    <t>Røyrvik</t>
  </si>
  <si>
    <t>Namsskogan</t>
  </si>
  <si>
    <t>Grong</t>
  </si>
  <si>
    <t>Høylandet</t>
  </si>
  <si>
    <t>Overhalla</t>
  </si>
  <si>
    <t>Flatanger</t>
  </si>
  <si>
    <t>Leka</t>
  </si>
  <si>
    <t>Inderøy</t>
  </si>
  <si>
    <t>Indre Fosen</t>
  </si>
  <si>
    <t>Heim</t>
  </si>
  <si>
    <t>Hitra</t>
  </si>
  <si>
    <t>Ørland</t>
  </si>
  <si>
    <t>Åfjord</t>
  </si>
  <si>
    <t>Orkland</t>
  </si>
  <si>
    <t>Nærøysund</t>
  </si>
  <si>
    <t>Rindal</t>
  </si>
  <si>
    <t>Tromsø</t>
  </si>
  <si>
    <t>Harstad</t>
  </si>
  <si>
    <t>Kvæfjord</t>
  </si>
  <si>
    <t>Tjeldsund</t>
  </si>
  <si>
    <t>Ibestad</t>
  </si>
  <si>
    <t>Gratangen</t>
  </si>
  <si>
    <t>Lavangen</t>
  </si>
  <si>
    <t>Bardu</t>
  </si>
  <si>
    <t>Salangen</t>
  </si>
  <si>
    <t>Målselv</t>
  </si>
  <si>
    <t>Sørreisa</t>
  </si>
  <si>
    <t>Dyrøy</t>
  </si>
  <si>
    <t>Senja</t>
  </si>
  <si>
    <t>Balsfjord</t>
  </si>
  <si>
    <t>Karlsøy</t>
  </si>
  <si>
    <t>Lyngen</t>
  </si>
  <si>
    <t>Storfjord</t>
  </si>
  <si>
    <t>Kåfjord</t>
  </si>
  <si>
    <t>Skjervøy</t>
  </si>
  <si>
    <t>Nordreisa</t>
  </si>
  <si>
    <t>Kvænangen</t>
  </si>
  <si>
    <t>Alta</t>
  </si>
  <si>
    <t>Hammerfest</t>
  </si>
  <si>
    <t>Sør-Varanger</t>
  </si>
  <si>
    <t>Vadsø</t>
  </si>
  <si>
    <t>Karasjok</t>
  </si>
  <si>
    <t>Kautokeino</t>
  </si>
  <si>
    <t>Loppa</t>
  </si>
  <si>
    <t>Hasvik</t>
  </si>
  <si>
    <t>Måsøy</t>
  </si>
  <si>
    <t>Nordkapp</t>
  </si>
  <si>
    <t>Porsanger</t>
  </si>
  <si>
    <t>Lebesby</t>
  </si>
  <si>
    <t>Gamvik</t>
  </si>
  <si>
    <t>Tana</t>
  </si>
  <si>
    <t>Berlevåg</t>
  </si>
  <si>
    <t>Båtsfjord</t>
  </si>
  <si>
    <t>Vardø</t>
  </si>
  <si>
    <t>Nesseby</t>
  </si>
  <si>
    <t>Hele landet</t>
  </si>
  <si>
    <t>1)</t>
  </si>
  <si>
    <t>Trekk for finansiering av inntektsutjevningen - kr pr innb:</t>
  </si>
  <si>
    <t xml:space="preserve">Finansieringstrekk i prosent av samlet skatteinngang </t>
  </si>
  <si>
    <t>2)</t>
  </si>
  <si>
    <t>Skatt 2026</t>
  </si>
  <si>
    <t>Skatteutjevning (87,5 pst utjevning)</t>
  </si>
  <si>
    <t>Skatt og netto skatteutjevning 2026</t>
  </si>
  <si>
    <t>Netto skatte-</t>
  </si>
  <si>
    <t>Endring fra i fjor</t>
  </si>
  <si>
    <t>Januar</t>
  </si>
  <si>
    <t>utjevning for</t>
  </si>
  <si>
    <t xml:space="preserve">skatt </t>
  </si>
  <si>
    <t>Nr.</t>
  </si>
  <si>
    <t>Fylkeskommune</t>
  </si>
  <si>
    <t>1000 kr   1)</t>
  </si>
  <si>
    <t>i kr pr innb.</t>
  </si>
  <si>
    <t>kr pr innb.</t>
  </si>
  <si>
    <t>Rogaland</t>
  </si>
  <si>
    <t>Møre og Romsdal</t>
  </si>
  <si>
    <t>Nordland</t>
  </si>
  <si>
    <t>Østfold</t>
  </si>
  <si>
    <t>Akershus</t>
  </si>
  <si>
    <t>Buskerud</t>
  </si>
  <si>
    <t>Innlandet</t>
  </si>
  <si>
    <t>Vestfold</t>
  </si>
  <si>
    <t>Telemark</t>
  </si>
  <si>
    <t>Agder</t>
  </si>
  <si>
    <t>Vestland</t>
  </si>
  <si>
    <t>Trøndelag</t>
  </si>
  <si>
    <t>Troms</t>
  </si>
  <si>
    <t>Finnmark</t>
  </si>
  <si>
    <t>Alle tall i 1000 kr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</si>
  <si>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</si>
  <si>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</si>
  <si>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</si>
  <si>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</si>
  <si>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</si>
  <si>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</si>
  <si>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</si>
  <si>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</si>
  <si>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</si>
  <si>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</si>
  <si>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Desember</t>
  </si>
  <si>
    <t>Folketall 1.1.2025</t>
  </si>
  <si>
    <t>Anslag SB2026</t>
  </si>
  <si>
    <t>Anslag RNB2026</t>
  </si>
  <si>
    <t>Anslag NB2027</t>
  </si>
  <si>
    <t>Pst-vis endring</t>
  </si>
  <si>
    <t>fra året før</t>
  </si>
  <si>
    <t>Analyse pr måned:</t>
  </si>
  <si>
    <t>Hele året</t>
  </si>
  <si>
    <t xml:space="preserve">*Skatteinntekter for Ålesund og Haram kommune er korrigert for tidligere skatteår som blir bokført i 2026. Haram kommune skal ha en andel av disse skatteinntektene. Andelen er fordelt med 12,84 prosent til Haram, og 87,16 prosent til Ålesund kommune. </t>
  </si>
  <si>
    <t>endring 25-26</t>
  </si>
  <si>
    <t>Mar</t>
  </si>
  <si>
    <t>Utbetales/trekkes ved 5. termin rammetilskudd i mai</t>
  </si>
  <si>
    <t>1.1.2026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</si>
</sst>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5" formatCode="&quot;kr&quot;\ #,##0;&quot;kr&quot;\ \-#,##0"/>
    <numFmt numFmtId="7" formatCode="&quot;kr&quot;\ #,##0.00;&quot;kr&quot;\ \-#,##0.00"/>
    <numFmt numFmtId="43" formatCode="_ * #,##0.00_ ;_ * \-#,##0.00_ ;_ * &quot;-&quot;??_ ;_ @_ "/>
    <numFmt numFmtId="164" formatCode="_(* #,##0.00_);_(* \(#,##0.00\);_(* &quot;-&quot;??_);_(@_)"/>
    <numFmt numFmtId="165" formatCode="_-* #,##0.00_-;\-* #,##0.00_-;_-* &quot;-&quot;??_-;_-@_-"/>
    <numFmt numFmtId="166" formatCode="_ * #,##0_ ;_ * \-#,##0_ ;_ * &quot;-&quot;??_ ;_ @_ "/>
    <numFmt numFmtId="167" formatCode="_ * #,##0.00000000_ ;_ * \-#,##0.00000000_ ;_ * &quot;-&quot;??_ ;_ @_ "/>
    <numFmt numFmtId="168" formatCode="0.0\ %"/>
    <numFmt numFmtId="169" formatCode="_-* #,##0_-;\-* #,##0_-;_-* &quot;-&quot;??_-;_-@_-"/>
    <numFmt numFmtId="170" formatCode="&quot; &quot;#,##0.00&quot; &quot;;&quot; -&quot;#,##0.00&quot; &quot;;&quot; -&quot;00&quot; &quot;;&quot; &quot;@&quot; &quot;"/>
    <numFmt numFmtId="171" formatCode="#,##0_ ;\-#,##0\ "/>
    <numFmt numFmtId="172" formatCode="0000"/>
    <numFmt numFmtId="173" formatCode="_ * #,##0.0_ ;_ * \-#,##0.0_ ;_ * &quot;-&quot;??_ ;_ @_ "/>
  </numFmts>
  <fonts count="4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Tms Rmn"/>
    </font>
    <font>
      <sz val="10"/>
      <name val="MS Sans Serif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9"/>
      <name val="Times New Roman"/>
      <family val="1"/>
    </font>
    <font>
      <b/>
      <sz val="9"/>
      <name val="Times New Roman"/>
      <family val="1"/>
    </font>
    <font>
      <sz val="11"/>
      <color rgb="FF0070C0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Arial"/>
      <family val="2"/>
    </font>
    <font>
      <i/>
      <sz val="9"/>
      <name val="Times New Roman"/>
      <family val="1"/>
    </font>
    <font>
      <sz val="10"/>
      <color rgb="FFFF0000"/>
      <name val="Arial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11"/>
      <color rgb="FF00B05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 Light"/>
      <family val="2"/>
      <scheme val="major"/>
    </font>
    <font>
      <b/>
      <sz val="11"/>
      <name val="Calibri Light"/>
      <family val="2"/>
      <scheme val="major"/>
    </font>
    <font>
      <i/>
      <sz val="11"/>
      <name val="Calibri Light"/>
      <family val="2"/>
      <scheme val="major"/>
    </font>
    <font>
      <sz val="11"/>
      <color rgb="FFFF0000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1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9"/>
      <color indexed="1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8"/>
      <name val="Calibri"/>
      <family val="2"/>
      <scheme val="minor"/>
    </font>
    <font>
      <sz val="10"/>
      <color rgb="FF00B050"/>
      <name val="Calibri"/>
      <family val="2"/>
    </font>
    <font>
      <sz val="9"/>
      <color rgb="FF00B050"/>
      <name val="Calibri"/>
      <family val="2"/>
    </font>
    <font>
      <sz val="10"/>
      <color rgb="FF000000"/>
      <name val="DepCentury Old Style"/>
      <family val="1"/>
    </font>
    <font>
      <sz val="10"/>
      <color rgb="FFBFBFBF"/>
      <name val="DepCentury Old Style"/>
      <family val="1"/>
    </font>
    <font>
      <sz val="10"/>
      <color rgb="FFBFBFBF"/>
      <name val="Times New Roman"/>
      <family val="1"/>
    </font>
    <font>
      <i/>
      <sz val="12"/>
      <color rgb="FFFF0000"/>
      <name val="Calibri Light"/>
      <family val="2"/>
      <scheme val="major"/>
    </font>
  </fonts>
  <fills count="1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gray0625"/>
    </fill>
    <fill>
      <patternFill patternType="gray0625">
        <bgColor rgb="FFCCFFCC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gray0625">
        <bgColor theme="2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0625">
        <bgColor theme="6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165" fontId="1" fillId="0" borderId="0" applyFont="0" applyFill="0" applyBorder="0" applyAlignment="0" applyProtection="0"/>
    <xf numFmtId="0" fontId="3" fillId="0" borderId="0"/>
    <xf numFmtId="4" fontId="4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2" fillId="0" borderId="0"/>
    <xf numFmtId="170" fontId="12" fillId="0" borderId="0" applyFont="0" applyFill="0" applyBorder="0" applyAlignment="0" applyProtection="0"/>
    <xf numFmtId="0" fontId="13" fillId="0" borderId="0" applyNumberFormat="0" applyBorder="0" applyProtection="0"/>
    <xf numFmtId="0" fontId="3" fillId="0" borderId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" fillId="0" borderId="0"/>
  </cellStyleXfs>
  <cellXfs count="267">
    <xf numFmtId="0" fontId="0" fillId="0" borderId="0" xfId="0"/>
    <xf numFmtId="3" fontId="0" fillId="0" borderId="0" xfId="0" applyNumberFormat="1"/>
    <xf numFmtId="0" fontId="6" fillId="0" borderId="1" xfId="2" applyFont="1" applyBorder="1" applyAlignment="1">
      <alignment horizontal="left"/>
    </xf>
    <xf numFmtId="0" fontId="6" fillId="0" borderId="0" xfId="2" applyFont="1" applyAlignment="1">
      <alignment horizontal="centerContinuous"/>
    </xf>
    <xf numFmtId="0" fontId="7" fillId="0" borderId="0" xfId="2" applyFont="1" applyAlignment="1">
      <alignment horizontal="center"/>
    </xf>
    <xf numFmtId="0" fontId="8" fillId="3" borderId="3" xfId="2" applyFont="1" applyFill="1" applyBorder="1" applyAlignment="1">
      <alignment horizontal="right"/>
    </xf>
    <xf numFmtId="0" fontId="8" fillId="3" borderId="3" xfId="2" applyFont="1" applyFill="1" applyBorder="1" applyAlignment="1">
      <alignment horizontal="center"/>
    </xf>
    <xf numFmtId="166" fontId="6" fillId="0" borderId="0" xfId="1" applyNumberFormat="1" applyFont="1"/>
    <xf numFmtId="0" fontId="17" fillId="3" borderId="3" xfId="2" applyFont="1" applyFill="1" applyBorder="1" applyAlignment="1">
      <alignment horizontal="center"/>
    </xf>
    <xf numFmtId="0" fontId="9" fillId="0" borderId="0" xfId="2" applyFont="1"/>
    <xf numFmtId="0" fontId="17" fillId="0" borderId="0" xfId="2" applyFont="1" applyAlignment="1">
      <alignment horizontal="right"/>
    </xf>
    <xf numFmtId="0" fontId="14" fillId="0" borderId="0" xfId="2" applyFont="1"/>
    <xf numFmtId="0" fontId="15" fillId="0" borderId="0" xfId="2" applyFont="1"/>
    <xf numFmtId="0" fontId="18" fillId="8" borderId="0" xfId="0" applyFont="1" applyFill="1"/>
    <xf numFmtId="172" fontId="9" fillId="0" borderId="0" xfId="2" applyNumberFormat="1" applyFont="1"/>
    <xf numFmtId="0" fontId="0" fillId="8" borderId="0" xfId="0" applyFill="1"/>
    <xf numFmtId="166" fontId="16" fillId="0" borderId="0" xfId="0" applyNumberFormat="1" applyFont="1"/>
    <xf numFmtId="0" fontId="10" fillId="0" borderId="4" xfId="2" applyFont="1" applyBorder="1"/>
    <xf numFmtId="0" fontId="9" fillId="0" borderId="4" xfId="2" applyFont="1" applyBorder="1"/>
    <xf numFmtId="3" fontId="0" fillId="8" borderId="4" xfId="0" applyNumberFormat="1" applyFill="1" applyBorder="1"/>
    <xf numFmtId="1" fontId="6" fillId="0" borderId="0" xfId="9" applyNumberFormat="1" applyFont="1"/>
    <xf numFmtId="0" fontId="6" fillId="0" borderId="0" xfId="9" applyFont="1"/>
    <xf numFmtId="0" fontId="16" fillId="0" borderId="0" xfId="0" applyFont="1" applyAlignment="1">
      <alignment horizontal="center"/>
    </xf>
    <xf numFmtId="0" fontId="17" fillId="0" borderId="0" xfId="2" applyFont="1" applyAlignment="1">
      <alignment horizontal="center"/>
    </xf>
    <xf numFmtId="0" fontId="16" fillId="0" borderId="0" xfId="0" applyFont="1"/>
    <xf numFmtId="166" fontId="0" fillId="0" borderId="0" xfId="0" applyNumberFormat="1"/>
    <xf numFmtId="3" fontId="16" fillId="0" borderId="0" xfId="0" applyNumberFormat="1" applyFont="1"/>
    <xf numFmtId="0" fontId="0" fillId="0" borderId="3" xfId="0" applyBorder="1"/>
    <xf numFmtId="168" fontId="0" fillId="0" borderId="0" xfId="5" applyNumberFormat="1" applyFont="1" applyBorder="1"/>
    <xf numFmtId="3" fontId="6" fillId="0" borderId="0" xfId="11" applyNumberFormat="1" applyFont="1" applyFill="1"/>
    <xf numFmtId="0" fontId="1" fillId="0" borderId="0" xfId="0" applyFont="1"/>
    <xf numFmtId="166" fontId="19" fillId="0" borderId="5" xfId="1" applyNumberFormat="1" applyFont="1" applyBorder="1"/>
    <xf numFmtId="166" fontId="1" fillId="0" borderId="0" xfId="0" applyNumberFormat="1" applyFont="1"/>
    <xf numFmtId="0" fontId="19" fillId="0" borderId="0" xfId="0" applyFont="1"/>
    <xf numFmtId="166" fontId="19" fillId="0" borderId="0" xfId="0" applyNumberFormat="1" applyFont="1"/>
    <xf numFmtId="166" fontId="6" fillId="0" borderId="1" xfId="1" applyNumberFormat="1" applyFont="1" applyBorder="1" applyAlignment="1">
      <alignment horizontal="center"/>
    </xf>
    <xf numFmtId="166" fontId="1" fillId="0" borderId="1" xfId="0" applyNumberFormat="1" applyFont="1" applyBorder="1"/>
    <xf numFmtId="0" fontId="1" fillId="0" borderId="3" xfId="0" applyFont="1" applyBorder="1" applyAlignment="1">
      <alignment horizontal="center"/>
    </xf>
    <xf numFmtId="168" fontId="6" fillId="0" borderId="0" xfId="5" applyNumberFormat="1" applyFont="1"/>
    <xf numFmtId="166" fontId="6" fillId="0" borderId="0" xfId="1" applyNumberFormat="1" applyFont="1" applyBorder="1"/>
    <xf numFmtId="168" fontId="6" fillId="0" borderId="0" xfId="5" applyNumberFormat="1" applyFont="1" applyBorder="1"/>
    <xf numFmtId="166" fontId="6" fillId="0" borderId="0" xfId="11" applyNumberFormat="1" applyFont="1"/>
    <xf numFmtId="166" fontId="6" fillId="0" borderId="6" xfId="1" applyNumberFormat="1" applyFont="1" applyBorder="1"/>
    <xf numFmtId="166" fontId="6" fillId="0" borderId="0" xfId="1" applyNumberFormat="1" applyFont="1" applyFill="1" applyBorder="1"/>
    <xf numFmtId="166" fontId="21" fillId="0" borderId="0" xfId="0" applyNumberFormat="1" applyFont="1"/>
    <xf numFmtId="0" fontId="6" fillId="0" borderId="0" xfId="0" applyFont="1"/>
    <xf numFmtId="1" fontId="0" fillId="0" borderId="0" xfId="0" applyNumberFormat="1"/>
    <xf numFmtId="3" fontId="6" fillId="0" borderId="0" xfId="3" applyNumberFormat="1" applyFont="1" applyBorder="1" applyAlignment="1">
      <alignment horizontal="center"/>
    </xf>
    <xf numFmtId="0" fontId="6" fillId="0" borderId="0" xfId="2" applyFont="1" applyAlignment="1">
      <alignment horizontal="center"/>
    </xf>
    <xf numFmtId="0" fontId="6" fillId="0" borderId="1" xfId="2" applyFont="1" applyBorder="1"/>
    <xf numFmtId="3" fontId="6" fillId="8" borderId="1" xfId="3" applyNumberFormat="1" applyFont="1" applyFill="1" applyBorder="1" applyAlignment="1">
      <alignment horizontal="center"/>
    </xf>
    <xf numFmtId="3" fontId="6" fillId="9" borderId="0" xfId="3" applyNumberFormat="1" applyFont="1" applyFill="1" applyBorder="1" applyAlignment="1">
      <alignment horizontal="center"/>
    </xf>
    <xf numFmtId="0" fontId="22" fillId="10" borderId="3" xfId="2" applyFont="1" applyFill="1" applyBorder="1" applyAlignment="1">
      <alignment horizontal="center"/>
    </xf>
    <xf numFmtId="166" fontId="6" fillId="0" borderId="0" xfId="7" applyNumberFormat="1" applyFont="1"/>
    <xf numFmtId="166" fontId="6" fillId="0" borderId="0" xfId="10" applyNumberFormat="1" applyFont="1"/>
    <xf numFmtId="3" fontId="6" fillId="0" borderId="0" xfId="3" applyNumberFormat="1" applyFont="1"/>
    <xf numFmtId="166" fontId="2" fillId="0" borderId="0" xfId="7" applyNumberFormat="1" applyFont="1"/>
    <xf numFmtId="173" fontId="6" fillId="0" borderId="0" xfId="7" applyNumberFormat="1" applyFont="1"/>
    <xf numFmtId="168" fontId="7" fillId="0" borderId="0" xfId="5" applyNumberFormat="1" applyFont="1" applyFill="1"/>
    <xf numFmtId="166" fontId="6" fillId="0" borderId="4" xfId="7" applyNumberFormat="1" applyFont="1" applyBorder="1"/>
    <xf numFmtId="168" fontId="6" fillId="0" borderId="4" xfId="5" applyNumberFormat="1" applyFont="1" applyBorder="1"/>
    <xf numFmtId="173" fontId="6" fillId="0" borderId="4" xfId="7" applyNumberFormat="1" applyFont="1" applyBorder="1"/>
    <xf numFmtId="3" fontId="6" fillId="0" borderId="4" xfId="3" applyNumberFormat="1" applyFont="1" applyBorder="1"/>
    <xf numFmtId="166" fontId="7" fillId="0" borderId="4" xfId="7" applyNumberFormat="1" applyFont="1" applyFill="1" applyBorder="1"/>
    <xf numFmtId="3" fontId="6" fillId="8" borderId="0" xfId="0" applyNumberFormat="1" applyFont="1" applyFill="1"/>
    <xf numFmtId="0" fontId="23" fillId="0" borderId="0" xfId="0" applyFont="1" applyAlignment="1">
      <alignment horizontal="right"/>
    </xf>
    <xf numFmtId="0" fontId="23" fillId="0" borderId="0" xfId="0" applyFont="1"/>
    <xf numFmtId="10" fontId="0" fillId="0" borderId="0" xfId="0" applyNumberFormat="1"/>
    <xf numFmtId="0" fontId="24" fillId="0" borderId="1" xfId="2" applyFont="1" applyBorder="1" applyAlignment="1">
      <alignment horizontal="left"/>
    </xf>
    <xf numFmtId="0" fontId="25" fillId="0" borderId="1" xfId="2" applyFont="1" applyBorder="1" applyAlignment="1">
      <alignment horizontal="center"/>
    </xf>
    <xf numFmtId="0" fontId="25" fillId="0" borderId="1" xfId="2" applyFont="1" applyBorder="1" applyAlignment="1">
      <alignment horizontal="center" wrapText="1"/>
    </xf>
    <xf numFmtId="3" fontId="24" fillId="2" borderId="1" xfId="3" applyNumberFormat="1" applyFont="1" applyFill="1" applyBorder="1" applyAlignment="1">
      <alignment horizontal="center"/>
    </xf>
    <xf numFmtId="3" fontId="24" fillId="0" borderId="1" xfId="3" applyNumberFormat="1" applyFont="1" applyFill="1" applyBorder="1" applyAlignment="1">
      <alignment horizontal="center"/>
    </xf>
    <xf numFmtId="3" fontId="24" fillId="2" borderId="0" xfId="3" applyNumberFormat="1" applyFont="1" applyFill="1" applyBorder="1" applyAlignment="1">
      <alignment horizontal="center"/>
    </xf>
    <xf numFmtId="166" fontId="24" fillId="0" borderId="0" xfId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Continuous"/>
    </xf>
    <xf numFmtId="3" fontId="24" fillId="0" borderId="0" xfId="3" quotePrefix="1" applyNumberFormat="1" applyFont="1" applyFill="1" applyBorder="1" applyAlignment="1">
      <alignment horizontal="center"/>
    </xf>
    <xf numFmtId="7" fontId="25" fillId="2" borderId="2" xfId="2" applyNumberFormat="1" applyFont="1" applyFill="1" applyBorder="1" applyAlignment="1">
      <alignment horizontal="left"/>
    </xf>
    <xf numFmtId="167" fontId="24" fillId="0" borderId="0" xfId="1" applyNumberFormat="1" applyFont="1" applyFill="1" applyBorder="1" applyAlignment="1">
      <alignment horizontal="center"/>
    </xf>
    <xf numFmtId="0" fontId="26" fillId="3" borderId="3" xfId="2" applyFont="1" applyFill="1" applyBorder="1" applyAlignment="1">
      <alignment horizontal="right"/>
    </xf>
    <xf numFmtId="0" fontId="26" fillId="3" borderId="3" xfId="2" applyFont="1" applyFill="1" applyBorder="1" applyAlignment="1">
      <alignment horizontal="center"/>
    </xf>
    <xf numFmtId="0" fontId="26" fillId="7" borderId="3" xfId="2" applyFont="1" applyFill="1" applyBorder="1" applyAlignment="1">
      <alignment horizontal="center"/>
    </xf>
    <xf numFmtId="0" fontId="26" fillId="4" borderId="3" xfId="2" applyFont="1" applyFill="1" applyBorder="1" applyAlignment="1">
      <alignment horizontal="center"/>
    </xf>
    <xf numFmtId="0" fontId="27" fillId="0" borderId="0" xfId="0" applyFont="1"/>
    <xf numFmtId="0" fontId="28" fillId="0" borderId="0" xfId="0" applyFont="1"/>
    <xf numFmtId="0" fontId="28" fillId="5" borderId="0" xfId="0" applyFont="1" applyFill="1"/>
    <xf numFmtId="169" fontId="24" fillId="0" borderId="0" xfId="1" applyNumberFormat="1" applyFont="1" applyBorder="1"/>
    <xf numFmtId="9" fontId="28" fillId="0" borderId="0" xfId="5" applyFont="1"/>
    <xf numFmtId="166" fontId="24" fillId="0" borderId="0" xfId="1" applyNumberFormat="1" applyFont="1"/>
    <xf numFmtId="166" fontId="28" fillId="0" borderId="0" xfId="0" applyNumberFormat="1" applyFont="1"/>
    <xf numFmtId="168" fontId="28" fillId="0" borderId="0" xfId="5" applyNumberFormat="1" applyFont="1"/>
    <xf numFmtId="171" fontId="29" fillId="0" borderId="0" xfId="1" applyNumberFormat="1" applyFont="1"/>
    <xf numFmtId="3" fontId="24" fillId="2" borderId="0" xfId="8" applyNumberFormat="1" applyFont="1" applyFill="1" applyBorder="1" applyAlignment="1" applyProtection="1">
      <alignment horizontal="right"/>
    </xf>
    <xf numFmtId="168" fontId="28" fillId="0" borderId="0" xfId="5" applyNumberFormat="1" applyFont="1" applyFill="1"/>
    <xf numFmtId="168" fontId="24" fillId="0" borderId="0" xfId="5" applyNumberFormat="1" applyFont="1" applyFill="1"/>
    <xf numFmtId="0" fontId="29" fillId="0" borderId="4" xfId="0" applyFont="1" applyBorder="1"/>
    <xf numFmtId="3" fontId="29" fillId="0" borderId="4" xfId="0" applyNumberFormat="1" applyFont="1" applyBorder="1"/>
    <xf numFmtId="166" fontId="29" fillId="0" borderId="4" xfId="0" applyNumberFormat="1" applyFont="1" applyBorder="1"/>
    <xf numFmtId="3" fontId="31" fillId="2" borderId="0" xfId="3" applyNumberFormat="1" applyFont="1" applyFill="1" applyBorder="1"/>
    <xf numFmtId="4" fontId="31" fillId="2" borderId="0" xfId="1" applyNumberFormat="1" applyFont="1" applyFill="1" applyBorder="1"/>
    <xf numFmtId="10" fontId="28" fillId="0" borderId="0" xfId="0" applyNumberFormat="1" applyFont="1"/>
    <xf numFmtId="0" fontId="32" fillId="2" borderId="0" xfId="0" applyFont="1" applyFill="1" applyAlignment="1">
      <alignment horizontal="right"/>
    </xf>
    <xf numFmtId="0" fontId="31" fillId="2" borderId="0" xfId="2" applyFont="1" applyFill="1"/>
    <xf numFmtId="168" fontId="31" fillId="2" borderId="0" xfId="5" applyNumberFormat="1" applyFont="1" applyFill="1"/>
    <xf numFmtId="0" fontId="32" fillId="2" borderId="0" xfId="0" applyFont="1" applyFill="1"/>
    <xf numFmtId="3" fontId="7" fillId="0" borderId="0" xfId="2" applyNumberFormat="1" applyFont="1" applyAlignment="1">
      <alignment horizontal="center"/>
    </xf>
    <xf numFmtId="0" fontId="7" fillId="0" borderId="3" xfId="2" applyFont="1" applyBorder="1" applyAlignment="1">
      <alignment horizontal="center"/>
    </xf>
    <xf numFmtId="3" fontId="6" fillId="8" borderId="3" xfId="3" applyNumberFormat="1" applyFont="1" applyFill="1" applyBorder="1" applyAlignment="1">
      <alignment horizontal="center"/>
    </xf>
    <xf numFmtId="0" fontId="6" fillId="0" borderId="3" xfId="0" applyFont="1" applyBorder="1"/>
    <xf numFmtId="0" fontId="6" fillId="0" borderId="3" xfId="2" applyFont="1" applyBorder="1"/>
    <xf numFmtId="5" fontId="6" fillId="0" borderId="3" xfId="2" applyNumberFormat="1" applyFont="1" applyBorder="1" applyAlignment="1">
      <alignment horizontal="left"/>
    </xf>
    <xf numFmtId="0" fontId="6" fillId="0" borderId="1" xfId="2" applyFont="1" applyBorder="1" applyAlignment="1">
      <alignment horizontal="center"/>
    </xf>
    <xf numFmtId="0" fontId="7" fillId="0" borderId="1" xfId="2" applyFont="1" applyBorder="1" applyAlignment="1">
      <alignment horizontal="center"/>
    </xf>
    <xf numFmtId="0" fontId="2" fillId="8" borderId="1" xfId="2" applyFont="1" applyFill="1" applyBorder="1" applyAlignment="1">
      <alignment horizontal="center"/>
    </xf>
    <xf numFmtId="0" fontId="6" fillId="0" borderId="1" xfId="0" applyFont="1" applyBorder="1"/>
    <xf numFmtId="0" fontId="6" fillId="9" borderId="1" xfId="0" applyFont="1" applyFill="1" applyBorder="1" applyAlignment="1">
      <alignment horizontal="center"/>
    </xf>
    <xf numFmtId="0" fontId="0" fillId="0" borderId="1" xfId="0" applyBorder="1"/>
    <xf numFmtId="0" fontId="16" fillId="0" borderId="1" xfId="0" applyFont="1" applyBorder="1" applyAlignment="1">
      <alignment horizontal="center"/>
    </xf>
    <xf numFmtId="3" fontId="6" fillId="9" borderId="9" xfId="3" applyNumberFormat="1" applyFont="1" applyFill="1" applyBorder="1" applyAlignment="1">
      <alignment horizontal="center"/>
    </xf>
    <xf numFmtId="0" fontId="6" fillId="9" borderId="10" xfId="0" applyFont="1" applyFill="1" applyBorder="1" applyAlignment="1">
      <alignment horizontal="center"/>
    </xf>
    <xf numFmtId="0" fontId="8" fillId="3" borderId="8" xfId="2" applyFont="1" applyFill="1" applyBorder="1" applyAlignment="1">
      <alignment horizontal="center"/>
    </xf>
    <xf numFmtId="0" fontId="0" fillId="0" borderId="9" xfId="0" applyBorder="1"/>
    <xf numFmtId="168" fontId="0" fillId="0" borderId="9" xfId="5" applyNumberFormat="1" applyFont="1" applyBorder="1"/>
    <xf numFmtId="0" fontId="16" fillId="0" borderId="10" xfId="0" applyFont="1" applyBorder="1" applyAlignment="1">
      <alignment horizontal="center"/>
    </xf>
    <xf numFmtId="0" fontId="17" fillId="3" borderId="8" xfId="2" applyFont="1" applyFill="1" applyBorder="1" applyAlignment="1">
      <alignment horizontal="center"/>
    </xf>
    <xf numFmtId="0" fontId="16" fillId="0" borderId="9" xfId="0" applyFont="1" applyBorder="1"/>
    <xf numFmtId="169" fontId="10" fillId="0" borderId="0" xfId="1" applyNumberFormat="1" applyFont="1" applyBorder="1"/>
    <xf numFmtId="166" fontId="16" fillId="0" borderId="4" xfId="0" applyNumberFormat="1" applyFont="1" applyBorder="1"/>
    <xf numFmtId="168" fontId="0" fillId="0" borderId="4" xfId="5" applyNumberFormat="1" applyFont="1" applyBorder="1"/>
    <xf numFmtId="168" fontId="28" fillId="5" borderId="0" xfId="0" applyNumberFormat="1" applyFont="1" applyFill="1"/>
    <xf numFmtId="0" fontId="1" fillId="0" borderId="1" xfId="0" applyFont="1" applyBorder="1" applyAlignment="1">
      <alignment horizontal="center"/>
    </xf>
    <xf numFmtId="166" fontId="6" fillId="0" borderId="1" xfId="11" applyNumberFormat="1" applyFont="1" applyBorder="1"/>
    <xf numFmtId="0" fontId="1" fillId="0" borderId="1" xfId="0" applyFont="1" applyBorder="1"/>
    <xf numFmtId="168" fontId="6" fillId="0" borderId="1" xfId="5" applyNumberFormat="1" applyFont="1" applyBorder="1"/>
    <xf numFmtId="0" fontId="7" fillId="0" borderId="3" xfId="0" applyFont="1" applyBorder="1" applyAlignment="1">
      <alignment horizontal="center"/>
    </xf>
    <xf numFmtId="166" fontId="6" fillId="0" borderId="1" xfId="1" applyNumberFormat="1" applyFont="1" applyBorder="1"/>
    <xf numFmtId="0" fontId="1" fillId="0" borderId="3" xfId="0" applyFont="1" applyBorder="1"/>
    <xf numFmtId="166" fontId="34" fillId="0" borderId="0" xfId="0" applyNumberFormat="1" applyFont="1"/>
    <xf numFmtId="3" fontId="6" fillId="0" borderId="0" xfId="1" applyNumberFormat="1" applyFont="1" applyFill="1" applyAlignment="1">
      <alignment horizontal="right"/>
    </xf>
    <xf numFmtId="166" fontId="35" fillId="0" borderId="0" xfId="11" applyNumberFormat="1" applyFont="1"/>
    <xf numFmtId="166" fontId="36" fillId="0" borderId="0" xfId="0" applyNumberFormat="1" applyFont="1"/>
    <xf numFmtId="168" fontId="35" fillId="0" borderId="0" xfId="5" applyNumberFormat="1" applyFont="1"/>
    <xf numFmtId="166" fontId="19" fillId="0" borderId="0" xfId="1" applyNumberFormat="1" applyFont="1" applyBorder="1"/>
    <xf numFmtId="166" fontId="37" fillId="0" borderId="0" xfId="1" applyNumberFormat="1" applyFont="1" applyBorder="1"/>
    <xf numFmtId="166" fontId="35" fillId="0" borderId="0" xfId="1" applyNumberFormat="1" applyFont="1"/>
    <xf numFmtId="10" fontId="19" fillId="0" borderId="0" xfId="5" applyNumberFormat="1" applyFont="1"/>
    <xf numFmtId="168" fontId="1" fillId="0" borderId="0" xfId="0" applyNumberFormat="1" applyFont="1"/>
    <xf numFmtId="168" fontId="1" fillId="0" borderId="0" xfId="5" applyNumberFormat="1" applyFont="1"/>
    <xf numFmtId="168" fontId="19" fillId="0" borderId="0" xfId="5" applyNumberFormat="1" applyFont="1"/>
    <xf numFmtId="166" fontId="19" fillId="0" borderId="0" xfId="11" applyNumberFormat="1" applyFont="1"/>
    <xf numFmtId="0" fontId="38" fillId="0" borderId="0" xfId="0" applyFont="1"/>
    <xf numFmtId="3" fontId="38" fillId="0" borderId="0" xfId="0" applyNumberFormat="1" applyFont="1"/>
    <xf numFmtId="0" fontId="39" fillId="0" borderId="3" xfId="0" applyFont="1" applyBorder="1" applyAlignment="1">
      <alignment horizontal="center"/>
    </xf>
    <xf numFmtId="168" fontId="1" fillId="0" borderId="0" xfId="5" applyNumberFormat="1" applyFont="1" applyBorder="1"/>
    <xf numFmtId="10" fontId="1" fillId="0" borderId="0" xfId="5" applyNumberFormat="1" applyFont="1"/>
    <xf numFmtId="166" fontId="1" fillId="0" borderId="4" xfId="0" applyNumberFormat="1" applyFont="1" applyBorder="1"/>
    <xf numFmtId="168" fontId="1" fillId="0" borderId="4" xfId="5" applyNumberFormat="1" applyFont="1" applyBorder="1"/>
    <xf numFmtId="168" fontId="1" fillId="0" borderId="1" xfId="0" applyNumberFormat="1" applyFont="1" applyBorder="1"/>
    <xf numFmtId="0" fontId="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3" fontId="40" fillId="0" borderId="0" xfId="0" applyNumberFormat="1" applyFont="1" applyAlignment="1">
      <alignment horizontal="right"/>
    </xf>
    <xf numFmtId="166" fontId="41" fillId="0" borderId="0" xfId="11" applyNumberFormat="1" applyFont="1" applyFill="1" applyAlignment="1">
      <alignment horizontal="right"/>
    </xf>
    <xf numFmtId="166" fontId="41" fillId="0" borderId="0" xfId="0" applyNumberFormat="1" applyFont="1" applyAlignment="1">
      <alignment horizontal="right"/>
    </xf>
    <xf numFmtId="166" fontId="41" fillId="0" borderId="0" xfId="1" applyNumberFormat="1" applyFont="1" applyFill="1" applyAlignment="1">
      <alignment horizontal="right"/>
    </xf>
    <xf numFmtId="3" fontId="1" fillId="0" borderId="0" xfId="0" applyNumberFormat="1" applyFont="1"/>
    <xf numFmtId="14" fontId="7" fillId="5" borderId="0" xfId="3" quotePrefix="1" applyNumberFormat="1" applyFont="1" applyFill="1" applyBorder="1" applyAlignment="1">
      <alignment horizontal="center"/>
    </xf>
    <xf numFmtId="166" fontId="19" fillId="0" borderId="3" xfId="1" applyNumberFormat="1" applyFont="1" applyBorder="1" applyAlignment="1">
      <alignment horizontal="center"/>
    </xf>
    <xf numFmtId="0" fontId="31" fillId="2" borderId="0" xfId="0" applyFont="1" applyFill="1"/>
    <xf numFmtId="3" fontId="33" fillId="0" borderId="4" xfId="0" applyNumberFormat="1" applyFont="1" applyBorder="1"/>
    <xf numFmtId="166" fontId="6" fillId="0" borderId="0" xfId="7" applyNumberFormat="1" applyFont="1" applyBorder="1" applyProtection="1"/>
    <xf numFmtId="166" fontId="6" fillId="0" borderId="0" xfId="7" applyNumberFormat="1" applyFont="1" applyFill="1" applyBorder="1" applyAlignment="1" applyProtection="1">
      <alignment horizontal="center"/>
    </xf>
    <xf numFmtId="171" fontId="6" fillId="0" borderId="0" xfId="1" applyNumberFormat="1" applyFont="1" applyBorder="1"/>
    <xf numFmtId="166" fontId="6" fillId="0" borderId="7" xfId="1" applyNumberFormat="1" applyFont="1" applyBorder="1"/>
    <xf numFmtId="169" fontId="1" fillId="0" borderId="0" xfId="1" applyNumberFormat="1" applyFont="1"/>
    <xf numFmtId="0" fontId="20" fillId="0" borderId="12" xfId="2" applyFont="1" applyBorder="1"/>
    <xf numFmtId="3" fontId="24" fillId="0" borderId="0" xfId="3" applyNumberFormat="1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0" fontId="26" fillId="0" borderId="0" xfId="2" applyFont="1" applyAlignment="1">
      <alignment horizontal="left"/>
    </xf>
    <xf numFmtId="0" fontId="24" fillId="0" borderId="0" xfId="2" applyFont="1"/>
    <xf numFmtId="0" fontId="24" fillId="0" borderId="0" xfId="2" applyFont="1" applyAlignment="1">
      <alignment horizontal="centerContinuous"/>
    </xf>
    <xf numFmtId="49" fontId="25" fillId="0" borderId="0" xfId="2" applyNumberFormat="1" applyFont="1" applyAlignment="1">
      <alignment horizontal="center"/>
    </xf>
    <xf numFmtId="0" fontId="25" fillId="0" borderId="0" xfId="2" applyFont="1" applyAlignment="1">
      <alignment horizontal="center"/>
    </xf>
    <xf numFmtId="0" fontId="26" fillId="0" borderId="0" xfId="2" applyFont="1"/>
    <xf numFmtId="0" fontId="24" fillId="0" borderId="0" xfId="2" applyFont="1" applyAlignment="1">
      <alignment horizontal="right"/>
    </xf>
    <xf numFmtId="0" fontId="24" fillId="0" borderId="0" xfId="2" applyFont="1" applyAlignment="1">
      <alignment horizontal="center"/>
    </xf>
    <xf numFmtId="17" fontId="25" fillId="0" borderId="0" xfId="2" applyNumberFormat="1" applyFont="1" applyAlignment="1">
      <alignment horizontal="center"/>
    </xf>
    <xf numFmtId="0" fontId="24" fillId="6" borderId="0" xfId="2" applyFont="1" applyFill="1" applyAlignment="1">
      <alignment horizontal="center"/>
    </xf>
    <xf numFmtId="0" fontId="24" fillId="0" borderId="0" xfId="4" applyFont="1" applyAlignment="1">
      <alignment horizontal="center"/>
    </xf>
    <xf numFmtId="14" fontId="27" fillId="2" borderId="0" xfId="2" applyNumberFormat="1" applyFont="1" applyFill="1" applyAlignment="1">
      <alignment horizontal="center"/>
    </xf>
    <xf numFmtId="3" fontId="24" fillId="0" borderId="0" xfId="2" applyNumberFormat="1" applyFont="1"/>
    <xf numFmtId="0" fontId="30" fillId="2" borderId="0" xfId="0" applyFont="1" applyFill="1" applyAlignment="1">
      <alignment horizontal="right"/>
    </xf>
    <xf numFmtId="3" fontId="0" fillId="0" borderId="9" xfId="0" applyNumberFormat="1" applyBorder="1"/>
    <xf numFmtId="0" fontId="1" fillId="5" borderId="0" xfId="0" applyFont="1" applyFill="1"/>
    <xf numFmtId="3" fontId="6" fillId="5" borderId="0" xfId="1" applyNumberFormat="1" applyFont="1" applyFill="1" applyAlignment="1">
      <alignment horizontal="right"/>
    </xf>
    <xf numFmtId="3" fontId="11" fillId="0" borderId="0" xfId="7" applyNumberFormat="1" applyFont="1" applyAlignment="1">
      <alignment horizontal="right" indent="1"/>
    </xf>
    <xf numFmtId="168" fontId="11" fillId="0" borderId="0" xfId="5" applyNumberFormat="1" applyFont="1"/>
    <xf numFmtId="171" fontId="0" fillId="0" borderId="0" xfId="0" applyNumberFormat="1"/>
    <xf numFmtId="166" fontId="19" fillId="0" borderId="6" xfId="1" applyNumberFormat="1" applyFont="1" applyBorder="1"/>
    <xf numFmtId="166" fontId="6" fillId="0" borderId="1" xfId="7" applyNumberFormat="1" applyFont="1" applyBorder="1" applyProtection="1"/>
    <xf numFmtId="166" fontId="6" fillId="0" borderId="13" xfId="1" applyNumberFormat="1" applyFont="1" applyBorder="1"/>
    <xf numFmtId="166" fontId="6" fillId="0" borderId="1" xfId="7" applyNumberFormat="1" applyFont="1" applyFill="1" applyBorder="1" applyAlignment="1" applyProtection="1">
      <alignment horizontal="center"/>
    </xf>
    <xf numFmtId="166" fontId="6" fillId="0" borderId="1" xfId="1" applyNumberFormat="1" applyFont="1" applyFill="1" applyBorder="1"/>
    <xf numFmtId="0" fontId="28" fillId="0" borderId="4" xfId="0" applyFont="1" applyBorder="1"/>
    <xf numFmtId="3" fontId="0" fillId="0" borderId="4" xfId="0" applyNumberFormat="1" applyBorder="1"/>
    <xf numFmtId="0" fontId="39" fillId="0" borderId="3" xfId="0" applyFont="1" applyBorder="1"/>
    <xf numFmtId="0" fontId="42" fillId="0" borderId="0" xfId="0" applyFont="1" applyAlignment="1">
      <alignment horizontal="center"/>
    </xf>
    <xf numFmtId="0" fontId="42" fillId="5" borderId="0" xfId="0" applyFont="1" applyFill="1" applyAlignment="1">
      <alignment horizontal="center"/>
    </xf>
    <xf numFmtId="0" fontId="0" fillId="5" borderId="0" xfId="0" applyFill="1"/>
    <xf numFmtId="0" fontId="42" fillId="12" borderId="0" xfId="0" applyFont="1" applyFill="1" applyAlignment="1">
      <alignment horizontal="center"/>
    </xf>
    <xf numFmtId="0" fontId="0" fillId="12" borderId="0" xfId="0" applyFill="1"/>
    <xf numFmtId="0" fontId="0" fillId="13" borderId="0" xfId="0" applyFill="1"/>
    <xf numFmtId="0" fontId="33" fillId="0" borderId="4" xfId="0" applyFont="1" applyBorder="1"/>
    <xf numFmtId="169" fontId="10" fillId="0" borderId="4" xfId="1" applyNumberFormat="1" applyFont="1" applyBorder="1"/>
    <xf numFmtId="9" fontId="33" fillId="0" borderId="4" xfId="5" applyFont="1" applyBorder="1"/>
    <xf numFmtId="3" fontId="7" fillId="0" borderId="4" xfId="2" applyNumberFormat="1" applyFont="1" applyBorder="1"/>
    <xf numFmtId="3" fontId="10" fillId="0" borderId="4" xfId="2" applyNumberFormat="1" applyFont="1" applyBorder="1"/>
    <xf numFmtId="166" fontId="33" fillId="0" borderId="4" xfId="0" applyNumberFormat="1" applyFont="1" applyBorder="1"/>
    <xf numFmtId="168" fontId="33" fillId="0" borderId="4" xfId="5" applyNumberFormat="1" applyFont="1" applyBorder="1"/>
    <xf numFmtId="3" fontId="0" fillId="5" borderId="0" xfId="0" applyNumberFormat="1" applyFill="1"/>
    <xf numFmtId="169" fontId="24" fillId="5" borderId="0" xfId="1" applyNumberFormat="1" applyFont="1" applyFill="1" applyBorder="1"/>
    <xf numFmtId="9" fontId="28" fillId="5" borderId="0" xfId="5" applyFont="1" applyFill="1"/>
    <xf numFmtId="3" fontId="24" fillId="5" borderId="0" xfId="2" applyNumberFormat="1" applyFont="1" applyFill="1"/>
    <xf numFmtId="166" fontId="24" fillId="5" borderId="0" xfId="1" applyNumberFormat="1" applyFont="1" applyFill="1"/>
    <xf numFmtId="166" fontId="28" fillId="5" borderId="0" xfId="0" applyNumberFormat="1" applyFont="1" applyFill="1"/>
    <xf numFmtId="168" fontId="28" fillId="5" borderId="0" xfId="5" applyNumberFormat="1" applyFont="1" applyFill="1"/>
    <xf numFmtId="3" fontId="0" fillId="5" borderId="9" xfId="0" applyNumberFormat="1" applyFill="1" applyBorder="1"/>
    <xf numFmtId="171" fontId="0" fillId="5" borderId="0" xfId="0" applyNumberFormat="1" applyFill="1"/>
    <xf numFmtId="168" fontId="0" fillId="0" borderId="11" xfId="5" applyNumberFormat="1" applyFont="1" applyBorder="1"/>
    <xf numFmtId="0" fontId="0" fillId="14" borderId="0" xfId="0" applyFill="1"/>
    <xf numFmtId="166" fontId="43" fillId="0" borderId="0" xfId="7" applyNumberFormat="1" applyFont="1" applyFill="1" applyBorder="1" applyProtection="1"/>
    <xf numFmtId="166" fontId="44" fillId="0" borderId="0" xfId="1" applyNumberFormat="1" applyFont="1" applyFill="1" applyBorder="1"/>
    <xf numFmtId="166" fontId="44" fillId="0" borderId="0" xfId="7" applyNumberFormat="1" applyFont="1" applyFill="1" applyBorder="1" applyAlignment="1" applyProtection="1">
      <alignment horizontal="center"/>
    </xf>
    <xf numFmtId="49" fontId="6" fillId="0" borderId="0" xfId="3" quotePrefix="1" applyNumberFormat="1" applyFont="1" applyFill="1" applyBorder="1" applyAlignment="1">
      <alignment horizontal="center"/>
    </xf>
    <xf numFmtId="0" fontId="45" fillId="0" borderId="0" xfId="0" applyFont="1"/>
    <xf numFmtId="3" fontId="2" fillId="5" borderId="9" xfId="0" applyNumberFormat="1" applyFont="1" applyFill="1" applyBorder="1"/>
    <xf numFmtId="166" fontId="7" fillId="0" borderId="0" xfId="7" applyNumberFormat="1" applyFont="1" applyFill="1"/>
    <xf numFmtId="3" fontId="24" fillId="6" borderId="1" xfId="3" applyNumberFormat="1" applyFont="1" applyFill="1" applyBorder="1" applyAlignment="1">
      <alignment horizontal="center"/>
    </xf>
    <xf numFmtId="49" fontId="24" fillId="11" borderId="0" xfId="3" applyNumberFormat="1" applyFont="1" applyFill="1" applyBorder="1" applyAlignment="1">
      <alignment horizontal="center"/>
    </xf>
    <xf numFmtId="49" fontId="24" fillId="11" borderId="0" xfId="3" quotePrefix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"/>
    </xf>
    <xf numFmtId="49" fontId="24" fillId="0" borderId="0" xfId="2" applyNumberFormat="1" applyFont="1" applyAlignment="1">
      <alignment horizontal="center"/>
    </xf>
    <xf numFmtId="0" fontId="24" fillId="0" borderId="0" xfId="2" applyFont="1" applyAlignment="1">
      <alignment horizontal="center"/>
    </xf>
    <xf numFmtId="3" fontId="24" fillId="5" borderId="1" xfId="3" applyNumberFormat="1" applyFont="1" applyFill="1" applyBorder="1" applyAlignment="1">
      <alignment horizontal="center"/>
    </xf>
    <xf numFmtId="3" fontId="24" fillId="0" borderId="1" xfId="3" applyNumberFormat="1" applyFont="1" applyBorder="1" applyAlignment="1">
      <alignment horizontal="center"/>
    </xf>
    <xf numFmtId="0" fontId="24" fillId="0" borderId="1" xfId="2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3" fontId="6" fillId="0" borderId="1" xfId="3" applyNumberFormat="1" applyFont="1" applyBorder="1" applyAlignment="1">
      <alignment horizontal="center"/>
    </xf>
    <xf numFmtId="0" fontId="6" fillId="0" borderId="1" xfId="2" applyFont="1" applyBorder="1" applyAlignment="1">
      <alignment horizontal="center" wrapText="1"/>
    </xf>
    <xf numFmtId="0" fontId="6" fillId="9" borderId="9" xfId="0" applyFont="1" applyFill="1" applyBorder="1" applyAlignment="1">
      <alignment horizontal="center"/>
    </xf>
    <xf numFmtId="0" fontId="6" fillId="9" borderId="0" xfId="0" applyFont="1" applyFill="1" applyAlignment="1">
      <alignment horizontal="center"/>
    </xf>
    <xf numFmtId="3" fontId="6" fillId="0" borderId="3" xfId="3" applyNumberFormat="1" applyFont="1" applyBorder="1" applyAlignment="1">
      <alignment horizontal="center"/>
    </xf>
    <xf numFmtId="3" fontId="6" fillId="0" borderId="3" xfId="2" applyNumberFormat="1" applyFont="1" applyBorder="1" applyAlignment="1">
      <alignment horizontal="center"/>
    </xf>
    <xf numFmtId="0" fontId="6" fillId="0" borderId="3" xfId="2" applyFont="1" applyBorder="1" applyAlignment="1">
      <alignment horizontal="center"/>
    </xf>
    <xf numFmtId="3" fontId="6" fillId="9" borderId="8" xfId="3" applyNumberFormat="1" applyFont="1" applyFill="1" applyBorder="1" applyAlignment="1">
      <alignment horizontal="center"/>
    </xf>
    <xf numFmtId="3" fontId="6" fillId="9" borderId="3" xfId="3" applyNumberFormat="1" applyFont="1" applyFill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3" fontId="6" fillId="0" borderId="0" xfId="3" applyNumberFormat="1" applyFont="1" applyBorder="1" applyAlignment="1">
      <alignment horizontal="center"/>
    </xf>
    <xf numFmtId="3" fontId="6" fillId="0" borderId="0" xfId="3" quotePrefix="1" applyNumberFormat="1" applyFont="1" applyBorder="1" applyAlignment="1">
      <alignment horizontal="center"/>
    </xf>
    <xf numFmtId="3" fontId="6" fillId="0" borderId="0" xfId="2" applyNumberFormat="1" applyFont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3">
    <cellStyle name="Komma" xfId="1" builtinId="3"/>
    <cellStyle name="Komma 2" xfId="7" xr:uid="{EC602C58-7580-47B2-B498-B1E97BE359C7}"/>
    <cellStyle name="Normal" xfId="0" builtinId="0"/>
    <cellStyle name="Normal 2" xfId="4" xr:uid="{00000000-0005-0000-0000-000002000000}"/>
    <cellStyle name="Normal 2 2" xfId="8" xr:uid="{9E6F5070-3409-446B-83C2-B458A4E05EA4}"/>
    <cellStyle name="Normal 3" xfId="6" xr:uid="{2059A852-F784-4533-BC28-A20721E26FCF}"/>
    <cellStyle name="Normal 9" xfId="12" xr:uid="{62AAA706-6D88-467B-AF04-F80280B3D3CE}"/>
    <cellStyle name="Normal_innutj" xfId="2" xr:uid="{00000000-0005-0000-0000-000003000000}"/>
    <cellStyle name="Normal_TABELL1" xfId="9" xr:uid="{A1C4BA26-A61B-411F-92AF-498F6E660ACA}"/>
    <cellStyle name="Prosent" xfId="5" builtinId="5"/>
    <cellStyle name="Tusenskille_innutj" xfId="3" xr:uid="{00000000-0005-0000-0000-000004000000}"/>
    <cellStyle name="Tusenskille_sammenligningskatt08okt" xfId="11" xr:uid="{C640C5B1-DD01-4EFA-A317-120298FABF41}"/>
    <cellStyle name="Tusenskille_skatt04analyserev" xfId="10" xr:uid="{D8129143-4A6A-4CA6-9202-C5BF1BB25AFB}"/>
  </cellStyles>
  <dxfs count="0"/>
  <tableStyles count="0" defaultTableStyle="TableStyleMedium2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chartsheet" Target="chartsheets/sheet2.xml"/><Relationship Id="rId10" Type="http://schemas.openxmlformats.org/officeDocument/2006/relationships/customXml" Target="../customXml/item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 Møre og Romsdal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komm!$C$31:$C$57</c:f>
              <c:strCache>
                <c:ptCount val="27"/>
                <c:pt idx="0">
                  <c:v>Kristiansund</c:v>
                </c:pt>
                <c:pt idx="1">
                  <c:v>Molde</c:v>
                </c:pt>
                <c:pt idx="2">
                  <c:v>Ålesund*</c:v>
                </c:pt>
                <c:pt idx="3">
                  <c:v>Vanylven</c:v>
                </c:pt>
                <c:pt idx="4">
                  <c:v>Sande</c:v>
                </c:pt>
                <c:pt idx="5">
                  <c:v>Herøy</c:v>
                </c:pt>
                <c:pt idx="6">
                  <c:v>Ulstein</c:v>
                </c:pt>
                <c:pt idx="7">
                  <c:v>Hareid</c:v>
                </c:pt>
                <c:pt idx="8">
                  <c:v>Ørsta</c:v>
                </c:pt>
                <c:pt idx="9">
                  <c:v>Stranda</c:v>
                </c:pt>
                <c:pt idx="10">
                  <c:v>Sykkylven</c:v>
                </c:pt>
                <c:pt idx="11">
                  <c:v>Sula</c:v>
                </c:pt>
                <c:pt idx="12">
                  <c:v>Giske</c:v>
                </c:pt>
                <c:pt idx="13">
                  <c:v>Vestnes</c:v>
                </c:pt>
                <c:pt idx="14">
                  <c:v>Rauma</c:v>
                </c:pt>
                <c:pt idx="15">
                  <c:v>Aukra</c:v>
                </c:pt>
                <c:pt idx="16">
                  <c:v>Averøy</c:v>
                </c:pt>
                <c:pt idx="17">
                  <c:v>Gjemnes</c:v>
                </c:pt>
                <c:pt idx="18">
                  <c:v>Tingvoll</c:v>
                </c:pt>
                <c:pt idx="19">
                  <c:v>Sunndal</c:v>
                </c:pt>
                <c:pt idx="20">
                  <c:v>Surnadal</c:v>
                </c:pt>
                <c:pt idx="21">
                  <c:v>Smøla</c:v>
                </c:pt>
                <c:pt idx="22">
                  <c:v>Aure</c:v>
                </c:pt>
                <c:pt idx="23">
                  <c:v>Volda</c:v>
                </c:pt>
                <c:pt idx="24">
                  <c:v>Fjord</c:v>
                </c:pt>
                <c:pt idx="25">
                  <c:v>Hustadvika</c:v>
                </c:pt>
                <c:pt idx="26">
                  <c:v>Haram*</c:v>
                </c:pt>
              </c:strCache>
            </c:strRef>
          </c:cat>
          <c:val>
            <c:numRef>
              <c:f>komm!$F$31:$F$57</c:f>
              <c:numCache>
                <c:formatCode>0%</c:formatCode>
                <c:ptCount val="27"/>
                <c:pt idx="0">
                  <c:v>0.92561962811036747</c:v>
                </c:pt>
                <c:pt idx="1">
                  <c:v>0.96994932985629112</c:v>
                </c:pt>
                <c:pt idx="2">
                  <c:v>1.0049210006199403</c:v>
                </c:pt>
                <c:pt idx="3">
                  <c:v>1.0172834285096317</c:v>
                </c:pt>
                <c:pt idx="4">
                  <c:v>1.0678287141170058</c:v>
                </c:pt>
                <c:pt idx="5">
                  <c:v>1.1175589190913655</c:v>
                </c:pt>
                <c:pt idx="6">
                  <c:v>1.0589161300801742</c:v>
                </c:pt>
                <c:pt idx="7">
                  <c:v>0.8709067779526638</c:v>
                </c:pt>
                <c:pt idx="8">
                  <c:v>0.8664007027238193</c:v>
                </c:pt>
                <c:pt idx="9">
                  <c:v>0.94208419861992643</c:v>
                </c:pt>
                <c:pt idx="10">
                  <c:v>0.86342383860323846</c:v>
                </c:pt>
                <c:pt idx="11">
                  <c:v>0.89377025894502526</c:v>
                </c:pt>
                <c:pt idx="12">
                  <c:v>1.0425121860993025</c:v>
                </c:pt>
                <c:pt idx="13">
                  <c:v>0.95670897490861706</c:v>
                </c:pt>
                <c:pt idx="14">
                  <c:v>0.90474867759463851</c:v>
                </c:pt>
                <c:pt idx="15">
                  <c:v>1.0556895919363316</c:v>
                </c:pt>
                <c:pt idx="16">
                  <c:v>0.97727353689896046</c:v>
                </c:pt>
                <c:pt idx="17">
                  <c:v>0.78228011890432747</c:v>
                </c:pt>
                <c:pt idx="18">
                  <c:v>0.84431371179081227</c:v>
                </c:pt>
                <c:pt idx="19">
                  <c:v>1.0898784634129561</c:v>
                </c:pt>
                <c:pt idx="20">
                  <c:v>0.8651662504825578</c:v>
                </c:pt>
                <c:pt idx="21">
                  <c:v>1.0129543164178907</c:v>
                </c:pt>
                <c:pt idx="22">
                  <c:v>0.97184656922504442</c:v>
                </c:pt>
                <c:pt idx="23">
                  <c:v>0.81597372381843147</c:v>
                </c:pt>
                <c:pt idx="24">
                  <c:v>0.92772413971418644</c:v>
                </c:pt>
                <c:pt idx="25">
                  <c:v>0.90679889254458268</c:v>
                </c:pt>
                <c:pt idx="26">
                  <c:v>0.93802002595091716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C1-4CE3-80F6-79062E1F762B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komm!$C$31:$C$57</c:f>
              <c:strCache>
                <c:ptCount val="27"/>
                <c:pt idx="0">
                  <c:v>Kristiansund</c:v>
                </c:pt>
                <c:pt idx="1">
                  <c:v>Molde</c:v>
                </c:pt>
                <c:pt idx="2">
                  <c:v>Ålesund*</c:v>
                </c:pt>
                <c:pt idx="3">
                  <c:v>Vanylven</c:v>
                </c:pt>
                <c:pt idx="4">
                  <c:v>Sande</c:v>
                </c:pt>
                <c:pt idx="5">
                  <c:v>Herøy</c:v>
                </c:pt>
                <c:pt idx="6">
                  <c:v>Ulstein</c:v>
                </c:pt>
                <c:pt idx="7">
                  <c:v>Hareid</c:v>
                </c:pt>
                <c:pt idx="8">
                  <c:v>Ørsta</c:v>
                </c:pt>
                <c:pt idx="9">
                  <c:v>Stranda</c:v>
                </c:pt>
                <c:pt idx="10">
                  <c:v>Sykkylven</c:v>
                </c:pt>
                <c:pt idx="11">
                  <c:v>Sula</c:v>
                </c:pt>
                <c:pt idx="12">
                  <c:v>Giske</c:v>
                </c:pt>
                <c:pt idx="13">
                  <c:v>Vestnes</c:v>
                </c:pt>
                <c:pt idx="14">
                  <c:v>Rauma</c:v>
                </c:pt>
                <c:pt idx="15">
                  <c:v>Aukra</c:v>
                </c:pt>
                <c:pt idx="16">
                  <c:v>Averøy</c:v>
                </c:pt>
                <c:pt idx="17">
                  <c:v>Gjemnes</c:v>
                </c:pt>
                <c:pt idx="18">
                  <c:v>Tingvoll</c:v>
                </c:pt>
                <c:pt idx="19">
                  <c:v>Sunndal</c:v>
                </c:pt>
                <c:pt idx="20">
                  <c:v>Surnadal</c:v>
                </c:pt>
                <c:pt idx="21">
                  <c:v>Smøla</c:v>
                </c:pt>
                <c:pt idx="22">
                  <c:v>Aure</c:v>
                </c:pt>
                <c:pt idx="23">
                  <c:v>Volda</c:v>
                </c:pt>
                <c:pt idx="24">
                  <c:v>Fjord</c:v>
                </c:pt>
                <c:pt idx="25">
                  <c:v>Hustadvika</c:v>
                </c:pt>
                <c:pt idx="26">
                  <c:v>Haram*</c:v>
                </c:pt>
              </c:strCache>
            </c:strRef>
          </c:cat>
          <c:val>
            <c:numRef>
              <c:f>komm!$P$31:$P$57</c:f>
              <c:numCache>
                <c:formatCode>0.0\ %</c:formatCode>
                <c:ptCount val="27"/>
                <c:pt idx="0">
                  <c:v>0.96550942518078486</c:v>
                </c:pt>
                <c:pt idx="1">
                  <c:v>0.98146811780931742</c:v>
                </c:pt>
                <c:pt idx="2">
                  <c:v>0.99405791928423115</c:v>
                </c:pt>
                <c:pt idx="3">
                  <c:v>0.99850839332452013</c:v>
                </c:pt>
                <c:pt idx="4">
                  <c:v>1.0073613905419954</c:v>
                </c:pt>
                <c:pt idx="5">
                  <c:v>1.0346075699339441</c:v>
                </c:pt>
                <c:pt idx="6">
                  <c:v>1.0134961658899153</c:v>
                </c:pt>
                <c:pt idx="7">
                  <c:v>0.95600313908692336</c:v>
                </c:pt>
                <c:pt idx="8">
                  <c:v>0.95595807833463475</c:v>
                </c:pt>
                <c:pt idx="9">
                  <c:v>0.97143667056422622</c:v>
                </c:pt>
                <c:pt idx="10">
                  <c:v>0.95592830969342912</c:v>
                </c:pt>
                <c:pt idx="11">
                  <c:v>0.9562317738968471</c:v>
                </c:pt>
                <c:pt idx="12">
                  <c:v>1.0075907460568014</c:v>
                </c:pt>
                <c:pt idx="13">
                  <c:v>0.97670159002815471</c:v>
                </c:pt>
                <c:pt idx="14">
                  <c:v>0.95799588299512251</c:v>
                </c:pt>
                <c:pt idx="15">
                  <c:v>1.012334612158132</c:v>
                </c:pt>
                <c:pt idx="16">
                  <c:v>0.9841048323446786</c:v>
                </c:pt>
                <c:pt idx="17">
                  <c:v>0.95511687249644006</c:v>
                </c:pt>
                <c:pt idx="18">
                  <c:v>0.95573720842530474</c:v>
                </c:pt>
                <c:pt idx="19">
                  <c:v>1.0246426058897167</c:v>
                </c:pt>
                <c:pt idx="20">
                  <c:v>0.95594573381222225</c:v>
                </c:pt>
                <c:pt idx="21">
                  <c:v>0.99694991297149338</c:v>
                </c:pt>
                <c:pt idx="22">
                  <c:v>0.98215112398206861</c:v>
                </c:pt>
                <c:pt idx="23">
                  <c:v>0.95545380854558093</c:v>
                </c:pt>
                <c:pt idx="24">
                  <c:v>0.96626704935815955</c:v>
                </c:pt>
                <c:pt idx="25">
                  <c:v>0.95873396037710235</c:v>
                </c:pt>
                <c:pt idx="26">
                  <c:v>0.96997356840338267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C1-4CE3-80F6-79062E1F76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in val="0.7000000000000000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Rogaland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komm!$F$8:$F$30</c:f>
              <c:numCache>
                <c:formatCode>0%</c:formatCode>
                <c:ptCount val="23"/>
                <c:pt idx="0">
                  <c:v>1.0349623374118895</c:v>
                </c:pt>
                <c:pt idx="1">
                  <c:v>1.258069411849122</c:v>
                </c:pt>
                <c:pt idx="2">
                  <c:v>1.0423546333624227</c:v>
                </c:pt>
                <c:pt idx="3">
                  <c:v>1.0702482902697412</c:v>
                </c:pt>
                <c:pt idx="4">
                  <c:v>0.87004700585603689</c:v>
                </c:pt>
                <c:pt idx="5">
                  <c:v>0.83754665284627394</c:v>
                </c:pt>
                <c:pt idx="6">
                  <c:v>0.9126534132372156</c:v>
                </c:pt>
                <c:pt idx="7">
                  <c:v>0.86662386799208413</c:v>
                </c:pt>
                <c:pt idx="8">
                  <c:v>0.97401107825325772</c:v>
                </c:pt>
                <c:pt idx="9">
                  <c:v>1.0020906184670197</c:v>
                </c:pt>
                <c:pt idx="10">
                  <c:v>0.88378529590047283</c:v>
                </c:pt>
                <c:pt idx="11">
                  <c:v>1.3025026821365562</c:v>
                </c:pt>
                <c:pt idx="12">
                  <c:v>1.1066416194571658</c:v>
                </c:pt>
                <c:pt idx="13">
                  <c:v>0.93624623330049483</c:v>
                </c:pt>
                <c:pt idx="14">
                  <c:v>1.2850223896711881</c:v>
                </c:pt>
                <c:pt idx="15">
                  <c:v>1.3460221607921812</c:v>
                </c:pt>
                <c:pt idx="16">
                  <c:v>1.0280037928168053</c:v>
                </c:pt>
                <c:pt idx="17">
                  <c:v>1.0042746772717073</c:v>
                </c:pt>
                <c:pt idx="18">
                  <c:v>1.1490216350855855</c:v>
                </c:pt>
                <c:pt idx="19">
                  <c:v>0.99415723753093299</c:v>
                </c:pt>
                <c:pt idx="20">
                  <c:v>0.97501840337392587</c:v>
                </c:pt>
                <c:pt idx="21">
                  <c:v>1.0995338411080633</c:v>
                </c:pt>
                <c:pt idx="22">
                  <c:v>1.0188932017537413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9B-49EC-8EAF-B9DEE56447C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komm!$P$8:$P$30</c:f>
              <c:numCache>
                <c:formatCode>0.0\ %</c:formatCode>
                <c:ptCount val="23"/>
                <c:pt idx="0">
                  <c:v>1.0048728005293328</c:v>
                </c:pt>
                <c:pt idx="1">
                  <c:v>1.0851913473267367</c:v>
                </c:pt>
                <c:pt idx="2">
                  <c:v>1.0075340270715245</c:v>
                </c:pt>
                <c:pt idx="3">
                  <c:v>1.0175757435581596</c:v>
                </c:pt>
                <c:pt idx="4">
                  <c:v>0.95599454136595707</c:v>
                </c:pt>
                <c:pt idx="5">
                  <c:v>0.9556695378358594</c:v>
                </c:pt>
                <c:pt idx="6">
                  <c:v>0.96084158782645013</c:v>
                </c:pt>
                <c:pt idx="7">
                  <c:v>0.95596030998731751</c:v>
                </c:pt>
                <c:pt idx="8">
                  <c:v>0.9829303472322255</c:v>
                </c:pt>
                <c:pt idx="9">
                  <c:v>0.99303898170917981</c:v>
                </c:pt>
                <c:pt idx="10">
                  <c:v>0.95613192426640137</c:v>
                </c:pt>
                <c:pt idx="11">
                  <c:v>1.1011873246302128</c:v>
                </c:pt>
                <c:pt idx="12">
                  <c:v>1.0306773420656323</c:v>
                </c:pt>
                <c:pt idx="13">
                  <c:v>0.9693350030492307</c:v>
                </c:pt>
                <c:pt idx="14">
                  <c:v>1.0948944193426804</c:v>
                </c:pt>
                <c:pt idx="15">
                  <c:v>1.116854336946238</c:v>
                </c:pt>
                <c:pt idx="16">
                  <c:v>1.0023677244751026</c:v>
                </c:pt>
                <c:pt idx="17">
                  <c:v>0.9938252428788672</c:v>
                </c:pt>
                <c:pt idx="18">
                  <c:v>1.0459341476918635</c:v>
                </c:pt>
                <c:pt idx="19">
                  <c:v>0.99018296457218835</c:v>
                </c:pt>
                <c:pt idx="20">
                  <c:v>0.98329298427566592</c:v>
                </c:pt>
                <c:pt idx="21">
                  <c:v>1.0281185418599554</c:v>
                </c:pt>
                <c:pt idx="22">
                  <c:v>0.99908791169239952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9B-49EC-8EAF-B9DEE56447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</a:t>
            </a:r>
          </a:p>
          <a:p>
            <a:pPr>
              <a:defRPr/>
            </a:pPr>
            <a:r>
              <a:rPr lang="nb-NO"/>
              <a:t>Prosent av landsgjennomsnittet. Nordland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komm!$C$58:$C$98</c:f>
              <c:strCache>
                <c:ptCount val="41"/>
                <c:pt idx="0">
                  <c:v>Bodø</c:v>
                </c:pt>
                <c:pt idx="1">
                  <c:v>Narvik</c:v>
                </c:pt>
                <c:pt idx="2">
                  <c:v>Bindal</c:v>
                </c:pt>
                <c:pt idx="3">
                  <c:v>Sømna</c:v>
                </c:pt>
                <c:pt idx="4">
                  <c:v>Brønnøy</c:v>
                </c:pt>
                <c:pt idx="5">
                  <c:v>Vega</c:v>
                </c:pt>
                <c:pt idx="6">
                  <c:v>Vevelstad</c:v>
                </c:pt>
                <c:pt idx="7">
                  <c:v>Herøy</c:v>
                </c:pt>
                <c:pt idx="8">
                  <c:v>Alstahaug</c:v>
                </c:pt>
                <c:pt idx="9">
                  <c:v>Leirfjord</c:v>
                </c:pt>
                <c:pt idx="10">
                  <c:v>Vefsn</c:v>
                </c:pt>
                <c:pt idx="11">
                  <c:v>Grane</c:v>
                </c:pt>
                <c:pt idx="12">
                  <c:v>Hattfjelldal</c:v>
                </c:pt>
                <c:pt idx="13">
                  <c:v>Dønna</c:v>
                </c:pt>
                <c:pt idx="14">
                  <c:v>Nesna</c:v>
                </c:pt>
                <c:pt idx="15">
                  <c:v>Hemnes</c:v>
                </c:pt>
                <c:pt idx="16">
                  <c:v>Rana</c:v>
                </c:pt>
                <c:pt idx="17">
                  <c:v>Lurøy</c:v>
                </c:pt>
                <c:pt idx="18">
                  <c:v>Træna</c:v>
                </c:pt>
                <c:pt idx="19">
                  <c:v>Rødøy</c:v>
                </c:pt>
                <c:pt idx="20">
                  <c:v>Meløy</c:v>
                </c:pt>
                <c:pt idx="21">
                  <c:v>Gildeskål</c:v>
                </c:pt>
                <c:pt idx="22">
                  <c:v>Beiarn</c:v>
                </c:pt>
                <c:pt idx="23">
                  <c:v>Saltdal</c:v>
                </c:pt>
                <c:pt idx="24">
                  <c:v>Fauske</c:v>
                </c:pt>
                <c:pt idx="25">
                  <c:v>Sørfold</c:v>
                </c:pt>
                <c:pt idx="26">
                  <c:v>Steigen</c:v>
                </c:pt>
                <c:pt idx="27">
                  <c:v>Lødingen</c:v>
                </c:pt>
                <c:pt idx="28">
                  <c:v>Evenes</c:v>
                </c:pt>
                <c:pt idx="29">
                  <c:v>Røst</c:v>
                </c:pt>
                <c:pt idx="30">
                  <c:v>Værøy</c:v>
                </c:pt>
                <c:pt idx="31">
                  <c:v>Flakstad</c:v>
                </c:pt>
                <c:pt idx="32">
                  <c:v>Vestvågøy</c:v>
                </c:pt>
                <c:pt idx="33">
                  <c:v>Vågan</c:v>
                </c:pt>
                <c:pt idx="34">
                  <c:v>Hadsel</c:v>
                </c:pt>
                <c:pt idx="35">
                  <c:v>Bø</c:v>
                </c:pt>
                <c:pt idx="36">
                  <c:v>Øksnes</c:v>
                </c:pt>
                <c:pt idx="37">
                  <c:v>Sortland</c:v>
                </c:pt>
                <c:pt idx="38">
                  <c:v>Andøy</c:v>
                </c:pt>
                <c:pt idx="39">
                  <c:v>Moskenes</c:v>
                </c:pt>
                <c:pt idx="40">
                  <c:v>Hamarøy</c:v>
                </c:pt>
              </c:strCache>
            </c:strRef>
          </c:cat>
          <c:val>
            <c:numRef>
              <c:f>komm!$F$58:$F$98</c:f>
              <c:numCache>
                <c:formatCode>0%</c:formatCode>
                <c:ptCount val="41"/>
                <c:pt idx="0">
                  <c:v>1.0148052524959541</c:v>
                </c:pt>
                <c:pt idx="1">
                  <c:v>0.94516151093536704</c:v>
                </c:pt>
                <c:pt idx="2">
                  <c:v>0.87555346578781568</c:v>
                </c:pt>
                <c:pt idx="3">
                  <c:v>0.79910865772194994</c:v>
                </c:pt>
                <c:pt idx="4">
                  <c:v>0.84838796803027583</c:v>
                </c:pt>
                <c:pt idx="5">
                  <c:v>0.78063876437877178</c:v>
                </c:pt>
                <c:pt idx="6">
                  <c:v>0.81993959406329209</c:v>
                </c:pt>
                <c:pt idx="7">
                  <c:v>0.90861788220387552</c:v>
                </c:pt>
                <c:pt idx="8">
                  <c:v>0.94276198486444496</c:v>
                </c:pt>
                <c:pt idx="9">
                  <c:v>0.77525303897557063</c:v>
                </c:pt>
                <c:pt idx="10">
                  <c:v>0.90317695038167589</c:v>
                </c:pt>
                <c:pt idx="11">
                  <c:v>0.84313850578711858</c:v>
                </c:pt>
                <c:pt idx="12">
                  <c:v>0.77215492241403949</c:v>
                </c:pt>
                <c:pt idx="13">
                  <c:v>0.78814063776236154</c:v>
                </c:pt>
                <c:pt idx="14">
                  <c:v>0.83343327016192759</c:v>
                </c:pt>
                <c:pt idx="15">
                  <c:v>1.0490838112031746</c:v>
                </c:pt>
                <c:pt idx="16">
                  <c:v>0.95964458593380819</c:v>
                </c:pt>
                <c:pt idx="17">
                  <c:v>1.0858331377164534</c:v>
                </c:pt>
                <c:pt idx="18">
                  <c:v>0.81988711292317307</c:v>
                </c:pt>
                <c:pt idx="19">
                  <c:v>0.92917238589162265</c:v>
                </c:pt>
                <c:pt idx="20">
                  <c:v>1.1184527383076983</c:v>
                </c:pt>
                <c:pt idx="21">
                  <c:v>0.95854084066769618</c:v>
                </c:pt>
                <c:pt idx="22">
                  <c:v>0.92483797340214957</c:v>
                </c:pt>
                <c:pt idx="23">
                  <c:v>0.82742051607045386</c:v>
                </c:pt>
                <c:pt idx="24">
                  <c:v>0.92448885603246678</c:v>
                </c:pt>
                <c:pt idx="25">
                  <c:v>1.1833364078107826</c:v>
                </c:pt>
                <c:pt idx="26">
                  <c:v>0.88074761435173532</c:v>
                </c:pt>
                <c:pt idx="27">
                  <c:v>0.84295575608355544</c:v>
                </c:pt>
                <c:pt idx="28">
                  <c:v>0.88889032399244372</c:v>
                </c:pt>
                <c:pt idx="29">
                  <c:v>0.88977286125051558</c:v>
                </c:pt>
                <c:pt idx="30">
                  <c:v>1.0865659239289924</c:v>
                </c:pt>
                <c:pt idx="31">
                  <c:v>0.97191618401561508</c:v>
                </c:pt>
                <c:pt idx="32">
                  <c:v>0.86357698214603973</c:v>
                </c:pt>
                <c:pt idx="33">
                  <c:v>0.80609831802548215</c:v>
                </c:pt>
                <c:pt idx="34">
                  <c:v>0.95386351721650087</c:v>
                </c:pt>
                <c:pt idx="35">
                  <c:v>0.78885370379604991</c:v>
                </c:pt>
                <c:pt idx="36">
                  <c:v>0.97927164879948503</c:v>
                </c:pt>
                <c:pt idx="37">
                  <c:v>0.93763489487905005</c:v>
                </c:pt>
                <c:pt idx="38">
                  <c:v>0.96497276314826019</c:v>
                </c:pt>
                <c:pt idx="39">
                  <c:v>1.0536768598308999</c:v>
                </c:pt>
                <c:pt idx="40">
                  <c:v>0.96641433399690468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26-4346-AB1E-3EE180AF388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komm!$C$58:$C$98</c:f>
              <c:strCache>
                <c:ptCount val="41"/>
                <c:pt idx="0">
                  <c:v>Bodø</c:v>
                </c:pt>
                <c:pt idx="1">
                  <c:v>Narvik</c:v>
                </c:pt>
                <c:pt idx="2">
                  <c:v>Bindal</c:v>
                </c:pt>
                <c:pt idx="3">
                  <c:v>Sømna</c:v>
                </c:pt>
                <c:pt idx="4">
                  <c:v>Brønnøy</c:v>
                </c:pt>
                <c:pt idx="5">
                  <c:v>Vega</c:v>
                </c:pt>
                <c:pt idx="6">
                  <c:v>Vevelstad</c:v>
                </c:pt>
                <c:pt idx="7">
                  <c:v>Herøy</c:v>
                </c:pt>
                <c:pt idx="8">
                  <c:v>Alstahaug</c:v>
                </c:pt>
                <c:pt idx="9">
                  <c:v>Leirfjord</c:v>
                </c:pt>
                <c:pt idx="10">
                  <c:v>Vefsn</c:v>
                </c:pt>
                <c:pt idx="11">
                  <c:v>Grane</c:v>
                </c:pt>
                <c:pt idx="12">
                  <c:v>Hattfjelldal</c:v>
                </c:pt>
                <c:pt idx="13">
                  <c:v>Dønna</c:v>
                </c:pt>
                <c:pt idx="14">
                  <c:v>Nesna</c:v>
                </c:pt>
                <c:pt idx="15">
                  <c:v>Hemnes</c:v>
                </c:pt>
                <c:pt idx="16">
                  <c:v>Rana</c:v>
                </c:pt>
                <c:pt idx="17">
                  <c:v>Lurøy</c:v>
                </c:pt>
                <c:pt idx="18">
                  <c:v>Træna</c:v>
                </c:pt>
                <c:pt idx="19">
                  <c:v>Rødøy</c:v>
                </c:pt>
                <c:pt idx="20">
                  <c:v>Meløy</c:v>
                </c:pt>
                <c:pt idx="21">
                  <c:v>Gildeskål</c:v>
                </c:pt>
                <c:pt idx="22">
                  <c:v>Beiarn</c:v>
                </c:pt>
                <c:pt idx="23">
                  <c:v>Saltdal</c:v>
                </c:pt>
                <c:pt idx="24">
                  <c:v>Fauske</c:v>
                </c:pt>
                <c:pt idx="25">
                  <c:v>Sørfold</c:v>
                </c:pt>
                <c:pt idx="26">
                  <c:v>Steigen</c:v>
                </c:pt>
                <c:pt idx="27">
                  <c:v>Lødingen</c:v>
                </c:pt>
                <c:pt idx="28">
                  <c:v>Evenes</c:v>
                </c:pt>
                <c:pt idx="29">
                  <c:v>Røst</c:v>
                </c:pt>
                <c:pt idx="30">
                  <c:v>Værøy</c:v>
                </c:pt>
                <c:pt idx="31">
                  <c:v>Flakstad</c:v>
                </c:pt>
                <c:pt idx="32">
                  <c:v>Vestvågøy</c:v>
                </c:pt>
                <c:pt idx="33">
                  <c:v>Vågan</c:v>
                </c:pt>
                <c:pt idx="34">
                  <c:v>Hadsel</c:v>
                </c:pt>
                <c:pt idx="35">
                  <c:v>Bø</c:v>
                </c:pt>
                <c:pt idx="36">
                  <c:v>Øksnes</c:v>
                </c:pt>
                <c:pt idx="37">
                  <c:v>Sortland</c:v>
                </c:pt>
                <c:pt idx="38">
                  <c:v>Andøy</c:v>
                </c:pt>
                <c:pt idx="39">
                  <c:v>Moskenes</c:v>
                </c:pt>
                <c:pt idx="40">
                  <c:v>Hamarøy</c:v>
                </c:pt>
              </c:strCache>
            </c:strRef>
          </c:cat>
          <c:val>
            <c:numRef>
              <c:f>komm!$P$58:$P$98</c:f>
              <c:numCache>
                <c:formatCode>0.0\ %</c:formatCode>
                <c:ptCount val="41"/>
                <c:pt idx="0">
                  <c:v>0.99761624995959619</c:v>
                </c:pt>
                <c:pt idx="1">
                  <c:v>0.9725445029977845</c:v>
                </c:pt>
                <c:pt idx="2">
                  <c:v>0.95604960596527488</c:v>
                </c:pt>
                <c:pt idx="3">
                  <c:v>0.95528515788461621</c:v>
                </c:pt>
                <c:pt idx="4">
                  <c:v>0.95577795098769947</c:v>
                </c:pt>
                <c:pt idx="5">
                  <c:v>0.95510045895118434</c:v>
                </c:pt>
                <c:pt idx="6">
                  <c:v>0.95549346724802964</c:v>
                </c:pt>
                <c:pt idx="7">
                  <c:v>0.95938879665444776</c:v>
                </c:pt>
                <c:pt idx="8">
                  <c:v>0.97168067361225274</c:v>
                </c:pt>
                <c:pt idx="9">
                  <c:v>0.9550466016971525</c:v>
                </c:pt>
                <c:pt idx="10">
                  <c:v>0.95743006119845575</c:v>
                </c:pt>
                <c:pt idx="11">
                  <c:v>0.95572545636526773</c:v>
                </c:pt>
                <c:pt idx="12">
                  <c:v>0.95501562053153699</c:v>
                </c:pt>
                <c:pt idx="13">
                  <c:v>0.95517547768502031</c:v>
                </c:pt>
                <c:pt idx="14">
                  <c:v>0.95562840400901594</c:v>
                </c:pt>
                <c:pt idx="15">
                  <c:v>1.0099565310941954</c:v>
                </c:pt>
                <c:pt idx="16">
                  <c:v>0.97775840999722352</c:v>
                </c:pt>
                <c:pt idx="17">
                  <c:v>1.0231862886389758</c:v>
                </c:pt>
                <c:pt idx="18">
                  <c:v>0.95549294243662841</c:v>
                </c:pt>
                <c:pt idx="19">
                  <c:v>0.96678841798203674</c:v>
                </c:pt>
                <c:pt idx="20">
                  <c:v>1.034929344851824</c:v>
                </c:pt>
                <c:pt idx="21">
                  <c:v>0.97736106170142323</c:v>
                </c:pt>
                <c:pt idx="22">
                  <c:v>0.96522802948582642</c:v>
                </c:pt>
                <c:pt idx="23">
                  <c:v>0.95556827646810116</c:v>
                </c:pt>
                <c:pt idx="24">
                  <c:v>0.96510234723274069</c:v>
                </c:pt>
                <c:pt idx="25">
                  <c:v>1.0582874658729347</c:v>
                </c:pt>
                <c:pt idx="26">
                  <c:v>0.95610154745091402</c:v>
                </c:pt>
                <c:pt idx="27">
                  <c:v>0.95572362886823226</c:v>
                </c:pt>
                <c:pt idx="28">
                  <c:v>0.95618297454732126</c:v>
                </c:pt>
                <c:pt idx="29">
                  <c:v>0.95619179991990177</c:v>
                </c:pt>
                <c:pt idx="30">
                  <c:v>1.0234500916754898</c:v>
                </c:pt>
                <c:pt idx="31">
                  <c:v>0.98217618530667405</c:v>
                </c:pt>
                <c:pt idx="32">
                  <c:v>0.95592984112885715</c:v>
                </c:pt>
                <c:pt idx="33">
                  <c:v>0.95535505448765146</c:v>
                </c:pt>
                <c:pt idx="34">
                  <c:v>0.97567722525899292</c:v>
                </c:pt>
                <c:pt idx="35">
                  <c:v>0.91640227490730208</c:v>
                </c:pt>
                <c:pt idx="36">
                  <c:v>0.98482415262886736</c:v>
                </c:pt>
                <c:pt idx="37">
                  <c:v>0.96983492121751058</c:v>
                </c:pt>
                <c:pt idx="38">
                  <c:v>0.97967655379442631</c:v>
                </c:pt>
                <c:pt idx="39">
                  <c:v>1.0116100286001763</c:v>
                </c:pt>
                <c:pt idx="40">
                  <c:v>0.9801955192999382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26-4346-AB1E-3EE180AF38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8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Østfold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komm!$C$99:$C$110</c:f>
              <c:strCache>
                <c:ptCount val="12"/>
                <c:pt idx="0">
                  <c:v>Halden</c:v>
                </c:pt>
                <c:pt idx="1">
                  <c:v>Moss</c:v>
                </c:pt>
                <c:pt idx="2">
                  <c:v>Sarpsborg</c:v>
                </c:pt>
                <c:pt idx="3">
                  <c:v>Fredrikstad</c:v>
                </c:pt>
                <c:pt idx="4">
                  <c:v>Hvaler</c:v>
                </c:pt>
                <c:pt idx="5">
                  <c:v>Råde</c:v>
                </c:pt>
                <c:pt idx="6">
                  <c:v>Våler (Østfold)</c:v>
                </c:pt>
                <c:pt idx="7">
                  <c:v>Skiptvet</c:v>
                </c:pt>
                <c:pt idx="8">
                  <c:v>Indre Østfold</c:v>
                </c:pt>
                <c:pt idx="9">
                  <c:v>Rakkestad</c:v>
                </c:pt>
                <c:pt idx="10">
                  <c:v>Marker</c:v>
                </c:pt>
                <c:pt idx="11">
                  <c:v>Aremark</c:v>
                </c:pt>
              </c:strCache>
            </c:strRef>
          </c:cat>
          <c:val>
            <c:numRef>
              <c:f>komm!$F$99:$F$110</c:f>
              <c:numCache>
                <c:formatCode>0%</c:formatCode>
                <c:ptCount val="12"/>
                <c:pt idx="0">
                  <c:v>0.80373753945810467</c:v>
                </c:pt>
                <c:pt idx="1">
                  <c:v>0.87437246337969043</c:v>
                </c:pt>
                <c:pt idx="2">
                  <c:v>0.78216825899372466</c:v>
                </c:pt>
                <c:pt idx="3">
                  <c:v>0.81890773330469824</c:v>
                </c:pt>
                <c:pt idx="4">
                  <c:v>0.93569391642866484</c:v>
                </c:pt>
                <c:pt idx="5">
                  <c:v>0.88967986151886624</c:v>
                </c:pt>
                <c:pt idx="6">
                  <c:v>0.84988788146446981</c:v>
                </c:pt>
                <c:pt idx="7">
                  <c:v>0.8376095531907739</c:v>
                </c:pt>
                <c:pt idx="8">
                  <c:v>0.83724573638517863</c:v>
                </c:pt>
                <c:pt idx="9">
                  <c:v>0.80029373340487397</c:v>
                </c:pt>
                <c:pt idx="10">
                  <c:v>0.77740204620156206</c:v>
                </c:pt>
                <c:pt idx="11">
                  <c:v>0.83505868006468953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5F-48C2-A5D7-2400ED066F6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komm!$C$99:$C$110</c:f>
              <c:strCache>
                <c:ptCount val="12"/>
                <c:pt idx="0">
                  <c:v>Halden</c:v>
                </c:pt>
                <c:pt idx="1">
                  <c:v>Moss</c:v>
                </c:pt>
                <c:pt idx="2">
                  <c:v>Sarpsborg</c:v>
                </c:pt>
                <c:pt idx="3">
                  <c:v>Fredrikstad</c:v>
                </c:pt>
                <c:pt idx="4">
                  <c:v>Hvaler</c:v>
                </c:pt>
                <c:pt idx="5">
                  <c:v>Råde</c:v>
                </c:pt>
                <c:pt idx="6">
                  <c:v>Våler (Østfold)</c:v>
                </c:pt>
                <c:pt idx="7">
                  <c:v>Skiptvet</c:v>
                </c:pt>
                <c:pt idx="8">
                  <c:v>Indre Østfold</c:v>
                </c:pt>
                <c:pt idx="9">
                  <c:v>Rakkestad</c:v>
                </c:pt>
                <c:pt idx="10">
                  <c:v>Marker</c:v>
                </c:pt>
                <c:pt idx="11">
                  <c:v>Aremark</c:v>
                </c:pt>
              </c:strCache>
            </c:strRef>
          </c:cat>
          <c:val>
            <c:numRef>
              <c:f>komm!$P$99:$P$110</c:f>
              <c:numCache>
                <c:formatCode>0.0\ %</c:formatCode>
                <c:ptCount val="12"/>
                <c:pt idx="0">
                  <c:v>0.95533144670197778</c:v>
                </c:pt>
                <c:pt idx="1">
                  <c:v>0.95603779594119354</c:v>
                </c:pt>
                <c:pt idx="2">
                  <c:v>0.95511575389733394</c:v>
                </c:pt>
                <c:pt idx="3">
                  <c:v>0.95548314864044359</c:v>
                </c:pt>
                <c:pt idx="4">
                  <c:v>0.96913616897537191</c:v>
                </c:pt>
                <c:pt idx="5">
                  <c:v>0.95619086992258517</c:v>
                </c:pt>
                <c:pt idx="6">
                  <c:v>0.95579295012204135</c:v>
                </c:pt>
                <c:pt idx="7">
                  <c:v>0.9556701668393045</c:v>
                </c:pt>
                <c:pt idx="8">
                  <c:v>0.95566652867124846</c:v>
                </c:pt>
                <c:pt idx="9">
                  <c:v>0.95529700864144562</c:v>
                </c:pt>
                <c:pt idx="10">
                  <c:v>0.95506809176941232</c:v>
                </c:pt>
                <c:pt idx="11">
                  <c:v>0.95564465810804344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5F-48C2-A5D7-2400ED066F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Vestfold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komm!$C$196:$C$201</c:f>
              <c:strCache>
                <c:ptCount val="6"/>
                <c:pt idx="0">
                  <c:v>Horten</c:v>
                </c:pt>
                <c:pt idx="1">
                  <c:v>Holmestrand</c:v>
                </c:pt>
                <c:pt idx="2">
                  <c:v>Tønsberg</c:v>
                </c:pt>
                <c:pt idx="3">
                  <c:v>Sandefjord</c:v>
                </c:pt>
                <c:pt idx="4">
                  <c:v>Larvik</c:v>
                </c:pt>
                <c:pt idx="5">
                  <c:v>Færder</c:v>
                </c:pt>
              </c:strCache>
            </c:strRef>
          </c:cat>
          <c:val>
            <c:numRef>
              <c:f>komm!$F$196:$F$201</c:f>
              <c:numCache>
                <c:formatCode>0%</c:formatCode>
                <c:ptCount val="6"/>
                <c:pt idx="0">
                  <c:v>0.83641645134566778</c:v>
                </c:pt>
                <c:pt idx="1">
                  <c:v>0.90221593709750081</c:v>
                </c:pt>
                <c:pt idx="2">
                  <c:v>0.92220313185097669</c:v>
                </c:pt>
                <c:pt idx="3">
                  <c:v>0.85163903093524984</c:v>
                </c:pt>
                <c:pt idx="4">
                  <c:v>0.83237209016989988</c:v>
                </c:pt>
                <c:pt idx="5">
                  <c:v>0.94051739427452974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0F-424C-A36B-77AB81203F52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komm!$C$196:$C$201</c:f>
              <c:strCache>
                <c:ptCount val="6"/>
                <c:pt idx="0">
                  <c:v>Horten</c:v>
                </c:pt>
                <c:pt idx="1">
                  <c:v>Holmestrand</c:v>
                </c:pt>
                <c:pt idx="2">
                  <c:v>Tønsberg</c:v>
                </c:pt>
                <c:pt idx="3">
                  <c:v>Sandefjord</c:v>
                </c:pt>
                <c:pt idx="4">
                  <c:v>Larvik</c:v>
                </c:pt>
                <c:pt idx="5">
                  <c:v>Færder</c:v>
                </c:pt>
              </c:strCache>
            </c:strRef>
          </c:cat>
          <c:val>
            <c:numRef>
              <c:f>komm!$P$196:$P$201</c:f>
              <c:numCache>
                <c:formatCode>0.0\ %</c:formatCode>
                <c:ptCount val="6"/>
                <c:pt idx="0">
                  <c:v>0.95565823582085341</c:v>
                </c:pt>
                <c:pt idx="1">
                  <c:v>0.95708409641615289</c:v>
                </c:pt>
                <c:pt idx="2">
                  <c:v>0.96427948652740425</c:v>
                </c:pt>
                <c:pt idx="3">
                  <c:v>0.95581046161674932</c:v>
                </c:pt>
                <c:pt idx="4">
                  <c:v>0.95561779220909582</c:v>
                </c:pt>
                <c:pt idx="5">
                  <c:v>0.97087262099988336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0F-424C-A36B-77AB81203F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</a:t>
            </a:r>
            <a:r>
              <a:rPr lang="nb-NO" baseline="0"/>
              <a:t> </a:t>
            </a:r>
            <a:r>
              <a:rPr lang="nb-NO"/>
              <a:t>Innlandet</a:t>
            </a:r>
          </a:p>
        </c:rich>
      </c:tx>
      <c:layout>
        <c:manualLayout>
          <c:xMode val="edge"/>
          <c:yMode val="edge"/>
          <c:x val="0.31285249343832022"/>
          <c:y val="2.38703039890376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komm!$C$150:$C$195</c:f>
              <c:strCache>
                <c:ptCount val="46"/>
                <c:pt idx="0">
                  <c:v>Kongsvinger</c:v>
                </c:pt>
                <c:pt idx="1">
                  <c:v>Hamar</c:v>
                </c:pt>
                <c:pt idx="2">
                  <c:v>Lillehammer</c:v>
                </c:pt>
                <c:pt idx="3">
                  <c:v>Gjøvik</c:v>
                </c:pt>
                <c:pt idx="4">
                  <c:v>Ringsaker</c:v>
                </c:pt>
                <c:pt idx="5">
                  <c:v>Løten</c:v>
                </c:pt>
                <c:pt idx="6">
                  <c:v>Stange</c:v>
                </c:pt>
                <c:pt idx="7">
                  <c:v>Nord-Odal</c:v>
                </c:pt>
                <c:pt idx="8">
                  <c:v>Sør-Odal</c:v>
                </c:pt>
                <c:pt idx="9">
                  <c:v>Eidskog</c:v>
                </c:pt>
                <c:pt idx="10">
                  <c:v>Grue</c:v>
                </c:pt>
                <c:pt idx="11">
                  <c:v>Åsnes</c:v>
                </c:pt>
                <c:pt idx="12">
                  <c:v>Våler</c:v>
                </c:pt>
                <c:pt idx="13">
                  <c:v>Elverum</c:v>
                </c:pt>
                <c:pt idx="14">
                  <c:v>Trysil</c:v>
                </c:pt>
                <c:pt idx="15">
                  <c:v>Åmot</c:v>
                </c:pt>
                <c:pt idx="16">
                  <c:v>Stor-Elvdal</c:v>
                </c:pt>
                <c:pt idx="17">
                  <c:v>Rendalen</c:v>
                </c:pt>
                <c:pt idx="18">
                  <c:v>Engerdal</c:v>
                </c:pt>
                <c:pt idx="19">
                  <c:v>Tolga</c:v>
                </c:pt>
                <c:pt idx="20">
                  <c:v>Tynset</c:v>
                </c:pt>
                <c:pt idx="21">
                  <c:v>Alvdal</c:v>
                </c:pt>
                <c:pt idx="22">
                  <c:v>Folldal</c:v>
                </c:pt>
                <c:pt idx="23">
                  <c:v>Os</c:v>
                </c:pt>
                <c:pt idx="24">
                  <c:v>Dovre</c:v>
                </c:pt>
                <c:pt idx="25">
                  <c:v>Lesja</c:v>
                </c:pt>
                <c:pt idx="26">
                  <c:v>Skjåk</c:v>
                </c:pt>
                <c:pt idx="27">
                  <c:v>Lom</c:v>
                </c:pt>
                <c:pt idx="28">
                  <c:v>Vågå</c:v>
                </c:pt>
                <c:pt idx="29">
                  <c:v>Nord-Fron</c:v>
                </c:pt>
                <c:pt idx="30">
                  <c:v>Sel</c:v>
                </c:pt>
                <c:pt idx="31">
                  <c:v>Sør-Fron</c:v>
                </c:pt>
                <c:pt idx="32">
                  <c:v>Ringebu</c:v>
                </c:pt>
                <c:pt idx="33">
                  <c:v>Øyer</c:v>
                </c:pt>
                <c:pt idx="34">
                  <c:v>Gausdal</c:v>
                </c:pt>
                <c:pt idx="35">
                  <c:v>Østre Toten</c:v>
                </c:pt>
                <c:pt idx="36">
                  <c:v>Vestre Toten</c:v>
                </c:pt>
                <c:pt idx="37">
                  <c:v>Gran</c:v>
                </c:pt>
                <c:pt idx="38">
                  <c:v>Søndre Land</c:v>
                </c:pt>
                <c:pt idx="39">
                  <c:v>Nordre Land</c:v>
                </c:pt>
                <c:pt idx="40">
                  <c:v>Sør-Aurdal</c:v>
                </c:pt>
                <c:pt idx="41">
                  <c:v>Etnedal</c:v>
                </c:pt>
                <c:pt idx="42">
                  <c:v>Nord-Aurdal</c:v>
                </c:pt>
                <c:pt idx="43">
                  <c:v>Vestre Slidre</c:v>
                </c:pt>
                <c:pt idx="44">
                  <c:v>Øystre Slidre</c:v>
                </c:pt>
                <c:pt idx="45">
                  <c:v>Vang</c:v>
                </c:pt>
              </c:strCache>
            </c:strRef>
          </c:cat>
          <c:val>
            <c:numRef>
              <c:f>komm!$F$150:$F$195</c:f>
              <c:numCache>
                <c:formatCode>0%</c:formatCode>
                <c:ptCount val="46"/>
                <c:pt idx="0">
                  <c:v>0.80830406849221281</c:v>
                </c:pt>
                <c:pt idx="1">
                  <c:v>0.90967398842854208</c:v>
                </c:pt>
                <c:pt idx="2">
                  <c:v>0.90784881031036435</c:v>
                </c:pt>
                <c:pt idx="3">
                  <c:v>0.84152974793625912</c:v>
                </c:pt>
                <c:pt idx="4">
                  <c:v>0.82171182888181338</c:v>
                </c:pt>
                <c:pt idx="5">
                  <c:v>0.7607910685886925</c:v>
                </c:pt>
                <c:pt idx="6">
                  <c:v>0.80299337490836198</c:v>
                </c:pt>
                <c:pt idx="7">
                  <c:v>0.75915895868803251</c:v>
                </c:pt>
                <c:pt idx="8">
                  <c:v>0.81963640782236058</c:v>
                </c:pt>
                <c:pt idx="9">
                  <c:v>0.70818806300335113</c:v>
                </c:pt>
                <c:pt idx="10">
                  <c:v>0.75836692470918698</c:v>
                </c:pt>
                <c:pt idx="11">
                  <c:v>0.73557892589836249</c:v>
                </c:pt>
                <c:pt idx="12">
                  <c:v>0.73544246241750388</c:v>
                </c:pt>
                <c:pt idx="13">
                  <c:v>0.8177211800868921</c:v>
                </c:pt>
                <c:pt idx="14">
                  <c:v>0.82598440197537315</c:v>
                </c:pt>
                <c:pt idx="15">
                  <c:v>0.94981824437986673</c:v>
                </c:pt>
                <c:pt idx="16">
                  <c:v>0.77945605615645863</c:v>
                </c:pt>
                <c:pt idx="17">
                  <c:v>0.77676447695831174</c:v>
                </c:pt>
                <c:pt idx="18">
                  <c:v>0.70586541817240167</c:v>
                </c:pt>
                <c:pt idx="19">
                  <c:v>0.76474706811994941</c:v>
                </c:pt>
                <c:pt idx="20">
                  <c:v>0.84180826059160951</c:v>
                </c:pt>
                <c:pt idx="21">
                  <c:v>0.80236415931554306</c:v>
                </c:pt>
                <c:pt idx="22">
                  <c:v>0.71983810222710976</c:v>
                </c:pt>
                <c:pt idx="23">
                  <c:v>0.8332473427468049</c:v>
                </c:pt>
                <c:pt idx="24">
                  <c:v>0.78209073176194932</c:v>
                </c:pt>
                <c:pt idx="25">
                  <c:v>0.82621771136252409</c:v>
                </c:pt>
                <c:pt idx="26">
                  <c:v>0.9670496277811591</c:v>
                </c:pt>
                <c:pt idx="27">
                  <c:v>0.83611623654489109</c:v>
                </c:pt>
                <c:pt idx="28">
                  <c:v>0.80715425433662624</c:v>
                </c:pt>
                <c:pt idx="29">
                  <c:v>0.96268308663492608</c:v>
                </c:pt>
                <c:pt idx="30">
                  <c:v>0.79645926616778795</c:v>
                </c:pt>
                <c:pt idx="31">
                  <c:v>0.87610835189382186</c:v>
                </c:pt>
                <c:pt idx="32">
                  <c:v>0.83132702518163204</c:v>
                </c:pt>
                <c:pt idx="33">
                  <c:v>0.9115202860914825</c:v>
                </c:pt>
                <c:pt idx="34">
                  <c:v>0.85168761761064293</c:v>
                </c:pt>
                <c:pt idx="35">
                  <c:v>0.82041807565218539</c:v>
                </c:pt>
                <c:pt idx="36">
                  <c:v>0.85407628725956275</c:v>
                </c:pt>
                <c:pt idx="37">
                  <c:v>0.86479358042305088</c:v>
                </c:pt>
                <c:pt idx="38">
                  <c:v>0.73559456036518334</c:v>
                </c:pt>
                <c:pt idx="39">
                  <c:v>0.78888732373738379</c:v>
                </c:pt>
                <c:pt idx="40">
                  <c:v>0.82003326053870962</c:v>
                </c:pt>
                <c:pt idx="41">
                  <c:v>0.61590280788162011</c:v>
                </c:pt>
                <c:pt idx="42">
                  <c:v>0.8572744198710982</c:v>
                </c:pt>
                <c:pt idx="43">
                  <c:v>0.81860278343568926</c:v>
                </c:pt>
                <c:pt idx="44">
                  <c:v>0.89870354520835272</c:v>
                </c:pt>
                <c:pt idx="45">
                  <c:v>0.92433017715082244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16-4E0E-BEEE-1FDF92F335AD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komm!$C$150:$C$195</c:f>
              <c:strCache>
                <c:ptCount val="46"/>
                <c:pt idx="0">
                  <c:v>Kongsvinger</c:v>
                </c:pt>
                <c:pt idx="1">
                  <c:v>Hamar</c:v>
                </c:pt>
                <c:pt idx="2">
                  <c:v>Lillehammer</c:v>
                </c:pt>
                <c:pt idx="3">
                  <c:v>Gjøvik</c:v>
                </c:pt>
                <c:pt idx="4">
                  <c:v>Ringsaker</c:v>
                </c:pt>
                <c:pt idx="5">
                  <c:v>Løten</c:v>
                </c:pt>
                <c:pt idx="6">
                  <c:v>Stange</c:v>
                </c:pt>
                <c:pt idx="7">
                  <c:v>Nord-Odal</c:v>
                </c:pt>
                <c:pt idx="8">
                  <c:v>Sør-Odal</c:v>
                </c:pt>
                <c:pt idx="9">
                  <c:v>Eidskog</c:v>
                </c:pt>
                <c:pt idx="10">
                  <c:v>Grue</c:v>
                </c:pt>
                <c:pt idx="11">
                  <c:v>Åsnes</c:v>
                </c:pt>
                <c:pt idx="12">
                  <c:v>Våler</c:v>
                </c:pt>
                <c:pt idx="13">
                  <c:v>Elverum</c:v>
                </c:pt>
                <c:pt idx="14">
                  <c:v>Trysil</c:v>
                </c:pt>
                <c:pt idx="15">
                  <c:v>Åmot</c:v>
                </c:pt>
                <c:pt idx="16">
                  <c:v>Stor-Elvdal</c:v>
                </c:pt>
                <c:pt idx="17">
                  <c:v>Rendalen</c:v>
                </c:pt>
                <c:pt idx="18">
                  <c:v>Engerdal</c:v>
                </c:pt>
                <c:pt idx="19">
                  <c:v>Tolga</c:v>
                </c:pt>
                <c:pt idx="20">
                  <c:v>Tynset</c:v>
                </c:pt>
                <c:pt idx="21">
                  <c:v>Alvdal</c:v>
                </c:pt>
                <c:pt idx="22">
                  <c:v>Folldal</c:v>
                </c:pt>
                <c:pt idx="23">
                  <c:v>Os</c:v>
                </c:pt>
                <c:pt idx="24">
                  <c:v>Dovre</c:v>
                </c:pt>
                <c:pt idx="25">
                  <c:v>Lesja</c:v>
                </c:pt>
                <c:pt idx="26">
                  <c:v>Skjåk</c:v>
                </c:pt>
                <c:pt idx="27">
                  <c:v>Lom</c:v>
                </c:pt>
                <c:pt idx="28">
                  <c:v>Vågå</c:v>
                </c:pt>
                <c:pt idx="29">
                  <c:v>Nord-Fron</c:v>
                </c:pt>
                <c:pt idx="30">
                  <c:v>Sel</c:v>
                </c:pt>
                <c:pt idx="31">
                  <c:v>Sør-Fron</c:v>
                </c:pt>
                <c:pt idx="32">
                  <c:v>Ringebu</c:v>
                </c:pt>
                <c:pt idx="33">
                  <c:v>Øyer</c:v>
                </c:pt>
                <c:pt idx="34">
                  <c:v>Gausdal</c:v>
                </c:pt>
                <c:pt idx="35">
                  <c:v>Østre Toten</c:v>
                </c:pt>
                <c:pt idx="36">
                  <c:v>Vestre Toten</c:v>
                </c:pt>
                <c:pt idx="37">
                  <c:v>Gran</c:v>
                </c:pt>
                <c:pt idx="38">
                  <c:v>Søndre Land</c:v>
                </c:pt>
                <c:pt idx="39">
                  <c:v>Nordre Land</c:v>
                </c:pt>
                <c:pt idx="40">
                  <c:v>Sør-Aurdal</c:v>
                </c:pt>
                <c:pt idx="41">
                  <c:v>Etnedal</c:v>
                </c:pt>
                <c:pt idx="42">
                  <c:v>Nord-Aurdal</c:v>
                </c:pt>
                <c:pt idx="43">
                  <c:v>Vestre Slidre</c:v>
                </c:pt>
                <c:pt idx="44">
                  <c:v>Øystre Slidre</c:v>
                </c:pt>
                <c:pt idx="45">
                  <c:v>Vang</c:v>
                </c:pt>
              </c:strCache>
            </c:strRef>
          </c:cat>
          <c:val>
            <c:numRef>
              <c:f>komm!$P$150:$P$195</c:f>
              <c:numCache>
                <c:formatCode>0.0\ %</c:formatCode>
                <c:ptCount val="46"/>
                <c:pt idx="0">
                  <c:v>0.95537711199231867</c:v>
                </c:pt>
                <c:pt idx="1">
                  <c:v>0.95976899489532774</c:v>
                </c:pt>
                <c:pt idx="2">
                  <c:v>0.95911193077278367</c:v>
                </c:pt>
                <c:pt idx="3">
                  <c:v>0.95570936878675938</c:v>
                </c:pt>
                <c:pt idx="4">
                  <c:v>0.95551118959621473</c:v>
                </c:pt>
                <c:pt idx="5">
                  <c:v>0.95490198199328369</c:v>
                </c:pt>
                <c:pt idx="6">
                  <c:v>0.95532400505648019</c:v>
                </c:pt>
                <c:pt idx="7">
                  <c:v>0.95488566089427707</c:v>
                </c:pt>
                <c:pt idx="8">
                  <c:v>0.9554904353856204</c:v>
                </c:pt>
                <c:pt idx="9">
                  <c:v>0.95437595193743019</c:v>
                </c:pt>
                <c:pt idx="10">
                  <c:v>0.9548777405544886</c:v>
                </c:pt>
                <c:pt idx="11">
                  <c:v>0.95464986056638024</c:v>
                </c:pt>
                <c:pt idx="12">
                  <c:v>0.95464849593157175</c:v>
                </c:pt>
                <c:pt idx="13">
                  <c:v>0.95547128310826557</c:v>
                </c:pt>
                <c:pt idx="14">
                  <c:v>0.95555391532715028</c:v>
                </c:pt>
                <c:pt idx="15">
                  <c:v>0.9742209270378045</c:v>
                </c:pt>
                <c:pt idx="16">
                  <c:v>0.95508863186896131</c:v>
                </c:pt>
                <c:pt idx="17">
                  <c:v>0.95506171607697976</c:v>
                </c:pt>
                <c:pt idx="18">
                  <c:v>0.95435272548912076</c:v>
                </c:pt>
                <c:pt idx="19">
                  <c:v>0.95494154198859615</c:v>
                </c:pt>
                <c:pt idx="20">
                  <c:v>0.95571215391331288</c:v>
                </c:pt>
                <c:pt idx="21">
                  <c:v>0.95531771290055223</c:v>
                </c:pt>
                <c:pt idx="22">
                  <c:v>0.95449245232966762</c:v>
                </c:pt>
                <c:pt idx="23">
                  <c:v>0.95562654473486497</c:v>
                </c:pt>
                <c:pt idx="24">
                  <c:v>0.95511497862501615</c:v>
                </c:pt>
                <c:pt idx="25">
                  <c:v>0.95555624842102194</c:v>
                </c:pt>
                <c:pt idx="26">
                  <c:v>0.98042422506226978</c:v>
                </c:pt>
                <c:pt idx="27">
                  <c:v>0.95565523367284555</c:v>
                </c:pt>
                <c:pt idx="28">
                  <c:v>0.95536561385076302</c:v>
                </c:pt>
                <c:pt idx="29">
                  <c:v>0.97885227024962584</c:v>
                </c:pt>
                <c:pt idx="30">
                  <c:v>0.95525866396907477</c:v>
                </c:pt>
                <c:pt idx="31">
                  <c:v>0.95605515482633474</c:v>
                </c:pt>
                <c:pt idx="32">
                  <c:v>0.95560734155921301</c:v>
                </c:pt>
                <c:pt idx="33">
                  <c:v>0.96043366205398617</c:v>
                </c:pt>
                <c:pt idx="34">
                  <c:v>0.95581094748350304</c:v>
                </c:pt>
                <c:pt idx="35">
                  <c:v>0.95549825206391847</c:v>
                </c:pt>
                <c:pt idx="36">
                  <c:v>0.95583483417999227</c:v>
                </c:pt>
                <c:pt idx="37">
                  <c:v>0.95594200711162713</c:v>
                </c:pt>
                <c:pt idx="38">
                  <c:v>0.95465001691104845</c:v>
                </c:pt>
                <c:pt idx="39">
                  <c:v>0.95518294454477048</c:v>
                </c:pt>
                <c:pt idx="40">
                  <c:v>0.95549440391278384</c:v>
                </c:pt>
                <c:pt idx="41">
                  <c:v>0.95345309938621259</c:v>
                </c:pt>
                <c:pt idx="42">
                  <c:v>0.95586681550610741</c:v>
                </c:pt>
                <c:pt idx="43">
                  <c:v>0.95548009914175358</c:v>
                </c:pt>
                <c:pt idx="44">
                  <c:v>0.95628110675948008</c:v>
                </c:pt>
                <c:pt idx="45">
                  <c:v>0.96504522283534877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16-4E0E-BEEE-1FDF92F335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Agder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komm!$C$219:$C$243</c:f>
              <c:strCache>
                <c:ptCount val="25"/>
                <c:pt idx="0">
                  <c:v>Risør</c:v>
                </c:pt>
                <c:pt idx="1">
                  <c:v>Grimstad</c:v>
                </c:pt>
                <c:pt idx="2">
                  <c:v>Arendal</c:v>
                </c:pt>
                <c:pt idx="3">
                  <c:v>Kristiansand</c:v>
                </c:pt>
                <c:pt idx="4">
                  <c:v>Lindesnes</c:v>
                </c:pt>
                <c:pt idx="5">
                  <c:v>Farsund</c:v>
                </c:pt>
                <c:pt idx="6">
                  <c:v>Flekkefjord</c:v>
                </c:pt>
                <c:pt idx="7">
                  <c:v>Gjerstad</c:v>
                </c:pt>
                <c:pt idx="8">
                  <c:v>Vegårshei</c:v>
                </c:pt>
                <c:pt idx="9">
                  <c:v>Tvedestrand</c:v>
                </c:pt>
                <c:pt idx="10">
                  <c:v>Froland</c:v>
                </c:pt>
                <c:pt idx="11">
                  <c:v>Lillesand</c:v>
                </c:pt>
                <c:pt idx="12">
                  <c:v>Birkenes</c:v>
                </c:pt>
                <c:pt idx="13">
                  <c:v>Åmli</c:v>
                </c:pt>
                <c:pt idx="14">
                  <c:v>Iveland</c:v>
                </c:pt>
                <c:pt idx="15">
                  <c:v>Evje og Hornnes</c:v>
                </c:pt>
                <c:pt idx="16">
                  <c:v>Bygland</c:v>
                </c:pt>
                <c:pt idx="17">
                  <c:v>Valle</c:v>
                </c:pt>
                <c:pt idx="18">
                  <c:v>Bykle</c:v>
                </c:pt>
                <c:pt idx="19">
                  <c:v>Vennesla</c:v>
                </c:pt>
                <c:pt idx="20">
                  <c:v>Åseral</c:v>
                </c:pt>
                <c:pt idx="21">
                  <c:v>Lyngdal</c:v>
                </c:pt>
                <c:pt idx="22">
                  <c:v>Hægebostad</c:v>
                </c:pt>
                <c:pt idx="23">
                  <c:v>Kvinesdal</c:v>
                </c:pt>
                <c:pt idx="24">
                  <c:v>Sirdal</c:v>
                </c:pt>
              </c:strCache>
            </c:strRef>
          </c:cat>
          <c:val>
            <c:numRef>
              <c:f>komm!$F$219:$F$243</c:f>
              <c:numCache>
                <c:formatCode>0%</c:formatCode>
                <c:ptCount val="25"/>
                <c:pt idx="0">
                  <c:v>0.75853040493898727</c:v>
                </c:pt>
                <c:pt idx="1">
                  <c:v>0.83022158772345944</c:v>
                </c:pt>
                <c:pt idx="2">
                  <c:v>0.868664551488457</c:v>
                </c:pt>
                <c:pt idx="3">
                  <c:v>0.83598304510970134</c:v>
                </c:pt>
                <c:pt idx="4">
                  <c:v>0.83797252704134917</c:v>
                </c:pt>
                <c:pt idx="5">
                  <c:v>0.86283902842779159</c:v>
                </c:pt>
                <c:pt idx="6">
                  <c:v>0.88804739658897858</c:v>
                </c:pt>
                <c:pt idx="7">
                  <c:v>0.77411567081648247</c:v>
                </c:pt>
                <c:pt idx="8">
                  <c:v>0.74799476197548698</c:v>
                </c:pt>
                <c:pt idx="9">
                  <c:v>0.79943842695926592</c:v>
                </c:pt>
                <c:pt idx="10">
                  <c:v>0.80433463956845808</c:v>
                </c:pt>
                <c:pt idx="11">
                  <c:v>0.91134818870447021</c:v>
                </c:pt>
                <c:pt idx="12">
                  <c:v>0.75865875823629547</c:v>
                </c:pt>
                <c:pt idx="13">
                  <c:v>0.81338945293863818</c:v>
                </c:pt>
                <c:pt idx="14">
                  <c:v>0.83422775051280484</c:v>
                </c:pt>
                <c:pt idx="15">
                  <c:v>0.7573599199841845</c:v>
                </c:pt>
                <c:pt idx="16">
                  <c:v>0.89569032071640842</c:v>
                </c:pt>
                <c:pt idx="17">
                  <c:v>1.3722301620259836</c:v>
                </c:pt>
                <c:pt idx="18">
                  <c:v>2.4576227439551435</c:v>
                </c:pt>
                <c:pt idx="19">
                  <c:v>0.77290190434306494</c:v>
                </c:pt>
                <c:pt idx="20">
                  <c:v>1.5722747078984192</c:v>
                </c:pt>
                <c:pt idx="21">
                  <c:v>0.77246173047318323</c:v>
                </c:pt>
                <c:pt idx="22">
                  <c:v>0.85113548640967573</c:v>
                </c:pt>
                <c:pt idx="23">
                  <c:v>0.97990671942855745</c:v>
                </c:pt>
                <c:pt idx="24">
                  <c:v>1.7505958344434491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80-443A-B170-BB1A9F2A626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komm!$C$219:$C$243</c:f>
              <c:strCache>
                <c:ptCount val="25"/>
                <c:pt idx="0">
                  <c:v>Risør</c:v>
                </c:pt>
                <c:pt idx="1">
                  <c:v>Grimstad</c:v>
                </c:pt>
                <c:pt idx="2">
                  <c:v>Arendal</c:v>
                </c:pt>
                <c:pt idx="3">
                  <c:v>Kristiansand</c:v>
                </c:pt>
                <c:pt idx="4">
                  <c:v>Lindesnes</c:v>
                </c:pt>
                <c:pt idx="5">
                  <c:v>Farsund</c:v>
                </c:pt>
                <c:pt idx="6">
                  <c:v>Flekkefjord</c:v>
                </c:pt>
                <c:pt idx="7">
                  <c:v>Gjerstad</c:v>
                </c:pt>
                <c:pt idx="8">
                  <c:v>Vegårshei</c:v>
                </c:pt>
                <c:pt idx="9">
                  <c:v>Tvedestrand</c:v>
                </c:pt>
                <c:pt idx="10">
                  <c:v>Froland</c:v>
                </c:pt>
                <c:pt idx="11">
                  <c:v>Lillesand</c:v>
                </c:pt>
                <c:pt idx="12">
                  <c:v>Birkenes</c:v>
                </c:pt>
                <c:pt idx="13">
                  <c:v>Åmli</c:v>
                </c:pt>
                <c:pt idx="14">
                  <c:v>Iveland</c:v>
                </c:pt>
                <c:pt idx="15">
                  <c:v>Evje og Hornnes</c:v>
                </c:pt>
                <c:pt idx="16">
                  <c:v>Bygland</c:v>
                </c:pt>
                <c:pt idx="17">
                  <c:v>Valle</c:v>
                </c:pt>
                <c:pt idx="18">
                  <c:v>Bykle</c:v>
                </c:pt>
                <c:pt idx="19">
                  <c:v>Vennesla</c:v>
                </c:pt>
                <c:pt idx="20">
                  <c:v>Åseral</c:v>
                </c:pt>
                <c:pt idx="21">
                  <c:v>Lyngdal</c:v>
                </c:pt>
                <c:pt idx="22">
                  <c:v>Hægebostad</c:v>
                </c:pt>
                <c:pt idx="23">
                  <c:v>Kvinesdal</c:v>
                </c:pt>
                <c:pt idx="24">
                  <c:v>Sirdal</c:v>
                </c:pt>
              </c:strCache>
            </c:strRef>
          </c:cat>
          <c:val>
            <c:numRef>
              <c:f>komm!$P$219:$P$243</c:f>
              <c:numCache>
                <c:formatCode>0.0\ %</c:formatCode>
                <c:ptCount val="25"/>
                <c:pt idx="0">
                  <c:v>0.95487937535678657</c:v>
                </c:pt>
                <c:pt idx="1">
                  <c:v>0.95559628718463119</c:v>
                </c:pt>
                <c:pt idx="2">
                  <c:v>0.95598071682228114</c:v>
                </c:pt>
                <c:pt idx="3">
                  <c:v>0.95565390175849352</c:v>
                </c:pt>
                <c:pt idx="4">
                  <c:v>0.95567379657781015</c:v>
                </c:pt>
                <c:pt idx="5">
                  <c:v>0.9559224615916746</c:v>
                </c:pt>
                <c:pt idx="6">
                  <c:v>0.95617454527328649</c:v>
                </c:pt>
                <c:pt idx="7">
                  <c:v>0.9550352280155614</c:v>
                </c:pt>
                <c:pt idx="8">
                  <c:v>0.95477401892715164</c:v>
                </c:pt>
                <c:pt idx="9">
                  <c:v>0.95528845557698927</c:v>
                </c:pt>
                <c:pt idx="10">
                  <c:v>0.95533741770308134</c:v>
                </c:pt>
                <c:pt idx="11">
                  <c:v>0.96037170699466201</c:v>
                </c:pt>
                <c:pt idx="12">
                  <c:v>0.9548806588897597</c:v>
                </c:pt>
                <c:pt idx="13">
                  <c:v>0.95542796583678291</c:v>
                </c:pt>
                <c:pt idx="14">
                  <c:v>0.95563634881252479</c:v>
                </c:pt>
                <c:pt idx="15">
                  <c:v>0.95486767050723831</c:v>
                </c:pt>
                <c:pt idx="16">
                  <c:v>0.95625097451456076</c:v>
                </c:pt>
                <c:pt idx="17">
                  <c:v>1.1262892173904069</c:v>
                </c:pt>
                <c:pt idx="18">
                  <c:v>1.5170305468849048</c:v>
                </c:pt>
                <c:pt idx="19">
                  <c:v>0.95502309035082711</c:v>
                </c:pt>
                <c:pt idx="20">
                  <c:v>1.1983052539044836</c:v>
                </c:pt>
                <c:pt idx="21">
                  <c:v>0.95501868861212846</c:v>
                </c:pt>
                <c:pt idx="22">
                  <c:v>0.95580542617149356</c:v>
                </c:pt>
                <c:pt idx="23">
                  <c:v>0.9850527780553332</c:v>
                </c:pt>
                <c:pt idx="24">
                  <c:v>1.2625008594606946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80-443A-B170-BB1A9F2A62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Vestland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komm!$C$244:$C$286</c:f>
              <c:strCache>
                <c:ptCount val="43"/>
                <c:pt idx="0">
                  <c:v>Bergen</c:v>
                </c:pt>
                <c:pt idx="1">
                  <c:v>Kinn</c:v>
                </c:pt>
                <c:pt idx="2">
                  <c:v>Etne</c:v>
                </c:pt>
                <c:pt idx="3">
                  <c:v>Sveio</c:v>
                </c:pt>
                <c:pt idx="4">
                  <c:v>Bømlo</c:v>
                </c:pt>
                <c:pt idx="5">
                  <c:v>Stord</c:v>
                </c:pt>
                <c:pt idx="6">
                  <c:v>Fitjar</c:v>
                </c:pt>
                <c:pt idx="7">
                  <c:v>Tysnes</c:v>
                </c:pt>
                <c:pt idx="8">
                  <c:v>Kvinnherad</c:v>
                </c:pt>
                <c:pt idx="9">
                  <c:v>Ullensvang</c:v>
                </c:pt>
                <c:pt idx="10">
                  <c:v>Eidfjord</c:v>
                </c:pt>
                <c:pt idx="11">
                  <c:v>Ulvik</c:v>
                </c:pt>
                <c:pt idx="12">
                  <c:v>Voss</c:v>
                </c:pt>
                <c:pt idx="13">
                  <c:v>Kvam</c:v>
                </c:pt>
                <c:pt idx="14">
                  <c:v>Samnanger</c:v>
                </c:pt>
                <c:pt idx="15">
                  <c:v>Bjørnafjorden</c:v>
                </c:pt>
                <c:pt idx="16">
                  <c:v>Austevoll</c:v>
                </c:pt>
                <c:pt idx="17">
                  <c:v>Øygarden</c:v>
                </c:pt>
                <c:pt idx="18">
                  <c:v>Askøy</c:v>
                </c:pt>
                <c:pt idx="19">
                  <c:v>Vaksdal</c:v>
                </c:pt>
                <c:pt idx="20">
                  <c:v>Modalen</c:v>
                </c:pt>
                <c:pt idx="21">
                  <c:v>Osterøy</c:v>
                </c:pt>
                <c:pt idx="22">
                  <c:v>Alver</c:v>
                </c:pt>
                <c:pt idx="23">
                  <c:v>Austrheim</c:v>
                </c:pt>
                <c:pt idx="24">
                  <c:v>Fedje</c:v>
                </c:pt>
                <c:pt idx="25">
                  <c:v>Masfjorden</c:v>
                </c:pt>
                <c:pt idx="26">
                  <c:v>Gulen</c:v>
                </c:pt>
                <c:pt idx="27">
                  <c:v>Solund</c:v>
                </c:pt>
                <c:pt idx="28">
                  <c:v>Hyllestad</c:v>
                </c:pt>
                <c:pt idx="29">
                  <c:v>Høyanger</c:v>
                </c:pt>
                <c:pt idx="30">
                  <c:v>Vik</c:v>
                </c:pt>
                <c:pt idx="31">
                  <c:v>Sogndal</c:v>
                </c:pt>
                <c:pt idx="32">
                  <c:v>Aurland</c:v>
                </c:pt>
                <c:pt idx="33">
                  <c:v>Lærdal</c:v>
                </c:pt>
                <c:pt idx="34">
                  <c:v>Årdal</c:v>
                </c:pt>
                <c:pt idx="35">
                  <c:v>Luster</c:v>
                </c:pt>
                <c:pt idx="36">
                  <c:v>Askvoll</c:v>
                </c:pt>
                <c:pt idx="37">
                  <c:v>Fjaler</c:v>
                </c:pt>
                <c:pt idx="38">
                  <c:v>Sunnfjord</c:v>
                </c:pt>
                <c:pt idx="39">
                  <c:v>Bremanger</c:v>
                </c:pt>
                <c:pt idx="40">
                  <c:v>Stad</c:v>
                </c:pt>
                <c:pt idx="41">
                  <c:v>Gloppen</c:v>
                </c:pt>
                <c:pt idx="42">
                  <c:v>Stryn</c:v>
                </c:pt>
              </c:strCache>
            </c:strRef>
          </c:cat>
          <c:val>
            <c:numRef>
              <c:f>komm!$F$244:$F$286</c:f>
              <c:numCache>
                <c:formatCode>0%</c:formatCode>
                <c:ptCount val="43"/>
                <c:pt idx="0">
                  <c:v>1.0717720696777817</c:v>
                </c:pt>
                <c:pt idx="1">
                  <c:v>0.9935630793343424</c:v>
                </c:pt>
                <c:pt idx="2">
                  <c:v>0.93716637861402163</c:v>
                </c:pt>
                <c:pt idx="3">
                  <c:v>0.9361283048810175</c:v>
                </c:pt>
                <c:pt idx="4">
                  <c:v>1.0325834293600844</c:v>
                </c:pt>
                <c:pt idx="5">
                  <c:v>1.1965308612600314</c:v>
                </c:pt>
                <c:pt idx="6">
                  <c:v>0.97509016702603679</c:v>
                </c:pt>
                <c:pt idx="7">
                  <c:v>0.94350918258173411</c:v>
                </c:pt>
                <c:pt idx="8">
                  <c:v>1.0577619582562592</c:v>
                </c:pt>
                <c:pt idx="9">
                  <c:v>1.222533638630082</c:v>
                </c:pt>
                <c:pt idx="10">
                  <c:v>1.8812107111451875</c:v>
                </c:pt>
                <c:pt idx="11">
                  <c:v>1.1101382361865741</c:v>
                </c:pt>
                <c:pt idx="12">
                  <c:v>0.91649677810347618</c:v>
                </c:pt>
                <c:pt idx="13">
                  <c:v>0.94862649784232767</c:v>
                </c:pt>
                <c:pt idx="14">
                  <c:v>0.95002356221530715</c:v>
                </c:pt>
                <c:pt idx="15">
                  <c:v>0.99499693777101361</c:v>
                </c:pt>
                <c:pt idx="16">
                  <c:v>1.5076514023855154</c:v>
                </c:pt>
                <c:pt idx="17">
                  <c:v>0.97993828354016632</c:v>
                </c:pt>
                <c:pt idx="18">
                  <c:v>0.93412795737057042</c:v>
                </c:pt>
                <c:pt idx="19">
                  <c:v>0.97355851487369527</c:v>
                </c:pt>
                <c:pt idx="20">
                  <c:v>2.1391835705231683</c:v>
                </c:pt>
                <c:pt idx="21">
                  <c:v>0.85250565410971568</c:v>
                </c:pt>
                <c:pt idx="22">
                  <c:v>0.96502428412360275</c:v>
                </c:pt>
                <c:pt idx="23">
                  <c:v>1.2644479982960368</c:v>
                </c:pt>
                <c:pt idx="24">
                  <c:v>0.93722806400466241</c:v>
                </c:pt>
                <c:pt idx="25">
                  <c:v>1.1956146348019538</c:v>
                </c:pt>
                <c:pt idx="26">
                  <c:v>1.0578506775012773</c:v>
                </c:pt>
                <c:pt idx="27">
                  <c:v>1.1489287474747654</c:v>
                </c:pt>
                <c:pt idx="28">
                  <c:v>0.97821078416543783</c:v>
                </c:pt>
                <c:pt idx="29">
                  <c:v>1.1345044766871184</c:v>
                </c:pt>
                <c:pt idx="30">
                  <c:v>1.0461483645998826</c:v>
                </c:pt>
                <c:pt idx="31">
                  <c:v>0.91588114345598415</c:v>
                </c:pt>
                <c:pt idx="32">
                  <c:v>1.5170070731134495</c:v>
                </c:pt>
                <c:pt idx="33">
                  <c:v>1.1689405630281242</c:v>
                </c:pt>
                <c:pt idx="34">
                  <c:v>1.2564957393616327</c:v>
                </c:pt>
                <c:pt idx="35">
                  <c:v>1.0634976676894663</c:v>
                </c:pt>
                <c:pt idx="36">
                  <c:v>0.89188741975779329</c:v>
                </c:pt>
                <c:pt idx="37">
                  <c:v>0.87422755036059352</c:v>
                </c:pt>
                <c:pt idx="38">
                  <c:v>0.94230707237109379</c:v>
                </c:pt>
                <c:pt idx="39">
                  <c:v>1.0896653641657745</c:v>
                </c:pt>
                <c:pt idx="40">
                  <c:v>0.8905299484640099</c:v>
                </c:pt>
                <c:pt idx="41">
                  <c:v>0.82337674224706126</c:v>
                </c:pt>
                <c:pt idx="42">
                  <c:v>0.83897427101712618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95-4169-89CD-335A0C4DDE0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komm!$C$244:$C$286</c:f>
              <c:strCache>
                <c:ptCount val="43"/>
                <c:pt idx="0">
                  <c:v>Bergen</c:v>
                </c:pt>
                <c:pt idx="1">
                  <c:v>Kinn</c:v>
                </c:pt>
                <c:pt idx="2">
                  <c:v>Etne</c:v>
                </c:pt>
                <c:pt idx="3">
                  <c:v>Sveio</c:v>
                </c:pt>
                <c:pt idx="4">
                  <c:v>Bømlo</c:v>
                </c:pt>
                <c:pt idx="5">
                  <c:v>Stord</c:v>
                </c:pt>
                <c:pt idx="6">
                  <c:v>Fitjar</c:v>
                </c:pt>
                <c:pt idx="7">
                  <c:v>Tysnes</c:v>
                </c:pt>
                <c:pt idx="8">
                  <c:v>Kvinnherad</c:v>
                </c:pt>
                <c:pt idx="9">
                  <c:v>Ullensvang</c:v>
                </c:pt>
                <c:pt idx="10">
                  <c:v>Eidfjord</c:v>
                </c:pt>
                <c:pt idx="11">
                  <c:v>Ulvik</c:v>
                </c:pt>
                <c:pt idx="12">
                  <c:v>Voss</c:v>
                </c:pt>
                <c:pt idx="13">
                  <c:v>Kvam</c:v>
                </c:pt>
                <c:pt idx="14">
                  <c:v>Samnanger</c:v>
                </c:pt>
                <c:pt idx="15">
                  <c:v>Bjørnafjorden</c:v>
                </c:pt>
                <c:pt idx="16">
                  <c:v>Austevoll</c:v>
                </c:pt>
                <c:pt idx="17">
                  <c:v>Øygarden</c:v>
                </c:pt>
                <c:pt idx="18">
                  <c:v>Askøy</c:v>
                </c:pt>
                <c:pt idx="19">
                  <c:v>Vaksdal</c:v>
                </c:pt>
                <c:pt idx="20">
                  <c:v>Modalen</c:v>
                </c:pt>
                <c:pt idx="21">
                  <c:v>Osterøy</c:v>
                </c:pt>
                <c:pt idx="22">
                  <c:v>Alver</c:v>
                </c:pt>
                <c:pt idx="23">
                  <c:v>Austrheim</c:v>
                </c:pt>
                <c:pt idx="24">
                  <c:v>Fedje</c:v>
                </c:pt>
                <c:pt idx="25">
                  <c:v>Masfjorden</c:v>
                </c:pt>
                <c:pt idx="26">
                  <c:v>Gulen</c:v>
                </c:pt>
                <c:pt idx="27">
                  <c:v>Solund</c:v>
                </c:pt>
                <c:pt idx="28">
                  <c:v>Hyllestad</c:v>
                </c:pt>
                <c:pt idx="29">
                  <c:v>Høyanger</c:v>
                </c:pt>
                <c:pt idx="30">
                  <c:v>Vik</c:v>
                </c:pt>
                <c:pt idx="31">
                  <c:v>Sogndal</c:v>
                </c:pt>
                <c:pt idx="32">
                  <c:v>Aurland</c:v>
                </c:pt>
                <c:pt idx="33">
                  <c:v>Lærdal</c:v>
                </c:pt>
                <c:pt idx="34">
                  <c:v>Årdal</c:v>
                </c:pt>
                <c:pt idx="35">
                  <c:v>Luster</c:v>
                </c:pt>
                <c:pt idx="36">
                  <c:v>Askvoll</c:v>
                </c:pt>
                <c:pt idx="37">
                  <c:v>Fjaler</c:v>
                </c:pt>
                <c:pt idx="38">
                  <c:v>Sunnfjord</c:v>
                </c:pt>
                <c:pt idx="39">
                  <c:v>Bremanger</c:v>
                </c:pt>
                <c:pt idx="40">
                  <c:v>Stad</c:v>
                </c:pt>
                <c:pt idx="41">
                  <c:v>Gloppen</c:v>
                </c:pt>
                <c:pt idx="42">
                  <c:v>Stryn</c:v>
                </c:pt>
              </c:strCache>
            </c:strRef>
          </c:cat>
          <c:val>
            <c:numRef>
              <c:f>komm!$P$244:$P$286</c:f>
              <c:numCache>
                <c:formatCode>0.0\ %</c:formatCode>
                <c:ptCount val="43"/>
                <c:pt idx="0">
                  <c:v>1.0181243041450538</c:v>
                </c:pt>
                <c:pt idx="1">
                  <c:v>0.9899690676214159</c:v>
                </c:pt>
                <c:pt idx="2">
                  <c:v>0.96966625536210027</c:v>
                </c:pt>
                <c:pt idx="3">
                  <c:v>0.96929254881821902</c:v>
                </c:pt>
                <c:pt idx="4">
                  <c:v>1.004016393630683</c:v>
                </c:pt>
                <c:pt idx="5">
                  <c:v>1.0630374691146638</c:v>
                </c:pt>
                <c:pt idx="6">
                  <c:v>0.98331881919042585</c:v>
                </c:pt>
                <c:pt idx="7">
                  <c:v>0.97194966479047684</c:v>
                </c:pt>
                <c:pt idx="8">
                  <c:v>1.0130806640333061</c:v>
                </c:pt>
                <c:pt idx="9">
                  <c:v>1.0723984689678823</c:v>
                </c:pt>
                <c:pt idx="10">
                  <c:v>1.3095222150733203</c:v>
                </c:pt>
                <c:pt idx="11">
                  <c:v>1.0319361240882192</c:v>
                </c:pt>
                <c:pt idx="12">
                  <c:v>0.96222519917830407</c:v>
                </c:pt>
                <c:pt idx="13">
                  <c:v>0.97379189828429058</c:v>
                </c:pt>
                <c:pt idx="14">
                  <c:v>0.97429484145856304</c:v>
                </c:pt>
                <c:pt idx="15">
                  <c:v>0.99048525665861764</c:v>
                </c:pt>
                <c:pt idx="16">
                  <c:v>1.1750408639198384</c:v>
                </c:pt>
                <c:pt idx="17">
                  <c:v>0.98506414113551255</c:v>
                </c:pt>
                <c:pt idx="18">
                  <c:v>0.96857242371445806</c:v>
                </c:pt>
                <c:pt idx="19">
                  <c:v>0.98276742441558285</c:v>
                </c:pt>
                <c:pt idx="20">
                  <c:v>1.4023924444493934</c:v>
                </c:pt>
                <c:pt idx="21">
                  <c:v>0.95581912784849377</c:v>
                </c:pt>
                <c:pt idx="22">
                  <c:v>0.97969510134554971</c:v>
                </c:pt>
                <c:pt idx="23">
                  <c:v>1.0874876384476262</c:v>
                </c:pt>
                <c:pt idx="24">
                  <c:v>0.96968846210273096</c:v>
                </c:pt>
                <c:pt idx="25">
                  <c:v>1.062707627589756</c:v>
                </c:pt>
                <c:pt idx="26">
                  <c:v>1.0131126029615125</c:v>
                </c:pt>
                <c:pt idx="27">
                  <c:v>1.0459007081519682</c:v>
                </c:pt>
                <c:pt idx="28">
                  <c:v>0.9844422413606102</c:v>
                </c:pt>
                <c:pt idx="29">
                  <c:v>1.0407079706684152</c:v>
                </c:pt>
                <c:pt idx="30">
                  <c:v>1.0088997703170104</c:v>
                </c:pt>
                <c:pt idx="31">
                  <c:v>0.96200357070520692</c:v>
                </c:pt>
                <c:pt idx="32">
                  <c:v>1.1784089053818945</c:v>
                </c:pt>
                <c:pt idx="33">
                  <c:v>1.0531049617511774</c:v>
                </c:pt>
                <c:pt idx="34">
                  <c:v>1.0846248252312407</c:v>
                </c:pt>
                <c:pt idx="35">
                  <c:v>1.0151455194292605</c:v>
                </c:pt>
                <c:pt idx="36">
                  <c:v>0.9562129455049746</c:v>
                </c:pt>
                <c:pt idx="37">
                  <c:v>0.95603634681100258</c:v>
                </c:pt>
                <c:pt idx="38">
                  <c:v>0.97151690511464628</c:v>
                </c:pt>
                <c:pt idx="39">
                  <c:v>1.0245658901607313</c:v>
                </c:pt>
                <c:pt idx="40">
                  <c:v>0.95619937079203665</c:v>
                </c:pt>
                <c:pt idx="41">
                  <c:v>0.95552783872986724</c:v>
                </c:pt>
                <c:pt idx="42">
                  <c:v>0.95568381401756797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95-4169-89CD-335A0C4DDE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Trøndelag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komm!$C$287:$C$324</c:f>
              <c:strCache>
                <c:ptCount val="38"/>
                <c:pt idx="0">
                  <c:v>Trondheim</c:v>
                </c:pt>
                <c:pt idx="1">
                  <c:v>Steinkjer</c:v>
                </c:pt>
                <c:pt idx="2">
                  <c:v>Namsos</c:v>
                </c:pt>
                <c:pt idx="3">
                  <c:v>Frøya</c:v>
                </c:pt>
                <c:pt idx="4">
                  <c:v>Osen</c:v>
                </c:pt>
                <c:pt idx="5">
                  <c:v>Oppdal</c:v>
                </c:pt>
                <c:pt idx="6">
                  <c:v>Rennebu</c:v>
                </c:pt>
                <c:pt idx="7">
                  <c:v>Røros</c:v>
                </c:pt>
                <c:pt idx="8">
                  <c:v>Holtålen</c:v>
                </c:pt>
                <c:pt idx="9">
                  <c:v>Midtre Gauldal</c:v>
                </c:pt>
                <c:pt idx="10">
                  <c:v>Melhus</c:v>
                </c:pt>
                <c:pt idx="11">
                  <c:v>Skaun</c:v>
                </c:pt>
                <c:pt idx="12">
                  <c:v>Malvik</c:v>
                </c:pt>
                <c:pt idx="13">
                  <c:v>Selbu</c:v>
                </c:pt>
                <c:pt idx="14">
                  <c:v>Tydal</c:v>
                </c:pt>
                <c:pt idx="15">
                  <c:v>Meråker</c:v>
                </c:pt>
                <c:pt idx="16">
                  <c:v>Stjørdal</c:v>
                </c:pt>
                <c:pt idx="17">
                  <c:v>Frosta</c:v>
                </c:pt>
                <c:pt idx="18">
                  <c:v>Levanger</c:v>
                </c:pt>
                <c:pt idx="19">
                  <c:v>Verdal</c:v>
                </c:pt>
                <c:pt idx="20">
                  <c:v>Snåsa</c:v>
                </c:pt>
                <c:pt idx="21">
                  <c:v>Lierne</c:v>
                </c:pt>
                <c:pt idx="22">
                  <c:v>Røyrvik</c:v>
                </c:pt>
                <c:pt idx="23">
                  <c:v>Namsskogan</c:v>
                </c:pt>
                <c:pt idx="24">
                  <c:v>Grong</c:v>
                </c:pt>
                <c:pt idx="25">
                  <c:v>Høylandet</c:v>
                </c:pt>
                <c:pt idx="26">
                  <c:v>Overhalla</c:v>
                </c:pt>
                <c:pt idx="27">
                  <c:v>Flatanger</c:v>
                </c:pt>
                <c:pt idx="28">
                  <c:v>Leka</c:v>
                </c:pt>
                <c:pt idx="29">
                  <c:v>Inderøy</c:v>
                </c:pt>
                <c:pt idx="30">
                  <c:v>Indre Fosen</c:v>
                </c:pt>
                <c:pt idx="31">
                  <c:v>Heim</c:v>
                </c:pt>
                <c:pt idx="32">
                  <c:v>Hitra</c:v>
                </c:pt>
                <c:pt idx="33">
                  <c:v>Ørland</c:v>
                </c:pt>
                <c:pt idx="34">
                  <c:v>Åfjord</c:v>
                </c:pt>
                <c:pt idx="35">
                  <c:v>Orkland</c:v>
                </c:pt>
                <c:pt idx="36">
                  <c:v>Nærøysund</c:v>
                </c:pt>
                <c:pt idx="37">
                  <c:v>Rindal</c:v>
                </c:pt>
              </c:strCache>
            </c:strRef>
          </c:cat>
          <c:val>
            <c:numRef>
              <c:f>komm!$F$287:$F$324</c:f>
              <c:numCache>
                <c:formatCode>0%</c:formatCode>
                <c:ptCount val="38"/>
                <c:pt idx="0">
                  <c:v>1.0093052913605167</c:v>
                </c:pt>
                <c:pt idx="1">
                  <c:v>0.78311825191935069</c:v>
                </c:pt>
                <c:pt idx="2">
                  <c:v>0.84897273545463847</c:v>
                </c:pt>
                <c:pt idx="3">
                  <c:v>1.1031836367645289</c:v>
                </c:pt>
                <c:pt idx="4">
                  <c:v>0.8984953289257539</c:v>
                </c:pt>
                <c:pt idx="5">
                  <c:v>0.82162702219570405</c:v>
                </c:pt>
                <c:pt idx="6">
                  <c:v>0.79267345701847425</c:v>
                </c:pt>
                <c:pt idx="7">
                  <c:v>0.84632828223740153</c:v>
                </c:pt>
                <c:pt idx="8">
                  <c:v>0.76780605294418014</c:v>
                </c:pt>
                <c:pt idx="9">
                  <c:v>0.79934170228052825</c:v>
                </c:pt>
                <c:pt idx="10">
                  <c:v>0.85269874948411473</c:v>
                </c:pt>
                <c:pt idx="11">
                  <c:v>0.87040215499977158</c:v>
                </c:pt>
                <c:pt idx="12">
                  <c:v>0.96515951736772321</c:v>
                </c:pt>
                <c:pt idx="13">
                  <c:v>0.84963851923940026</c:v>
                </c:pt>
                <c:pt idx="14">
                  <c:v>1.5507923630434326</c:v>
                </c:pt>
                <c:pt idx="15">
                  <c:v>0.78695900048549905</c:v>
                </c:pt>
                <c:pt idx="16">
                  <c:v>0.85637212468098622</c:v>
                </c:pt>
                <c:pt idx="17">
                  <c:v>0.75432401130591231</c:v>
                </c:pt>
                <c:pt idx="18">
                  <c:v>0.84672483504773244</c:v>
                </c:pt>
                <c:pt idx="19">
                  <c:v>0.80443509837126415</c:v>
                </c:pt>
                <c:pt idx="20">
                  <c:v>0.76878029772887624</c:v>
                </c:pt>
                <c:pt idx="21">
                  <c:v>0.84399637549737849</c:v>
                </c:pt>
                <c:pt idx="22">
                  <c:v>0.95463101970157827</c:v>
                </c:pt>
                <c:pt idx="23">
                  <c:v>1.2586039786586978</c:v>
                </c:pt>
                <c:pt idx="24">
                  <c:v>0.86112974162235711</c:v>
                </c:pt>
                <c:pt idx="25">
                  <c:v>0.77866071350989774</c:v>
                </c:pt>
                <c:pt idx="26">
                  <c:v>0.80667172019294431</c:v>
                </c:pt>
                <c:pt idx="27">
                  <c:v>0.91177631857161268</c:v>
                </c:pt>
                <c:pt idx="28">
                  <c:v>0.78173598030715385</c:v>
                </c:pt>
                <c:pt idx="29">
                  <c:v>0.81490240015083515</c:v>
                </c:pt>
                <c:pt idx="30">
                  <c:v>0.77213141559517162</c:v>
                </c:pt>
                <c:pt idx="31">
                  <c:v>0.8772809037438366</c:v>
                </c:pt>
                <c:pt idx="32">
                  <c:v>0.93082637999862217</c:v>
                </c:pt>
                <c:pt idx="33">
                  <c:v>0.87175277043503208</c:v>
                </c:pt>
                <c:pt idx="34">
                  <c:v>0.89212863649508212</c:v>
                </c:pt>
                <c:pt idx="35">
                  <c:v>0.8248507861392147</c:v>
                </c:pt>
                <c:pt idx="36">
                  <c:v>0.92546607287521898</c:v>
                </c:pt>
                <c:pt idx="37">
                  <c:v>0.82740783521346439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D2-4655-9FE4-61CA028BC3F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komm!$C$287:$C$324</c:f>
              <c:strCache>
                <c:ptCount val="38"/>
                <c:pt idx="0">
                  <c:v>Trondheim</c:v>
                </c:pt>
                <c:pt idx="1">
                  <c:v>Steinkjer</c:v>
                </c:pt>
                <c:pt idx="2">
                  <c:v>Namsos</c:v>
                </c:pt>
                <c:pt idx="3">
                  <c:v>Frøya</c:v>
                </c:pt>
                <c:pt idx="4">
                  <c:v>Osen</c:v>
                </c:pt>
                <c:pt idx="5">
                  <c:v>Oppdal</c:v>
                </c:pt>
                <c:pt idx="6">
                  <c:v>Rennebu</c:v>
                </c:pt>
                <c:pt idx="7">
                  <c:v>Røros</c:v>
                </c:pt>
                <c:pt idx="8">
                  <c:v>Holtålen</c:v>
                </c:pt>
                <c:pt idx="9">
                  <c:v>Midtre Gauldal</c:v>
                </c:pt>
                <c:pt idx="10">
                  <c:v>Melhus</c:v>
                </c:pt>
                <c:pt idx="11">
                  <c:v>Skaun</c:v>
                </c:pt>
                <c:pt idx="12">
                  <c:v>Malvik</c:v>
                </c:pt>
                <c:pt idx="13">
                  <c:v>Selbu</c:v>
                </c:pt>
                <c:pt idx="14">
                  <c:v>Tydal</c:v>
                </c:pt>
                <c:pt idx="15">
                  <c:v>Meråker</c:v>
                </c:pt>
                <c:pt idx="16">
                  <c:v>Stjørdal</c:v>
                </c:pt>
                <c:pt idx="17">
                  <c:v>Frosta</c:v>
                </c:pt>
                <c:pt idx="18">
                  <c:v>Levanger</c:v>
                </c:pt>
                <c:pt idx="19">
                  <c:v>Verdal</c:v>
                </c:pt>
                <c:pt idx="20">
                  <c:v>Snåsa</c:v>
                </c:pt>
                <c:pt idx="21">
                  <c:v>Lierne</c:v>
                </c:pt>
                <c:pt idx="22">
                  <c:v>Røyrvik</c:v>
                </c:pt>
                <c:pt idx="23">
                  <c:v>Namsskogan</c:v>
                </c:pt>
                <c:pt idx="24">
                  <c:v>Grong</c:v>
                </c:pt>
                <c:pt idx="25">
                  <c:v>Høylandet</c:v>
                </c:pt>
                <c:pt idx="26">
                  <c:v>Overhalla</c:v>
                </c:pt>
                <c:pt idx="27">
                  <c:v>Flatanger</c:v>
                </c:pt>
                <c:pt idx="28">
                  <c:v>Leka</c:v>
                </c:pt>
                <c:pt idx="29">
                  <c:v>Inderøy</c:v>
                </c:pt>
                <c:pt idx="30">
                  <c:v>Indre Fosen</c:v>
                </c:pt>
                <c:pt idx="31">
                  <c:v>Heim</c:v>
                </c:pt>
                <c:pt idx="32">
                  <c:v>Hitra</c:v>
                </c:pt>
                <c:pt idx="33">
                  <c:v>Ørland</c:v>
                </c:pt>
                <c:pt idx="34">
                  <c:v>Åfjord</c:v>
                </c:pt>
                <c:pt idx="35">
                  <c:v>Orkland</c:v>
                </c:pt>
                <c:pt idx="36">
                  <c:v>Nærøysund</c:v>
                </c:pt>
                <c:pt idx="37">
                  <c:v>Rindal</c:v>
                </c:pt>
              </c:strCache>
            </c:strRef>
          </c:cat>
          <c:val>
            <c:numRef>
              <c:f>komm!$P$287:$P$324</c:f>
              <c:numCache>
                <c:formatCode>0.0\ %</c:formatCode>
                <c:ptCount val="38"/>
                <c:pt idx="0">
                  <c:v>0.9956362639508386</c:v>
                </c:pt>
                <c:pt idx="1">
                  <c:v>0.95512525382659008</c:v>
                </c:pt>
                <c:pt idx="2">
                  <c:v>0.95578379866194307</c:v>
                </c:pt>
                <c:pt idx="3">
                  <c:v>1.0294324682962832</c:v>
                </c:pt>
                <c:pt idx="4">
                  <c:v>0.95627902459665415</c:v>
                </c:pt>
                <c:pt idx="5">
                  <c:v>0.95551034152935377</c:v>
                </c:pt>
                <c:pt idx="6">
                  <c:v>0.95522080587758118</c:v>
                </c:pt>
                <c:pt idx="7">
                  <c:v>0.95575735412977059</c:v>
                </c:pt>
                <c:pt idx="8">
                  <c:v>0.95497213183683838</c:v>
                </c:pt>
                <c:pt idx="9">
                  <c:v>0.95528748833020194</c:v>
                </c:pt>
                <c:pt idx="10">
                  <c:v>0.95582105880223789</c:v>
                </c:pt>
                <c:pt idx="11">
                  <c:v>0.95599809285739445</c:v>
                </c:pt>
                <c:pt idx="12">
                  <c:v>0.97974378531343298</c:v>
                </c:pt>
                <c:pt idx="13">
                  <c:v>0.95579045649979077</c:v>
                </c:pt>
                <c:pt idx="14">
                  <c:v>1.1905716097566883</c:v>
                </c:pt>
                <c:pt idx="15">
                  <c:v>0.95516366131225183</c:v>
                </c:pt>
                <c:pt idx="16">
                  <c:v>0.95585779255420666</c:v>
                </c:pt>
                <c:pt idx="17">
                  <c:v>0.9548373114204558</c:v>
                </c:pt>
                <c:pt idx="18">
                  <c:v>0.95576131965787381</c:v>
                </c:pt>
                <c:pt idx="19">
                  <c:v>0.95533842229110932</c:v>
                </c:pt>
                <c:pt idx="20">
                  <c:v>0.95498187428468551</c:v>
                </c:pt>
                <c:pt idx="21">
                  <c:v>0.95573403506237053</c:v>
                </c:pt>
                <c:pt idx="22">
                  <c:v>0.97595352615362074</c:v>
                </c:pt>
                <c:pt idx="23">
                  <c:v>1.0853837913781841</c:v>
                </c:pt>
                <c:pt idx="24">
                  <c:v>0.9559053687236202</c:v>
                </c:pt>
                <c:pt idx="25">
                  <c:v>0.95508067844249567</c:v>
                </c:pt>
                <c:pt idx="26">
                  <c:v>0.95536078850932593</c:v>
                </c:pt>
                <c:pt idx="27">
                  <c:v>0.96052583374683309</c:v>
                </c:pt>
                <c:pt idx="28">
                  <c:v>0.95511143111046826</c:v>
                </c:pt>
                <c:pt idx="29">
                  <c:v>0.95544309530890514</c:v>
                </c:pt>
                <c:pt idx="30">
                  <c:v>0.95501538546334841</c:v>
                </c:pt>
                <c:pt idx="31">
                  <c:v>0.956066880344835</c:v>
                </c:pt>
                <c:pt idx="32">
                  <c:v>0.96738385586055664</c:v>
                </c:pt>
                <c:pt idx="33">
                  <c:v>0.95601159901174704</c:v>
                </c:pt>
                <c:pt idx="34">
                  <c:v>0.95621535767234744</c:v>
                </c:pt>
                <c:pt idx="35">
                  <c:v>0.95554257916878893</c:v>
                </c:pt>
                <c:pt idx="36">
                  <c:v>0.96545414529613161</c:v>
                </c:pt>
                <c:pt idx="37">
                  <c:v>0.95556814965953141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D2-4655-9FE4-61CA028BC3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Troms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komm!$C$325:$C$345</c:f>
              <c:strCache>
                <c:ptCount val="21"/>
                <c:pt idx="0">
                  <c:v>Tromsø</c:v>
                </c:pt>
                <c:pt idx="1">
                  <c:v>Harstad</c:v>
                </c:pt>
                <c:pt idx="2">
                  <c:v>Kvæfjord</c:v>
                </c:pt>
                <c:pt idx="3">
                  <c:v>Tjeldsund</c:v>
                </c:pt>
                <c:pt idx="4">
                  <c:v>Ibestad</c:v>
                </c:pt>
                <c:pt idx="5">
                  <c:v>Gratangen</c:v>
                </c:pt>
                <c:pt idx="6">
                  <c:v>Lavangen</c:v>
                </c:pt>
                <c:pt idx="7">
                  <c:v>Bardu</c:v>
                </c:pt>
                <c:pt idx="8">
                  <c:v>Salangen</c:v>
                </c:pt>
                <c:pt idx="9">
                  <c:v>Målselv</c:v>
                </c:pt>
                <c:pt idx="10">
                  <c:v>Sørreisa</c:v>
                </c:pt>
                <c:pt idx="11">
                  <c:v>Dyrøy</c:v>
                </c:pt>
                <c:pt idx="12">
                  <c:v>Senja</c:v>
                </c:pt>
                <c:pt idx="13">
                  <c:v>Balsfjord</c:v>
                </c:pt>
                <c:pt idx="14">
                  <c:v>Karlsøy</c:v>
                </c:pt>
                <c:pt idx="15">
                  <c:v>Lyngen</c:v>
                </c:pt>
                <c:pt idx="16">
                  <c:v>Storfjord</c:v>
                </c:pt>
                <c:pt idx="17">
                  <c:v>Kåfjord</c:v>
                </c:pt>
                <c:pt idx="18">
                  <c:v>Skjervøy</c:v>
                </c:pt>
                <c:pt idx="19">
                  <c:v>Nordreisa</c:v>
                </c:pt>
                <c:pt idx="20">
                  <c:v>Kvænangen</c:v>
                </c:pt>
              </c:strCache>
            </c:strRef>
          </c:cat>
          <c:val>
            <c:numRef>
              <c:f>komm!$F$325:$F$345</c:f>
              <c:numCache>
                <c:formatCode>0%</c:formatCode>
                <c:ptCount val="21"/>
                <c:pt idx="0">
                  <c:v>1.0298720228988179</c:v>
                </c:pt>
                <c:pt idx="1">
                  <c:v>0.9555273373009342</c:v>
                </c:pt>
                <c:pt idx="2">
                  <c:v>0.82245456721902443</c:v>
                </c:pt>
                <c:pt idx="3">
                  <c:v>0.87204019461376281</c:v>
                </c:pt>
                <c:pt idx="4">
                  <c:v>0.86321835759392995</c:v>
                </c:pt>
                <c:pt idx="5">
                  <c:v>0.92112721234908801</c:v>
                </c:pt>
                <c:pt idx="6">
                  <c:v>0.66159508399950451</c:v>
                </c:pt>
                <c:pt idx="7">
                  <c:v>1.0844839227414329</c:v>
                </c:pt>
                <c:pt idx="8">
                  <c:v>0.79892823581176597</c:v>
                </c:pt>
                <c:pt idx="9">
                  <c:v>0.96459127017241153</c:v>
                </c:pt>
                <c:pt idx="10">
                  <c:v>0.91041875100255021</c:v>
                </c:pt>
                <c:pt idx="11">
                  <c:v>0.84671304933072644</c:v>
                </c:pt>
                <c:pt idx="12">
                  <c:v>0.95601436055948419</c:v>
                </c:pt>
                <c:pt idx="13">
                  <c:v>0.84103856342614891</c:v>
                </c:pt>
                <c:pt idx="14">
                  <c:v>0.85657530924862713</c:v>
                </c:pt>
                <c:pt idx="15">
                  <c:v>0.780847712586624</c:v>
                </c:pt>
                <c:pt idx="16">
                  <c:v>0.86540490405768888</c:v>
                </c:pt>
                <c:pt idx="17">
                  <c:v>0.79841559767524162</c:v>
                </c:pt>
                <c:pt idx="18">
                  <c:v>0.88536929467143266</c:v>
                </c:pt>
                <c:pt idx="19">
                  <c:v>0.872411203536267</c:v>
                </c:pt>
                <c:pt idx="20">
                  <c:v>0.89516138848574878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9B-494A-B013-D431B8D4DEB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komm!$C$325:$C$345</c:f>
              <c:strCache>
                <c:ptCount val="21"/>
                <c:pt idx="0">
                  <c:v>Tromsø</c:v>
                </c:pt>
                <c:pt idx="1">
                  <c:v>Harstad</c:v>
                </c:pt>
                <c:pt idx="2">
                  <c:v>Kvæfjord</c:v>
                </c:pt>
                <c:pt idx="3">
                  <c:v>Tjeldsund</c:v>
                </c:pt>
                <c:pt idx="4">
                  <c:v>Ibestad</c:v>
                </c:pt>
                <c:pt idx="5">
                  <c:v>Gratangen</c:v>
                </c:pt>
                <c:pt idx="6">
                  <c:v>Lavangen</c:v>
                </c:pt>
                <c:pt idx="7">
                  <c:v>Bardu</c:v>
                </c:pt>
                <c:pt idx="8">
                  <c:v>Salangen</c:v>
                </c:pt>
                <c:pt idx="9">
                  <c:v>Målselv</c:v>
                </c:pt>
                <c:pt idx="10">
                  <c:v>Sørreisa</c:v>
                </c:pt>
                <c:pt idx="11">
                  <c:v>Dyrøy</c:v>
                </c:pt>
                <c:pt idx="12">
                  <c:v>Senja</c:v>
                </c:pt>
                <c:pt idx="13">
                  <c:v>Balsfjord</c:v>
                </c:pt>
                <c:pt idx="14">
                  <c:v>Karlsøy</c:v>
                </c:pt>
                <c:pt idx="15">
                  <c:v>Lyngen</c:v>
                </c:pt>
                <c:pt idx="16">
                  <c:v>Storfjord</c:v>
                </c:pt>
                <c:pt idx="17">
                  <c:v>Kåfjord</c:v>
                </c:pt>
                <c:pt idx="18">
                  <c:v>Skjervøy</c:v>
                </c:pt>
                <c:pt idx="19">
                  <c:v>Nordreisa</c:v>
                </c:pt>
                <c:pt idx="20">
                  <c:v>Kvænangen</c:v>
                </c:pt>
              </c:strCache>
            </c:strRef>
          </c:cat>
          <c:val>
            <c:numRef>
              <c:f>komm!$P$325:$P$345</c:f>
              <c:numCache>
                <c:formatCode>0.0\ %</c:formatCode>
                <c:ptCount val="21"/>
                <c:pt idx="0">
                  <c:v>1.0030402873046271</c:v>
                </c:pt>
                <c:pt idx="1">
                  <c:v>0.97627620048938879</c:v>
                </c:pt>
                <c:pt idx="2">
                  <c:v>0.95551861697958707</c:v>
                </c:pt>
                <c:pt idx="3">
                  <c:v>0.95601447325353428</c:v>
                </c:pt>
                <c:pt idx="4">
                  <c:v>0.95592625488333594</c:v>
                </c:pt>
                <c:pt idx="5">
                  <c:v>0.96389215550672447</c:v>
                </c:pt>
                <c:pt idx="6">
                  <c:v>0.95391002214739162</c:v>
                </c:pt>
                <c:pt idx="7">
                  <c:v>1.0227005712479684</c:v>
                </c:pt>
                <c:pt idx="8">
                  <c:v>0.95528335366551431</c:v>
                </c:pt>
                <c:pt idx="9">
                  <c:v>0.97953921632312069</c:v>
                </c:pt>
                <c:pt idx="10">
                  <c:v>0.96003710942197074</c:v>
                </c:pt>
                <c:pt idx="11">
                  <c:v>0.9557612018007039</c:v>
                </c:pt>
                <c:pt idx="12">
                  <c:v>0.97645152886246689</c:v>
                </c:pt>
                <c:pt idx="13">
                  <c:v>0.95570445694165806</c:v>
                </c:pt>
                <c:pt idx="14">
                  <c:v>0.95585982439988282</c:v>
                </c:pt>
                <c:pt idx="15">
                  <c:v>0.95510254843326292</c:v>
                </c:pt>
                <c:pt idx="16">
                  <c:v>0.9559481203479735</c:v>
                </c:pt>
                <c:pt idx="17">
                  <c:v>0.95527822728414902</c:v>
                </c:pt>
                <c:pt idx="18">
                  <c:v>0.95614776425411108</c:v>
                </c:pt>
                <c:pt idx="19">
                  <c:v>0.95601818334275923</c:v>
                </c:pt>
                <c:pt idx="20">
                  <c:v>0.95624568519225417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9B-494A-B013-D431B8D4DE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Akershus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komm!$C$111:$C$131</c:f>
              <c:strCache>
                <c:ptCount val="21"/>
                <c:pt idx="0">
                  <c:v>Bærum</c:v>
                </c:pt>
                <c:pt idx="1">
                  <c:v>Asker</c:v>
                </c:pt>
                <c:pt idx="2">
                  <c:v>Lillestrøm</c:v>
                </c:pt>
                <c:pt idx="3">
                  <c:v>Nordre Follo</c:v>
                </c:pt>
                <c:pt idx="4">
                  <c:v>Ullensaker</c:v>
                </c:pt>
                <c:pt idx="5">
                  <c:v>Nesodden</c:v>
                </c:pt>
                <c:pt idx="6">
                  <c:v>Frogn</c:v>
                </c:pt>
                <c:pt idx="7">
                  <c:v>Vestby</c:v>
                </c:pt>
                <c:pt idx="8">
                  <c:v>Ås</c:v>
                </c:pt>
                <c:pt idx="9">
                  <c:v>Enebakk</c:v>
                </c:pt>
                <c:pt idx="10">
                  <c:v>Lørenskog</c:v>
                </c:pt>
                <c:pt idx="11">
                  <c:v>Rælingen</c:v>
                </c:pt>
                <c:pt idx="12">
                  <c:v>Aurskog-Høland</c:v>
                </c:pt>
                <c:pt idx="13">
                  <c:v>Nes</c:v>
                </c:pt>
                <c:pt idx="14">
                  <c:v>Gjerdrum</c:v>
                </c:pt>
                <c:pt idx="15">
                  <c:v>Nittedal</c:v>
                </c:pt>
                <c:pt idx="16">
                  <c:v>Lunner</c:v>
                </c:pt>
                <c:pt idx="17">
                  <c:v>Jevnaker</c:v>
                </c:pt>
                <c:pt idx="18">
                  <c:v>Nannestad</c:v>
                </c:pt>
                <c:pt idx="19">
                  <c:v>Eidsvoll</c:v>
                </c:pt>
                <c:pt idx="20">
                  <c:v>Hurdal</c:v>
                </c:pt>
              </c:strCache>
            </c:strRef>
          </c:cat>
          <c:val>
            <c:numRef>
              <c:f>komm!$F$111:$F$131</c:f>
              <c:numCache>
                <c:formatCode>0%</c:formatCode>
                <c:ptCount val="21"/>
                <c:pt idx="0">
                  <c:v>1.4264257117607317</c:v>
                </c:pt>
                <c:pt idx="1">
                  <c:v>1.2923149879175171</c:v>
                </c:pt>
                <c:pt idx="2">
                  <c:v>1.0011031556502616</c:v>
                </c:pt>
                <c:pt idx="3">
                  <c:v>1.0718250776790055</c:v>
                </c:pt>
                <c:pt idx="4">
                  <c:v>0.89251031048573271</c:v>
                </c:pt>
                <c:pt idx="5">
                  <c:v>0.98678791519935882</c:v>
                </c:pt>
                <c:pt idx="6">
                  <c:v>1.0898975976759357</c:v>
                </c:pt>
                <c:pt idx="7">
                  <c:v>0.9060117640264076</c:v>
                </c:pt>
                <c:pt idx="8">
                  <c:v>0.93155824545652188</c:v>
                </c:pt>
                <c:pt idx="9">
                  <c:v>0.87165362929405044</c:v>
                </c:pt>
                <c:pt idx="10">
                  <c:v>0.98413656129659521</c:v>
                </c:pt>
                <c:pt idx="11">
                  <c:v>0.95052034695837762</c:v>
                </c:pt>
                <c:pt idx="12">
                  <c:v>0.78318332457370221</c:v>
                </c:pt>
                <c:pt idx="13">
                  <c:v>0.86346402963049751</c:v>
                </c:pt>
                <c:pt idx="14">
                  <c:v>1.0340636526414491</c:v>
                </c:pt>
                <c:pt idx="15">
                  <c:v>1.0396876300727587</c:v>
                </c:pt>
                <c:pt idx="16">
                  <c:v>0.88416219022387421</c:v>
                </c:pt>
                <c:pt idx="17">
                  <c:v>0.82269796899011416</c:v>
                </c:pt>
                <c:pt idx="18">
                  <c:v>0.85441843950993213</c:v>
                </c:pt>
                <c:pt idx="19">
                  <c:v>0.83297513569709836</c:v>
                </c:pt>
                <c:pt idx="20">
                  <c:v>0.75973793029568526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2E-47EB-9B97-92BE19D4A252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komm!$C$111:$C$131</c:f>
              <c:strCache>
                <c:ptCount val="21"/>
                <c:pt idx="0">
                  <c:v>Bærum</c:v>
                </c:pt>
                <c:pt idx="1">
                  <c:v>Asker</c:v>
                </c:pt>
                <c:pt idx="2">
                  <c:v>Lillestrøm</c:v>
                </c:pt>
                <c:pt idx="3">
                  <c:v>Nordre Follo</c:v>
                </c:pt>
                <c:pt idx="4">
                  <c:v>Ullensaker</c:v>
                </c:pt>
                <c:pt idx="5">
                  <c:v>Nesodden</c:v>
                </c:pt>
                <c:pt idx="6">
                  <c:v>Frogn</c:v>
                </c:pt>
                <c:pt idx="7">
                  <c:v>Vestby</c:v>
                </c:pt>
                <c:pt idx="8">
                  <c:v>Ås</c:v>
                </c:pt>
                <c:pt idx="9">
                  <c:v>Enebakk</c:v>
                </c:pt>
                <c:pt idx="10">
                  <c:v>Lørenskog</c:v>
                </c:pt>
                <c:pt idx="11">
                  <c:v>Rælingen</c:v>
                </c:pt>
                <c:pt idx="12">
                  <c:v>Aurskog-Høland</c:v>
                </c:pt>
                <c:pt idx="13">
                  <c:v>Nes</c:v>
                </c:pt>
                <c:pt idx="14">
                  <c:v>Gjerdrum</c:v>
                </c:pt>
                <c:pt idx="15">
                  <c:v>Nittedal</c:v>
                </c:pt>
                <c:pt idx="16">
                  <c:v>Lunner</c:v>
                </c:pt>
                <c:pt idx="17">
                  <c:v>Jevnaker</c:v>
                </c:pt>
                <c:pt idx="18">
                  <c:v>Nannestad</c:v>
                </c:pt>
                <c:pt idx="19">
                  <c:v>Eidsvoll</c:v>
                </c:pt>
                <c:pt idx="20">
                  <c:v>Hurdal</c:v>
                </c:pt>
              </c:strCache>
            </c:strRef>
          </c:cat>
          <c:val>
            <c:numRef>
              <c:f>komm!$P$111:$P$131</c:f>
              <c:numCache>
                <c:formatCode>0.0\ %</c:formatCode>
                <c:ptCount val="21"/>
                <c:pt idx="0">
                  <c:v>1.1457996152949161</c:v>
                </c:pt>
                <c:pt idx="1">
                  <c:v>1.0975197547113589</c:v>
                </c:pt>
                <c:pt idx="2">
                  <c:v>0.99268349509514686</c:v>
                </c:pt>
                <c:pt idx="3">
                  <c:v>1.0181433870254946</c:v>
                </c:pt>
                <c:pt idx="4">
                  <c:v>0.95621917441225412</c:v>
                </c:pt>
                <c:pt idx="5">
                  <c:v>0.98753000853282191</c:v>
                </c:pt>
                <c:pt idx="6">
                  <c:v>1.0246494942243896</c:v>
                </c:pt>
                <c:pt idx="7">
                  <c:v>0.95845059411055922</c:v>
                </c:pt>
                <c:pt idx="8">
                  <c:v>0.96764732742540061</c:v>
                </c:pt>
                <c:pt idx="9">
                  <c:v>0.95601060760033718</c:v>
                </c:pt>
                <c:pt idx="10">
                  <c:v>0.98657552112782676</c:v>
                </c:pt>
                <c:pt idx="11">
                  <c:v>0.97447368396606848</c:v>
                </c:pt>
                <c:pt idx="12">
                  <c:v>0.95512590455313373</c:v>
                </c:pt>
                <c:pt idx="13">
                  <c:v>0.95592871160370163</c:v>
                </c:pt>
                <c:pt idx="14">
                  <c:v>1.0045492740119741</c:v>
                </c:pt>
                <c:pt idx="15">
                  <c:v>1.0065739058872458</c:v>
                </c:pt>
                <c:pt idx="16">
                  <c:v>0.95613569320963554</c:v>
                </c:pt>
                <c:pt idx="17">
                  <c:v>0.955521050997298</c:v>
                </c:pt>
                <c:pt idx="18">
                  <c:v>0.95583825570249603</c:v>
                </c:pt>
                <c:pt idx="19">
                  <c:v>0.95562382266436763</c:v>
                </c:pt>
                <c:pt idx="20">
                  <c:v>0.95489145061035352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2E-47EB-9B97-92BE19D4A2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Buskerud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komm!$C$132:$C$149</c:f>
              <c:strCache>
                <c:ptCount val="18"/>
                <c:pt idx="0">
                  <c:v>Drammen</c:v>
                </c:pt>
                <c:pt idx="1">
                  <c:v>Kongsberg</c:v>
                </c:pt>
                <c:pt idx="2">
                  <c:v>Ringerike</c:v>
                </c:pt>
                <c:pt idx="3">
                  <c:v>Hole</c:v>
                </c:pt>
                <c:pt idx="4">
                  <c:v>Lier</c:v>
                </c:pt>
                <c:pt idx="5">
                  <c:v>Øvre Eiker</c:v>
                </c:pt>
                <c:pt idx="6">
                  <c:v>Modum</c:v>
                </c:pt>
                <c:pt idx="7">
                  <c:v>Krødsherad</c:v>
                </c:pt>
                <c:pt idx="8">
                  <c:v>Flå</c:v>
                </c:pt>
                <c:pt idx="9">
                  <c:v>Nesbyen</c:v>
                </c:pt>
                <c:pt idx="10">
                  <c:v>Gol</c:v>
                </c:pt>
                <c:pt idx="11">
                  <c:v>Hemsedal</c:v>
                </c:pt>
                <c:pt idx="12">
                  <c:v>Ål</c:v>
                </c:pt>
                <c:pt idx="13">
                  <c:v>Hol</c:v>
                </c:pt>
                <c:pt idx="14">
                  <c:v>Sigdal</c:v>
                </c:pt>
                <c:pt idx="15">
                  <c:v>Flesberg</c:v>
                </c:pt>
                <c:pt idx="16">
                  <c:v>Rollag</c:v>
                </c:pt>
                <c:pt idx="17">
                  <c:v>Nore og Uvdal</c:v>
                </c:pt>
              </c:strCache>
            </c:strRef>
          </c:cat>
          <c:val>
            <c:numRef>
              <c:f>komm!$F$132:$F$149</c:f>
              <c:numCache>
                <c:formatCode>0%</c:formatCode>
                <c:ptCount val="18"/>
                <c:pt idx="0">
                  <c:v>0.90281780509013998</c:v>
                </c:pt>
                <c:pt idx="1">
                  <c:v>1.088181864917062</c:v>
                </c:pt>
                <c:pt idx="2">
                  <c:v>0.84202539964796397</c:v>
                </c:pt>
                <c:pt idx="3">
                  <c:v>1.0173633796335024</c:v>
                </c:pt>
                <c:pt idx="4">
                  <c:v>1.0338327530852707</c:v>
                </c:pt>
                <c:pt idx="5">
                  <c:v>0.89835166134580857</c:v>
                </c:pt>
                <c:pt idx="6">
                  <c:v>0.8046310980833703</c:v>
                </c:pt>
                <c:pt idx="7">
                  <c:v>0.94675743046919192</c:v>
                </c:pt>
                <c:pt idx="8">
                  <c:v>0.88496379191703278</c:v>
                </c:pt>
                <c:pt idx="9">
                  <c:v>0.9007064915994617</c:v>
                </c:pt>
                <c:pt idx="10">
                  <c:v>0.96779303866517985</c:v>
                </c:pt>
                <c:pt idx="11">
                  <c:v>1.0881900645756664</c:v>
                </c:pt>
                <c:pt idx="12">
                  <c:v>0.95054169739661598</c:v>
                </c:pt>
                <c:pt idx="13">
                  <c:v>1.1811346715005737</c:v>
                </c:pt>
                <c:pt idx="14">
                  <c:v>0.88035615314645166</c:v>
                </c:pt>
                <c:pt idx="15">
                  <c:v>0.9153303538305394</c:v>
                </c:pt>
                <c:pt idx="16">
                  <c:v>0.86529023532785487</c:v>
                </c:pt>
                <c:pt idx="17">
                  <c:v>1.1943477074457527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85-4A8B-B744-D0053C074F21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komm!$C$132:$C$149</c:f>
              <c:strCache>
                <c:ptCount val="18"/>
                <c:pt idx="0">
                  <c:v>Drammen</c:v>
                </c:pt>
                <c:pt idx="1">
                  <c:v>Kongsberg</c:v>
                </c:pt>
                <c:pt idx="2">
                  <c:v>Ringerike</c:v>
                </c:pt>
                <c:pt idx="3">
                  <c:v>Hole</c:v>
                </c:pt>
                <c:pt idx="4">
                  <c:v>Lier</c:v>
                </c:pt>
                <c:pt idx="5">
                  <c:v>Øvre Eiker</c:v>
                </c:pt>
                <c:pt idx="6">
                  <c:v>Modum</c:v>
                </c:pt>
                <c:pt idx="7">
                  <c:v>Krødsherad</c:v>
                </c:pt>
                <c:pt idx="8">
                  <c:v>Flå</c:v>
                </c:pt>
                <c:pt idx="9">
                  <c:v>Nesbyen</c:v>
                </c:pt>
                <c:pt idx="10">
                  <c:v>Gol</c:v>
                </c:pt>
                <c:pt idx="11">
                  <c:v>Hemsedal</c:v>
                </c:pt>
                <c:pt idx="12">
                  <c:v>Ål</c:v>
                </c:pt>
                <c:pt idx="13">
                  <c:v>Hol</c:v>
                </c:pt>
                <c:pt idx="14">
                  <c:v>Sigdal</c:v>
                </c:pt>
                <c:pt idx="15">
                  <c:v>Flesberg</c:v>
                </c:pt>
                <c:pt idx="16">
                  <c:v>Rollag</c:v>
                </c:pt>
                <c:pt idx="17">
                  <c:v>Nore og Uvdal</c:v>
                </c:pt>
              </c:strCache>
            </c:strRef>
          </c:cat>
          <c:val>
            <c:numRef>
              <c:f>komm!$P$132:$P$149</c:f>
              <c:numCache>
                <c:formatCode>0.0\ %</c:formatCode>
                <c:ptCount val="18"/>
                <c:pt idx="0">
                  <c:v>0.95730076889350302</c:v>
                </c:pt>
                <c:pt idx="1">
                  <c:v>1.0240318304311951</c:v>
                </c:pt>
                <c:pt idx="2">
                  <c:v>0.95571432530387634</c:v>
                </c:pt>
                <c:pt idx="3">
                  <c:v>0.99853717572911349</c:v>
                </c:pt>
                <c:pt idx="4">
                  <c:v>1.00446615017175</c:v>
                </c:pt>
                <c:pt idx="5">
                  <c:v>0.95627758792085493</c:v>
                </c:pt>
                <c:pt idx="6">
                  <c:v>0.95534038228823048</c:v>
                </c:pt>
                <c:pt idx="7">
                  <c:v>0.9731190340299618</c:v>
                </c:pt>
                <c:pt idx="8">
                  <c:v>0.956143709226567</c:v>
                </c:pt>
                <c:pt idx="9">
                  <c:v>0.95654069603685887</c:v>
                </c:pt>
                <c:pt idx="10">
                  <c:v>0.9806918529805172</c:v>
                </c:pt>
                <c:pt idx="11">
                  <c:v>1.0240347823082925</c:v>
                </c:pt>
                <c:pt idx="12">
                  <c:v>0.97448137012383429</c:v>
                </c:pt>
                <c:pt idx="13">
                  <c:v>1.0574948408012594</c:v>
                </c:pt>
                <c:pt idx="14">
                  <c:v>0.95609763283886129</c:v>
                </c:pt>
                <c:pt idx="15">
                  <c:v>0.96180528644004704</c:v>
                </c:pt>
                <c:pt idx="16">
                  <c:v>0.95594697366067516</c:v>
                </c:pt>
                <c:pt idx="17">
                  <c:v>1.0622515337415237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85-4A8B-B744-D0053C074F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Telemark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komm!$C$202:$C$218</c:f>
              <c:strCache>
                <c:ptCount val="17"/>
                <c:pt idx="0">
                  <c:v>Porsgrunn</c:v>
                </c:pt>
                <c:pt idx="1">
                  <c:v>Skien</c:v>
                </c:pt>
                <c:pt idx="2">
                  <c:v>Notodden</c:v>
                </c:pt>
                <c:pt idx="3">
                  <c:v>Siljan</c:v>
                </c:pt>
                <c:pt idx="4">
                  <c:v>Bamble</c:v>
                </c:pt>
                <c:pt idx="5">
                  <c:v>Kragerø</c:v>
                </c:pt>
                <c:pt idx="6">
                  <c:v>Drangedal</c:v>
                </c:pt>
                <c:pt idx="7">
                  <c:v>Nome</c:v>
                </c:pt>
                <c:pt idx="8">
                  <c:v>Midt-Telemark</c:v>
                </c:pt>
                <c:pt idx="9">
                  <c:v>Seljord</c:v>
                </c:pt>
                <c:pt idx="10">
                  <c:v>Hjartdal</c:v>
                </c:pt>
                <c:pt idx="11">
                  <c:v>Tinn</c:v>
                </c:pt>
                <c:pt idx="12">
                  <c:v>Kviteseid</c:v>
                </c:pt>
                <c:pt idx="13">
                  <c:v>Nissedal</c:v>
                </c:pt>
                <c:pt idx="14">
                  <c:v>Fyresdal</c:v>
                </c:pt>
                <c:pt idx="15">
                  <c:v>Tokke</c:v>
                </c:pt>
                <c:pt idx="16">
                  <c:v>Vinje</c:v>
                </c:pt>
              </c:strCache>
            </c:strRef>
          </c:cat>
          <c:val>
            <c:numRef>
              <c:f>komm!$F$202:$F$218</c:f>
              <c:numCache>
                <c:formatCode>0%</c:formatCode>
                <c:ptCount val="17"/>
                <c:pt idx="0">
                  <c:v>0.93807581874203505</c:v>
                </c:pt>
                <c:pt idx="1">
                  <c:v>0.86616967794856026</c:v>
                </c:pt>
                <c:pt idx="2">
                  <c:v>0.85645217016785913</c:v>
                </c:pt>
                <c:pt idx="3">
                  <c:v>0.85613014792425701</c:v>
                </c:pt>
                <c:pt idx="4">
                  <c:v>0.92524810054488416</c:v>
                </c:pt>
                <c:pt idx="5">
                  <c:v>0.83299767357821164</c:v>
                </c:pt>
                <c:pt idx="6">
                  <c:v>0.80480734301827783</c:v>
                </c:pt>
                <c:pt idx="7">
                  <c:v>0.8247494914025445</c:v>
                </c:pt>
                <c:pt idx="8">
                  <c:v>0.756932098675693</c:v>
                </c:pt>
                <c:pt idx="9">
                  <c:v>0.84784609494767049</c:v>
                </c:pt>
                <c:pt idx="10">
                  <c:v>0.95427512982831719</c:v>
                </c:pt>
                <c:pt idx="11">
                  <c:v>1.2644024945927186</c:v>
                </c:pt>
                <c:pt idx="12">
                  <c:v>0.89202606675574325</c:v>
                </c:pt>
                <c:pt idx="13">
                  <c:v>0.93965925178027665</c:v>
                </c:pt>
                <c:pt idx="14">
                  <c:v>0.97287974621458162</c:v>
                </c:pt>
                <c:pt idx="15">
                  <c:v>1.3080250760110887</c:v>
                </c:pt>
                <c:pt idx="16">
                  <c:v>1.293971420610736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70-4031-B4FF-33F54C8E0D0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komm!$C$202:$C$218</c:f>
              <c:strCache>
                <c:ptCount val="17"/>
                <c:pt idx="0">
                  <c:v>Porsgrunn</c:v>
                </c:pt>
                <c:pt idx="1">
                  <c:v>Skien</c:v>
                </c:pt>
                <c:pt idx="2">
                  <c:v>Notodden</c:v>
                </c:pt>
                <c:pt idx="3">
                  <c:v>Siljan</c:v>
                </c:pt>
                <c:pt idx="4">
                  <c:v>Bamble</c:v>
                </c:pt>
                <c:pt idx="5">
                  <c:v>Kragerø</c:v>
                </c:pt>
                <c:pt idx="6">
                  <c:v>Drangedal</c:v>
                </c:pt>
                <c:pt idx="7">
                  <c:v>Nome</c:v>
                </c:pt>
                <c:pt idx="8">
                  <c:v>Midt-Telemark</c:v>
                </c:pt>
                <c:pt idx="9">
                  <c:v>Seljord</c:v>
                </c:pt>
                <c:pt idx="10">
                  <c:v>Hjartdal</c:v>
                </c:pt>
                <c:pt idx="11">
                  <c:v>Tinn</c:v>
                </c:pt>
                <c:pt idx="12">
                  <c:v>Kviteseid</c:v>
                </c:pt>
                <c:pt idx="13">
                  <c:v>Nissedal</c:v>
                </c:pt>
                <c:pt idx="14">
                  <c:v>Fyresdal</c:v>
                </c:pt>
                <c:pt idx="15">
                  <c:v>Tokke</c:v>
                </c:pt>
                <c:pt idx="16">
                  <c:v>Vinje</c:v>
                </c:pt>
              </c:strCache>
            </c:strRef>
          </c:cat>
          <c:val>
            <c:numRef>
              <c:f>komm!$P$202:$P$218</c:f>
              <c:numCache>
                <c:formatCode>0.0\ %</c:formatCode>
                <c:ptCount val="17"/>
                <c:pt idx="0">
                  <c:v>0.96999365380818525</c:v>
                </c:pt>
                <c:pt idx="1">
                  <c:v>0.95595576808688221</c:v>
                </c:pt>
                <c:pt idx="2">
                  <c:v>0.95585859300907539</c:v>
                </c:pt>
                <c:pt idx="3">
                  <c:v>0.95585537278663935</c:v>
                </c:pt>
                <c:pt idx="4">
                  <c:v>0.96537567525721102</c:v>
                </c:pt>
                <c:pt idx="5">
                  <c:v>0.95562404804317869</c:v>
                </c:pt>
                <c:pt idx="6">
                  <c:v>0.95534214473757961</c:v>
                </c:pt>
                <c:pt idx="7">
                  <c:v>0.95554156622142206</c:v>
                </c:pt>
                <c:pt idx="8">
                  <c:v>0.95486339229415362</c:v>
                </c:pt>
                <c:pt idx="9">
                  <c:v>0.95577253225687331</c:v>
                </c:pt>
                <c:pt idx="10">
                  <c:v>0.97582540579924693</c:v>
                </c:pt>
                <c:pt idx="11">
                  <c:v>1.0874712571144314</c:v>
                </c:pt>
                <c:pt idx="12">
                  <c:v>0.95621433197495409</c:v>
                </c:pt>
                <c:pt idx="13">
                  <c:v>0.97056368970195217</c:v>
                </c:pt>
                <c:pt idx="14">
                  <c:v>0.982523067698302</c:v>
                </c:pt>
                <c:pt idx="15">
                  <c:v>1.1031753864250449</c:v>
                </c:pt>
                <c:pt idx="16">
                  <c:v>1.0981160704809174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70-4031-B4FF-33F54C8E0D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Finnmark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komm!$C$346:$C$363</c:f>
              <c:strCache>
                <c:ptCount val="18"/>
                <c:pt idx="0">
                  <c:v>Alta</c:v>
                </c:pt>
                <c:pt idx="1">
                  <c:v>Hammerfest</c:v>
                </c:pt>
                <c:pt idx="2">
                  <c:v>Sør-Varanger</c:v>
                </c:pt>
                <c:pt idx="3">
                  <c:v>Vadsø</c:v>
                </c:pt>
                <c:pt idx="4">
                  <c:v>Karasjok</c:v>
                </c:pt>
                <c:pt idx="5">
                  <c:v>Kautokeino</c:v>
                </c:pt>
                <c:pt idx="6">
                  <c:v>Loppa</c:v>
                </c:pt>
                <c:pt idx="7">
                  <c:v>Hasvik</c:v>
                </c:pt>
                <c:pt idx="8">
                  <c:v>Måsøy</c:v>
                </c:pt>
                <c:pt idx="9">
                  <c:v>Nordkapp</c:v>
                </c:pt>
                <c:pt idx="10">
                  <c:v>Porsanger</c:v>
                </c:pt>
                <c:pt idx="11">
                  <c:v>Lebesby</c:v>
                </c:pt>
                <c:pt idx="12">
                  <c:v>Gamvik</c:v>
                </c:pt>
                <c:pt idx="13">
                  <c:v>Tana</c:v>
                </c:pt>
                <c:pt idx="14">
                  <c:v>Berlevåg</c:v>
                </c:pt>
                <c:pt idx="15">
                  <c:v>Båtsfjord</c:v>
                </c:pt>
                <c:pt idx="16">
                  <c:v>Vardø</c:v>
                </c:pt>
                <c:pt idx="17">
                  <c:v>Nesseby</c:v>
                </c:pt>
              </c:strCache>
            </c:strRef>
          </c:cat>
          <c:val>
            <c:numRef>
              <c:f>komm!$F$346:$F$363</c:f>
              <c:numCache>
                <c:formatCode>0%</c:formatCode>
                <c:ptCount val="18"/>
                <c:pt idx="0">
                  <c:v>0.92497110666039362</c:v>
                </c:pt>
                <c:pt idx="1">
                  <c:v>1.1024253900900736</c:v>
                </c:pt>
                <c:pt idx="2">
                  <c:v>0.95231758769541663</c:v>
                </c:pt>
                <c:pt idx="3">
                  <c:v>0.8897720091474276</c:v>
                </c:pt>
                <c:pt idx="4">
                  <c:v>0.83170738069499395</c:v>
                </c:pt>
                <c:pt idx="5">
                  <c:v>0.71015305918898297</c:v>
                </c:pt>
                <c:pt idx="6">
                  <c:v>0.86591644044822524</c:v>
                </c:pt>
                <c:pt idx="7">
                  <c:v>0.83932956019478366</c:v>
                </c:pt>
                <c:pt idx="8">
                  <c:v>0.96866583267826201</c:v>
                </c:pt>
                <c:pt idx="9">
                  <c:v>1.0000561688644165</c:v>
                </c:pt>
                <c:pt idx="10">
                  <c:v>0.94494102566614213</c:v>
                </c:pt>
                <c:pt idx="11">
                  <c:v>0.9550272841281342</c:v>
                </c:pt>
                <c:pt idx="12">
                  <c:v>0.7643099585207529</c:v>
                </c:pt>
                <c:pt idx="13">
                  <c:v>0.87230096541175117</c:v>
                </c:pt>
                <c:pt idx="14">
                  <c:v>0.88515659277160663</c:v>
                </c:pt>
                <c:pt idx="15">
                  <c:v>0.90463686975806534</c:v>
                </c:pt>
                <c:pt idx="16">
                  <c:v>0.79869909305829567</c:v>
                </c:pt>
                <c:pt idx="17">
                  <c:v>0.80309989898219714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11-4749-9D6A-B0F1EF19B53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komm!$C$346:$C$363</c:f>
              <c:strCache>
                <c:ptCount val="18"/>
                <c:pt idx="0">
                  <c:v>Alta</c:v>
                </c:pt>
                <c:pt idx="1">
                  <c:v>Hammerfest</c:v>
                </c:pt>
                <c:pt idx="2">
                  <c:v>Sør-Varanger</c:v>
                </c:pt>
                <c:pt idx="3">
                  <c:v>Vadsø</c:v>
                </c:pt>
                <c:pt idx="4">
                  <c:v>Karasjok</c:v>
                </c:pt>
                <c:pt idx="5">
                  <c:v>Kautokeino</c:v>
                </c:pt>
                <c:pt idx="6">
                  <c:v>Loppa</c:v>
                </c:pt>
                <c:pt idx="7">
                  <c:v>Hasvik</c:v>
                </c:pt>
                <c:pt idx="8">
                  <c:v>Måsøy</c:v>
                </c:pt>
                <c:pt idx="9">
                  <c:v>Nordkapp</c:v>
                </c:pt>
                <c:pt idx="10">
                  <c:v>Porsanger</c:v>
                </c:pt>
                <c:pt idx="11">
                  <c:v>Lebesby</c:v>
                </c:pt>
                <c:pt idx="12">
                  <c:v>Gamvik</c:v>
                </c:pt>
                <c:pt idx="13">
                  <c:v>Tana</c:v>
                </c:pt>
                <c:pt idx="14">
                  <c:v>Berlevåg</c:v>
                </c:pt>
                <c:pt idx="15">
                  <c:v>Båtsfjord</c:v>
                </c:pt>
                <c:pt idx="16">
                  <c:v>Vardø</c:v>
                </c:pt>
                <c:pt idx="17">
                  <c:v>Nesseby</c:v>
                </c:pt>
              </c:strCache>
            </c:strRef>
          </c:cat>
          <c:val>
            <c:numRef>
              <c:f>komm!$P$346:$P$363</c:f>
              <c:numCache>
                <c:formatCode>0.0\ %</c:formatCode>
                <c:ptCount val="18"/>
                <c:pt idx="0">
                  <c:v>0.96527595745879435</c:v>
                </c:pt>
                <c:pt idx="1">
                  <c:v>1.0291594994934792</c:v>
                </c:pt>
                <c:pt idx="2">
                  <c:v>0.97512069063140272</c:v>
                </c:pt>
                <c:pt idx="3">
                  <c:v>0.956191791398871</c:v>
                </c:pt>
                <c:pt idx="4">
                  <c:v>0.95561114511434664</c:v>
                </c:pt>
                <c:pt idx="5">
                  <c:v>0.95439560189928663</c:v>
                </c:pt>
                <c:pt idx="6">
                  <c:v>0.95595323571187885</c:v>
                </c:pt>
                <c:pt idx="7">
                  <c:v>0.95568736690934464</c:v>
                </c:pt>
                <c:pt idx="8">
                  <c:v>0.98100605882522685</c:v>
                </c:pt>
                <c:pt idx="9">
                  <c:v>0.99230657985224269</c:v>
                </c:pt>
                <c:pt idx="10">
                  <c:v>0.97246512830086373</c:v>
                </c:pt>
                <c:pt idx="11">
                  <c:v>0.97609618134718079</c:v>
                </c:pt>
                <c:pt idx="12">
                  <c:v>0.95493717089260421</c:v>
                </c:pt>
                <c:pt idx="13">
                  <c:v>0.95601708096151417</c:v>
                </c:pt>
                <c:pt idx="14">
                  <c:v>0.95614563723511281</c:v>
                </c:pt>
                <c:pt idx="15">
                  <c:v>0.95795563217395618</c:v>
                </c:pt>
                <c:pt idx="16">
                  <c:v>0.95528106223797971</c:v>
                </c:pt>
                <c:pt idx="17">
                  <c:v>0.95532507029721858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211-4749-9D6A-B0F1EF19B5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tabellalle!$B$23:$C$23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SB2026 </c:v>
                </c:pt>
                <c:pt idx="13">
                  <c:v> Anslag RNB2026 </c:v>
                </c:pt>
              </c:strCache>
            </c:strRef>
          </c:cat>
          <c:val>
            <c:numRef>
              <c:f>tabellalle!$C$24:$C$37</c:f>
              <c:numCache>
                <c:formatCode>0.0\ %</c:formatCode>
                <c:ptCount val="14"/>
                <c:pt idx="0">
                  <c:v>2.9190553126194209E-2</c:v>
                </c:pt>
                <c:pt idx="1">
                  <c:v>2.8184380763648032E-2</c:v>
                </c:pt>
                <c:pt idx="2">
                  <c:v>6.93516570671735E-2</c:v>
                </c:pt>
                <c:pt idx="3">
                  <c:v>6.7614421020744039E-2</c:v>
                </c:pt>
                <c:pt idx="4">
                  <c:v>8.0416809597936428E-2</c:v>
                </c:pt>
                <c:pt idx="5">
                  <c:v>9.0132426526917081E-2</c:v>
                </c:pt>
                <c:pt idx="6">
                  <c:v>9.2237686054888787E-2</c:v>
                </c:pt>
                <c:pt idx="7">
                  <c:v>8.9143274219158131E-2</c:v>
                </c:pt>
                <c:pt idx="8">
                  <c:v>9.155963650712938E-2</c:v>
                </c:pt>
                <c:pt idx="9">
                  <c:v>9.0910303913413246E-2</c:v>
                </c:pt>
                <c:pt idx="10">
                  <c:v>0.10769552594114734</c:v>
                </c:pt>
                <c:pt idx="11">
                  <c:v>0.10828707132883063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4F-4BC9-8558-D81A8629BDC6}"/>
            </c:ext>
          </c:extLst>
        </c:ser>
        <c:ser>
          <c:idx val="1"/>
          <c:order val="1"/>
          <c:tx>
            <c:strRef>
              <c:f>tabellalle!$C$23:$D$23</c:f>
              <c:strCache>
                <c:ptCount val="1"/>
                <c:pt idx="0">
                  <c:v>2025 2026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SB2026 </c:v>
                </c:pt>
                <c:pt idx="13">
                  <c:v> Anslag RNB2026 </c:v>
                </c:pt>
              </c:strCache>
            </c:strRef>
          </c:cat>
          <c:val>
            <c:numRef>
              <c:f>tabellalle!$D$24:$D$37</c:f>
              <c:numCache>
                <c:formatCode>0.0\ %</c:formatCode>
                <c:ptCount val="14"/>
                <c:pt idx="0">
                  <c:v>0.51965635134367216</c:v>
                </c:pt>
                <c:pt idx="1">
                  <c:v>1.0955194877300403</c:v>
                </c:pt>
                <c:pt idx="2">
                  <c:v>0.20454229278067831</c:v>
                </c:pt>
                <c:pt idx="12">
                  <c:v>5.3015959874105241E-2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4F-4BC9-8558-D81A8629BD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fylkeskommunene.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tabellalle!$F$23:$G$23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SB2026 </c:v>
                </c:pt>
                <c:pt idx="13">
                  <c:v> Anslag RNB2026 </c:v>
                </c:pt>
              </c:strCache>
            </c:strRef>
          </c:cat>
          <c:val>
            <c:numRef>
              <c:f>tabellalle!$G$24:$G$37</c:f>
              <c:numCache>
                <c:formatCode>0.0\ %</c:formatCode>
                <c:ptCount val="14"/>
                <c:pt idx="0">
                  <c:v>1.9295044878169475E-2</c:v>
                </c:pt>
                <c:pt idx="1">
                  <c:v>1.5416458155696647E-2</c:v>
                </c:pt>
                <c:pt idx="2">
                  <c:v>7.2073747194751261E-3</c:v>
                </c:pt>
                <c:pt idx="3">
                  <c:v>7.1914245788855706E-3</c:v>
                </c:pt>
                <c:pt idx="4">
                  <c:v>2.534794207137453E-2</c:v>
                </c:pt>
                <c:pt idx="5">
                  <c:v>2.2122082714070256E-2</c:v>
                </c:pt>
                <c:pt idx="6">
                  <c:v>1.8812554172573784E-2</c:v>
                </c:pt>
                <c:pt idx="7">
                  <c:v>1.8350300274582173E-2</c:v>
                </c:pt>
                <c:pt idx="8">
                  <c:v>1.6021666961882831E-2</c:v>
                </c:pt>
                <c:pt idx="9">
                  <c:v>1.5943510382199485E-2</c:v>
                </c:pt>
                <c:pt idx="10">
                  <c:v>2.3219335640952765E-3</c:v>
                </c:pt>
                <c:pt idx="11">
                  <c:v>-2.1272481435045861E-5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8F-47D5-ACC9-418D26704D2D}"/>
            </c:ext>
          </c:extLst>
        </c:ser>
        <c:ser>
          <c:idx val="1"/>
          <c:order val="1"/>
          <c:tx>
            <c:strRef>
              <c:f>tabellalle!$G$23:$H$23</c:f>
              <c:strCache>
                <c:ptCount val="1"/>
                <c:pt idx="0">
                  <c:v>2025 2026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SB2026 </c:v>
                </c:pt>
                <c:pt idx="13">
                  <c:v> Anslag RNB2026 </c:v>
                </c:pt>
              </c:strCache>
            </c:strRef>
          </c:cat>
          <c:val>
            <c:numRef>
              <c:f>tabellalle!$H$24:$H$37</c:f>
              <c:numCache>
                <c:formatCode>0.0\ %</c:formatCode>
                <c:ptCount val="14"/>
                <c:pt idx="0">
                  <c:v>0.53822767075855082</c:v>
                </c:pt>
                <c:pt idx="1">
                  <c:v>1.1365153222922859</c:v>
                </c:pt>
                <c:pt idx="2">
                  <c:v>0.22894115623252886</c:v>
                </c:pt>
                <c:pt idx="12">
                  <c:v>5.1401406676228036E-2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8F-47D5-ACC9-418D26704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Skatteinngang - kommunene. Akkumulert endring fra året før i prosent.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tabellalle!$B$23:$C$23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AE7-462D-B832-01CBDA7CF2C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AE7-462D-B832-01CBDA7CF2C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D9A-4D9C-B79A-6F5C733A3C8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SB2026 </c:v>
                </c:pt>
                <c:pt idx="13">
                  <c:v> Anslag RNB2026 </c:v>
                </c:pt>
                <c:pt idx="14">
                  <c:v> Anslag NB2027 </c:v>
                </c:pt>
                <c:pt idx="15">
                  <c:v> -   </c:v>
                </c:pt>
              </c:strCache>
            </c:strRef>
          </c:cat>
          <c:val>
            <c:numRef>
              <c:f>tabellalle!$C$24:$C$39</c:f>
              <c:numCache>
                <c:formatCode>0.0\ %</c:formatCode>
                <c:ptCount val="16"/>
                <c:pt idx="0">
                  <c:v>2.9190553126194209E-2</c:v>
                </c:pt>
                <c:pt idx="1">
                  <c:v>2.8184380763648032E-2</c:v>
                </c:pt>
                <c:pt idx="2">
                  <c:v>6.93516570671735E-2</c:v>
                </c:pt>
                <c:pt idx="3">
                  <c:v>6.7614421020744039E-2</c:v>
                </c:pt>
                <c:pt idx="4">
                  <c:v>8.0416809597936428E-2</c:v>
                </c:pt>
                <c:pt idx="5">
                  <c:v>9.0132426526917081E-2</c:v>
                </c:pt>
                <c:pt idx="6">
                  <c:v>9.2237686054888787E-2</c:v>
                </c:pt>
                <c:pt idx="7">
                  <c:v>8.9143274219158131E-2</c:v>
                </c:pt>
                <c:pt idx="8">
                  <c:v>9.155963650712938E-2</c:v>
                </c:pt>
                <c:pt idx="9">
                  <c:v>9.0910303913413246E-2</c:v>
                </c:pt>
                <c:pt idx="10">
                  <c:v>0.10769552594114734</c:v>
                </c:pt>
                <c:pt idx="11">
                  <c:v>0.10828707132883063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AE7-462D-B832-01CBDA7CF2CC}"/>
            </c:ext>
          </c:extLst>
        </c:ser>
        <c:ser>
          <c:idx val="0"/>
          <c:order val="1"/>
          <c:tx>
            <c:strRef>
              <c:f>tabellalle!$C$23:$D$23</c:f>
              <c:strCache>
                <c:ptCount val="1"/>
                <c:pt idx="0">
                  <c:v>2025 2026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SB2026 </c:v>
                </c:pt>
                <c:pt idx="13">
                  <c:v> Anslag RNB2026 </c:v>
                </c:pt>
                <c:pt idx="14">
                  <c:v> Anslag NB2027 </c:v>
                </c:pt>
                <c:pt idx="15">
                  <c:v> -   </c:v>
                </c:pt>
              </c:strCache>
            </c:strRef>
          </c:cat>
          <c:val>
            <c:numRef>
              <c:f>tabellalle!$D$24:$D$39</c:f>
              <c:numCache>
                <c:formatCode>0.0\ %</c:formatCode>
                <c:ptCount val="16"/>
                <c:pt idx="0">
                  <c:v>0.51965635134367216</c:v>
                </c:pt>
                <c:pt idx="1">
                  <c:v>1.0955194877300403</c:v>
                </c:pt>
                <c:pt idx="2">
                  <c:v>0.20454229278067831</c:v>
                </c:pt>
                <c:pt idx="12">
                  <c:v>5.3015959874105241E-2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E7-462D-B832-01CBDA7CF2C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1.5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1"/>
              <a:t>Skatteinngang</a:t>
            </a:r>
            <a:r>
              <a:rPr lang="nb-NO" sz="1200" b="1" baseline="0"/>
              <a:t> - fylkeskommunene. Akkumulert endring fra året før i prosent.</a:t>
            </a:r>
            <a:endParaRPr lang="nb-NO" sz="1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tabellalle!$F$23:$G$23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055-4A6F-8BAB-7EBAD223D404}"/>
              </c:ext>
            </c:extLst>
          </c:dPt>
          <c:dPt>
            <c:idx val="14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055-4A6F-8BAB-7EBAD223D404}"/>
              </c:ext>
            </c:extLst>
          </c:dPt>
          <c:dPt>
            <c:idx val="15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055-4A6F-8BAB-7EBAD223D404}"/>
              </c:ext>
            </c:extLst>
          </c:dPt>
          <c:dLbls>
            <c:numFmt formatCode="0.0\ 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SB2026 </c:v>
                </c:pt>
                <c:pt idx="13">
                  <c:v> Anslag RNB2026 </c:v>
                </c:pt>
                <c:pt idx="14">
                  <c:v> Anslag NB2027 </c:v>
                </c:pt>
                <c:pt idx="15">
                  <c:v> -   </c:v>
                </c:pt>
              </c:strCache>
            </c:strRef>
          </c:cat>
          <c:val>
            <c:numRef>
              <c:f>tabellalle!$G$24:$G$39</c:f>
              <c:numCache>
                <c:formatCode>0.0\ %</c:formatCode>
                <c:ptCount val="16"/>
                <c:pt idx="0">
                  <c:v>1.9295044878169475E-2</c:v>
                </c:pt>
                <c:pt idx="1">
                  <c:v>1.5416458155696647E-2</c:v>
                </c:pt>
                <c:pt idx="2">
                  <c:v>7.2073747194751261E-3</c:v>
                </c:pt>
                <c:pt idx="3">
                  <c:v>7.1914245788855706E-3</c:v>
                </c:pt>
                <c:pt idx="4">
                  <c:v>2.534794207137453E-2</c:v>
                </c:pt>
                <c:pt idx="5">
                  <c:v>2.2122082714070256E-2</c:v>
                </c:pt>
                <c:pt idx="6">
                  <c:v>1.8812554172573784E-2</c:v>
                </c:pt>
                <c:pt idx="7">
                  <c:v>1.8350300274582173E-2</c:v>
                </c:pt>
                <c:pt idx="8">
                  <c:v>1.6021666961882831E-2</c:v>
                </c:pt>
                <c:pt idx="9">
                  <c:v>1.5943510382199485E-2</c:v>
                </c:pt>
                <c:pt idx="10">
                  <c:v>2.3219335640952765E-3</c:v>
                </c:pt>
                <c:pt idx="11">
                  <c:v>-2.1272481435045861E-5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5E-4104-BB67-50E50D1AB65B}"/>
            </c:ext>
          </c:extLst>
        </c:ser>
        <c:ser>
          <c:idx val="1"/>
          <c:order val="1"/>
          <c:tx>
            <c:strRef>
              <c:f>tabellalle!$G$23:$H$23</c:f>
              <c:strCache>
                <c:ptCount val="1"/>
                <c:pt idx="0">
                  <c:v>2025 2026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SB2026 </c:v>
                </c:pt>
                <c:pt idx="13">
                  <c:v> Anslag RNB2026 </c:v>
                </c:pt>
                <c:pt idx="14">
                  <c:v> Anslag NB2027 </c:v>
                </c:pt>
                <c:pt idx="15">
                  <c:v> -   </c:v>
                </c:pt>
              </c:strCache>
            </c:strRef>
          </c:cat>
          <c:val>
            <c:numRef>
              <c:f>tabellalle!$H$24:$H$39</c:f>
              <c:numCache>
                <c:formatCode>0.0\ %</c:formatCode>
                <c:ptCount val="16"/>
                <c:pt idx="0">
                  <c:v>0.53822767075855082</c:v>
                </c:pt>
                <c:pt idx="1">
                  <c:v>1.1365153222922859</c:v>
                </c:pt>
                <c:pt idx="2">
                  <c:v>0.22894115623252886</c:v>
                </c:pt>
                <c:pt idx="12">
                  <c:v>5.1401406676228036E-2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25E-4104-BB67-50E50D1AB6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0.0\ 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1.5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2EC4C02-5169-4B6B-BDFA-3E66E7B25D93}">
  <sheetPr/>
  <sheetViews>
    <sheetView zoomScale="105" workbookViewId="0" zoomToFit="1"/>
  </sheetViews>
  <sheetProtection content="1" objects="1"/>
  <pageMargins left="0.7" right="0.7" top="0.75" bottom="0.75" header="0.3" footer="0.3"/>
  <pageSetup paperSize="9"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0340578-8FE3-44FF-8970-EAC356AE2DAF}">
  <sheetPr/>
  <sheetViews>
    <sheetView zoomScale="133" workbookViewId="0" zoomToFit="1"/>
  </sheetViews>
  <sheetProtection content="1" objects="1"/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245035</xdr:colOff>
      <xdr:row>35</xdr:row>
      <xdr:rowOff>169396</xdr:rowOff>
    </xdr:from>
    <xdr:to>
      <xdr:col>36</xdr:col>
      <xdr:colOff>245035</xdr:colOff>
      <xdr:row>52</xdr:row>
      <xdr:rowOff>64621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074AA6CA-753C-4958-91FF-589AC4A15D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</xdr:col>
      <xdr:colOff>181908</xdr:colOff>
      <xdr:row>9</xdr:row>
      <xdr:rowOff>92000</xdr:rowOff>
    </xdr:from>
    <xdr:to>
      <xdr:col>36</xdr:col>
      <xdr:colOff>91141</xdr:colOff>
      <xdr:row>28</xdr:row>
      <xdr:rowOff>34776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094DAADE-D7EF-459A-8EFC-ADD474DA29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27</xdr:col>
      <xdr:colOff>292100</xdr:colOff>
      <xdr:row>56</xdr:row>
      <xdr:rowOff>149599</xdr:rowOff>
    </xdr:from>
    <xdr:to>
      <xdr:col>38</xdr:col>
      <xdr:colOff>208139</xdr:colOff>
      <xdr:row>75</xdr:row>
      <xdr:rowOff>54348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9FDF5862-C721-487B-8919-1A896052D1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25</xdr:col>
      <xdr:colOff>582146</xdr:colOff>
      <xdr:row>94</xdr:row>
      <xdr:rowOff>162590</xdr:rowOff>
    </xdr:from>
    <xdr:to>
      <xdr:col>34</xdr:col>
      <xdr:colOff>56029</xdr:colOff>
      <xdr:row>113</xdr:row>
      <xdr:rowOff>33618</xdr:rowOff>
    </xdr:to>
    <xdr:graphicFrame macro="">
      <xdr:nvGraphicFramePr>
        <xdr:cNvPr id="15" name="Diagram 14">
          <a:extLst>
            <a:ext uri="{FF2B5EF4-FFF2-40B4-BE49-F238E27FC236}">
              <a16:creationId xmlns:a16="http://schemas.microsoft.com/office/drawing/2014/main" id="{2F9FBBFB-832B-46A7-AFE4-9FE05EA1B2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25</xdr:col>
      <xdr:colOff>466912</xdr:colOff>
      <xdr:row>183</xdr:row>
      <xdr:rowOff>186764</xdr:rowOff>
    </xdr:from>
    <xdr:to>
      <xdr:col>35</xdr:col>
      <xdr:colOff>162112</xdr:colOff>
      <xdr:row>202</xdr:row>
      <xdr:rowOff>78627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FC35EC54-9928-415B-869F-9C353714BB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25</xdr:col>
      <xdr:colOff>408268</xdr:colOff>
      <xdr:row>154</xdr:row>
      <xdr:rowOff>143995</xdr:rowOff>
    </xdr:from>
    <xdr:to>
      <xdr:col>36</xdr:col>
      <xdr:colOff>122518</xdr:colOff>
      <xdr:row>173</xdr:row>
      <xdr:rowOff>182094</xdr:rowOff>
    </xdr:to>
    <xdr:graphicFrame macro="">
      <xdr:nvGraphicFramePr>
        <xdr:cNvPr id="17" name="Diagram 16">
          <a:extLst>
            <a:ext uri="{FF2B5EF4-FFF2-40B4-BE49-F238E27FC236}">
              <a16:creationId xmlns:a16="http://schemas.microsoft.com/office/drawing/2014/main" id="{4BE3E662-A716-4D0D-AAA3-655C9C4A65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25</xdr:col>
      <xdr:colOff>474383</xdr:colOff>
      <xdr:row>223</xdr:row>
      <xdr:rowOff>108323</xdr:rowOff>
    </xdr:from>
    <xdr:to>
      <xdr:col>35</xdr:col>
      <xdr:colOff>169583</xdr:colOff>
      <xdr:row>242</xdr:row>
      <xdr:rowOff>216832</xdr:rowOff>
    </xdr:to>
    <xdr:graphicFrame macro="">
      <xdr:nvGraphicFramePr>
        <xdr:cNvPr id="18" name="Diagram 17">
          <a:extLst>
            <a:ext uri="{FF2B5EF4-FFF2-40B4-BE49-F238E27FC236}">
              <a16:creationId xmlns:a16="http://schemas.microsoft.com/office/drawing/2014/main" id="{6AD99BEA-DC40-47E7-864A-732144C0CD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25</xdr:col>
      <xdr:colOff>373529</xdr:colOff>
      <xdr:row>256</xdr:row>
      <xdr:rowOff>0</xdr:rowOff>
    </xdr:from>
    <xdr:to>
      <xdr:col>36</xdr:col>
      <xdr:colOff>382348</xdr:colOff>
      <xdr:row>275</xdr:row>
      <xdr:rowOff>108510</xdr:rowOff>
    </xdr:to>
    <xdr:graphicFrame macro="">
      <xdr:nvGraphicFramePr>
        <xdr:cNvPr id="19" name="Diagram 18">
          <a:extLst>
            <a:ext uri="{FF2B5EF4-FFF2-40B4-BE49-F238E27FC236}">
              <a16:creationId xmlns:a16="http://schemas.microsoft.com/office/drawing/2014/main" id="{40AF432F-36FA-40AF-B40F-8DA8D3439A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25</xdr:col>
      <xdr:colOff>384735</xdr:colOff>
      <xdr:row>288</xdr:row>
      <xdr:rowOff>160618</xdr:rowOff>
    </xdr:from>
    <xdr:to>
      <xdr:col>38</xdr:col>
      <xdr:colOff>505385</xdr:colOff>
      <xdr:row>308</xdr:row>
      <xdr:rowOff>78628</xdr:rowOff>
    </xdr:to>
    <xdr:graphicFrame macro="">
      <xdr:nvGraphicFramePr>
        <xdr:cNvPr id="20" name="Diagram 19">
          <a:extLst>
            <a:ext uri="{FF2B5EF4-FFF2-40B4-BE49-F238E27FC236}">
              <a16:creationId xmlns:a16="http://schemas.microsoft.com/office/drawing/2014/main" id="{BB9411A9-901B-4789-8720-16C2BC58EB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25</xdr:col>
      <xdr:colOff>265207</xdr:colOff>
      <xdr:row>323</xdr:row>
      <xdr:rowOff>183029</xdr:rowOff>
    </xdr:from>
    <xdr:to>
      <xdr:col>35</xdr:col>
      <xdr:colOff>732637</xdr:colOff>
      <xdr:row>341</xdr:row>
      <xdr:rowOff>142501</xdr:rowOff>
    </xdr:to>
    <xdr:graphicFrame macro="">
      <xdr:nvGraphicFramePr>
        <xdr:cNvPr id="21" name="Diagram 20">
          <a:extLst>
            <a:ext uri="{FF2B5EF4-FFF2-40B4-BE49-F238E27FC236}">
              <a16:creationId xmlns:a16="http://schemas.microsoft.com/office/drawing/2014/main" id="{0B992B1C-7CB5-4808-8C3C-3B98FCBADE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25</xdr:col>
      <xdr:colOff>526677</xdr:colOff>
      <xdr:row>113</xdr:row>
      <xdr:rowOff>168087</xdr:rowOff>
    </xdr:from>
    <xdr:to>
      <xdr:col>34</xdr:col>
      <xdr:colOff>560</xdr:colOff>
      <xdr:row>133</xdr:row>
      <xdr:rowOff>16703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2D8CB65-B057-48E9-BBF9-FF070904DC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25</xdr:col>
      <xdr:colOff>515470</xdr:colOff>
      <xdr:row>133</xdr:row>
      <xdr:rowOff>134470</xdr:rowOff>
    </xdr:from>
    <xdr:to>
      <xdr:col>33</xdr:col>
      <xdr:colOff>751353</xdr:colOff>
      <xdr:row>151</xdr:row>
      <xdr:rowOff>173586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9B3DD25F-9555-400C-8C87-565437ED5C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25</xdr:col>
      <xdr:colOff>481853</xdr:colOff>
      <xdr:row>203</xdr:row>
      <xdr:rowOff>67236</xdr:rowOff>
    </xdr:from>
    <xdr:to>
      <xdr:col>35</xdr:col>
      <xdr:colOff>177053</xdr:colOff>
      <xdr:row>222</xdr:row>
      <xdr:rowOff>3923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2F6C299E-A180-493B-AA09-033CF25A8C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25</xdr:col>
      <xdr:colOff>302559</xdr:colOff>
      <xdr:row>343</xdr:row>
      <xdr:rowOff>89647</xdr:rowOff>
    </xdr:from>
    <xdr:to>
      <xdr:col>36</xdr:col>
      <xdr:colOff>7989</xdr:colOff>
      <xdr:row>362</xdr:row>
      <xdr:rowOff>26707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4D04D6AC-DBE6-474B-B419-BFDDDB4164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47623</xdr:colOff>
      <xdr:row>19</xdr:row>
      <xdr:rowOff>20107</xdr:rowOff>
    </xdr:from>
    <xdr:to>
      <xdr:col>24</xdr:col>
      <xdr:colOff>127000</xdr:colOff>
      <xdr:row>41</xdr:row>
      <xdr:rowOff>52916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8837653-8E99-23C6-FFBB-A830FBFADEA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264583</xdr:colOff>
      <xdr:row>19</xdr:row>
      <xdr:rowOff>0</xdr:rowOff>
    </xdr:from>
    <xdr:to>
      <xdr:col>36</xdr:col>
      <xdr:colOff>211666</xdr:colOff>
      <xdr:row>41</xdr:row>
      <xdr:rowOff>11643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B61F78CD-3D81-4669-A3B8-EBBDE73B14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11620500" cy="7592786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3D9C591-8B68-41CA-8F2B-7CD433C4B54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11616203" cy="7584192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BECB4019-B5C8-4547-9A7B-A5EAB6332F7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C371"/>
  <sheetViews>
    <sheetView zoomScale="85" zoomScaleNormal="85" workbookViewId="0">
      <pane xSplit="3" ySplit="6" topLeftCell="K311" activePane="bottomRight" state="frozen"/>
      <selection pane="topRight" activeCell="D1" sqref="D1"/>
      <selection pane="bottomLeft" activeCell="A7" sqref="A7"/>
      <selection pane="bottomRight" activeCell="T365" sqref="T365"/>
    </sheetView>
  </sheetViews>
  <sheetFormatPr baseColWidth="10" defaultColWidth="11.5546875" defaultRowHeight="14.4"/>
  <cols>
    <col min="1" max="1" width="4.6640625" customWidth="1"/>
    <col min="2" max="2" width="11.5546875" style="84" customWidth="1"/>
    <col min="3" max="3" width="18.44140625" style="84" customWidth="1"/>
    <col min="4" max="4" width="17.33203125" style="84" bestFit="1" customWidth="1"/>
    <col min="5" max="5" width="15.33203125" style="84" bestFit="1" customWidth="1"/>
    <col min="6" max="7" width="11.44140625" style="84"/>
    <col min="8" max="8" width="14.44140625" style="84" bestFit="1" customWidth="1"/>
    <col min="9" max="9" width="9.6640625" style="84" bestFit="1" customWidth="1"/>
    <col min="10" max="10" width="14" style="84" bestFit="1" customWidth="1"/>
    <col min="11" max="11" width="11.44140625" style="84"/>
    <col min="12" max="12" width="13.6640625" style="84" bestFit="1" customWidth="1"/>
    <col min="13" max="13" width="17.6640625" style="84" bestFit="1" customWidth="1"/>
    <col min="14" max="14" width="17.33203125" style="84" bestFit="1" customWidth="1"/>
    <col min="15" max="15" width="13.6640625" style="84" bestFit="1" customWidth="1"/>
    <col min="16" max="16" width="11.44140625" style="84"/>
    <col min="17" max="17" width="12.5546875" style="84" customWidth="1"/>
    <col min="18" max="18" width="14.6640625" style="84" customWidth="1"/>
    <col min="19" max="19" width="13.33203125" style="84" bestFit="1" customWidth="1"/>
    <col min="20" max="20" width="13" style="84" customWidth="1"/>
    <col min="21" max="21" width="16.5546875" style="84" customWidth="1"/>
    <col min="22" max="22" width="13.33203125" style="84" customWidth="1"/>
    <col min="24" max="24" width="17.33203125" style="84" bestFit="1" customWidth="1"/>
    <col min="25" max="25" width="13.6640625" style="84" bestFit="1" customWidth="1"/>
  </cols>
  <sheetData>
    <row r="1" spans="2:27" ht="28.8">
      <c r="B1" s="68" t="s">
        <v>0</v>
      </c>
      <c r="C1" s="68" t="s">
        <v>1</v>
      </c>
      <c r="D1" s="242" t="s">
        <v>2</v>
      </c>
      <c r="E1" s="242"/>
      <c r="F1" s="242"/>
      <c r="G1" s="243" t="s">
        <v>3</v>
      </c>
      <c r="H1" s="243"/>
      <c r="I1" s="243" t="s">
        <v>4</v>
      </c>
      <c r="J1" s="243"/>
      <c r="K1" s="243"/>
      <c r="L1" s="243"/>
      <c r="M1" s="69" t="s">
        <v>5</v>
      </c>
      <c r="N1" s="244" t="s">
        <v>6</v>
      </c>
      <c r="O1" s="244"/>
      <c r="P1" s="244"/>
      <c r="Q1" s="70" t="s">
        <v>7</v>
      </c>
      <c r="R1" s="236" t="s">
        <v>8</v>
      </c>
      <c r="S1" s="236"/>
      <c r="T1" s="71" t="s">
        <v>9</v>
      </c>
      <c r="U1" s="72" t="s">
        <v>10</v>
      </c>
      <c r="V1" s="72" t="s">
        <v>10</v>
      </c>
      <c r="X1" t="s">
        <v>11</v>
      </c>
      <c r="Y1"/>
    </row>
    <row r="2" spans="2:27">
      <c r="B2" s="177" t="s">
        <v>12</v>
      </c>
      <c r="C2" s="178"/>
      <c r="D2" s="237" t="s">
        <v>445</v>
      </c>
      <c r="E2" s="238"/>
      <c r="F2" s="238"/>
      <c r="G2" s="239" t="s">
        <v>13</v>
      </c>
      <c r="H2" s="239"/>
      <c r="I2" s="179" t="s">
        <v>14</v>
      </c>
      <c r="J2" s="179"/>
      <c r="K2" s="179"/>
      <c r="L2" s="179"/>
      <c r="M2" s="180" t="str">
        <f>D2</f>
        <v>Mar</v>
      </c>
      <c r="N2" s="240" t="str">
        <f>D2</f>
        <v>Mar</v>
      </c>
      <c r="O2" s="241"/>
      <c r="P2" s="241"/>
      <c r="Q2" s="181" t="str">
        <f>RIGHT(N2,4)</f>
        <v>Mar</v>
      </c>
      <c r="R2" s="245" t="s">
        <v>15</v>
      </c>
      <c r="S2" s="245"/>
      <c r="T2" s="73" t="s">
        <v>16</v>
      </c>
      <c r="U2" s="76" t="str">
        <f>D2</f>
        <v>Mar</v>
      </c>
      <c r="V2" s="74" t="str">
        <f>U2</f>
        <v>Mar</v>
      </c>
      <c r="X2" t="s">
        <v>17</v>
      </c>
      <c r="Y2"/>
    </row>
    <row r="3" spans="2:27">
      <c r="B3" s="182" t="s">
        <v>18</v>
      </c>
      <c r="C3" s="183"/>
      <c r="D3" s="175"/>
      <c r="E3" s="175"/>
      <c r="F3" s="75" t="s">
        <v>19</v>
      </c>
      <c r="G3" s="241" t="s">
        <v>20</v>
      </c>
      <c r="H3" s="241"/>
      <c r="I3" s="179" t="s">
        <v>21</v>
      </c>
      <c r="J3" s="179"/>
      <c r="K3" s="179" t="s">
        <v>22</v>
      </c>
      <c r="L3" s="179"/>
      <c r="M3" s="180" t="s">
        <v>23</v>
      </c>
      <c r="N3" s="184" t="s">
        <v>24</v>
      </c>
      <c r="O3" s="179"/>
      <c r="P3" s="184" t="s">
        <v>25</v>
      </c>
      <c r="Q3" s="185" t="s">
        <v>26</v>
      </c>
      <c r="R3" s="176" t="s">
        <v>27</v>
      </c>
      <c r="S3" s="186" t="s">
        <v>28</v>
      </c>
      <c r="T3" s="165">
        <v>46023</v>
      </c>
      <c r="V3" s="74"/>
      <c r="X3" s="184"/>
      <c r="Y3" s="179"/>
    </row>
    <row r="4" spans="2:27">
      <c r="B4" s="183"/>
      <c r="C4" s="77">
        <f>J367</f>
        <v>-109.42461486183257</v>
      </c>
      <c r="D4" s="187" t="s">
        <v>29</v>
      </c>
      <c r="E4" s="175" t="s">
        <v>30</v>
      </c>
      <c r="F4" s="175" t="s">
        <v>31</v>
      </c>
      <c r="G4" s="184" t="s">
        <v>32</v>
      </c>
      <c r="H4" s="184" t="s">
        <v>29</v>
      </c>
      <c r="I4" s="184" t="s">
        <v>30</v>
      </c>
      <c r="J4" s="184" t="s">
        <v>29</v>
      </c>
      <c r="K4" s="184" t="s">
        <v>30</v>
      </c>
      <c r="L4" s="184" t="s">
        <v>29</v>
      </c>
      <c r="M4" s="181" t="s">
        <v>29</v>
      </c>
      <c r="N4" s="184" t="s">
        <v>29</v>
      </c>
      <c r="O4" s="184" t="s">
        <v>30</v>
      </c>
      <c r="P4" s="184" t="s">
        <v>33</v>
      </c>
      <c r="Q4" s="181" t="s">
        <v>29</v>
      </c>
      <c r="R4" s="186" t="s">
        <v>34</v>
      </c>
      <c r="S4" s="186" t="s">
        <v>30</v>
      </c>
      <c r="T4" s="188"/>
      <c r="U4" s="78" t="s">
        <v>29</v>
      </c>
      <c r="V4" s="187" t="s">
        <v>30</v>
      </c>
      <c r="X4" s="184" t="s">
        <v>29</v>
      </c>
      <c r="Y4" s="184" t="s">
        <v>30</v>
      </c>
    </row>
    <row r="5" spans="2:27">
      <c r="B5" s="79"/>
      <c r="C5" s="79"/>
      <c r="D5" s="80">
        <v>1</v>
      </c>
      <c r="E5" s="80">
        <v>2</v>
      </c>
      <c r="F5" s="80">
        <v>3</v>
      </c>
      <c r="G5" s="80">
        <v>4</v>
      </c>
      <c r="H5" s="80">
        <v>5</v>
      </c>
      <c r="I5" s="80">
        <v>6</v>
      </c>
      <c r="J5" s="80">
        <v>7</v>
      </c>
      <c r="K5" s="80">
        <v>8</v>
      </c>
      <c r="L5" s="80">
        <v>9</v>
      </c>
      <c r="M5" s="80">
        <v>10</v>
      </c>
      <c r="N5" s="80">
        <v>11</v>
      </c>
      <c r="O5" s="80">
        <v>12</v>
      </c>
      <c r="P5" s="80">
        <v>13</v>
      </c>
      <c r="Q5" s="80">
        <v>14</v>
      </c>
      <c r="R5" s="81">
        <v>15</v>
      </c>
      <c r="S5" s="81">
        <v>16</v>
      </c>
      <c r="T5" s="82">
        <v>17</v>
      </c>
      <c r="U5" s="80">
        <v>18</v>
      </c>
      <c r="V5" s="80">
        <v>19</v>
      </c>
      <c r="X5" s="80">
        <v>21</v>
      </c>
      <c r="Y5" s="80">
        <v>22</v>
      </c>
    </row>
    <row r="6" spans="2:27" ht="18.75" customHeight="1">
      <c r="B6" s="83"/>
      <c r="R6" s="85"/>
      <c r="S6" s="129"/>
      <c r="T6" s="85"/>
      <c r="U6" s="85"/>
      <c r="V6" s="85"/>
    </row>
    <row r="7" spans="2:27" ht="22.2" customHeight="1">
      <c r="B7" s="205">
        <v>301</v>
      </c>
      <c r="C7" t="s">
        <v>35</v>
      </c>
      <c r="D7" s="1">
        <v>12650846</v>
      </c>
      <c r="E7" s="86">
        <f>D7/T7*1000</f>
        <v>17360.509061168032</v>
      </c>
      <c r="F7" s="87">
        <f t="shared" ref="F7:F70" si="0">E7/E$365</f>
        <v>1.2262758343632199</v>
      </c>
      <c r="G7" s="189">
        <f>($E$365+$Y$365-E7-Y7)*0.64</f>
        <v>-2049.9602558131401</v>
      </c>
      <c r="H7" s="189">
        <f>G7*T7/1000</f>
        <v>-1493834.7378546167</v>
      </c>
      <c r="I7" s="189">
        <f t="shared" ref="I7:I70" si="1">IF(E7+Y7&lt;(E$365+Y$365)*0.9,((E$365+Y$365)*0.9-E7-Y7)*0.35,0)</f>
        <v>0</v>
      </c>
      <c r="J7" s="88">
        <f t="shared" ref="J7:J70" si="2">I7*T7/1000</f>
        <v>0</v>
      </c>
      <c r="K7" s="189">
        <f>I7+J$367</f>
        <v>-109.42461486183257</v>
      </c>
      <c r="L7" s="88">
        <f t="shared" ref="L7:L70" si="3">K7*T7/1000</f>
        <v>-79739.248794425454</v>
      </c>
      <c r="M7" s="89">
        <f>+H7+L7</f>
        <v>-1573573.9866490422</v>
      </c>
      <c r="N7" s="89">
        <f>D7+M7</f>
        <v>11077272.013350958</v>
      </c>
      <c r="O7" s="89">
        <f>N7/T7*1000</f>
        <v>15201.124190493058</v>
      </c>
      <c r="P7" s="90">
        <f t="shared" ref="P7:P70" si="4">O7/O$365</f>
        <v>1.0737456594318115</v>
      </c>
      <c r="Q7" s="1">
        <v>-654233.3939190876</v>
      </c>
      <c r="R7" s="90">
        <f>(D7-U7)/U7</f>
        <v>0.17621245680962411</v>
      </c>
      <c r="S7" s="90">
        <f>(E7-V7)/V7</f>
        <v>0.16907170761456866</v>
      </c>
      <c r="T7" s="92">
        <v>728714</v>
      </c>
      <c r="U7" s="1">
        <v>10755579</v>
      </c>
      <c r="V7" s="1">
        <v>14849.823965538664</v>
      </c>
      <c r="W7" s="196"/>
      <c r="X7" s="89">
        <v>0</v>
      </c>
      <c r="Y7" s="89">
        <f>X7*1000/T7</f>
        <v>0</v>
      </c>
      <c r="Z7" s="1"/>
      <c r="AA7" s="1"/>
    </row>
    <row r="8" spans="2:27" ht="25.2" customHeight="1">
      <c r="B8" s="205">
        <v>1101</v>
      </c>
      <c r="C8" t="s">
        <v>36</v>
      </c>
      <c r="D8" s="1">
        <v>227781</v>
      </c>
      <c r="E8" s="86">
        <f t="shared" ref="E8:E71" si="5">D8/T8*1000</f>
        <v>14652.064839830182</v>
      </c>
      <c r="F8" s="87">
        <f t="shared" si="0"/>
        <v>1.0349623374118895</v>
      </c>
      <c r="G8" s="189">
        <f t="shared" ref="G8:G71" si="6">($E$365+$Y$365-E8-Y8)*0.64</f>
        <v>-316.55595415691613</v>
      </c>
      <c r="H8" s="189">
        <f t="shared" ref="H8:H70" si="7">G8*T8/1000</f>
        <v>-4921.1788633234182</v>
      </c>
      <c r="I8" s="189">
        <f t="shared" si="1"/>
        <v>0</v>
      </c>
      <c r="J8" s="88">
        <f t="shared" si="2"/>
        <v>0</v>
      </c>
      <c r="K8" s="189">
        <f t="shared" ref="K8:K71" si="8">I8+J$367</f>
        <v>-109.42461486183257</v>
      </c>
      <c r="L8" s="88">
        <f t="shared" si="3"/>
        <v>-1701.115062642049</v>
      </c>
      <c r="M8" s="89">
        <f t="shared" ref="M8:M71" si="9">+H8+L8</f>
        <v>-6622.2939259654668</v>
      </c>
      <c r="N8" s="89">
        <f t="shared" ref="N8:N71" si="10">D8+M8</f>
        <v>221158.70607403453</v>
      </c>
      <c r="O8" s="89">
        <f t="shared" ref="O8:O71" si="11">N8/T8*1000</f>
        <v>14226.084270811432</v>
      </c>
      <c r="P8" s="90">
        <f t="shared" si="4"/>
        <v>1.0048728005293328</v>
      </c>
      <c r="Q8" s="1">
        <v>-5.0733048440488346</v>
      </c>
      <c r="R8" s="90">
        <f t="shared" ref="R8:S71" si="12">(D8-U8)/U8</f>
        <v>0.20028138881716578</v>
      </c>
      <c r="S8" s="90">
        <f t="shared" si="12"/>
        <v>0.18707875679042363</v>
      </c>
      <c r="T8" s="92">
        <v>15546</v>
      </c>
      <c r="U8" s="191">
        <v>189773</v>
      </c>
      <c r="V8" s="191">
        <v>12342.959349593495</v>
      </c>
      <c r="W8" s="196"/>
      <c r="X8" s="89">
        <v>0</v>
      </c>
      <c r="Y8" s="89">
        <f t="shared" ref="Y8:Y71" si="13">X8*1000/T8</f>
        <v>0</v>
      </c>
      <c r="Z8" s="1"/>
    </row>
    <row r="9" spans="2:27">
      <c r="B9" s="205">
        <v>1103</v>
      </c>
      <c r="C9" t="s">
        <v>37</v>
      </c>
      <c r="D9" s="1">
        <v>2701318</v>
      </c>
      <c r="E9" s="86">
        <f t="shared" si="5"/>
        <v>17810.613902643254</v>
      </c>
      <c r="F9" s="87">
        <f t="shared" si="0"/>
        <v>1.258069411849122</v>
      </c>
      <c r="G9" s="189">
        <f t="shared" si="6"/>
        <v>-2338.0273543572821</v>
      </c>
      <c r="H9" s="189">
        <f t="shared" si="7"/>
        <v>-354606.27080801461</v>
      </c>
      <c r="I9" s="189">
        <f t="shared" si="1"/>
        <v>0</v>
      </c>
      <c r="J9" s="88">
        <f t="shared" si="2"/>
        <v>0</v>
      </c>
      <c r="K9" s="189">
        <f t="shared" si="8"/>
        <v>-109.42461486183257</v>
      </c>
      <c r="L9" s="88">
        <f t="shared" si="3"/>
        <v>-16596.321911479285</v>
      </c>
      <c r="M9" s="89">
        <f t="shared" si="9"/>
        <v>-371202.5927194939</v>
      </c>
      <c r="N9" s="89">
        <f t="shared" si="10"/>
        <v>2330115.4072805061</v>
      </c>
      <c r="O9" s="89">
        <f t="shared" si="11"/>
        <v>15363.161933424142</v>
      </c>
      <c r="P9" s="90">
        <f t="shared" si="4"/>
        <v>1.0851913473267367</v>
      </c>
      <c r="Q9" s="1">
        <v>-141101.0703944673</v>
      </c>
      <c r="R9" s="93">
        <f t="shared" si="12"/>
        <v>0.21516013844267287</v>
      </c>
      <c r="S9" s="93">
        <f t="shared" si="12"/>
        <v>0.20277370763590036</v>
      </c>
      <c r="T9" s="92">
        <v>151669</v>
      </c>
      <c r="U9" s="191">
        <v>2223014</v>
      </c>
      <c r="V9" s="191">
        <v>14807.950813666126</v>
      </c>
      <c r="W9" s="196"/>
      <c r="X9" s="89">
        <v>0</v>
      </c>
      <c r="Y9" s="89">
        <f t="shared" si="13"/>
        <v>0</v>
      </c>
      <c r="Z9" s="1"/>
      <c r="AA9" s="1"/>
    </row>
    <row r="10" spans="2:27">
      <c r="B10" s="205">
        <v>1106</v>
      </c>
      <c r="C10" t="s">
        <v>38</v>
      </c>
      <c r="D10" s="1">
        <v>570539</v>
      </c>
      <c r="E10" s="86">
        <f>D10/T10*1000</f>
        <v>14756.718309494867</v>
      </c>
      <c r="F10" s="87">
        <f t="shared" si="0"/>
        <v>1.0423546333624227</v>
      </c>
      <c r="G10" s="189">
        <f t="shared" si="6"/>
        <v>-383.53417474231452</v>
      </c>
      <c r="H10" s="189">
        <f t="shared" si="7"/>
        <v>-14828.581798062107</v>
      </c>
      <c r="I10" s="189">
        <f t="shared" si="1"/>
        <v>0</v>
      </c>
      <c r="J10" s="88">
        <f t="shared" si="2"/>
        <v>0</v>
      </c>
      <c r="K10" s="189">
        <f t="shared" si="8"/>
        <v>-109.42461486183257</v>
      </c>
      <c r="L10" s="88">
        <f t="shared" si="3"/>
        <v>-4230.6838844030326</v>
      </c>
      <c r="M10" s="89">
        <f t="shared" si="9"/>
        <v>-19059.265682465139</v>
      </c>
      <c r="N10" s="89">
        <f t="shared" si="10"/>
        <v>551479.73431753484</v>
      </c>
      <c r="O10" s="89">
        <f t="shared" si="11"/>
        <v>14263.759519890717</v>
      </c>
      <c r="P10" s="90">
        <f t="shared" si="4"/>
        <v>1.0075340270715245</v>
      </c>
      <c r="Q10" s="1">
        <v>-6160.9351386328635</v>
      </c>
      <c r="R10" s="93">
        <f t="shared" si="12"/>
        <v>0.21728490413869911</v>
      </c>
      <c r="S10" s="93">
        <f t="shared" si="12"/>
        <v>0.21029534697244759</v>
      </c>
      <c r="T10" s="92">
        <v>38663</v>
      </c>
      <c r="U10" s="191">
        <v>468698</v>
      </c>
      <c r="V10" s="191">
        <v>12192.658879841834</v>
      </c>
      <c r="W10" s="196"/>
      <c r="X10" s="89">
        <v>0</v>
      </c>
      <c r="Y10" s="89">
        <f t="shared" si="13"/>
        <v>0</v>
      </c>
      <c r="Z10" s="1"/>
    </row>
    <row r="11" spans="2:27">
      <c r="B11" s="205">
        <v>1108</v>
      </c>
      <c r="C11" t="s">
        <v>39</v>
      </c>
      <c r="D11" s="1">
        <v>1299781</v>
      </c>
      <c r="E11" s="86">
        <f t="shared" si="5"/>
        <v>15151.611587107302</v>
      </c>
      <c r="F11" s="87">
        <f t="shared" si="0"/>
        <v>1.0702482902697412</v>
      </c>
      <c r="G11" s="189">
        <f t="shared" si="6"/>
        <v>-636.26587241427274</v>
      </c>
      <c r="H11" s="189">
        <f t="shared" si="7"/>
        <v>-54582.067865058387</v>
      </c>
      <c r="I11" s="189">
        <f t="shared" si="1"/>
        <v>0</v>
      </c>
      <c r="J11" s="88">
        <f t="shared" si="2"/>
        <v>0</v>
      </c>
      <c r="K11" s="189">
        <f t="shared" si="8"/>
        <v>-109.42461486183257</v>
      </c>
      <c r="L11" s="88">
        <f t="shared" si="3"/>
        <v>-9386.9905859223072</v>
      </c>
      <c r="M11" s="89">
        <f t="shared" si="9"/>
        <v>-63969.058450980694</v>
      </c>
      <c r="N11" s="89">
        <f t="shared" si="10"/>
        <v>1235811.9415490194</v>
      </c>
      <c r="O11" s="89">
        <f t="shared" si="11"/>
        <v>14405.921099831199</v>
      </c>
      <c r="P11" s="90">
        <f t="shared" si="4"/>
        <v>1.0175757435581596</v>
      </c>
      <c r="Q11" s="1">
        <v>-18078.173329219462</v>
      </c>
      <c r="R11" s="93">
        <f t="shared" si="12"/>
        <v>0.24544354363475909</v>
      </c>
      <c r="S11" s="93">
        <f t="shared" si="12"/>
        <v>0.23271108472273835</v>
      </c>
      <c r="T11" s="92">
        <v>85785</v>
      </c>
      <c r="U11" s="191">
        <v>1043629</v>
      </c>
      <c r="V11" s="191">
        <v>12291.291751071749</v>
      </c>
      <c r="W11" s="196"/>
      <c r="X11" s="89">
        <v>0</v>
      </c>
      <c r="Y11" s="89">
        <f t="shared" si="13"/>
        <v>0</v>
      </c>
      <c r="Z11" s="1"/>
      <c r="AA11" s="1"/>
    </row>
    <row r="12" spans="2:27">
      <c r="B12" s="205">
        <v>1111</v>
      </c>
      <c r="C12" t="s">
        <v>40</v>
      </c>
      <c r="D12" s="1">
        <v>41337</v>
      </c>
      <c r="E12" s="86">
        <f t="shared" si="5"/>
        <v>12317.342073897496</v>
      </c>
      <c r="F12" s="87">
        <f t="shared" si="0"/>
        <v>0.87004700585603689</v>
      </c>
      <c r="G12" s="189">
        <f t="shared" si="6"/>
        <v>1177.6666160400025</v>
      </c>
      <c r="H12" s="189">
        <f t="shared" si="7"/>
        <v>3952.2491634302482</v>
      </c>
      <c r="I12" s="189">
        <f t="shared" si="1"/>
        <v>148.52581499577661</v>
      </c>
      <c r="J12" s="88">
        <f t="shared" si="2"/>
        <v>498.4526351258263</v>
      </c>
      <c r="K12" s="189">
        <f t="shared" si="8"/>
        <v>39.101200133944047</v>
      </c>
      <c r="L12" s="88">
        <f t="shared" si="3"/>
        <v>131.2236276495162</v>
      </c>
      <c r="M12" s="89">
        <f t="shared" si="9"/>
        <v>4083.4727910797646</v>
      </c>
      <c r="N12" s="89">
        <f t="shared" si="10"/>
        <v>45420.472791079766</v>
      </c>
      <c r="O12" s="89">
        <f t="shared" si="11"/>
        <v>13534.109890071444</v>
      </c>
      <c r="P12" s="90">
        <f t="shared" si="4"/>
        <v>0.95599454136595707</v>
      </c>
      <c r="Q12" s="1">
        <v>1991.8035502944426</v>
      </c>
      <c r="R12" s="93">
        <f t="shared" si="12"/>
        <v>0.20172684458398743</v>
      </c>
      <c r="S12" s="93">
        <f t="shared" si="12"/>
        <v>0.20709809090960121</v>
      </c>
      <c r="T12" s="92">
        <v>3356</v>
      </c>
      <c r="U12" s="191">
        <v>34398</v>
      </c>
      <c r="V12" s="191">
        <v>10204.093740729753</v>
      </c>
      <c r="W12" s="196"/>
      <c r="X12" s="89">
        <v>0</v>
      </c>
      <c r="Y12" s="89">
        <f t="shared" si="13"/>
        <v>0</v>
      </c>
      <c r="Z12" s="1"/>
      <c r="AA12" s="1"/>
    </row>
    <row r="13" spans="2:27">
      <c r="B13" s="205">
        <v>1112</v>
      </c>
      <c r="C13" t="s">
        <v>41</v>
      </c>
      <c r="D13" s="1">
        <v>38287</v>
      </c>
      <c r="E13" s="86">
        <f t="shared" si="5"/>
        <v>11857.231340972437</v>
      </c>
      <c r="F13" s="87">
        <f t="shared" si="0"/>
        <v>0.83754665284627394</v>
      </c>
      <c r="G13" s="189">
        <f t="shared" si="6"/>
        <v>1472.1374851120404</v>
      </c>
      <c r="H13" s="189">
        <f t="shared" si="7"/>
        <v>4753.531939426779</v>
      </c>
      <c r="I13" s="189">
        <f t="shared" si="1"/>
        <v>309.56457151954726</v>
      </c>
      <c r="J13" s="88">
        <f t="shared" si="2"/>
        <v>999.584001436618</v>
      </c>
      <c r="K13" s="189">
        <f t="shared" si="8"/>
        <v>200.13995665771469</v>
      </c>
      <c r="L13" s="88">
        <f t="shared" si="3"/>
        <v>646.25192004776068</v>
      </c>
      <c r="M13" s="89">
        <f t="shared" si="9"/>
        <v>5399.7838594745399</v>
      </c>
      <c r="N13" s="89">
        <f t="shared" si="10"/>
        <v>43686.783859474541</v>
      </c>
      <c r="O13" s="89">
        <f t="shared" si="11"/>
        <v>13529.508782742192</v>
      </c>
      <c r="P13" s="90">
        <f t="shared" si="4"/>
        <v>0.9556695378358594</v>
      </c>
      <c r="Q13" s="1">
        <v>401.69475682382472</v>
      </c>
      <c r="R13" s="93">
        <f t="shared" si="12"/>
        <v>0.18140582572204395</v>
      </c>
      <c r="S13" s="93">
        <f t="shared" si="12"/>
        <v>0.1923820334556027</v>
      </c>
      <c r="T13" s="92">
        <v>3229</v>
      </c>
      <c r="U13" s="191">
        <v>32408</v>
      </c>
      <c r="V13" s="191">
        <v>9944.1546486652351</v>
      </c>
      <c r="W13" s="196"/>
      <c r="X13" s="89">
        <v>0</v>
      </c>
      <c r="Y13" s="89">
        <f t="shared" si="13"/>
        <v>0</v>
      </c>
      <c r="Z13" s="1"/>
      <c r="AA13" s="1"/>
    </row>
    <row r="14" spans="2:27">
      <c r="B14" s="205">
        <v>1114</v>
      </c>
      <c r="C14" t="s">
        <v>42</v>
      </c>
      <c r="D14" s="1">
        <v>37392</v>
      </c>
      <c r="E14" s="86">
        <f t="shared" si="5"/>
        <v>12920.525224602627</v>
      </c>
      <c r="F14" s="87">
        <f t="shared" si="0"/>
        <v>0.9126534132372156</v>
      </c>
      <c r="G14" s="189">
        <f t="shared" si="6"/>
        <v>791.62939958871925</v>
      </c>
      <c r="H14" s="189">
        <f t="shared" si="7"/>
        <v>2290.9754824097536</v>
      </c>
      <c r="I14" s="189">
        <f t="shared" si="1"/>
        <v>0</v>
      </c>
      <c r="J14" s="88">
        <f t="shared" si="2"/>
        <v>0</v>
      </c>
      <c r="K14" s="189">
        <f t="shared" si="8"/>
        <v>-109.42461486183257</v>
      </c>
      <c r="L14" s="88">
        <f t="shared" si="3"/>
        <v>-316.67483541014343</v>
      </c>
      <c r="M14" s="89">
        <f t="shared" si="9"/>
        <v>1974.3006469996101</v>
      </c>
      <c r="N14" s="89">
        <f t="shared" si="10"/>
        <v>39366.300646999611</v>
      </c>
      <c r="O14" s="89">
        <f t="shared" si="11"/>
        <v>13602.730009329513</v>
      </c>
      <c r="P14" s="90">
        <f t="shared" si="4"/>
        <v>0.96084158782645013</v>
      </c>
      <c r="Q14" s="1">
        <v>-289.93470545352625</v>
      </c>
      <c r="R14" s="93">
        <f t="shared" si="12"/>
        <v>0.19946108936934626</v>
      </c>
      <c r="S14" s="93">
        <f t="shared" si="12"/>
        <v>0.20402020201034915</v>
      </c>
      <c r="T14" s="92">
        <v>2894</v>
      </c>
      <c r="U14" s="191">
        <v>31174</v>
      </c>
      <c r="V14" s="191">
        <v>10731.153184165234</v>
      </c>
      <c r="W14" s="196"/>
      <c r="X14" s="89">
        <v>0</v>
      </c>
      <c r="Y14" s="89">
        <f t="shared" si="13"/>
        <v>0</v>
      </c>
      <c r="Z14" s="1"/>
      <c r="AA14" s="1"/>
    </row>
    <row r="15" spans="2:27">
      <c r="B15" s="205">
        <v>1119</v>
      </c>
      <c r="C15" t="s">
        <v>43</v>
      </c>
      <c r="D15" s="1">
        <v>246445</v>
      </c>
      <c r="E15" s="86">
        <f t="shared" si="5"/>
        <v>12268.880370388808</v>
      </c>
      <c r="F15" s="87">
        <f t="shared" si="0"/>
        <v>0.86662386799208413</v>
      </c>
      <c r="G15" s="189">
        <f t="shared" si="6"/>
        <v>1208.6821062855631</v>
      </c>
      <c r="H15" s="189">
        <f t="shared" si="7"/>
        <v>24278.797468958106</v>
      </c>
      <c r="I15" s="189">
        <f t="shared" si="1"/>
        <v>165.48741122381762</v>
      </c>
      <c r="J15" s="88">
        <f t="shared" si="2"/>
        <v>3324.1456292528246</v>
      </c>
      <c r="K15" s="189">
        <f t="shared" si="8"/>
        <v>56.06279636198505</v>
      </c>
      <c r="L15" s="88">
        <f t="shared" si="3"/>
        <v>1126.1333905231936</v>
      </c>
      <c r="M15" s="89">
        <f t="shared" si="9"/>
        <v>25404.930859481301</v>
      </c>
      <c r="N15" s="89">
        <f t="shared" si="10"/>
        <v>271849.93085948128</v>
      </c>
      <c r="O15" s="89">
        <f t="shared" si="11"/>
        <v>13533.625273036356</v>
      </c>
      <c r="P15" s="90">
        <f t="shared" si="4"/>
        <v>0.95596030998731751</v>
      </c>
      <c r="Q15" s="1">
        <v>5498.9729483803676</v>
      </c>
      <c r="R15" s="93">
        <f t="shared" si="12"/>
        <v>0.23846687304012221</v>
      </c>
      <c r="S15" s="93">
        <f t="shared" si="12"/>
        <v>0.23723377016459038</v>
      </c>
      <c r="T15" s="92">
        <v>20087</v>
      </c>
      <c r="U15" s="191">
        <v>198992</v>
      </c>
      <c r="V15" s="191">
        <v>9916.3801265759721</v>
      </c>
      <c r="W15" s="196"/>
      <c r="X15" s="89">
        <v>0</v>
      </c>
      <c r="Y15" s="89">
        <f t="shared" si="13"/>
        <v>0</v>
      </c>
      <c r="Z15" s="1"/>
      <c r="AA15" s="1"/>
    </row>
    <row r="16" spans="2:27">
      <c r="B16" s="205">
        <v>1120</v>
      </c>
      <c r="C16" t="s">
        <v>44</v>
      </c>
      <c r="D16" s="1">
        <v>295695</v>
      </c>
      <c r="E16" s="86">
        <f t="shared" si="5"/>
        <v>13789.171796306659</v>
      </c>
      <c r="F16" s="87">
        <f t="shared" si="0"/>
        <v>0.97401107825325772</v>
      </c>
      <c r="G16" s="189">
        <f t="shared" si="6"/>
        <v>235.69559369813885</v>
      </c>
      <c r="H16" s="189">
        <f t="shared" si="7"/>
        <v>5054.2563112628895</v>
      </c>
      <c r="I16" s="189">
        <f t="shared" si="1"/>
        <v>0</v>
      </c>
      <c r="J16" s="88">
        <f t="shared" si="2"/>
        <v>0</v>
      </c>
      <c r="K16" s="189">
        <f t="shared" si="8"/>
        <v>-109.42461486183257</v>
      </c>
      <c r="L16" s="88">
        <f t="shared" si="3"/>
        <v>-2346.5014410971376</v>
      </c>
      <c r="M16" s="89">
        <f t="shared" si="9"/>
        <v>2707.754870165752</v>
      </c>
      <c r="N16" s="89">
        <f t="shared" si="10"/>
        <v>298402.75487016578</v>
      </c>
      <c r="O16" s="89">
        <f t="shared" si="11"/>
        <v>13915.442775142967</v>
      </c>
      <c r="P16" s="90">
        <f t="shared" si="4"/>
        <v>0.9829303472322255</v>
      </c>
      <c r="Q16" s="1">
        <v>673.37009976355762</v>
      </c>
      <c r="R16" s="93">
        <f t="shared" si="12"/>
        <v>0.23183666327839897</v>
      </c>
      <c r="S16" s="93">
        <f t="shared" si="12"/>
        <v>0.21701602071517254</v>
      </c>
      <c r="T16" s="92">
        <v>21444</v>
      </c>
      <c r="U16" s="191">
        <v>240044</v>
      </c>
      <c r="V16" s="191">
        <v>11330.312470499386</v>
      </c>
      <c r="W16" s="196"/>
      <c r="X16" s="89">
        <v>0</v>
      </c>
      <c r="Y16" s="89">
        <f t="shared" si="13"/>
        <v>0</v>
      </c>
      <c r="Z16" s="1"/>
      <c r="AA16" s="1"/>
    </row>
    <row r="17" spans="2:27">
      <c r="B17" s="205">
        <v>1121</v>
      </c>
      <c r="C17" t="s">
        <v>45</v>
      </c>
      <c r="D17" s="1">
        <v>290274</v>
      </c>
      <c r="E17" s="86">
        <f t="shared" si="5"/>
        <v>14186.696642392844</v>
      </c>
      <c r="F17" s="87">
        <f t="shared" si="0"/>
        <v>1.0020906184670197</v>
      </c>
      <c r="G17" s="189">
        <f t="shared" si="6"/>
        <v>-18.72030779702007</v>
      </c>
      <c r="H17" s="189">
        <f t="shared" si="7"/>
        <v>-383.03621783482765</v>
      </c>
      <c r="I17" s="189">
        <f t="shared" si="1"/>
        <v>0</v>
      </c>
      <c r="J17" s="88">
        <f t="shared" si="2"/>
        <v>0</v>
      </c>
      <c r="K17" s="189">
        <f t="shared" si="8"/>
        <v>-109.42461486183257</v>
      </c>
      <c r="L17" s="88">
        <f t="shared" si="3"/>
        <v>-2238.9370446879561</v>
      </c>
      <c r="M17" s="89">
        <f t="shared" si="9"/>
        <v>-2621.9732625227839</v>
      </c>
      <c r="N17" s="89">
        <f t="shared" si="10"/>
        <v>287652.02673747722</v>
      </c>
      <c r="O17" s="89">
        <f t="shared" si="11"/>
        <v>14058.551719733992</v>
      </c>
      <c r="P17" s="90">
        <f t="shared" si="4"/>
        <v>0.99303898170917981</v>
      </c>
      <c r="Q17" s="1">
        <v>-1309.5704676710407</v>
      </c>
      <c r="R17" s="93">
        <f t="shared" si="12"/>
        <v>0.23765749248513016</v>
      </c>
      <c r="S17" s="93">
        <f t="shared" si="12"/>
        <v>0.21926895440216851</v>
      </c>
      <c r="T17" s="92">
        <v>20461</v>
      </c>
      <c r="U17" s="191">
        <v>234535</v>
      </c>
      <c r="V17" s="191">
        <v>11635.412015676935</v>
      </c>
      <c r="W17" s="196"/>
      <c r="X17" s="89">
        <v>0</v>
      </c>
      <c r="Y17" s="89">
        <f t="shared" si="13"/>
        <v>0</v>
      </c>
      <c r="Z17" s="1"/>
      <c r="AA17" s="1"/>
    </row>
    <row r="18" spans="2:27">
      <c r="B18" s="205">
        <v>1122</v>
      </c>
      <c r="C18" t="s">
        <v>46</v>
      </c>
      <c r="D18" s="1">
        <v>159088</v>
      </c>
      <c r="E18" s="86">
        <f t="shared" si="5"/>
        <v>12511.836413684625</v>
      </c>
      <c r="F18" s="87">
        <f t="shared" si="0"/>
        <v>0.88378529590047283</v>
      </c>
      <c r="G18" s="189">
        <f t="shared" si="6"/>
        <v>1053.1902385762403</v>
      </c>
      <c r="H18" s="189">
        <f t="shared" si="7"/>
        <v>13391.313883496896</v>
      </c>
      <c r="I18" s="189">
        <f t="shared" si="1"/>
        <v>80.452796070281693</v>
      </c>
      <c r="J18" s="88">
        <f t="shared" si="2"/>
        <v>1022.9573020336317</v>
      </c>
      <c r="K18" s="189">
        <f t="shared" si="8"/>
        <v>-28.971818791550874</v>
      </c>
      <c r="L18" s="88">
        <f t="shared" si="3"/>
        <v>-368.37667593456939</v>
      </c>
      <c r="M18" s="89">
        <f t="shared" si="9"/>
        <v>13022.937207562327</v>
      </c>
      <c r="N18" s="89">
        <f t="shared" si="10"/>
        <v>172110.93720756233</v>
      </c>
      <c r="O18" s="89">
        <f t="shared" si="11"/>
        <v>13536.054833469314</v>
      </c>
      <c r="P18" s="90">
        <f t="shared" si="4"/>
        <v>0.95613192426640137</v>
      </c>
      <c r="Q18" s="1">
        <v>5099.9490470780011</v>
      </c>
      <c r="R18" s="93">
        <f t="shared" si="12"/>
        <v>0.22933312726991731</v>
      </c>
      <c r="S18" s="93">
        <f t="shared" si="12"/>
        <v>0.21202674663434395</v>
      </c>
      <c r="T18" s="92">
        <v>12715</v>
      </c>
      <c r="U18" s="191">
        <v>129410</v>
      </c>
      <c r="V18" s="191">
        <v>10323.069559668156</v>
      </c>
      <c r="W18" s="196"/>
      <c r="X18" s="89">
        <v>0</v>
      </c>
      <c r="Y18" s="89">
        <f t="shared" si="13"/>
        <v>0</v>
      </c>
      <c r="Z18" s="1"/>
      <c r="AA18" s="1"/>
    </row>
    <row r="19" spans="2:27">
      <c r="B19" s="205">
        <v>1124</v>
      </c>
      <c r="C19" t="s">
        <v>47</v>
      </c>
      <c r="D19" s="1">
        <v>544726</v>
      </c>
      <c r="E19" s="86">
        <f t="shared" si="5"/>
        <v>18439.660133373956</v>
      </c>
      <c r="F19" s="87">
        <f t="shared" si="0"/>
        <v>1.3025026821365562</v>
      </c>
      <c r="G19" s="189">
        <f t="shared" si="6"/>
        <v>-2740.6169420249316</v>
      </c>
      <c r="H19" s="189">
        <f t="shared" si="7"/>
        <v>-80960.565084358503</v>
      </c>
      <c r="I19" s="189">
        <f t="shared" si="1"/>
        <v>0</v>
      </c>
      <c r="J19" s="88">
        <f t="shared" si="2"/>
        <v>0</v>
      </c>
      <c r="K19" s="189">
        <f t="shared" si="8"/>
        <v>-109.42461486183257</v>
      </c>
      <c r="L19" s="88">
        <f t="shared" si="3"/>
        <v>-3232.512547633396</v>
      </c>
      <c r="M19" s="89">
        <f t="shared" si="9"/>
        <v>-84193.077631991895</v>
      </c>
      <c r="N19" s="89">
        <f t="shared" si="10"/>
        <v>460532.92236800812</v>
      </c>
      <c r="O19" s="89">
        <f t="shared" si="11"/>
        <v>15589.618576487192</v>
      </c>
      <c r="P19" s="90">
        <f t="shared" si="4"/>
        <v>1.1011873246302128</v>
      </c>
      <c r="Q19" s="1">
        <v>-29162.4607705132</v>
      </c>
      <c r="R19" s="93">
        <f t="shared" si="12"/>
        <v>0.23655506345923785</v>
      </c>
      <c r="S19" s="93">
        <f t="shared" si="12"/>
        <v>0.22031379320358704</v>
      </c>
      <c r="T19" s="92">
        <v>29541</v>
      </c>
      <c r="U19" s="191">
        <v>440519</v>
      </c>
      <c r="V19" s="191">
        <v>15110.588961684904</v>
      </c>
      <c r="W19" s="196"/>
      <c r="X19" s="89">
        <v>0</v>
      </c>
      <c r="Y19" s="89">
        <f t="shared" si="13"/>
        <v>0</v>
      </c>
      <c r="Z19" s="1"/>
      <c r="AA19" s="1"/>
    </row>
    <row r="20" spans="2:27">
      <c r="B20" s="205">
        <v>1127</v>
      </c>
      <c r="C20" t="s">
        <v>48</v>
      </c>
      <c r="D20" s="1">
        <v>185511</v>
      </c>
      <c r="E20" s="86">
        <f t="shared" si="5"/>
        <v>15666.835571319989</v>
      </c>
      <c r="F20" s="87">
        <f t="shared" si="0"/>
        <v>1.1066416194571658</v>
      </c>
      <c r="G20" s="189">
        <f t="shared" si="6"/>
        <v>-966.00922231039272</v>
      </c>
      <c r="H20" s="189">
        <f t="shared" si="7"/>
        <v>-11438.51520137736</v>
      </c>
      <c r="I20" s="189">
        <f t="shared" si="1"/>
        <v>0</v>
      </c>
      <c r="J20" s="88">
        <f t="shared" si="2"/>
        <v>0</v>
      </c>
      <c r="K20" s="189">
        <f t="shared" si="8"/>
        <v>-109.42461486183257</v>
      </c>
      <c r="L20" s="88">
        <f t="shared" si="3"/>
        <v>-1295.6968645789595</v>
      </c>
      <c r="M20" s="89">
        <f t="shared" si="9"/>
        <v>-12734.212065956321</v>
      </c>
      <c r="N20" s="89">
        <f t="shared" si="10"/>
        <v>172776.78793404368</v>
      </c>
      <c r="O20" s="89">
        <f t="shared" si="11"/>
        <v>14591.401734147765</v>
      </c>
      <c r="P20" s="90">
        <f t="shared" si="4"/>
        <v>1.0306773420656323</v>
      </c>
      <c r="Q20" s="1">
        <v>-2894.3418321535028</v>
      </c>
      <c r="R20" s="93">
        <f t="shared" si="12"/>
        <v>0.2271599711584894</v>
      </c>
      <c r="S20" s="93">
        <f t="shared" si="12"/>
        <v>0.22239269147997481</v>
      </c>
      <c r="T20" s="92">
        <v>11841</v>
      </c>
      <c r="U20" s="191">
        <v>151171</v>
      </c>
      <c r="V20" s="191">
        <v>12816.532428995337</v>
      </c>
      <c r="W20" s="196"/>
      <c r="X20" s="89">
        <v>0</v>
      </c>
      <c r="Y20" s="89">
        <f t="shared" si="13"/>
        <v>0</v>
      </c>
      <c r="Z20" s="1"/>
      <c r="AA20" s="1"/>
    </row>
    <row r="21" spans="2:27">
      <c r="B21" s="205">
        <v>1130</v>
      </c>
      <c r="C21" t="s">
        <v>49</v>
      </c>
      <c r="D21" s="1">
        <v>185020</v>
      </c>
      <c r="E21" s="86">
        <f t="shared" si="5"/>
        <v>13254.531126871552</v>
      </c>
      <c r="F21" s="87">
        <f t="shared" si="0"/>
        <v>0.93624623330049483</v>
      </c>
      <c r="G21" s="189">
        <f t="shared" si="6"/>
        <v>577.86562213660682</v>
      </c>
      <c r="H21" s="189">
        <f t="shared" si="7"/>
        <v>8066.4262194048952</v>
      </c>
      <c r="I21" s="189">
        <f t="shared" si="1"/>
        <v>0</v>
      </c>
      <c r="J21" s="88">
        <f t="shared" si="2"/>
        <v>0</v>
      </c>
      <c r="K21" s="189">
        <f t="shared" si="8"/>
        <v>-109.42461486183257</v>
      </c>
      <c r="L21" s="88">
        <f t="shared" si="3"/>
        <v>-1527.4581988563207</v>
      </c>
      <c r="M21" s="89">
        <f t="shared" si="9"/>
        <v>6538.9680205485747</v>
      </c>
      <c r="N21" s="89">
        <f t="shared" si="10"/>
        <v>191558.96802054858</v>
      </c>
      <c r="O21" s="89">
        <f t="shared" si="11"/>
        <v>13722.972134146326</v>
      </c>
      <c r="P21" s="90">
        <f t="shared" si="4"/>
        <v>0.9693350030492307</v>
      </c>
      <c r="Q21" s="1">
        <v>3636.1074474258248</v>
      </c>
      <c r="R21" s="93">
        <f t="shared" si="12"/>
        <v>0.25109881936085904</v>
      </c>
      <c r="S21" s="94">
        <f t="shared" si="12"/>
        <v>0.23801332415155421</v>
      </c>
      <c r="T21" s="92">
        <v>13959</v>
      </c>
      <c r="U21" s="191">
        <v>147886</v>
      </c>
      <c r="V21" s="191">
        <v>10706.291174980091</v>
      </c>
      <c r="W21" s="196"/>
      <c r="X21" s="89">
        <v>0</v>
      </c>
      <c r="Y21" s="89">
        <f t="shared" si="13"/>
        <v>0</v>
      </c>
      <c r="Z21" s="1"/>
      <c r="AA21" s="1"/>
    </row>
    <row r="22" spans="2:27">
      <c r="B22" s="205">
        <v>1133</v>
      </c>
      <c r="C22" t="s">
        <v>50</v>
      </c>
      <c r="D22" s="1">
        <v>47518</v>
      </c>
      <c r="E22" s="86">
        <f t="shared" si="5"/>
        <v>18192.189892802449</v>
      </c>
      <c r="F22" s="87">
        <f t="shared" si="0"/>
        <v>1.2850223896711881</v>
      </c>
      <c r="G22" s="189">
        <f t="shared" si="6"/>
        <v>-2582.2359880591675</v>
      </c>
      <c r="H22" s="189">
        <f t="shared" si="7"/>
        <v>-6744.8004008105454</v>
      </c>
      <c r="I22" s="189">
        <f t="shared" si="1"/>
        <v>0</v>
      </c>
      <c r="J22" s="88">
        <f t="shared" si="2"/>
        <v>0</v>
      </c>
      <c r="K22" s="189">
        <f t="shared" si="8"/>
        <v>-109.42461486183257</v>
      </c>
      <c r="L22" s="88">
        <f t="shared" si="3"/>
        <v>-285.81709401910666</v>
      </c>
      <c r="M22" s="89">
        <f t="shared" si="9"/>
        <v>-7030.6174948296521</v>
      </c>
      <c r="N22" s="89">
        <f t="shared" si="10"/>
        <v>40487.382505170346</v>
      </c>
      <c r="O22" s="89">
        <f t="shared" si="11"/>
        <v>15500.52928988145</v>
      </c>
      <c r="P22" s="90">
        <f t="shared" si="4"/>
        <v>1.0948944193426804</v>
      </c>
      <c r="Q22" s="1">
        <v>-1032.3042501127375</v>
      </c>
      <c r="R22" s="93">
        <f t="shared" si="12"/>
        <v>0.16999064362042646</v>
      </c>
      <c r="S22" s="94">
        <f t="shared" si="12"/>
        <v>0.20089774714638711</v>
      </c>
      <c r="T22" s="92">
        <v>2612</v>
      </c>
      <c r="U22" s="191">
        <v>40614</v>
      </c>
      <c r="V22" s="191">
        <v>15148.825065274152</v>
      </c>
      <c r="W22" s="196"/>
      <c r="X22" s="89">
        <v>0</v>
      </c>
      <c r="Y22" s="89">
        <f t="shared" si="13"/>
        <v>0</v>
      </c>
      <c r="Z22" s="1"/>
      <c r="AA22" s="1"/>
    </row>
    <row r="23" spans="2:27">
      <c r="B23" s="205">
        <v>1134</v>
      </c>
      <c r="C23" t="s">
        <v>51</v>
      </c>
      <c r="D23" s="1">
        <v>74146</v>
      </c>
      <c r="E23" s="86">
        <f t="shared" si="5"/>
        <v>19055.769725006423</v>
      </c>
      <c r="F23" s="87">
        <f t="shared" si="0"/>
        <v>1.3460221607921812</v>
      </c>
      <c r="G23" s="189">
        <f t="shared" si="6"/>
        <v>-3134.9270806697104</v>
      </c>
      <c r="H23" s="189">
        <f t="shared" si="7"/>
        <v>-12198.001270885843</v>
      </c>
      <c r="I23" s="189">
        <f t="shared" si="1"/>
        <v>0</v>
      </c>
      <c r="J23" s="88">
        <f t="shared" si="2"/>
        <v>0</v>
      </c>
      <c r="K23" s="189">
        <f t="shared" si="8"/>
        <v>-109.42461486183257</v>
      </c>
      <c r="L23" s="88">
        <f t="shared" si="3"/>
        <v>-425.77117642739051</v>
      </c>
      <c r="M23" s="89">
        <f t="shared" si="9"/>
        <v>-12623.772447313233</v>
      </c>
      <c r="N23" s="89">
        <f t="shared" si="10"/>
        <v>61522.227552686767</v>
      </c>
      <c r="O23" s="89">
        <f t="shared" si="11"/>
        <v>15811.418029474882</v>
      </c>
      <c r="P23" s="90">
        <f t="shared" si="4"/>
        <v>1.116854336946238</v>
      </c>
      <c r="Q23" s="1">
        <v>538.34480965212242</v>
      </c>
      <c r="R23" s="93">
        <f t="shared" si="12"/>
        <v>0.13699932527755629</v>
      </c>
      <c r="S23" s="93">
        <f t="shared" si="12"/>
        <v>0.15102553129485838</v>
      </c>
      <c r="T23" s="92">
        <v>3891</v>
      </c>
      <c r="U23" s="191">
        <v>65212</v>
      </c>
      <c r="V23" s="191">
        <v>16555.470931708554</v>
      </c>
      <c r="W23" s="196"/>
      <c r="X23" s="89">
        <v>0</v>
      </c>
      <c r="Y23" s="89">
        <f t="shared" si="13"/>
        <v>0</v>
      </c>
      <c r="Z23" s="1"/>
      <c r="AA23" s="1"/>
    </row>
    <row r="24" spans="2:27">
      <c r="B24" s="205">
        <v>1135</v>
      </c>
      <c r="C24" t="s">
        <v>52</v>
      </c>
      <c r="D24" s="1">
        <v>66990</v>
      </c>
      <c r="E24" s="86">
        <f t="shared" si="5"/>
        <v>14553.552031283945</v>
      </c>
      <c r="F24" s="87">
        <f t="shared" si="0"/>
        <v>1.0280037928168053</v>
      </c>
      <c r="G24" s="189">
        <f t="shared" si="6"/>
        <v>-253.50775668732473</v>
      </c>
      <c r="H24" s="189">
        <f t="shared" si="7"/>
        <v>-1166.8962040317556</v>
      </c>
      <c r="I24" s="189">
        <f t="shared" si="1"/>
        <v>0</v>
      </c>
      <c r="J24" s="88">
        <f t="shared" si="2"/>
        <v>0</v>
      </c>
      <c r="K24" s="189">
        <f t="shared" si="8"/>
        <v>-109.42461486183257</v>
      </c>
      <c r="L24" s="88">
        <f t="shared" si="3"/>
        <v>-503.68150220901532</v>
      </c>
      <c r="M24" s="89">
        <f t="shared" si="9"/>
        <v>-1670.577706240771</v>
      </c>
      <c r="N24" s="89">
        <f t="shared" si="10"/>
        <v>65319.422293759228</v>
      </c>
      <c r="O24" s="89">
        <f t="shared" si="11"/>
        <v>14190.619659734788</v>
      </c>
      <c r="P24" s="90">
        <f t="shared" si="4"/>
        <v>1.0023677244751026</v>
      </c>
      <c r="Q24" s="1">
        <v>2762.8587506627296</v>
      </c>
      <c r="R24" s="93">
        <f t="shared" si="12"/>
        <v>0.17139959432048682</v>
      </c>
      <c r="S24" s="93">
        <f t="shared" si="12"/>
        <v>0.17063613597094057</v>
      </c>
      <c r="T24" s="92">
        <v>4603</v>
      </c>
      <c r="U24" s="191">
        <v>57188</v>
      </c>
      <c r="V24" s="191">
        <v>12432.173913043478</v>
      </c>
      <c r="W24" s="196"/>
      <c r="X24" s="89">
        <v>0</v>
      </c>
      <c r="Y24" s="89">
        <f t="shared" si="13"/>
        <v>0</v>
      </c>
      <c r="Z24" s="1"/>
      <c r="AA24" s="1"/>
    </row>
    <row r="25" spans="2:27">
      <c r="B25" s="205">
        <v>1144</v>
      </c>
      <c r="C25" t="s">
        <v>53</v>
      </c>
      <c r="D25" s="1">
        <v>8232</v>
      </c>
      <c r="E25" s="86">
        <f t="shared" si="5"/>
        <v>14217.616580310882</v>
      </c>
      <c r="F25" s="87">
        <f t="shared" si="0"/>
        <v>1.0042746772717073</v>
      </c>
      <c r="G25" s="189">
        <f t="shared" si="6"/>
        <v>-38.509068064563905</v>
      </c>
      <c r="H25" s="189">
        <f t="shared" si="7"/>
        <v>-22.296750409382501</v>
      </c>
      <c r="I25" s="189">
        <f t="shared" si="1"/>
        <v>0</v>
      </c>
      <c r="J25" s="88">
        <f t="shared" si="2"/>
        <v>0</v>
      </c>
      <c r="K25" s="189">
        <f t="shared" si="8"/>
        <v>-109.42461486183257</v>
      </c>
      <c r="L25" s="88">
        <f t="shared" si="3"/>
        <v>-63.356852005001059</v>
      </c>
      <c r="M25" s="89">
        <f t="shared" si="9"/>
        <v>-85.653602414383556</v>
      </c>
      <c r="N25" s="89">
        <f t="shared" si="10"/>
        <v>8146.3463975856166</v>
      </c>
      <c r="O25" s="89">
        <f t="shared" si="11"/>
        <v>14069.682897384486</v>
      </c>
      <c r="P25" s="90">
        <f t="shared" si="4"/>
        <v>0.9938252428788672</v>
      </c>
      <c r="Q25" s="1">
        <v>-117.72318561074975</v>
      </c>
      <c r="R25" s="93">
        <f t="shared" si="12"/>
        <v>0.29413614211601952</v>
      </c>
      <c r="S25" s="93">
        <f t="shared" si="12"/>
        <v>0.27402003628001931</v>
      </c>
      <c r="T25" s="92">
        <v>579</v>
      </c>
      <c r="U25" s="191">
        <v>6361</v>
      </c>
      <c r="V25" s="191">
        <v>11159.649122807017</v>
      </c>
      <c r="W25" s="196"/>
      <c r="X25" s="89">
        <v>0</v>
      </c>
      <c r="Y25" s="89">
        <f t="shared" si="13"/>
        <v>0</v>
      </c>
      <c r="Z25" s="1"/>
      <c r="AA25" s="1"/>
    </row>
    <row r="26" spans="2:27">
      <c r="B26" s="205">
        <v>1145</v>
      </c>
      <c r="C26" t="s">
        <v>54</v>
      </c>
      <c r="D26" s="1">
        <v>14754</v>
      </c>
      <c r="E26" s="86">
        <f t="shared" si="5"/>
        <v>16266.813671444321</v>
      </c>
      <c r="F26" s="87">
        <f t="shared" si="0"/>
        <v>1.1490216350855855</v>
      </c>
      <c r="G26" s="189">
        <f t="shared" si="6"/>
        <v>-1349.995206389965</v>
      </c>
      <c r="H26" s="189">
        <f t="shared" si="7"/>
        <v>-1224.4456521956984</v>
      </c>
      <c r="I26" s="189">
        <f t="shared" si="1"/>
        <v>0</v>
      </c>
      <c r="J26" s="88">
        <f t="shared" si="2"/>
        <v>0</v>
      </c>
      <c r="K26" s="189">
        <f t="shared" si="8"/>
        <v>-109.42461486183257</v>
      </c>
      <c r="L26" s="88">
        <f t="shared" si="3"/>
        <v>-99.248125679682147</v>
      </c>
      <c r="M26" s="89">
        <f t="shared" si="9"/>
        <v>-1323.6937778753804</v>
      </c>
      <c r="N26" s="89">
        <f t="shared" si="10"/>
        <v>13430.30622212462</v>
      </c>
      <c r="O26" s="89">
        <f t="shared" si="11"/>
        <v>14807.393850192526</v>
      </c>
      <c r="P26" s="90">
        <f t="shared" si="4"/>
        <v>1.0459341476918635</v>
      </c>
      <c r="Q26" s="1">
        <v>-252.30350492046477</v>
      </c>
      <c r="R26" s="93">
        <f t="shared" si="12"/>
        <v>0.33993279447824903</v>
      </c>
      <c r="S26" s="93">
        <f t="shared" si="12"/>
        <v>0.31925025961309395</v>
      </c>
      <c r="T26" s="92">
        <v>907</v>
      </c>
      <c r="U26" s="191">
        <v>11011</v>
      </c>
      <c r="V26" s="191">
        <v>12330.347144456888</v>
      </c>
      <c r="W26" s="196"/>
      <c r="X26" s="89">
        <v>0</v>
      </c>
      <c r="Y26" s="89">
        <f t="shared" si="13"/>
        <v>0</v>
      </c>
      <c r="Z26" s="1"/>
      <c r="AA26" s="1"/>
    </row>
    <row r="27" spans="2:27">
      <c r="B27" s="205">
        <v>1146</v>
      </c>
      <c r="C27" t="s">
        <v>55</v>
      </c>
      <c r="D27" s="1">
        <v>165374</v>
      </c>
      <c r="E27" s="86">
        <f t="shared" si="5"/>
        <v>14074.382978723404</v>
      </c>
      <c r="F27" s="87">
        <f t="shared" si="0"/>
        <v>0.99415723753093299</v>
      </c>
      <c r="G27" s="189">
        <f t="shared" si="6"/>
        <v>53.160436951421438</v>
      </c>
      <c r="H27" s="189">
        <f t="shared" si="7"/>
        <v>624.63513417920194</v>
      </c>
      <c r="I27" s="189">
        <f t="shared" si="1"/>
        <v>0</v>
      </c>
      <c r="J27" s="88">
        <f t="shared" si="2"/>
        <v>0</v>
      </c>
      <c r="K27" s="189">
        <f t="shared" si="8"/>
        <v>-109.42461486183257</v>
      </c>
      <c r="L27" s="88">
        <f t="shared" si="3"/>
        <v>-1285.7392246265329</v>
      </c>
      <c r="M27" s="89">
        <f t="shared" si="9"/>
        <v>-661.10409044733092</v>
      </c>
      <c r="N27" s="89">
        <f t="shared" si="10"/>
        <v>164712.89590955267</v>
      </c>
      <c r="O27" s="89">
        <f t="shared" si="11"/>
        <v>14018.118800812992</v>
      </c>
      <c r="P27" s="90">
        <f t="shared" si="4"/>
        <v>0.99018296457218835</v>
      </c>
      <c r="Q27" s="1">
        <v>-642.00302405234095</v>
      </c>
      <c r="R27" s="93">
        <f t="shared" si="12"/>
        <v>0.28110499120748023</v>
      </c>
      <c r="S27" s="93">
        <f t="shared" si="12"/>
        <v>0.27728893378686226</v>
      </c>
      <c r="T27" s="92">
        <v>11750</v>
      </c>
      <c r="U27" s="191">
        <v>129087</v>
      </c>
      <c r="V27" s="191">
        <v>11018.950064020486</v>
      </c>
      <c r="W27" s="196"/>
      <c r="X27" s="89">
        <v>0</v>
      </c>
      <c r="Y27" s="89">
        <f t="shared" si="13"/>
        <v>0</v>
      </c>
      <c r="Z27" s="1"/>
      <c r="AA27" s="1"/>
    </row>
    <row r="28" spans="2:27">
      <c r="B28" s="205">
        <v>1149</v>
      </c>
      <c r="C28" t="s">
        <v>56</v>
      </c>
      <c r="D28" s="1">
        <v>607213</v>
      </c>
      <c r="E28" s="86">
        <f t="shared" si="5"/>
        <v>13803.432598317801</v>
      </c>
      <c r="F28" s="87">
        <f t="shared" si="0"/>
        <v>0.97501840337392587</v>
      </c>
      <c r="G28" s="189">
        <f t="shared" si="6"/>
        <v>226.56868041100796</v>
      </c>
      <c r="H28" s="189">
        <f t="shared" si="7"/>
        <v>9966.7562512802415</v>
      </c>
      <c r="I28" s="189">
        <f t="shared" si="1"/>
        <v>0</v>
      </c>
      <c r="J28" s="88">
        <f t="shared" si="2"/>
        <v>0</v>
      </c>
      <c r="K28" s="189">
        <f t="shared" si="8"/>
        <v>-109.42461486183257</v>
      </c>
      <c r="L28" s="88">
        <f t="shared" si="3"/>
        <v>-4813.5888077720147</v>
      </c>
      <c r="M28" s="89">
        <f t="shared" si="9"/>
        <v>5153.1674435082268</v>
      </c>
      <c r="N28" s="89">
        <f t="shared" si="10"/>
        <v>612366.16744350828</v>
      </c>
      <c r="O28" s="89">
        <f t="shared" si="11"/>
        <v>13920.576663866976</v>
      </c>
      <c r="P28" s="90">
        <f t="shared" si="4"/>
        <v>0.98329298427566592</v>
      </c>
      <c r="Q28" s="1">
        <v>4709.7792486755052</v>
      </c>
      <c r="R28" s="93">
        <f t="shared" si="12"/>
        <v>0.26916774309518138</v>
      </c>
      <c r="S28" s="93">
        <f t="shared" si="12"/>
        <v>0.26146445172426958</v>
      </c>
      <c r="T28" s="92">
        <v>43990</v>
      </c>
      <c r="U28" s="191">
        <v>478434</v>
      </c>
      <c r="V28" s="191">
        <v>10942.38730187773</v>
      </c>
      <c r="W28" s="196"/>
      <c r="X28" s="89">
        <v>0</v>
      </c>
      <c r="Y28" s="89">
        <f t="shared" si="13"/>
        <v>0</v>
      </c>
      <c r="Z28" s="1"/>
      <c r="AA28" s="1"/>
    </row>
    <row r="29" spans="2:27">
      <c r="B29" s="205">
        <v>1151</v>
      </c>
      <c r="C29" t="s">
        <v>57</v>
      </c>
      <c r="D29" s="1">
        <v>3409</v>
      </c>
      <c r="E29" s="86">
        <f t="shared" si="5"/>
        <v>15566.210045662099</v>
      </c>
      <c r="F29" s="87">
        <f t="shared" si="0"/>
        <v>1.0995338411080633</v>
      </c>
      <c r="G29" s="189">
        <f t="shared" si="6"/>
        <v>-901.60888588934324</v>
      </c>
      <c r="H29" s="189">
        <f t="shared" si="7"/>
        <v>-197.45234600976616</v>
      </c>
      <c r="I29" s="189">
        <f t="shared" si="1"/>
        <v>0</v>
      </c>
      <c r="J29" s="88">
        <f t="shared" si="2"/>
        <v>0</v>
      </c>
      <c r="K29" s="189">
        <f t="shared" si="8"/>
        <v>-109.42461486183257</v>
      </c>
      <c r="L29" s="88">
        <f t="shared" si="3"/>
        <v>-23.96399065474133</v>
      </c>
      <c r="M29" s="89">
        <f t="shared" si="9"/>
        <v>-221.4163366645075</v>
      </c>
      <c r="N29" s="89">
        <f t="shared" si="10"/>
        <v>3187.5836633354925</v>
      </c>
      <c r="O29" s="89">
        <f t="shared" si="11"/>
        <v>14555.176544910924</v>
      </c>
      <c r="P29" s="90">
        <f t="shared" si="4"/>
        <v>1.0281185418599554</v>
      </c>
      <c r="Q29" s="1">
        <v>60.42594533893967</v>
      </c>
      <c r="R29" s="93">
        <f t="shared" si="12"/>
        <v>0.26072485207100593</v>
      </c>
      <c r="S29" s="93">
        <f t="shared" si="12"/>
        <v>0.24921138310232097</v>
      </c>
      <c r="T29" s="92">
        <v>219</v>
      </c>
      <c r="U29" s="191">
        <v>2704</v>
      </c>
      <c r="V29" s="191">
        <v>12460.829493087556</v>
      </c>
      <c r="W29" s="196"/>
      <c r="X29" s="89">
        <v>0</v>
      </c>
      <c r="Y29" s="89">
        <f t="shared" si="13"/>
        <v>0</v>
      </c>
      <c r="Z29" s="1"/>
      <c r="AA29" s="1"/>
    </row>
    <row r="30" spans="2:27">
      <c r="B30" s="205">
        <v>1160</v>
      </c>
      <c r="C30" t="s">
        <v>58</v>
      </c>
      <c r="D30" s="1">
        <v>132432</v>
      </c>
      <c r="E30" s="86">
        <f t="shared" si="5"/>
        <v>14424.572486657225</v>
      </c>
      <c r="F30" s="87">
        <f t="shared" si="0"/>
        <v>1.0188932017537413</v>
      </c>
      <c r="G30" s="189">
        <f t="shared" si="6"/>
        <v>-170.96084812622402</v>
      </c>
      <c r="H30" s="189">
        <f t="shared" si="7"/>
        <v>-1569.5915466468628</v>
      </c>
      <c r="I30" s="189">
        <f t="shared" si="1"/>
        <v>0</v>
      </c>
      <c r="J30" s="88">
        <f t="shared" si="2"/>
        <v>0</v>
      </c>
      <c r="K30" s="189">
        <f t="shared" si="8"/>
        <v>-109.42461486183257</v>
      </c>
      <c r="L30" s="88">
        <f t="shared" si="3"/>
        <v>-1004.6273890464848</v>
      </c>
      <c r="M30" s="89">
        <f t="shared" si="9"/>
        <v>-2574.2189356933477</v>
      </c>
      <c r="N30" s="89">
        <f t="shared" si="10"/>
        <v>129857.78106430665</v>
      </c>
      <c r="O30" s="89">
        <f t="shared" si="11"/>
        <v>14144.18702366917</v>
      </c>
      <c r="P30" s="90">
        <f t="shared" si="4"/>
        <v>0.99908791169239952</v>
      </c>
      <c r="Q30" s="1">
        <v>-3644.3643645807988</v>
      </c>
      <c r="R30" s="93">
        <f t="shared" si="12"/>
        <v>0.19647648732890635</v>
      </c>
      <c r="S30" s="93">
        <f t="shared" si="12"/>
        <v>0.18188054281514546</v>
      </c>
      <c r="T30" s="92">
        <v>9181</v>
      </c>
      <c r="U30" s="191">
        <v>110685</v>
      </c>
      <c r="V30" s="191">
        <v>12204.763479986768</v>
      </c>
      <c r="W30" s="196"/>
      <c r="X30" s="89">
        <v>0</v>
      </c>
      <c r="Y30" s="89">
        <f t="shared" si="13"/>
        <v>0</v>
      </c>
      <c r="Z30" s="1"/>
      <c r="AA30" s="1"/>
    </row>
    <row r="31" spans="2:27">
      <c r="B31" s="205">
        <v>1505</v>
      </c>
      <c r="C31" t="s">
        <v>59</v>
      </c>
      <c r="D31" s="1">
        <v>320775</v>
      </c>
      <c r="E31" s="86">
        <f t="shared" si="5"/>
        <v>13104.089219330855</v>
      </c>
      <c r="F31" s="87">
        <f t="shared" si="0"/>
        <v>0.92561962811036747</v>
      </c>
      <c r="G31" s="189">
        <f t="shared" si="6"/>
        <v>674.14844296265278</v>
      </c>
      <c r="H31" s="189">
        <f t="shared" si="7"/>
        <v>16502.479735282777</v>
      </c>
      <c r="I31" s="189">
        <f t="shared" si="1"/>
        <v>0</v>
      </c>
      <c r="J31" s="88">
        <f t="shared" si="2"/>
        <v>0</v>
      </c>
      <c r="K31" s="189">
        <f t="shared" si="8"/>
        <v>-109.42461486183257</v>
      </c>
      <c r="L31" s="88">
        <f t="shared" si="3"/>
        <v>-2678.6051472027993</v>
      </c>
      <c r="M31" s="89">
        <f t="shared" si="9"/>
        <v>13823.874588079978</v>
      </c>
      <c r="N31" s="89">
        <f t="shared" si="10"/>
        <v>334598.87458807998</v>
      </c>
      <c r="O31" s="89">
        <f t="shared" si="11"/>
        <v>13668.813047431675</v>
      </c>
      <c r="P31" s="90">
        <f t="shared" si="4"/>
        <v>0.96550942518078486</v>
      </c>
      <c r="Q31" s="1">
        <v>6653.9806207849133</v>
      </c>
      <c r="R31" s="93">
        <f t="shared" si="12"/>
        <v>0.21042145420378777</v>
      </c>
      <c r="S31" s="93">
        <f t="shared" si="12"/>
        <v>0.21531674093797537</v>
      </c>
      <c r="T31" s="92">
        <v>24479</v>
      </c>
      <c r="U31" s="191">
        <v>265011</v>
      </c>
      <c r="V31" s="191">
        <v>10782.447717470908</v>
      </c>
      <c r="W31" s="196"/>
      <c r="X31" s="89">
        <v>0</v>
      </c>
      <c r="Y31" s="89">
        <f t="shared" si="13"/>
        <v>0</v>
      </c>
      <c r="Z31" s="1"/>
      <c r="AA31" s="1"/>
    </row>
    <row r="32" spans="2:27">
      <c r="B32" s="205">
        <v>1506</v>
      </c>
      <c r="C32" t="s">
        <v>60</v>
      </c>
      <c r="D32" s="1">
        <v>457141</v>
      </c>
      <c r="E32" s="86">
        <f t="shared" si="5"/>
        <v>13731.669219909285</v>
      </c>
      <c r="F32" s="87">
        <f t="shared" si="0"/>
        <v>0.96994932985629112</v>
      </c>
      <c r="G32" s="189">
        <f t="shared" si="6"/>
        <v>272.49724259245789</v>
      </c>
      <c r="H32" s="189">
        <f t="shared" si="7"/>
        <v>9071.7057031455151</v>
      </c>
      <c r="I32" s="189">
        <f t="shared" si="1"/>
        <v>0</v>
      </c>
      <c r="J32" s="88">
        <f t="shared" si="2"/>
        <v>0</v>
      </c>
      <c r="K32" s="189">
        <f t="shared" si="8"/>
        <v>-109.42461486183257</v>
      </c>
      <c r="L32" s="88">
        <f t="shared" si="3"/>
        <v>-3642.8548533652679</v>
      </c>
      <c r="M32" s="89">
        <f t="shared" si="9"/>
        <v>5428.8508497802468</v>
      </c>
      <c r="N32" s="89">
        <f t="shared" si="10"/>
        <v>462569.85084978025</v>
      </c>
      <c r="O32" s="89">
        <f t="shared" si="11"/>
        <v>13894.741847639911</v>
      </c>
      <c r="P32" s="90">
        <f t="shared" si="4"/>
        <v>0.98146811780931742</v>
      </c>
      <c r="Q32" s="1">
        <v>5073.0191154275362</v>
      </c>
      <c r="R32" s="93">
        <f t="shared" si="12"/>
        <v>0.19447471081463133</v>
      </c>
      <c r="S32" s="93">
        <f t="shared" si="12"/>
        <v>0.18988209530340386</v>
      </c>
      <c r="T32" s="92">
        <v>33291</v>
      </c>
      <c r="U32" s="191">
        <v>382713</v>
      </c>
      <c r="V32" s="191">
        <v>11540.361245966891</v>
      </c>
      <c r="W32" s="196"/>
      <c r="X32" s="89">
        <v>0</v>
      </c>
      <c r="Y32" s="89">
        <f t="shared" si="13"/>
        <v>0</v>
      </c>
      <c r="Z32" s="1"/>
      <c r="AA32" s="1"/>
    </row>
    <row r="33" spans="2:27">
      <c r="B33" s="205">
        <v>1508</v>
      </c>
      <c r="C33" s="228" t="s">
        <v>61</v>
      </c>
      <c r="D33" s="1">
        <v>848811.57829841902</v>
      </c>
      <c r="E33" s="86">
        <f t="shared" si="5"/>
        <v>14226.766644292426</v>
      </c>
      <c r="F33" s="87">
        <f t="shared" si="0"/>
        <v>1.0049210006199403</v>
      </c>
      <c r="G33" s="189">
        <f t="shared" si="6"/>
        <v>-44.365109012752072</v>
      </c>
      <c r="H33" s="189">
        <f t="shared" si="7"/>
        <v>-2646.955499027827</v>
      </c>
      <c r="I33" s="189">
        <f t="shared" si="1"/>
        <v>0</v>
      </c>
      <c r="J33" s="88">
        <f t="shared" si="2"/>
        <v>0</v>
      </c>
      <c r="K33" s="189">
        <f t="shared" si="8"/>
        <v>-109.42461486183257</v>
      </c>
      <c r="L33" s="88">
        <f t="shared" si="3"/>
        <v>-6528.600796501516</v>
      </c>
      <c r="M33" s="89">
        <f t="shared" si="9"/>
        <v>-9175.5562955293426</v>
      </c>
      <c r="N33" s="89">
        <f t="shared" si="10"/>
        <v>839636.02200288966</v>
      </c>
      <c r="O33" s="89">
        <f t="shared" si="11"/>
        <v>14072.976920417841</v>
      </c>
      <c r="P33" s="90">
        <f t="shared" si="4"/>
        <v>0.99405791928423115</v>
      </c>
      <c r="Q33" s="1">
        <v>2304.511168598834</v>
      </c>
      <c r="R33" s="93">
        <f t="shared" si="12"/>
        <v>0.1994349338168952</v>
      </c>
      <c r="S33" s="93">
        <f t="shared" si="12"/>
        <v>0.19008680777186124</v>
      </c>
      <c r="T33" s="92">
        <v>59663</v>
      </c>
      <c r="U33" s="191">
        <v>707676.21849839995</v>
      </c>
      <c r="V33" s="191">
        <v>11954.394042001419</v>
      </c>
      <c r="W33" s="196"/>
      <c r="X33" s="89">
        <v>0</v>
      </c>
      <c r="Y33" s="89">
        <f t="shared" si="13"/>
        <v>0</v>
      </c>
      <c r="Z33" s="1"/>
      <c r="AA33" s="1"/>
    </row>
    <row r="34" spans="2:27">
      <c r="B34" s="205">
        <v>1511</v>
      </c>
      <c r="C34" t="s">
        <v>62</v>
      </c>
      <c r="D34" s="1">
        <v>43623</v>
      </c>
      <c r="E34" s="86">
        <f t="shared" si="5"/>
        <v>14401.782766589633</v>
      </c>
      <c r="F34" s="87">
        <f t="shared" si="0"/>
        <v>1.0172834285096317</v>
      </c>
      <c r="G34" s="189">
        <f t="shared" si="6"/>
        <v>-156.37542728296481</v>
      </c>
      <c r="H34" s="189">
        <f t="shared" si="7"/>
        <v>-473.66116924010043</v>
      </c>
      <c r="I34" s="189">
        <f t="shared" si="1"/>
        <v>0</v>
      </c>
      <c r="J34" s="88">
        <f t="shared" si="2"/>
        <v>0</v>
      </c>
      <c r="K34" s="189">
        <f t="shared" si="8"/>
        <v>-109.42461486183257</v>
      </c>
      <c r="L34" s="88">
        <f t="shared" si="3"/>
        <v>-331.44715841649082</v>
      </c>
      <c r="M34" s="89">
        <f t="shared" si="9"/>
        <v>-805.1083276565912</v>
      </c>
      <c r="N34" s="89">
        <f t="shared" si="10"/>
        <v>42817.891672343409</v>
      </c>
      <c r="O34" s="89">
        <f t="shared" si="11"/>
        <v>14135.982724444837</v>
      </c>
      <c r="P34" s="90">
        <f t="shared" si="4"/>
        <v>0.99850839332452013</v>
      </c>
      <c r="Q34" s="1">
        <v>1128.8596732038698</v>
      </c>
      <c r="R34" s="93">
        <f t="shared" si="12"/>
        <v>0.28715588209259096</v>
      </c>
      <c r="S34" s="93">
        <f t="shared" si="12"/>
        <v>0.29522982126715663</v>
      </c>
      <c r="T34" s="92">
        <v>3029</v>
      </c>
      <c r="U34" s="191">
        <v>33891</v>
      </c>
      <c r="V34" s="191">
        <v>11119.094488188975</v>
      </c>
      <c r="W34" s="196"/>
      <c r="X34" s="89">
        <v>0</v>
      </c>
      <c r="Y34" s="89">
        <f t="shared" si="13"/>
        <v>0</v>
      </c>
      <c r="Z34" s="1"/>
      <c r="AA34" s="1"/>
    </row>
    <row r="35" spans="2:27">
      <c r="B35" s="206">
        <v>1514</v>
      </c>
      <c r="C35" s="207" t="s">
        <v>63</v>
      </c>
      <c r="D35" s="218">
        <v>36841</v>
      </c>
      <c r="E35" s="219">
        <f t="shared" si="5"/>
        <v>15117.357406647518</v>
      </c>
      <c r="F35" s="220">
        <f t="shared" si="0"/>
        <v>1.0678287141170058</v>
      </c>
      <c r="G35" s="221">
        <f t="shared" si="6"/>
        <v>-746.6173044292434</v>
      </c>
      <c r="H35" s="221">
        <f t="shared" si="7"/>
        <v>-1819.5063708940663</v>
      </c>
      <c r="I35" s="221">
        <f t="shared" si="1"/>
        <v>0</v>
      </c>
      <c r="J35" s="222">
        <f t="shared" si="2"/>
        <v>0</v>
      </c>
      <c r="K35" s="221">
        <f t="shared" si="8"/>
        <v>-109.42461486183257</v>
      </c>
      <c r="L35" s="222">
        <f t="shared" si="3"/>
        <v>-266.66778641828597</v>
      </c>
      <c r="M35" s="223">
        <f t="shared" si="9"/>
        <v>-2086.1741573123522</v>
      </c>
      <c r="N35" s="223">
        <f t="shared" si="10"/>
        <v>34754.825842687649</v>
      </c>
      <c r="O35" s="223">
        <f t="shared" si="11"/>
        <v>14261.315487356442</v>
      </c>
      <c r="P35" s="224">
        <f t="shared" si="4"/>
        <v>1.0073613905419954</v>
      </c>
      <c r="Q35" s="218">
        <v>388.64268854335887</v>
      </c>
      <c r="R35" s="224">
        <f t="shared" si="12"/>
        <v>0.25634292729504843</v>
      </c>
      <c r="S35" s="224">
        <f t="shared" si="12"/>
        <v>0.25531187031737501</v>
      </c>
      <c r="T35" s="92">
        <v>2437</v>
      </c>
      <c r="U35" s="225">
        <v>29324</v>
      </c>
      <c r="V35" s="225">
        <v>12042.710472279261</v>
      </c>
      <c r="W35" s="226"/>
      <c r="X35" s="234">
        <v>503.67499999999927</v>
      </c>
      <c r="Y35" s="223">
        <f t="shared" si="13"/>
        <v>206.67829298317574</v>
      </c>
      <c r="Z35" s="1"/>
      <c r="AA35" s="1"/>
    </row>
    <row r="36" spans="2:27">
      <c r="B36" s="205">
        <v>1515</v>
      </c>
      <c r="C36" t="s">
        <v>64</v>
      </c>
      <c r="D36" s="1">
        <v>142440</v>
      </c>
      <c r="E36" s="86">
        <f t="shared" si="5"/>
        <v>15821.392869043653</v>
      </c>
      <c r="F36" s="87">
        <f t="shared" si="0"/>
        <v>1.1175589190913655</v>
      </c>
      <c r="G36" s="189">
        <f t="shared" si="6"/>
        <v>-1064.9258928535378</v>
      </c>
      <c r="H36" s="189">
        <f t="shared" si="7"/>
        <v>-9587.5278133604006</v>
      </c>
      <c r="I36" s="189">
        <f t="shared" si="1"/>
        <v>0</v>
      </c>
      <c r="J36" s="88">
        <f t="shared" si="2"/>
        <v>0</v>
      </c>
      <c r="K36" s="189">
        <f t="shared" si="8"/>
        <v>-109.42461486183257</v>
      </c>
      <c r="L36" s="88">
        <f t="shared" si="3"/>
        <v>-985.14980760107869</v>
      </c>
      <c r="M36" s="89">
        <f t="shared" si="9"/>
        <v>-10572.67762096148</v>
      </c>
      <c r="N36" s="89">
        <f t="shared" si="10"/>
        <v>131867.32237903852</v>
      </c>
      <c r="O36" s="89">
        <f t="shared" si="11"/>
        <v>14647.042361328282</v>
      </c>
      <c r="P36" s="90">
        <f t="shared" si="4"/>
        <v>1.0346075699339441</v>
      </c>
      <c r="Q36" s="1">
        <v>1779.5071501665352</v>
      </c>
      <c r="R36" s="93">
        <f t="shared" si="12"/>
        <v>0.20044498381877024</v>
      </c>
      <c r="S36" s="93">
        <f t="shared" si="12"/>
        <v>0.20417845705512769</v>
      </c>
      <c r="T36" s="92">
        <v>9003</v>
      </c>
      <c r="U36" s="191">
        <v>118656</v>
      </c>
      <c r="V36" s="191">
        <v>13138.744325102425</v>
      </c>
      <c r="W36" s="196"/>
      <c r="X36" s="89">
        <v>0</v>
      </c>
      <c r="Y36" s="89">
        <f t="shared" si="13"/>
        <v>0</v>
      </c>
      <c r="Z36" s="1"/>
      <c r="AA36" s="1"/>
    </row>
    <row r="37" spans="2:27">
      <c r="B37" s="205">
        <v>1516</v>
      </c>
      <c r="C37" t="s">
        <v>65</v>
      </c>
      <c r="D37" s="1">
        <v>134291</v>
      </c>
      <c r="E37" s="86">
        <f t="shared" si="5"/>
        <v>14991.1810672025</v>
      </c>
      <c r="F37" s="87">
        <f t="shared" si="0"/>
        <v>1.0589161300801742</v>
      </c>
      <c r="G37" s="189">
        <f t="shared" si="6"/>
        <v>-533.59033967519997</v>
      </c>
      <c r="H37" s="189">
        <f t="shared" si="7"/>
        <v>-4779.9022628104412</v>
      </c>
      <c r="I37" s="189">
        <f t="shared" si="1"/>
        <v>0</v>
      </c>
      <c r="J37" s="88">
        <f t="shared" si="2"/>
        <v>0</v>
      </c>
      <c r="K37" s="189">
        <f t="shared" si="8"/>
        <v>-109.42461486183257</v>
      </c>
      <c r="L37" s="88">
        <f t="shared" si="3"/>
        <v>-980.22569993229615</v>
      </c>
      <c r="M37" s="89">
        <f t="shared" si="9"/>
        <v>-5760.1279627427375</v>
      </c>
      <c r="N37" s="89">
        <f t="shared" si="10"/>
        <v>128530.87203725726</v>
      </c>
      <c r="O37" s="89">
        <f t="shared" si="11"/>
        <v>14348.166112665467</v>
      </c>
      <c r="P37" s="90">
        <f t="shared" si="4"/>
        <v>1.0134961658899153</v>
      </c>
      <c r="Q37" s="1">
        <v>-422.38420846474764</v>
      </c>
      <c r="R37" s="93">
        <f t="shared" si="12"/>
        <v>0.25486843088883904</v>
      </c>
      <c r="S37" s="93">
        <f t="shared" si="12"/>
        <v>0.24142041019612528</v>
      </c>
      <c r="T37" s="92">
        <v>8958</v>
      </c>
      <c r="U37" s="191">
        <v>107016</v>
      </c>
      <c r="V37" s="191">
        <v>12075.829383886257</v>
      </c>
      <c r="W37" s="196"/>
      <c r="X37" s="89">
        <v>0</v>
      </c>
      <c r="Y37" s="89">
        <f t="shared" si="13"/>
        <v>0</v>
      </c>
      <c r="Z37" s="1"/>
      <c r="AA37" s="1"/>
    </row>
    <row r="38" spans="2:27">
      <c r="B38" s="205">
        <v>1517</v>
      </c>
      <c r="C38" t="s">
        <v>66</v>
      </c>
      <c r="D38" s="1">
        <v>66715</v>
      </c>
      <c r="E38" s="86">
        <f t="shared" si="5"/>
        <v>12329.513953058584</v>
      </c>
      <c r="F38" s="87">
        <f t="shared" si="0"/>
        <v>0.8709067779526638</v>
      </c>
      <c r="G38" s="189">
        <f t="shared" si="6"/>
        <v>1169.8766133769066</v>
      </c>
      <c r="H38" s="189">
        <f t="shared" si="7"/>
        <v>6330.2023549824416</v>
      </c>
      <c r="I38" s="189">
        <f t="shared" si="1"/>
        <v>144.26565728939602</v>
      </c>
      <c r="J38" s="88">
        <f t="shared" si="2"/>
        <v>780.62147159292192</v>
      </c>
      <c r="K38" s="189">
        <f t="shared" si="8"/>
        <v>34.841042427563451</v>
      </c>
      <c r="L38" s="88">
        <f t="shared" si="3"/>
        <v>188.52488057554584</v>
      </c>
      <c r="M38" s="89">
        <f t="shared" si="9"/>
        <v>6518.7272355579871</v>
      </c>
      <c r="N38" s="89">
        <f t="shared" si="10"/>
        <v>73233.727235557992</v>
      </c>
      <c r="O38" s="89">
        <f t="shared" si="11"/>
        <v>13534.231608863054</v>
      </c>
      <c r="P38" s="90">
        <f t="shared" si="4"/>
        <v>0.95600313908692336</v>
      </c>
      <c r="Q38" s="1">
        <v>3507.3677283463539</v>
      </c>
      <c r="R38" s="93">
        <f t="shared" si="12"/>
        <v>0.23413740796921825</v>
      </c>
      <c r="S38" s="93">
        <f t="shared" si="12"/>
        <v>0.21338218636042156</v>
      </c>
      <c r="T38" s="92">
        <v>5411</v>
      </c>
      <c r="U38" s="191">
        <v>54058</v>
      </c>
      <c r="V38" s="191">
        <v>10161.278195488721</v>
      </c>
      <c r="W38" s="196"/>
      <c r="X38" s="89">
        <v>0</v>
      </c>
      <c r="Y38" s="89">
        <f t="shared" si="13"/>
        <v>0</v>
      </c>
      <c r="Z38" s="1"/>
      <c r="AA38" s="1"/>
    </row>
    <row r="39" spans="2:27">
      <c r="B39" s="205">
        <v>1520</v>
      </c>
      <c r="C39" t="s">
        <v>67</v>
      </c>
      <c r="D39" s="1">
        <v>135757</v>
      </c>
      <c r="E39" s="86">
        <f t="shared" si="5"/>
        <v>12265.720997470185</v>
      </c>
      <c r="F39" s="87">
        <f t="shared" si="0"/>
        <v>0.8664007027238193</v>
      </c>
      <c r="G39" s="189">
        <f t="shared" si="6"/>
        <v>1210.7041049534816</v>
      </c>
      <c r="H39" s="189">
        <f t="shared" si="7"/>
        <v>13400.073033625134</v>
      </c>
      <c r="I39" s="189">
        <f t="shared" si="1"/>
        <v>166.59319174533547</v>
      </c>
      <c r="J39" s="88">
        <f t="shared" si="2"/>
        <v>1843.853446237373</v>
      </c>
      <c r="K39" s="189">
        <f t="shared" si="8"/>
        <v>57.168576883502908</v>
      </c>
      <c r="L39" s="88">
        <f t="shared" si="3"/>
        <v>632.74180894661015</v>
      </c>
      <c r="M39" s="89">
        <f t="shared" si="9"/>
        <v>14032.814842571745</v>
      </c>
      <c r="N39" s="89">
        <f t="shared" si="10"/>
        <v>149789.81484257174</v>
      </c>
      <c r="O39" s="89">
        <f t="shared" si="11"/>
        <v>13533.593679307169</v>
      </c>
      <c r="P39" s="90">
        <f t="shared" si="4"/>
        <v>0.95595807833463475</v>
      </c>
      <c r="Q39" s="1">
        <v>5846.9639852976215</v>
      </c>
      <c r="R39" s="93">
        <f t="shared" si="12"/>
        <v>0.18941106379996145</v>
      </c>
      <c r="S39" s="94">
        <f t="shared" si="12"/>
        <v>0.18801403237338049</v>
      </c>
      <c r="T39" s="92">
        <v>11068</v>
      </c>
      <c r="U39" s="191">
        <v>114138</v>
      </c>
      <c r="V39" s="191">
        <v>10324.559023066486</v>
      </c>
      <c r="W39" s="196"/>
      <c r="X39" s="89">
        <v>0</v>
      </c>
      <c r="Y39" s="89">
        <f t="shared" si="13"/>
        <v>0</v>
      </c>
      <c r="Z39" s="1"/>
      <c r="AA39" s="1"/>
    </row>
    <row r="40" spans="2:27">
      <c r="B40" s="205">
        <v>1525</v>
      </c>
      <c r="C40" t="s">
        <v>68</v>
      </c>
      <c r="D40" s="1">
        <v>57790</v>
      </c>
      <c r="E40" s="86">
        <f t="shared" si="5"/>
        <v>13337.179783060235</v>
      </c>
      <c r="F40" s="87">
        <f t="shared" si="0"/>
        <v>0.94208419861992643</v>
      </c>
      <c r="G40" s="189">
        <f t="shared" si="6"/>
        <v>524.97048217584961</v>
      </c>
      <c r="H40" s="189">
        <f t="shared" si="7"/>
        <v>2274.6970992679562</v>
      </c>
      <c r="I40" s="189">
        <f t="shared" si="1"/>
        <v>0</v>
      </c>
      <c r="J40" s="88">
        <f t="shared" si="2"/>
        <v>0</v>
      </c>
      <c r="K40" s="189">
        <f t="shared" si="8"/>
        <v>-109.42461486183257</v>
      </c>
      <c r="L40" s="88">
        <f t="shared" si="3"/>
        <v>-474.13685619632048</v>
      </c>
      <c r="M40" s="89">
        <f t="shared" si="9"/>
        <v>1800.5602430716358</v>
      </c>
      <c r="N40" s="89">
        <f t="shared" si="10"/>
        <v>59590.560243071639</v>
      </c>
      <c r="O40" s="89">
        <f t="shared" si="11"/>
        <v>13752.725650374254</v>
      </c>
      <c r="P40" s="90">
        <f t="shared" si="4"/>
        <v>0.97143667056422622</v>
      </c>
      <c r="Q40" s="1">
        <v>310.55059887499488</v>
      </c>
      <c r="R40" s="93">
        <f t="shared" si="12"/>
        <v>0.1850469589468072</v>
      </c>
      <c r="S40" s="93">
        <f t="shared" si="12"/>
        <v>0.19790114936233921</v>
      </c>
      <c r="T40" s="92">
        <v>4333</v>
      </c>
      <c r="U40" s="191">
        <v>48766</v>
      </c>
      <c r="V40" s="191">
        <v>11133.789954337899</v>
      </c>
      <c r="W40" s="196"/>
      <c r="X40" s="89">
        <v>0</v>
      </c>
      <c r="Y40" s="89">
        <f t="shared" si="13"/>
        <v>0</v>
      </c>
      <c r="Z40" s="1"/>
      <c r="AA40" s="1"/>
    </row>
    <row r="41" spans="2:27">
      <c r="B41" s="205">
        <v>1528</v>
      </c>
      <c r="C41" t="s">
        <v>69</v>
      </c>
      <c r="D41" s="1">
        <v>93217</v>
      </c>
      <c r="E41" s="86">
        <f t="shared" si="5"/>
        <v>12223.577235772356</v>
      </c>
      <c r="F41" s="87">
        <f t="shared" si="0"/>
        <v>0.86342383860323846</v>
      </c>
      <c r="G41" s="189">
        <f t="shared" si="6"/>
        <v>1237.6761124400923</v>
      </c>
      <c r="H41" s="189">
        <f t="shared" si="7"/>
        <v>9438.5180334681445</v>
      </c>
      <c r="I41" s="189">
        <f t="shared" si="1"/>
        <v>181.34350833957569</v>
      </c>
      <c r="J41" s="88">
        <f t="shared" si="2"/>
        <v>1382.9255945976042</v>
      </c>
      <c r="K41" s="189">
        <f t="shared" si="8"/>
        <v>71.918893477743126</v>
      </c>
      <c r="L41" s="88">
        <f t="shared" si="3"/>
        <v>548.45348166126905</v>
      </c>
      <c r="M41" s="89">
        <f t="shared" si="9"/>
        <v>9986.9715151294131</v>
      </c>
      <c r="N41" s="89">
        <f t="shared" si="10"/>
        <v>103203.97151512941</v>
      </c>
      <c r="O41" s="89">
        <f t="shared" si="11"/>
        <v>13533.172241690192</v>
      </c>
      <c r="P41" s="90">
        <f t="shared" si="4"/>
        <v>0.95592830969342912</v>
      </c>
      <c r="Q41" s="1">
        <v>4502.9114882435661</v>
      </c>
      <c r="R41" s="93">
        <f t="shared" si="12"/>
        <v>0.21042175245416297</v>
      </c>
      <c r="S41" s="93">
        <f t="shared" si="12"/>
        <v>0.21042175245416292</v>
      </c>
      <c r="T41" s="92">
        <v>7626</v>
      </c>
      <c r="U41" s="191">
        <v>77012</v>
      </c>
      <c r="V41" s="191">
        <v>10098.610018358248</v>
      </c>
      <c r="W41" s="196"/>
      <c r="X41" s="89">
        <v>0</v>
      </c>
      <c r="Y41" s="89">
        <f t="shared" si="13"/>
        <v>0</v>
      </c>
      <c r="Z41" s="1"/>
      <c r="AA41" s="1"/>
    </row>
    <row r="42" spans="2:27">
      <c r="B42" s="205">
        <v>1531</v>
      </c>
      <c r="C42" t="s">
        <v>70</v>
      </c>
      <c r="D42" s="1">
        <v>123976</v>
      </c>
      <c r="E42" s="86">
        <f t="shared" si="5"/>
        <v>12653.194529495815</v>
      </c>
      <c r="F42" s="87">
        <f t="shared" si="0"/>
        <v>0.89377025894502526</v>
      </c>
      <c r="G42" s="189">
        <f t="shared" si="6"/>
        <v>962.72104445707873</v>
      </c>
      <c r="H42" s="189">
        <f t="shared" si="7"/>
        <v>9432.7407935904575</v>
      </c>
      <c r="I42" s="189">
        <f t="shared" si="1"/>
        <v>30.977455536365138</v>
      </c>
      <c r="J42" s="88">
        <f t="shared" si="2"/>
        <v>303.51710934530558</v>
      </c>
      <c r="K42" s="189">
        <f t="shared" si="8"/>
        <v>-78.447159325467425</v>
      </c>
      <c r="L42" s="88">
        <f t="shared" si="3"/>
        <v>-768.62526707092991</v>
      </c>
      <c r="M42" s="89">
        <f t="shared" si="9"/>
        <v>8664.1155265195284</v>
      </c>
      <c r="N42" s="89">
        <f t="shared" si="10"/>
        <v>132640.11552651954</v>
      </c>
      <c r="O42" s="89">
        <f t="shared" si="11"/>
        <v>13537.468414627429</v>
      </c>
      <c r="P42" s="90">
        <f t="shared" si="4"/>
        <v>0.9562317738968471</v>
      </c>
      <c r="Q42" s="1">
        <v>5478.8915953312844</v>
      </c>
      <c r="R42" s="93">
        <f t="shared" si="12"/>
        <v>0.20389593994892163</v>
      </c>
      <c r="S42" s="93">
        <f t="shared" si="12"/>
        <v>0.19910394753638769</v>
      </c>
      <c r="T42" s="92">
        <v>9798</v>
      </c>
      <c r="U42" s="191">
        <v>102979</v>
      </c>
      <c r="V42" s="191">
        <v>10552.208218055128</v>
      </c>
      <c r="W42" s="196"/>
      <c r="X42" s="89">
        <v>0</v>
      </c>
      <c r="Y42" s="89">
        <f t="shared" si="13"/>
        <v>0</v>
      </c>
      <c r="Z42" s="1"/>
      <c r="AA42" s="1"/>
    </row>
    <row r="43" spans="2:27">
      <c r="B43" s="205">
        <v>1532</v>
      </c>
      <c r="C43" t="s">
        <v>71</v>
      </c>
      <c r="D43" s="1">
        <v>130292</v>
      </c>
      <c r="E43" s="86">
        <f t="shared" si="5"/>
        <v>14758.948799275035</v>
      </c>
      <c r="F43" s="87">
        <f t="shared" si="0"/>
        <v>1.0425121860993025</v>
      </c>
      <c r="G43" s="189">
        <f t="shared" si="6"/>
        <v>-384.96168820162188</v>
      </c>
      <c r="H43" s="189">
        <f t="shared" si="7"/>
        <v>-3398.4417834439182</v>
      </c>
      <c r="I43" s="189">
        <f t="shared" si="1"/>
        <v>0</v>
      </c>
      <c r="J43" s="88">
        <f t="shared" si="2"/>
        <v>0</v>
      </c>
      <c r="K43" s="189">
        <f t="shared" si="8"/>
        <v>-109.42461486183257</v>
      </c>
      <c r="L43" s="88">
        <f t="shared" si="3"/>
        <v>-966.00050000025783</v>
      </c>
      <c r="M43" s="89">
        <f t="shared" si="9"/>
        <v>-4364.4422834441757</v>
      </c>
      <c r="N43" s="89">
        <f t="shared" si="10"/>
        <v>125927.55771655582</v>
      </c>
      <c r="O43" s="89">
        <f t="shared" si="11"/>
        <v>14264.56249621158</v>
      </c>
      <c r="P43" s="90">
        <f t="shared" si="4"/>
        <v>1.0075907460568014</v>
      </c>
      <c r="Q43" s="1">
        <v>2641.0940888226296</v>
      </c>
      <c r="R43" s="93">
        <f t="shared" si="12"/>
        <v>0.27290490240137555</v>
      </c>
      <c r="S43" s="93">
        <f t="shared" si="12"/>
        <v>0.26497447992379558</v>
      </c>
      <c r="T43" s="92">
        <v>8828</v>
      </c>
      <c r="U43" s="191">
        <v>102358</v>
      </c>
      <c r="V43" s="191">
        <v>11667.388578593413</v>
      </c>
      <c r="W43" s="196"/>
      <c r="X43" s="89">
        <v>0</v>
      </c>
      <c r="Y43" s="89">
        <f t="shared" si="13"/>
        <v>0</v>
      </c>
      <c r="Z43" s="1"/>
      <c r="AA43" s="1"/>
    </row>
    <row r="44" spans="2:27">
      <c r="B44" s="205">
        <v>1535</v>
      </c>
      <c r="C44" t="s">
        <v>72</v>
      </c>
      <c r="D44" s="1">
        <v>99076</v>
      </c>
      <c r="E44" s="86">
        <f t="shared" si="5"/>
        <v>13544.224196855776</v>
      </c>
      <c r="F44" s="87">
        <f t="shared" si="0"/>
        <v>0.95670897490861706</v>
      </c>
      <c r="G44" s="189">
        <f t="shared" si="6"/>
        <v>392.46205734670394</v>
      </c>
      <c r="H44" s="189">
        <f t="shared" si="7"/>
        <v>2870.8599494911396</v>
      </c>
      <c r="I44" s="189">
        <f t="shared" si="1"/>
        <v>0</v>
      </c>
      <c r="J44" s="88">
        <f t="shared" si="2"/>
        <v>0</v>
      </c>
      <c r="K44" s="189">
        <f t="shared" si="8"/>
        <v>-109.42461486183257</v>
      </c>
      <c r="L44" s="88">
        <f t="shared" si="3"/>
        <v>-800.4410577143052</v>
      </c>
      <c r="M44" s="89">
        <f t="shared" si="9"/>
        <v>2070.4188917768342</v>
      </c>
      <c r="N44" s="89">
        <f t="shared" si="10"/>
        <v>101146.41889177683</v>
      </c>
      <c r="O44" s="89">
        <f t="shared" si="11"/>
        <v>13827.261639340646</v>
      </c>
      <c r="P44" s="90">
        <f t="shared" si="4"/>
        <v>0.97670159002815471</v>
      </c>
      <c r="Q44" s="1">
        <v>1167.361964175072</v>
      </c>
      <c r="R44" s="93">
        <f t="shared" si="12"/>
        <v>0.21596975907902649</v>
      </c>
      <c r="S44" s="93">
        <f t="shared" si="12"/>
        <v>0.20383499593305673</v>
      </c>
      <c r="T44" s="92">
        <v>7315</v>
      </c>
      <c r="U44" s="191">
        <v>81479</v>
      </c>
      <c r="V44" s="191">
        <v>11250.897542115437</v>
      </c>
      <c r="W44" s="196"/>
      <c r="X44" s="89">
        <v>0</v>
      </c>
      <c r="Y44" s="89">
        <f t="shared" si="13"/>
        <v>0</v>
      </c>
      <c r="Z44" s="1"/>
      <c r="AA44" s="1"/>
    </row>
    <row r="45" spans="2:27">
      <c r="B45" s="205">
        <v>1539</v>
      </c>
      <c r="C45" t="s">
        <v>73</v>
      </c>
      <c r="D45" s="1">
        <v>92158</v>
      </c>
      <c r="E45" s="86">
        <f t="shared" si="5"/>
        <v>12808.617095205003</v>
      </c>
      <c r="F45" s="87">
        <f t="shared" si="0"/>
        <v>0.90474867759463851</v>
      </c>
      <c r="G45" s="189">
        <f t="shared" si="6"/>
        <v>863.25060240319817</v>
      </c>
      <c r="H45" s="189">
        <f t="shared" si="7"/>
        <v>6211.088084291011</v>
      </c>
      <c r="I45" s="189">
        <f t="shared" si="1"/>
        <v>0</v>
      </c>
      <c r="J45" s="88">
        <f t="shared" si="2"/>
        <v>0</v>
      </c>
      <c r="K45" s="189">
        <f t="shared" si="8"/>
        <v>-109.42461486183257</v>
      </c>
      <c r="L45" s="88">
        <f t="shared" si="3"/>
        <v>-787.31010393088536</v>
      </c>
      <c r="M45" s="89">
        <f t="shared" si="9"/>
        <v>5423.7779803601261</v>
      </c>
      <c r="N45" s="89">
        <f t="shared" si="10"/>
        <v>97581.77798036013</v>
      </c>
      <c r="O45" s="89">
        <f t="shared" si="11"/>
        <v>13562.443082746369</v>
      </c>
      <c r="P45" s="90">
        <f t="shared" si="4"/>
        <v>0.95799588299512251</v>
      </c>
      <c r="Q45" s="1">
        <v>1309.3050078249726</v>
      </c>
      <c r="R45" s="93">
        <f t="shared" si="12"/>
        <v>0.19320006214718524</v>
      </c>
      <c r="S45" s="93">
        <f t="shared" si="12"/>
        <v>0.19336589954289715</v>
      </c>
      <c r="T45" s="92">
        <v>7195</v>
      </c>
      <c r="U45" s="191">
        <v>77236</v>
      </c>
      <c r="V45" s="191">
        <v>10733.185102834908</v>
      </c>
      <c r="W45" s="196"/>
      <c r="X45" s="89">
        <v>0</v>
      </c>
      <c r="Y45" s="89">
        <f t="shared" si="13"/>
        <v>0</v>
      </c>
      <c r="Z45" s="1"/>
      <c r="AA45" s="1"/>
    </row>
    <row r="46" spans="2:27">
      <c r="B46" s="205">
        <v>1547</v>
      </c>
      <c r="C46" t="s">
        <v>74</v>
      </c>
      <c r="D46" s="1">
        <v>56494</v>
      </c>
      <c r="E46" s="86">
        <f t="shared" si="5"/>
        <v>14945.502645502645</v>
      </c>
      <c r="F46" s="87">
        <f t="shared" si="0"/>
        <v>1.0556895919363316</v>
      </c>
      <c r="G46" s="189">
        <f t="shared" si="6"/>
        <v>-504.35614978729285</v>
      </c>
      <c r="H46" s="189">
        <f t="shared" si="7"/>
        <v>-1906.4662461959672</v>
      </c>
      <c r="I46" s="189">
        <f t="shared" si="1"/>
        <v>0</v>
      </c>
      <c r="J46" s="88">
        <f t="shared" si="2"/>
        <v>0</v>
      </c>
      <c r="K46" s="189">
        <f t="shared" si="8"/>
        <v>-109.42461486183257</v>
      </c>
      <c r="L46" s="88">
        <f t="shared" si="3"/>
        <v>-413.62504417772709</v>
      </c>
      <c r="M46" s="89">
        <f t="shared" si="9"/>
        <v>-2320.0912903736944</v>
      </c>
      <c r="N46" s="89">
        <f t="shared" si="10"/>
        <v>54173.908709626303</v>
      </c>
      <c r="O46" s="89">
        <f t="shared" si="11"/>
        <v>14331.72188085352</v>
      </c>
      <c r="P46" s="90">
        <f t="shared" si="4"/>
        <v>1.012334612158132</v>
      </c>
      <c r="Q46" s="1">
        <v>856.47412502826683</v>
      </c>
      <c r="R46" s="93">
        <f t="shared" si="12"/>
        <v>0.246117875419093</v>
      </c>
      <c r="S46" s="94">
        <f t="shared" si="12"/>
        <v>0.23919499833343136</v>
      </c>
      <c r="T46" s="92">
        <v>3780</v>
      </c>
      <c r="U46" s="191">
        <v>45336</v>
      </c>
      <c r="V46" s="191">
        <v>12060.654429369513</v>
      </c>
      <c r="W46" s="196"/>
      <c r="X46" s="89">
        <v>0</v>
      </c>
      <c r="Y46" s="89">
        <f t="shared" si="13"/>
        <v>0</v>
      </c>
      <c r="Z46" s="1"/>
      <c r="AA46" s="1"/>
    </row>
    <row r="47" spans="2:27">
      <c r="B47" s="205">
        <v>1554</v>
      </c>
      <c r="C47" t="s">
        <v>75</v>
      </c>
      <c r="D47" s="1">
        <v>83109</v>
      </c>
      <c r="E47" s="86">
        <f t="shared" si="5"/>
        <v>13835.358748127184</v>
      </c>
      <c r="F47" s="87">
        <f t="shared" si="0"/>
        <v>0.97727353689896046</v>
      </c>
      <c r="G47" s="189">
        <f t="shared" si="6"/>
        <v>206.13594453300234</v>
      </c>
      <c r="H47" s="189">
        <f t="shared" si="7"/>
        <v>1238.2586188097453</v>
      </c>
      <c r="I47" s="189">
        <f t="shared" si="1"/>
        <v>0</v>
      </c>
      <c r="J47" s="88">
        <f t="shared" si="2"/>
        <v>0</v>
      </c>
      <c r="K47" s="189">
        <f t="shared" si="8"/>
        <v>-109.42461486183257</v>
      </c>
      <c r="L47" s="88">
        <f t="shared" si="3"/>
        <v>-657.31366147502831</v>
      </c>
      <c r="M47" s="89">
        <f t="shared" si="9"/>
        <v>580.94495733471695</v>
      </c>
      <c r="N47" s="89">
        <f t="shared" si="10"/>
        <v>83689.944957334723</v>
      </c>
      <c r="O47" s="89">
        <f t="shared" si="11"/>
        <v>13932.070077798357</v>
      </c>
      <c r="P47" s="90">
        <f t="shared" si="4"/>
        <v>0.9841048323446786</v>
      </c>
      <c r="Q47" s="1">
        <v>779.11713995894672</v>
      </c>
      <c r="R47" s="93">
        <f t="shared" si="12"/>
        <v>0.23626275548151013</v>
      </c>
      <c r="S47" s="94">
        <f t="shared" si="12"/>
        <v>0.2331757001573512</v>
      </c>
      <c r="T47" s="92">
        <v>6007</v>
      </c>
      <c r="U47" s="191">
        <v>67226</v>
      </c>
      <c r="V47" s="191">
        <v>11219.292389853137</v>
      </c>
      <c r="W47" s="196"/>
      <c r="X47" s="89">
        <v>0</v>
      </c>
      <c r="Y47" s="89">
        <f t="shared" si="13"/>
        <v>0</v>
      </c>
      <c r="Z47" s="1"/>
      <c r="AA47" s="1"/>
    </row>
    <row r="48" spans="2:27">
      <c r="B48" s="205">
        <v>1557</v>
      </c>
      <c r="C48" t="s">
        <v>76</v>
      </c>
      <c r="D48" s="1">
        <v>30345</v>
      </c>
      <c r="E48" s="86">
        <f t="shared" si="5"/>
        <v>11074.817518248174</v>
      </c>
      <c r="F48" s="87">
        <f t="shared" si="0"/>
        <v>0.78228011890432747</v>
      </c>
      <c r="G48" s="189">
        <f t="shared" si="6"/>
        <v>1972.8823316555693</v>
      </c>
      <c r="H48" s="189">
        <f t="shared" si="7"/>
        <v>5405.6975887362596</v>
      </c>
      <c r="I48" s="189">
        <f t="shared" si="1"/>
        <v>583.40940947303955</v>
      </c>
      <c r="J48" s="88">
        <f t="shared" si="2"/>
        <v>1598.5417819561283</v>
      </c>
      <c r="K48" s="189">
        <f t="shared" si="8"/>
        <v>473.98479461120701</v>
      </c>
      <c r="L48" s="88">
        <f t="shared" si="3"/>
        <v>1298.7183372347074</v>
      </c>
      <c r="M48" s="89">
        <f t="shared" si="9"/>
        <v>6704.4159259709668</v>
      </c>
      <c r="N48" s="89">
        <f t="shared" si="10"/>
        <v>37049.41592597097</v>
      </c>
      <c r="O48" s="89">
        <f t="shared" si="11"/>
        <v>13521.684644514951</v>
      </c>
      <c r="P48" s="90">
        <f t="shared" si="4"/>
        <v>0.95511687249644006</v>
      </c>
      <c r="Q48" s="1">
        <v>1703.0585362952279</v>
      </c>
      <c r="R48" s="93">
        <f t="shared" si="12"/>
        <v>0.18762475049900199</v>
      </c>
      <c r="S48" s="94">
        <f t="shared" si="12"/>
        <v>0.1737546804201815</v>
      </c>
      <c r="T48" s="92">
        <v>2740</v>
      </c>
      <c r="U48" s="191">
        <v>25551</v>
      </c>
      <c r="V48" s="191">
        <v>9435.3766617429828</v>
      </c>
      <c r="W48" s="196"/>
      <c r="X48" s="89">
        <v>0</v>
      </c>
      <c r="Y48" s="89">
        <f t="shared" si="13"/>
        <v>0</v>
      </c>
      <c r="Z48" s="1"/>
      <c r="AA48" s="1"/>
    </row>
    <row r="49" spans="2:27">
      <c r="B49" s="205">
        <v>1560</v>
      </c>
      <c r="C49" t="s">
        <v>77</v>
      </c>
      <c r="D49" s="1">
        <v>36648</v>
      </c>
      <c r="E49" s="86">
        <f t="shared" si="5"/>
        <v>11953.033268101761</v>
      </c>
      <c r="F49" s="87">
        <f t="shared" si="0"/>
        <v>0.84431371179081227</v>
      </c>
      <c r="G49" s="189">
        <f t="shared" si="6"/>
        <v>1410.8242517492733</v>
      </c>
      <c r="H49" s="189">
        <f t="shared" si="7"/>
        <v>4325.5871558632716</v>
      </c>
      <c r="I49" s="189">
        <f t="shared" si="1"/>
        <v>276.0338970242841</v>
      </c>
      <c r="J49" s="88">
        <f t="shared" si="2"/>
        <v>846.31992827645502</v>
      </c>
      <c r="K49" s="189">
        <f t="shared" si="8"/>
        <v>166.60928216245154</v>
      </c>
      <c r="L49" s="88">
        <f t="shared" si="3"/>
        <v>510.8240591100764</v>
      </c>
      <c r="M49" s="89">
        <f t="shared" si="9"/>
        <v>4836.4112149733483</v>
      </c>
      <c r="N49" s="89">
        <f t="shared" si="10"/>
        <v>41484.411214973348</v>
      </c>
      <c r="O49" s="89">
        <f t="shared" si="11"/>
        <v>13530.466802013485</v>
      </c>
      <c r="P49" s="90">
        <f t="shared" si="4"/>
        <v>0.95573720842530474</v>
      </c>
      <c r="Q49" s="1">
        <v>1388.562683314286</v>
      </c>
      <c r="R49" s="93">
        <f t="shared" si="12"/>
        <v>0.2136304930953406</v>
      </c>
      <c r="S49" s="94">
        <f t="shared" si="12"/>
        <v>0.21798467946978553</v>
      </c>
      <c r="T49" s="92">
        <v>3066</v>
      </c>
      <c r="U49" s="191">
        <v>30197</v>
      </c>
      <c r="V49" s="191">
        <v>9813.7796555086134</v>
      </c>
      <c r="W49" s="196"/>
      <c r="X49" s="89">
        <v>0</v>
      </c>
      <c r="Y49" s="89">
        <f t="shared" si="13"/>
        <v>0</v>
      </c>
      <c r="Z49" s="1"/>
      <c r="AA49" s="1"/>
    </row>
    <row r="50" spans="2:27">
      <c r="B50" s="205">
        <v>1563</v>
      </c>
      <c r="C50" t="s">
        <v>78</v>
      </c>
      <c r="D50" s="1">
        <v>109457</v>
      </c>
      <c r="E50" s="86">
        <f t="shared" si="5"/>
        <v>15429.517902452777</v>
      </c>
      <c r="F50" s="87">
        <f t="shared" si="0"/>
        <v>1.0898784634129561</v>
      </c>
      <c r="G50" s="189">
        <f t="shared" si="6"/>
        <v>-814.12591423537697</v>
      </c>
      <c r="H50" s="189">
        <f t="shared" si="7"/>
        <v>-5775.4092355857638</v>
      </c>
      <c r="I50" s="189">
        <f t="shared" si="1"/>
        <v>0</v>
      </c>
      <c r="J50" s="88">
        <f t="shared" si="2"/>
        <v>0</v>
      </c>
      <c r="K50" s="189">
        <f t="shared" si="8"/>
        <v>-109.42461486183257</v>
      </c>
      <c r="L50" s="88">
        <f t="shared" si="3"/>
        <v>-776.25821782984031</v>
      </c>
      <c r="M50" s="89">
        <f t="shared" si="9"/>
        <v>-6551.6674534156045</v>
      </c>
      <c r="N50" s="89">
        <f t="shared" si="10"/>
        <v>102905.3325465844</v>
      </c>
      <c r="O50" s="89">
        <f t="shared" si="11"/>
        <v>14505.967373355566</v>
      </c>
      <c r="P50" s="90">
        <f t="shared" si="4"/>
        <v>1.0246426058897167</v>
      </c>
      <c r="Q50" s="1">
        <v>-1688.3409304363713</v>
      </c>
      <c r="R50" s="93">
        <f t="shared" si="12"/>
        <v>0.22919099811337706</v>
      </c>
      <c r="S50" s="94">
        <f t="shared" si="12"/>
        <v>0.24634491816034984</v>
      </c>
      <c r="T50" s="92">
        <v>7094</v>
      </c>
      <c r="U50" s="191">
        <v>89048</v>
      </c>
      <c r="V50" s="191">
        <v>12379.813707771444</v>
      </c>
      <c r="W50" s="196"/>
      <c r="X50" s="89">
        <v>0</v>
      </c>
      <c r="Y50" s="89">
        <f t="shared" si="13"/>
        <v>0</v>
      </c>
      <c r="Z50" s="1"/>
      <c r="AA50" s="1"/>
    </row>
    <row r="51" spans="2:27">
      <c r="B51" s="205">
        <v>1566</v>
      </c>
      <c r="C51" t="s">
        <v>79</v>
      </c>
      <c r="D51" s="1">
        <v>73269</v>
      </c>
      <c r="E51" s="86">
        <f t="shared" si="5"/>
        <v>12248.244734202608</v>
      </c>
      <c r="F51" s="87">
        <f t="shared" si="0"/>
        <v>0.8651662504825578</v>
      </c>
      <c r="G51" s="189">
        <f t="shared" si="6"/>
        <v>1221.8889134447311</v>
      </c>
      <c r="H51" s="189">
        <f t="shared" si="7"/>
        <v>7309.339480226382</v>
      </c>
      <c r="I51" s="189">
        <f t="shared" si="1"/>
        <v>172.70988388898758</v>
      </c>
      <c r="J51" s="88">
        <f t="shared" si="2"/>
        <v>1033.1505254239237</v>
      </c>
      <c r="K51" s="189">
        <f t="shared" si="8"/>
        <v>63.28526902715501</v>
      </c>
      <c r="L51" s="88">
        <f t="shared" si="3"/>
        <v>378.57247932044123</v>
      </c>
      <c r="M51" s="89">
        <f t="shared" si="9"/>
        <v>7687.9119595468228</v>
      </c>
      <c r="N51" s="89">
        <f t="shared" si="10"/>
        <v>80956.911959546822</v>
      </c>
      <c r="O51" s="89">
        <f t="shared" si="11"/>
        <v>13533.418916674495</v>
      </c>
      <c r="P51" s="90">
        <f t="shared" si="4"/>
        <v>0.95594573381222225</v>
      </c>
      <c r="Q51" s="1">
        <v>2997.7583664664244</v>
      </c>
      <c r="R51" s="93">
        <f t="shared" si="12"/>
        <v>0.23408734904246181</v>
      </c>
      <c r="S51" s="94">
        <f t="shared" si="12"/>
        <v>0.22748574503554789</v>
      </c>
      <c r="T51" s="92">
        <v>5982</v>
      </c>
      <c r="U51" s="191">
        <v>59371</v>
      </c>
      <c r="V51" s="191">
        <v>9978.3193277310929</v>
      </c>
      <c r="W51" s="196"/>
      <c r="X51" s="89">
        <v>0</v>
      </c>
      <c r="Y51" s="89">
        <f t="shared" si="13"/>
        <v>0</v>
      </c>
      <c r="Z51" s="1"/>
      <c r="AA51" s="1"/>
    </row>
    <row r="52" spans="2:27">
      <c r="B52" s="205">
        <v>1573</v>
      </c>
      <c r="C52" t="s">
        <v>80</v>
      </c>
      <c r="D52" s="1">
        <v>30703</v>
      </c>
      <c r="E52" s="86">
        <f t="shared" si="5"/>
        <v>14340.495095749649</v>
      </c>
      <c r="F52" s="87">
        <f t="shared" si="0"/>
        <v>1.0129543164178907</v>
      </c>
      <c r="G52" s="189">
        <f t="shared" si="6"/>
        <v>-117.15131794537534</v>
      </c>
      <c r="H52" s="189">
        <f t="shared" si="7"/>
        <v>-250.82097172104861</v>
      </c>
      <c r="I52" s="189">
        <f t="shared" si="1"/>
        <v>0</v>
      </c>
      <c r="J52" s="88">
        <f t="shared" si="2"/>
        <v>0</v>
      </c>
      <c r="K52" s="189">
        <f t="shared" si="8"/>
        <v>-109.42461486183257</v>
      </c>
      <c r="L52" s="88">
        <f t="shared" si="3"/>
        <v>-234.27810041918352</v>
      </c>
      <c r="M52" s="89">
        <f t="shared" si="9"/>
        <v>-485.09907214023212</v>
      </c>
      <c r="N52" s="89">
        <f t="shared" si="10"/>
        <v>30217.90092785977</v>
      </c>
      <c r="O52" s="89">
        <f t="shared" si="11"/>
        <v>14113.919162942442</v>
      </c>
      <c r="P52" s="90">
        <f t="shared" si="4"/>
        <v>0.99694991297149338</v>
      </c>
      <c r="Q52" s="1">
        <v>637.09419621310224</v>
      </c>
      <c r="R52" s="93">
        <f t="shared" si="12"/>
        <v>0.22381218112244897</v>
      </c>
      <c r="S52" s="94">
        <f t="shared" si="12"/>
        <v>0.23924559022581487</v>
      </c>
      <c r="T52" s="92">
        <v>2141</v>
      </c>
      <c r="U52" s="191">
        <v>25088</v>
      </c>
      <c r="V52" s="191">
        <v>11571.955719557194</v>
      </c>
      <c r="W52" s="196"/>
      <c r="X52" s="89">
        <v>0</v>
      </c>
      <c r="Y52" s="89">
        <f t="shared" si="13"/>
        <v>0</v>
      </c>
      <c r="Z52" s="1"/>
      <c r="AA52" s="1"/>
    </row>
    <row r="53" spans="2:27">
      <c r="B53" s="205">
        <v>1576</v>
      </c>
      <c r="C53" t="s">
        <v>81</v>
      </c>
      <c r="D53" s="1">
        <v>46380</v>
      </c>
      <c r="E53" s="86">
        <f t="shared" si="5"/>
        <v>13758.528626520319</v>
      </c>
      <c r="F53" s="87">
        <f t="shared" si="0"/>
        <v>0.97184656922504442</v>
      </c>
      <c r="G53" s="189">
        <f t="shared" si="6"/>
        <v>255.30722236139584</v>
      </c>
      <c r="H53" s="189">
        <f t="shared" si="7"/>
        <v>860.64064658026541</v>
      </c>
      <c r="I53" s="189">
        <f t="shared" si="1"/>
        <v>0</v>
      </c>
      <c r="J53" s="88">
        <f t="shared" si="2"/>
        <v>0</v>
      </c>
      <c r="K53" s="189">
        <f t="shared" si="8"/>
        <v>-109.42461486183257</v>
      </c>
      <c r="L53" s="88">
        <f t="shared" si="3"/>
        <v>-368.87037669923757</v>
      </c>
      <c r="M53" s="89">
        <f t="shared" si="9"/>
        <v>491.77026988102784</v>
      </c>
      <c r="N53" s="89">
        <f t="shared" si="10"/>
        <v>46871.770269881024</v>
      </c>
      <c r="O53" s="89">
        <f t="shared" si="11"/>
        <v>13904.411234019883</v>
      </c>
      <c r="P53" s="90">
        <f t="shared" si="4"/>
        <v>0.98215112398206861</v>
      </c>
      <c r="Q53" s="1">
        <v>273.85799880166542</v>
      </c>
      <c r="R53" s="93">
        <f t="shared" si="12"/>
        <v>0.24774689946463641</v>
      </c>
      <c r="S53" s="94">
        <f t="shared" si="12"/>
        <v>0.25626015330257368</v>
      </c>
      <c r="T53" s="92">
        <v>3371</v>
      </c>
      <c r="U53" s="191">
        <v>37171</v>
      </c>
      <c r="V53" s="191">
        <v>10951.974071891573</v>
      </c>
      <c r="W53" s="196"/>
      <c r="X53" s="89">
        <v>0</v>
      </c>
      <c r="Y53" s="89">
        <f t="shared" si="13"/>
        <v>0</v>
      </c>
      <c r="Z53" s="1"/>
      <c r="AA53" s="1"/>
    </row>
    <row r="54" spans="2:27">
      <c r="B54" s="205">
        <v>1577</v>
      </c>
      <c r="C54" t="s">
        <v>82</v>
      </c>
      <c r="D54" s="1">
        <v>127174</v>
      </c>
      <c r="E54" s="86">
        <f t="shared" si="5"/>
        <v>11551.82123716959</v>
      </c>
      <c r="F54" s="87">
        <f t="shared" si="0"/>
        <v>0.81597372381843147</v>
      </c>
      <c r="G54" s="189">
        <f t="shared" si="6"/>
        <v>1667.5999515458627</v>
      </c>
      <c r="H54" s="189">
        <f t="shared" si="7"/>
        <v>18358.6078665684</v>
      </c>
      <c r="I54" s="189">
        <f t="shared" si="1"/>
        <v>416.45810785054391</v>
      </c>
      <c r="J54" s="88">
        <f t="shared" si="2"/>
        <v>4584.7873093266371</v>
      </c>
      <c r="K54" s="189">
        <f t="shared" si="8"/>
        <v>307.03349298871137</v>
      </c>
      <c r="L54" s="88">
        <f t="shared" si="3"/>
        <v>3380.1317243127237</v>
      </c>
      <c r="M54" s="89">
        <f t="shared" si="9"/>
        <v>21738.739590881123</v>
      </c>
      <c r="N54" s="89">
        <f t="shared" si="10"/>
        <v>148912.73959088113</v>
      </c>
      <c r="O54" s="89">
        <f t="shared" si="11"/>
        <v>13526.454681704163</v>
      </c>
      <c r="P54" s="90">
        <f t="shared" si="4"/>
        <v>0.95545380854558093</v>
      </c>
      <c r="Q54" s="1">
        <v>7364.6724985671717</v>
      </c>
      <c r="R54" s="93">
        <f t="shared" si="12"/>
        <v>0.20053619809121032</v>
      </c>
      <c r="S54" s="94">
        <f t="shared" si="12"/>
        <v>0.21384035070880766</v>
      </c>
      <c r="T54" s="92">
        <v>11009</v>
      </c>
      <c r="U54" s="191">
        <v>105931</v>
      </c>
      <c r="V54" s="191">
        <v>9516.7550085347229</v>
      </c>
      <c r="W54" s="196"/>
      <c r="X54" s="89">
        <v>0</v>
      </c>
      <c r="Y54" s="89">
        <f t="shared" si="13"/>
        <v>0</v>
      </c>
      <c r="Z54" s="1"/>
      <c r="AA54" s="1"/>
    </row>
    <row r="55" spans="2:27">
      <c r="B55" s="205">
        <v>1578</v>
      </c>
      <c r="C55" t="s">
        <v>83</v>
      </c>
      <c r="D55" s="1">
        <v>33452</v>
      </c>
      <c r="E55" s="86">
        <f t="shared" si="5"/>
        <v>13133.882999607382</v>
      </c>
      <c r="F55" s="87">
        <f t="shared" si="0"/>
        <v>0.92772413971418644</v>
      </c>
      <c r="G55" s="189">
        <f t="shared" si="6"/>
        <v>655.08042358567593</v>
      </c>
      <c r="H55" s="189">
        <f t="shared" si="7"/>
        <v>1668.4898388727165</v>
      </c>
      <c r="I55" s="189">
        <f t="shared" si="1"/>
        <v>0</v>
      </c>
      <c r="J55" s="88">
        <f t="shared" si="2"/>
        <v>0</v>
      </c>
      <c r="K55" s="189">
        <f t="shared" si="8"/>
        <v>-109.42461486183257</v>
      </c>
      <c r="L55" s="88">
        <f t="shared" si="3"/>
        <v>-278.70449405308756</v>
      </c>
      <c r="M55" s="89">
        <f t="shared" si="9"/>
        <v>1389.785344819629</v>
      </c>
      <c r="N55" s="89">
        <f t="shared" si="10"/>
        <v>34841.785344819626</v>
      </c>
      <c r="O55" s="89">
        <f t="shared" si="11"/>
        <v>13679.538808331223</v>
      </c>
      <c r="P55" s="90">
        <f t="shared" si="4"/>
        <v>0.96626704935815955</v>
      </c>
      <c r="Q55" s="1">
        <v>994.15489853095357</v>
      </c>
      <c r="R55" s="93">
        <f t="shared" si="12"/>
        <v>0.14687328579264947</v>
      </c>
      <c r="S55" s="93">
        <f t="shared" si="12"/>
        <v>0.12841164279402412</v>
      </c>
      <c r="T55" s="92">
        <v>2547</v>
      </c>
      <c r="U55" s="191">
        <v>29168</v>
      </c>
      <c r="V55" s="191">
        <v>11639.265762170791</v>
      </c>
      <c r="W55" s="196"/>
      <c r="X55" s="89">
        <v>0</v>
      </c>
      <c r="Y55" s="89">
        <f t="shared" si="13"/>
        <v>0</v>
      </c>
      <c r="Z55" s="1"/>
      <c r="AA55" s="1"/>
    </row>
    <row r="56" spans="2:27">
      <c r="B56" s="205">
        <v>1579</v>
      </c>
      <c r="C56" t="s">
        <v>84</v>
      </c>
      <c r="D56" s="1">
        <v>173796</v>
      </c>
      <c r="E56" s="86">
        <f t="shared" si="5"/>
        <v>12837.642192347466</v>
      </c>
      <c r="F56" s="87">
        <f t="shared" si="0"/>
        <v>0.90679889254458268</v>
      </c>
      <c r="G56" s="189">
        <f t="shared" si="6"/>
        <v>844.67454023202185</v>
      </c>
      <c r="H56" s="189">
        <f t="shared" si="7"/>
        <v>11435.203925661111</v>
      </c>
      <c r="I56" s="189">
        <f t="shared" si="1"/>
        <v>0</v>
      </c>
      <c r="J56" s="88">
        <f t="shared" si="2"/>
        <v>0</v>
      </c>
      <c r="K56" s="189">
        <f t="shared" si="8"/>
        <v>-109.42461486183257</v>
      </c>
      <c r="L56" s="88">
        <f t="shared" si="3"/>
        <v>-1481.3904359994895</v>
      </c>
      <c r="M56" s="89">
        <f t="shared" si="9"/>
        <v>9953.8134896616211</v>
      </c>
      <c r="N56" s="89">
        <f t="shared" si="10"/>
        <v>183749.81348966161</v>
      </c>
      <c r="O56" s="89">
        <f t="shared" si="11"/>
        <v>13572.892117717656</v>
      </c>
      <c r="P56" s="90">
        <f t="shared" si="4"/>
        <v>0.95873396037710235</v>
      </c>
      <c r="Q56" s="1">
        <v>4429.0296255642079</v>
      </c>
      <c r="R56" s="93">
        <f t="shared" si="12"/>
        <v>0.24042538005852546</v>
      </c>
      <c r="S56" s="93">
        <f t="shared" si="12"/>
        <v>0.23327859473982501</v>
      </c>
      <c r="T56" s="92">
        <v>13538</v>
      </c>
      <c r="U56" s="191">
        <v>140110</v>
      </c>
      <c r="V56" s="191">
        <v>10409.361069836554</v>
      </c>
      <c r="W56" s="196"/>
      <c r="X56" s="89">
        <v>0</v>
      </c>
      <c r="Y56" s="89">
        <f t="shared" si="13"/>
        <v>0</v>
      </c>
      <c r="Z56" s="1"/>
      <c r="AA56" s="1"/>
    </row>
    <row r="57" spans="2:27">
      <c r="B57" s="205">
        <v>1580</v>
      </c>
      <c r="C57" s="228" t="s">
        <v>85</v>
      </c>
      <c r="D57" s="1">
        <v>125625.421701581</v>
      </c>
      <c r="E57" s="86">
        <f t="shared" si="5"/>
        <v>13279.642886002221</v>
      </c>
      <c r="F57" s="87">
        <f t="shared" si="0"/>
        <v>0.93802002595091716</v>
      </c>
      <c r="G57" s="189">
        <f t="shared" si="6"/>
        <v>561.79409629297913</v>
      </c>
      <c r="H57" s="189">
        <f t="shared" si="7"/>
        <v>5314.5721509315827</v>
      </c>
      <c r="I57" s="189">
        <f t="shared" si="1"/>
        <v>0</v>
      </c>
      <c r="J57" s="88">
        <f t="shared" si="2"/>
        <v>0</v>
      </c>
      <c r="K57" s="189">
        <f t="shared" si="8"/>
        <v>-109.42461486183257</v>
      </c>
      <c r="L57" s="88">
        <f t="shared" si="3"/>
        <v>-1035.156856592936</v>
      </c>
      <c r="M57" s="89">
        <f t="shared" si="9"/>
        <v>4279.4152943386471</v>
      </c>
      <c r="N57" s="89">
        <f t="shared" si="10"/>
        <v>129904.83699591964</v>
      </c>
      <c r="O57" s="89">
        <f t="shared" si="11"/>
        <v>13732.012367433366</v>
      </c>
      <c r="P57" s="90">
        <f t="shared" si="4"/>
        <v>0.96997356840338267</v>
      </c>
      <c r="Q57" s="1">
        <v>2418.3995929696998</v>
      </c>
      <c r="R57" s="93">
        <f t="shared" si="12"/>
        <v>0.23629082152386402</v>
      </c>
      <c r="S57" s="93">
        <f t="shared" si="12"/>
        <v>0.22962582872283679</v>
      </c>
      <c r="T57" s="92">
        <v>9460</v>
      </c>
      <c r="U57" s="191">
        <v>101614.78150159999</v>
      </c>
      <c r="V57" s="191">
        <v>10799.742959039218</v>
      </c>
      <c r="W57" s="196"/>
      <c r="X57" s="89">
        <v>0</v>
      </c>
      <c r="Y57" s="89">
        <f t="shared" si="13"/>
        <v>0</v>
      </c>
      <c r="Z57" s="1"/>
      <c r="AA57" s="1"/>
    </row>
    <row r="58" spans="2:27">
      <c r="B58" s="205">
        <v>1804</v>
      </c>
      <c r="C58" t="s">
        <v>86</v>
      </c>
      <c r="D58" s="1">
        <v>770601</v>
      </c>
      <c r="E58" s="86">
        <f t="shared" si="5"/>
        <v>14366.698982064954</v>
      </c>
      <c r="F58" s="87">
        <f t="shared" si="0"/>
        <v>1.0148052524959541</v>
      </c>
      <c r="G58" s="189">
        <f t="shared" si="6"/>
        <v>-133.92180518717041</v>
      </c>
      <c r="H58" s="189">
        <f t="shared" si="7"/>
        <v>-7183.2977866294459</v>
      </c>
      <c r="I58" s="189">
        <f t="shared" si="1"/>
        <v>0</v>
      </c>
      <c r="J58" s="88">
        <f t="shared" si="2"/>
        <v>0</v>
      </c>
      <c r="K58" s="189">
        <f t="shared" si="8"/>
        <v>-109.42461486183257</v>
      </c>
      <c r="L58" s="88">
        <f t="shared" si="3"/>
        <v>-5869.3174919589746</v>
      </c>
      <c r="M58" s="89">
        <f t="shared" si="9"/>
        <v>-13052.615278588421</v>
      </c>
      <c r="N58" s="89">
        <f t="shared" si="10"/>
        <v>757548.38472141162</v>
      </c>
      <c r="O58" s="89">
        <f t="shared" si="11"/>
        <v>14123.352562015953</v>
      </c>
      <c r="P58" s="90">
        <f t="shared" si="4"/>
        <v>0.99761624995959619</v>
      </c>
      <c r="Q58" s="1">
        <v>1411.8625392238773</v>
      </c>
      <c r="R58" s="93">
        <f t="shared" si="12"/>
        <v>0.21146345412841874</v>
      </c>
      <c r="S58" s="93">
        <f t="shared" si="12"/>
        <v>0.21342842896918787</v>
      </c>
      <c r="T58" s="92">
        <v>53638</v>
      </c>
      <c r="U58" s="191">
        <v>636091</v>
      </c>
      <c r="V58" s="191">
        <v>11839.758026989297</v>
      </c>
      <c r="W58" s="196"/>
      <c r="X58" s="89">
        <v>0</v>
      </c>
      <c r="Y58" s="89">
        <f t="shared" si="13"/>
        <v>0</v>
      </c>
      <c r="Z58" s="1"/>
      <c r="AA58" s="1"/>
    </row>
    <row r="59" spans="2:27">
      <c r="B59" s="205">
        <v>1806</v>
      </c>
      <c r="C59" t="s">
        <v>87</v>
      </c>
      <c r="D59" s="1">
        <v>289653</v>
      </c>
      <c r="E59" s="86">
        <f t="shared" si="5"/>
        <v>13380.745599852175</v>
      </c>
      <c r="F59" s="87">
        <f t="shared" si="0"/>
        <v>0.94516151093536704</v>
      </c>
      <c r="G59" s="189">
        <f t="shared" si="6"/>
        <v>497.08835942900856</v>
      </c>
      <c r="H59" s="189">
        <f t="shared" si="7"/>
        <v>10760.471716559749</v>
      </c>
      <c r="I59" s="189">
        <f t="shared" si="1"/>
        <v>0</v>
      </c>
      <c r="J59" s="88">
        <f t="shared" si="2"/>
        <v>0</v>
      </c>
      <c r="K59" s="189">
        <f t="shared" si="8"/>
        <v>-109.42461486183257</v>
      </c>
      <c r="L59" s="88">
        <f t="shared" si="3"/>
        <v>-2368.7146379140895</v>
      </c>
      <c r="M59" s="89">
        <f t="shared" si="9"/>
        <v>8391.7570786456599</v>
      </c>
      <c r="N59" s="89">
        <f t="shared" si="10"/>
        <v>298044.75707864563</v>
      </c>
      <c r="O59" s="89">
        <f t="shared" si="11"/>
        <v>13768.409344419348</v>
      </c>
      <c r="P59" s="90">
        <f t="shared" si="4"/>
        <v>0.9725445029977845</v>
      </c>
      <c r="Q59" s="1">
        <v>6385.0204509224623</v>
      </c>
      <c r="R59" s="93">
        <f t="shared" si="12"/>
        <v>0.17532989238934607</v>
      </c>
      <c r="S59" s="93">
        <f t="shared" si="12"/>
        <v>0.17228935679670956</v>
      </c>
      <c r="T59" s="92">
        <v>21647</v>
      </c>
      <c r="U59" s="191">
        <v>246444</v>
      </c>
      <c r="V59" s="191">
        <v>11414.200361261637</v>
      </c>
      <c r="W59" s="196"/>
      <c r="X59" s="89">
        <v>0</v>
      </c>
      <c r="Y59" s="89">
        <f t="shared" si="13"/>
        <v>0</v>
      </c>
      <c r="Z59" s="1"/>
      <c r="AA59" s="1"/>
    </row>
    <row r="60" spans="2:27">
      <c r="B60" s="205">
        <v>1811</v>
      </c>
      <c r="C60" t="s">
        <v>88</v>
      </c>
      <c r="D60" s="1">
        <v>16870</v>
      </c>
      <c r="E60" s="86">
        <f t="shared" si="5"/>
        <v>12395.29757531227</v>
      </c>
      <c r="F60" s="87">
        <f t="shared" si="0"/>
        <v>0.87555346578781568</v>
      </c>
      <c r="G60" s="189">
        <f t="shared" si="6"/>
        <v>1127.7750951345474</v>
      </c>
      <c r="H60" s="189">
        <f t="shared" si="7"/>
        <v>1534.9019044781189</v>
      </c>
      <c r="I60" s="189">
        <f t="shared" si="1"/>
        <v>121.24138950060586</v>
      </c>
      <c r="J60" s="88">
        <f t="shared" si="2"/>
        <v>165.00953111032459</v>
      </c>
      <c r="K60" s="189">
        <f t="shared" si="8"/>
        <v>11.816774638773296</v>
      </c>
      <c r="L60" s="88">
        <f t="shared" si="3"/>
        <v>16.082630283370456</v>
      </c>
      <c r="M60" s="89">
        <f t="shared" si="9"/>
        <v>1550.9845347614894</v>
      </c>
      <c r="N60" s="89">
        <f t="shared" si="10"/>
        <v>18420.98453476149</v>
      </c>
      <c r="O60" s="89">
        <f t="shared" si="11"/>
        <v>13534.889445085591</v>
      </c>
      <c r="P60" s="90">
        <f t="shared" si="4"/>
        <v>0.95604960596527488</v>
      </c>
      <c r="Q60" s="1">
        <v>1043.4535110477514</v>
      </c>
      <c r="R60" s="93">
        <f t="shared" si="12"/>
        <v>8.6494493462999936E-2</v>
      </c>
      <c r="S60" s="93">
        <f t="shared" si="12"/>
        <v>9.6872471725321027E-2</v>
      </c>
      <c r="T60" s="92">
        <v>1361</v>
      </c>
      <c r="U60" s="191">
        <v>15527</v>
      </c>
      <c r="V60" s="191">
        <v>11300.582241630276</v>
      </c>
      <c r="W60" s="196"/>
      <c r="X60" s="89">
        <v>0</v>
      </c>
      <c r="Y60" s="89">
        <f t="shared" si="13"/>
        <v>0</v>
      </c>
      <c r="Z60" s="1"/>
      <c r="AA60" s="1"/>
    </row>
    <row r="61" spans="2:27">
      <c r="B61" s="205">
        <v>1812</v>
      </c>
      <c r="C61" t="s">
        <v>89</v>
      </c>
      <c r="D61" s="1">
        <v>22694</v>
      </c>
      <c r="E61" s="86">
        <f t="shared" si="5"/>
        <v>11313.060817547357</v>
      </c>
      <c r="F61" s="87">
        <f t="shared" si="0"/>
        <v>0.79910865772194994</v>
      </c>
      <c r="G61" s="189">
        <f t="shared" si="6"/>
        <v>1820.4066201040916</v>
      </c>
      <c r="H61" s="189">
        <f t="shared" si="7"/>
        <v>3651.7356799288082</v>
      </c>
      <c r="I61" s="189">
        <f t="shared" si="1"/>
        <v>500.02425471832538</v>
      </c>
      <c r="J61" s="88">
        <f t="shared" si="2"/>
        <v>1003.0486549649607</v>
      </c>
      <c r="K61" s="189">
        <f t="shared" si="8"/>
        <v>390.59963985649279</v>
      </c>
      <c r="L61" s="88">
        <f t="shared" si="3"/>
        <v>783.54287755212454</v>
      </c>
      <c r="M61" s="89">
        <f t="shared" si="9"/>
        <v>4435.2785574809332</v>
      </c>
      <c r="N61" s="89">
        <f t="shared" si="10"/>
        <v>27129.278557480931</v>
      </c>
      <c r="O61" s="89">
        <f t="shared" si="11"/>
        <v>13524.067077507942</v>
      </c>
      <c r="P61" s="90">
        <f t="shared" si="4"/>
        <v>0.95528515788461621</v>
      </c>
      <c r="Q61" s="1">
        <v>809.50054883511984</v>
      </c>
      <c r="R61" s="93">
        <f t="shared" si="12"/>
        <v>0.21991076708057841</v>
      </c>
      <c r="S61" s="93">
        <f t="shared" si="12"/>
        <v>0.2034912303352264</v>
      </c>
      <c r="T61" s="92">
        <v>2006</v>
      </c>
      <c r="U61" s="191">
        <v>18603</v>
      </c>
      <c r="V61" s="191">
        <v>9400.202122283983</v>
      </c>
      <c r="W61" s="196"/>
      <c r="X61" s="89">
        <v>0</v>
      </c>
      <c r="Y61" s="89">
        <f t="shared" si="13"/>
        <v>0</v>
      </c>
      <c r="Z61" s="1"/>
      <c r="AA61" s="1"/>
    </row>
    <row r="62" spans="2:27">
      <c r="B62" s="205">
        <v>1813</v>
      </c>
      <c r="C62" t="s">
        <v>90</v>
      </c>
      <c r="D62" s="1">
        <v>94176</v>
      </c>
      <c r="E62" s="86">
        <f t="shared" si="5"/>
        <v>12010.712919270502</v>
      </c>
      <c r="F62" s="87">
        <f t="shared" si="0"/>
        <v>0.84838796803027583</v>
      </c>
      <c r="G62" s="189">
        <f t="shared" si="6"/>
        <v>1373.9092750012794</v>
      </c>
      <c r="H62" s="189">
        <f t="shared" si="7"/>
        <v>10772.822625285031</v>
      </c>
      <c r="I62" s="189">
        <f t="shared" si="1"/>
        <v>255.84601911522483</v>
      </c>
      <c r="J62" s="88">
        <f t="shared" si="2"/>
        <v>2006.088635882478</v>
      </c>
      <c r="K62" s="189">
        <f t="shared" si="8"/>
        <v>146.42140425339227</v>
      </c>
      <c r="L62" s="88">
        <f t="shared" si="3"/>
        <v>1148.0902307508488</v>
      </c>
      <c r="M62" s="89">
        <f t="shared" si="9"/>
        <v>11920.91285603588</v>
      </c>
      <c r="N62" s="89">
        <f t="shared" si="10"/>
        <v>106096.91285603588</v>
      </c>
      <c r="O62" s="89">
        <f t="shared" si="11"/>
        <v>13531.043598525173</v>
      </c>
      <c r="P62" s="90">
        <f t="shared" si="4"/>
        <v>0.95577795098769947</v>
      </c>
      <c r="Q62" s="1">
        <v>2440.0138551426426</v>
      </c>
      <c r="R62" s="93">
        <f t="shared" si="12"/>
        <v>0.155306933608126</v>
      </c>
      <c r="S62" s="93">
        <f t="shared" si="12"/>
        <v>0.15486490825411195</v>
      </c>
      <c r="T62" s="92">
        <v>7841</v>
      </c>
      <c r="U62" s="191">
        <v>81516</v>
      </c>
      <c r="V62" s="191">
        <v>10400.102066853789</v>
      </c>
      <c r="W62" s="196"/>
      <c r="X62" s="89">
        <v>0</v>
      </c>
      <c r="Y62" s="89">
        <f t="shared" si="13"/>
        <v>0</v>
      </c>
      <c r="Z62" s="1"/>
      <c r="AA62" s="1"/>
    </row>
    <row r="63" spans="2:27">
      <c r="B63" s="205">
        <v>1815</v>
      </c>
      <c r="C63" t="s">
        <v>91</v>
      </c>
      <c r="D63" s="1">
        <v>13284</v>
      </c>
      <c r="E63" s="86">
        <f t="shared" si="5"/>
        <v>11051.580698835276</v>
      </c>
      <c r="F63" s="87">
        <f t="shared" si="0"/>
        <v>0.78063876437877178</v>
      </c>
      <c r="G63" s="189">
        <f t="shared" si="6"/>
        <v>1987.7538960798236</v>
      </c>
      <c r="H63" s="189">
        <f t="shared" si="7"/>
        <v>2389.280183087948</v>
      </c>
      <c r="I63" s="189">
        <f t="shared" si="1"/>
        <v>591.54229626755375</v>
      </c>
      <c r="J63" s="88">
        <f t="shared" si="2"/>
        <v>711.03384011359958</v>
      </c>
      <c r="K63" s="189">
        <f t="shared" si="8"/>
        <v>482.11768140572121</v>
      </c>
      <c r="L63" s="88">
        <f t="shared" si="3"/>
        <v>579.50545304967682</v>
      </c>
      <c r="M63" s="89">
        <f t="shared" si="9"/>
        <v>2968.7856361376248</v>
      </c>
      <c r="N63" s="89">
        <f t="shared" si="10"/>
        <v>16252.785636137625</v>
      </c>
      <c r="O63" s="89">
        <f t="shared" si="11"/>
        <v>13521.452276320821</v>
      </c>
      <c r="P63" s="90">
        <f t="shared" si="4"/>
        <v>0.95510045895118434</v>
      </c>
      <c r="Q63" s="1">
        <v>401.44062796600474</v>
      </c>
      <c r="R63" s="93">
        <f t="shared" si="12"/>
        <v>0.21248630887185105</v>
      </c>
      <c r="S63" s="93">
        <f t="shared" si="12"/>
        <v>0.21752992912506192</v>
      </c>
      <c r="T63" s="92">
        <v>1202</v>
      </c>
      <c r="U63" s="191">
        <v>10956</v>
      </c>
      <c r="V63" s="191">
        <v>9077.0505385252691</v>
      </c>
      <c r="W63" s="196"/>
      <c r="X63" s="89">
        <v>0</v>
      </c>
      <c r="Y63" s="89">
        <f t="shared" si="13"/>
        <v>0</v>
      </c>
      <c r="Z63" s="1"/>
      <c r="AA63" s="1"/>
    </row>
    <row r="64" spans="2:27">
      <c r="B64" s="205">
        <v>1816</v>
      </c>
      <c r="C64" t="s">
        <v>92</v>
      </c>
      <c r="D64" s="1">
        <v>5537</v>
      </c>
      <c r="E64" s="86">
        <f t="shared" si="5"/>
        <v>11607.96645702306</v>
      </c>
      <c r="F64" s="87">
        <f t="shared" si="0"/>
        <v>0.81993959406329209</v>
      </c>
      <c r="G64" s="189">
        <f t="shared" si="6"/>
        <v>1631.667010839642</v>
      </c>
      <c r="H64" s="189">
        <f t="shared" si="7"/>
        <v>778.30516417050922</v>
      </c>
      <c r="I64" s="189">
        <f t="shared" si="1"/>
        <v>396.80728090182947</v>
      </c>
      <c r="J64" s="88">
        <f t="shared" si="2"/>
        <v>189.27707299017266</v>
      </c>
      <c r="K64" s="189">
        <f t="shared" si="8"/>
        <v>287.38266603999693</v>
      </c>
      <c r="L64" s="88">
        <f t="shared" si="3"/>
        <v>137.08153170107855</v>
      </c>
      <c r="M64" s="89">
        <f t="shared" si="9"/>
        <v>915.38669587158779</v>
      </c>
      <c r="N64" s="89">
        <f t="shared" si="10"/>
        <v>6452.386695871588</v>
      </c>
      <c r="O64" s="89">
        <f t="shared" si="11"/>
        <v>13527.0161339027</v>
      </c>
      <c r="P64" s="90">
        <f t="shared" si="4"/>
        <v>0.95549346724802964</v>
      </c>
      <c r="Q64" s="1">
        <v>64.508460515628713</v>
      </c>
      <c r="R64" s="93">
        <f t="shared" si="12"/>
        <v>0.32084923664122139</v>
      </c>
      <c r="S64" s="93">
        <f t="shared" si="12"/>
        <v>0.30146570486661206</v>
      </c>
      <c r="T64" s="92">
        <v>477</v>
      </c>
      <c r="U64" s="191">
        <v>4192</v>
      </c>
      <c r="V64" s="191">
        <v>8919.1489361702133</v>
      </c>
      <c r="W64" s="196"/>
      <c r="X64" s="89">
        <v>0</v>
      </c>
      <c r="Y64" s="89">
        <f t="shared" si="13"/>
        <v>0</v>
      </c>
      <c r="Z64" s="1"/>
      <c r="AA64" s="1"/>
    </row>
    <row r="65" spans="2:27">
      <c r="B65" s="205">
        <v>1818</v>
      </c>
      <c r="C65" t="s">
        <v>64</v>
      </c>
      <c r="D65" s="1">
        <v>24106</v>
      </c>
      <c r="E65" s="86">
        <f t="shared" si="5"/>
        <v>12863.393810032017</v>
      </c>
      <c r="F65" s="87">
        <f t="shared" si="0"/>
        <v>0.90861788220387552</v>
      </c>
      <c r="G65" s="189">
        <f t="shared" si="6"/>
        <v>828.19350491390912</v>
      </c>
      <c r="H65" s="189">
        <f t="shared" si="7"/>
        <v>1552.0346282086657</v>
      </c>
      <c r="I65" s="189">
        <f t="shared" si="1"/>
        <v>0</v>
      </c>
      <c r="J65" s="88">
        <f t="shared" si="2"/>
        <v>0</v>
      </c>
      <c r="K65" s="189">
        <f t="shared" si="8"/>
        <v>-109.42461486183257</v>
      </c>
      <c r="L65" s="88">
        <f t="shared" si="3"/>
        <v>-205.06172825107424</v>
      </c>
      <c r="M65" s="89">
        <f t="shared" si="9"/>
        <v>1346.9728999575914</v>
      </c>
      <c r="N65" s="89">
        <f t="shared" si="10"/>
        <v>25452.972899957593</v>
      </c>
      <c r="O65" s="89">
        <f t="shared" si="11"/>
        <v>13582.162700084094</v>
      </c>
      <c r="P65" s="90">
        <f t="shared" si="4"/>
        <v>0.95938879665444776</v>
      </c>
      <c r="Q65" s="1">
        <v>-290.40685487902738</v>
      </c>
      <c r="R65" s="93">
        <f t="shared" si="12"/>
        <v>0.19041975308641976</v>
      </c>
      <c r="S65" s="93">
        <f t="shared" si="12"/>
        <v>0.19931296362175061</v>
      </c>
      <c r="T65" s="92">
        <v>1874</v>
      </c>
      <c r="U65" s="191">
        <v>20250</v>
      </c>
      <c r="V65" s="191">
        <v>10725.635593220339</v>
      </c>
      <c r="W65" s="196"/>
      <c r="X65" s="89">
        <v>0</v>
      </c>
      <c r="Y65" s="89">
        <f t="shared" si="13"/>
        <v>0</v>
      </c>
      <c r="Z65" s="1"/>
      <c r="AA65" s="1"/>
    </row>
    <row r="66" spans="2:27">
      <c r="B66" s="205">
        <v>1820</v>
      </c>
      <c r="C66" t="s">
        <v>93</v>
      </c>
      <c r="D66" s="1">
        <v>99954</v>
      </c>
      <c r="E66" s="86">
        <f t="shared" si="5"/>
        <v>13346.775270396582</v>
      </c>
      <c r="F66" s="87">
        <f t="shared" si="0"/>
        <v>0.94276198486444496</v>
      </c>
      <c r="G66" s="189">
        <f t="shared" si="6"/>
        <v>518.82937028058802</v>
      </c>
      <c r="H66" s="189">
        <f t="shared" si="7"/>
        <v>3885.5131540313237</v>
      </c>
      <c r="I66" s="189">
        <f t="shared" si="1"/>
        <v>0</v>
      </c>
      <c r="J66" s="88">
        <f t="shared" si="2"/>
        <v>0</v>
      </c>
      <c r="K66" s="189">
        <f t="shared" si="8"/>
        <v>-109.42461486183257</v>
      </c>
      <c r="L66" s="88">
        <f t="shared" si="3"/>
        <v>-819.48094070026411</v>
      </c>
      <c r="M66" s="89">
        <f t="shared" si="9"/>
        <v>3066.0322133310597</v>
      </c>
      <c r="N66" s="89">
        <f t="shared" si="10"/>
        <v>103020.03221333105</v>
      </c>
      <c r="O66" s="89">
        <f t="shared" si="11"/>
        <v>13756.180025815336</v>
      </c>
      <c r="P66" s="90">
        <f t="shared" si="4"/>
        <v>0.97168067361225274</v>
      </c>
      <c r="Q66" s="1">
        <v>1602.536550882729</v>
      </c>
      <c r="R66" s="93">
        <f t="shared" si="12"/>
        <v>0.27691049847977722</v>
      </c>
      <c r="S66" s="93">
        <f t="shared" si="12"/>
        <v>0.27281838311544082</v>
      </c>
      <c r="T66" s="92">
        <v>7489</v>
      </c>
      <c r="U66" s="191">
        <v>78278</v>
      </c>
      <c r="V66" s="191">
        <v>10486.001339584729</v>
      </c>
      <c r="W66" s="196"/>
      <c r="X66" s="89">
        <v>0</v>
      </c>
      <c r="Y66" s="89">
        <f t="shared" si="13"/>
        <v>0</v>
      </c>
      <c r="Z66" s="1"/>
      <c r="AA66" s="1"/>
    </row>
    <row r="67" spans="2:27">
      <c r="B67" s="205">
        <v>1822</v>
      </c>
      <c r="C67" t="s">
        <v>94</v>
      </c>
      <c r="D67" s="1">
        <v>26253</v>
      </c>
      <c r="E67" s="86">
        <f t="shared" si="5"/>
        <v>10975.334448160535</v>
      </c>
      <c r="F67" s="87">
        <f t="shared" si="0"/>
        <v>0.77525303897557063</v>
      </c>
      <c r="G67" s="189">
        <f t="shared" si="6"/>
        <v>2036.5514965116583</v>
      </c>
      <c r="H67" s="189">
        <f t="shared" si="7"/>
        <v>4871.4311796558868</v>
      </c>
      <c r="I67" s="189">
        <f t="shared" si="1"/>
        <v>618.22848400371322</v>
      </c>
      <c r="J67" s="88">
        <f t="shared" si="2"/>
        <v>1478.802533736882</v>
      </c>
      <c r="K67" s="189">
        <f t="shared" si="8"/>
        <v>508.80386914188068</v>
      </c>
      <c r="L67" s="88">
        <f t="shared" si="3"/>
        <v>1217.0588549873787</v>
      </c>
      <c r="M67" s="89">
        <f t="shared" si="9"/>
        <v>6088.490034643266</v>
      </c>
      <c r="N67" s="89">
        <f t="shared" si="10"/>
        <v>32341.490034643266</v>
      </c>
      <c r="O67" s="89">
        <f t="shared" si="11"/>
        <v>13520.689813814075</v>
      </c>
      <c r="P67" s="90">
        <f t="shared" si="4"/>
        <v>0.9550466016971525</v>
      </c>
      <c r="Q67" s="1">
        <v>1702.4634959190444</v>
      </c>
      <c r="R67" s="93">
        <f t="shared" si="12"/>
        <v>0.25877445339470656</v>
      </c>
      <c r="S67" s="93">
        <f t="shared" si="12"/>
        <v>0.23877720037254982</v>
      </c>
      <c r="T67" s="92">
        <v>2392</v>
      </c>
      <c r="U67" s="191">
        <v>20856</v>
      </c>
      <c r="V67" s="191">
        <v>8859.8130841121492</v>
      </c>
      <c r="W67" s="196"/>
      <c r="X67" s="89">
        <v>0</v>
      </c>
      <c r="Y67" s="89">
        <f t="shared" si="13"/>
        <v>0</v>
      </c>
      <c r="Z67" s="1"/>
      <c r="AA67" s="1"/>
    </row>
    <row r="68" spans="2:27">
      <c r="B68" s="205">
        <v>1824</v>
      </c>
      <c r="C68" t="s">
        <v>95</v>
      </c>
      <c r="D68" s="1">
        <v>172373</v>
      </c>
      <c r="E68" s="86">
        <f t="shared" si="5"/>
        <v>12786.365996587791</v>
      </c>
      <c r="F68" s="87">
        <f t="shared" si="0"/>
        <v>0.90317695038167589</v>
      </c>
      <c r="G68" s="189">
        <f t="shared" si="6"/>
        <v>877.4913055182144</v>
      </c>
      <c r="H68" s="189">
        <f t="shared" si="7"/>
        <v>11829.460289691047</v>
      </c>
      <c r="I68" s="189">
        <f t="shared" si="1"/>
        <v>0</v>
      </c>
      <c r="J68" s="88">
        <f t="shared" si="2"/>
        <v>0</v>
      </c>
      <c r="K68" s="189">
        <f t="shared" si="8"/>
        <v>-109.42461486183257</v>
      </c>
      <c r="L68" s="88">
        <f t="shared" si="3"/>
        <v>-1475.1532329523648</v>
      </c>
      <c r="M68" s="89">
        <f t="shared" si="9"/>
        <v>10354.307056738682</v>
      </c>
      <c r="N68" s="89">
        <f t="shared" si="10"/>
        <v>182727.30705673867</v>
      </c>
      <c r="O68" s="89">
        <f t="shared" si="11"/>
        <v>13554.432687244171</v>
      </c>
      <c r="P68" s="90">
        <f t="shared" si="4"/>
        <v>0.95743006119845575</v>
      </c>
      <c r="Q68" s="1">
        <v>4582.5165712979069</v>
      </c>
      <c r="R68" s="93">
        <f t="shared" si="12"/>
        <v>0.21727186701128484</v>
      </c>
      <c r="S68" s="93">
        <f t="shared" si="12"/>
        <v>0.21673009479838751</v>
      </c>
      <c r="T68" s="92">
        <v>13481</v>
      </c>
      <c r="U68" s="191">
        <v>141606</v>
      </c>
      <c r="V68" s="191">
        <v>10508.794063079778</v>
      </c>
      <c r="W68" s="196"/>
      <c r="X68" s="89">
        <v>0</v>
      </c>
      <c r="Y68" s="89">
        <f t="shared" si="13"/>
        <v>0</v>
      </c>
      <c r="Z68" s="1"/>
      <c r="AA68" s="1"/>
    </row>
    <row r="69" spans="2:27">
      <c r="B69" s="205">
        <v>1825</v>
      </c>
      <c r="C69" t="s">
        <v>96</v>
      </c>
      <c r="D69" s="1">
        <v>16890</v>
      </c>
      <c r="E69" s="86">
        <f t="shared" si="5"/>
        <v>11936.395759717314</v>
      </c>
      <c r="F69" s="87">
        <f t="shared" si="0"/>
        <v>0.84313850578711858</v>
      </c>
      <c r="G69" s="189">
        <f t="shared" si="6"/>
        <v>1421.4722571153195</v>
      </c>
      <c r="H69" s="189">
        <f t="shared" si="7"/>
        <v>2011.3832438181771</v>
      </c>
      <c r="I69" s="189">
        <f t="shared" si="1"/>
        <v>281.8570249588405</v>
      </c>
      <c r="J69" s="88">
        <f t="shared" si="2"/>
        <v>398.82769031675929</v>
      </c>
      <c r="K69" s="189">
        <f t="shared" si="8"/>
        <v>172.43241009700793</v>
      </c>
      <c r="L69" s="88">
        <f t="shared" si="3"/>
        <v>243.99186028726623</v>
      </c>
      <c r="M69" s="89">
        <f t="shared" si="9"/>
        <v>2255.3751041054434</v>
      </c>
      <c r="N69" s="89">
        <f t="shared" si="10"/>
        <v>19145.375104105442</v>
      </c>
      <c r="O69" s="89">
        <f t="shared" si="11"/>
        <v>13530.30042692964</v>
      </c>
      <c r="P69" s="90">
        <f t="shared" si="4"/>
        <v>0.95572545636526773</v>
      </c>
      <c r="Q69" s="1">
        <v>1196.2883681962562</v>
      </c>
      <c r="R69" s="93">
        <f t="shared" si="12"/>
        <v>0.14710676446617768</v>
      </c>
      <c r="S69" s="93">
        <f t="shared" si="12"/>
        <v>0.15926690684567762</v>
      </c>
      <c r="T69" s="92">
        <v>1415</v>
      </c>
      <c r="U69" s="191">
        <v>14724</v>
      </c>
      <c r="V69" s="191">
        <v>10296.503496503497</v>
      </c>
      <c r="W69" s="196"/>
      <c r="X69" s="89">
        <v>0</v>
      </c>
      <c r="Y69" s="89">
        <f t="shared" si="13"/>
        <v>0</v>
      </c>
      <c r="Z69" s="1"/>
      <c r="AA69" s="1"/>
    </row>
    <row r="70" spans="2:27">
      <c r="B70" s="205">
        <v>1826</v>
      </c>
      <c r="C70" t="s">
        <v>97</v>
      </c>
      <c r="D70" s="1">
        <v>13719</v>
      </c>
      <c r="E70" s="86">
        <f t="shared" si="5"/>
        <v>10931.474103585657</v>
      </c>
      <c r="F70" s="87">
        <f t="shared" si="0"/>
        <v>0.77215492241403949</v>
      </c>
      <c r="G70" s="189">
        <f t="shared" si="6"/>
        <v>2064.6221170395797</v>
      </c>
      <c r="H70" s="189">
        <f t="shared" si="7"/>
        <v>2591.1007568846726</v>
      </c>
      <c r="I70" s="189">
        <f t="shared" si="1"/>
        <v>633.57960460492041</v>
      </c>
      <c r="J70" s="88">
        <f t="shared" si="2"/>
        <v>795.14240377917508</v>
      </c>
      <c r="K70" s="189">
        <f t="shared" si="8"/>
        <v>524.15498974308787</v>
      </c>
      <c r="L70" s="88">
        <f t="shared" si="3"/>
        <v>657.8145121275752</v>
      </c>
      <c r="M70" s="89">
        <f t="shared" si="9"/>
        <v>3248.9152690122478</v>
      </c>
      <c r="N70" s="89">
        <f t="shared" si="10"/>
        <v>16967.915269012246</v>
      </c>
      <c r="O70" s="89">
        <f t="shared" si="11"/>
        <v>13520.251210368324</v>
      </c>
      <c r="P70" s="90">
        <f t="shared" si="4"/>
        <v>0.95501562053153699</v>
      </c>
      <c r="Q70" s="1">
        <v>1010.0882346899666</v>
      </c>
      <c r="R70" s="93">
        <f t="shared" si="12"/>
        <v>0.1347394540942928</v>
      </c>
      <c r="S70" s="93">
        <f t="shared" si="12"/>
        <v>0.15191877650687549</v>
      </c>
      <c r="T70" s="92">
        <v>1255</v>
      </c>
      <c r="U70" s="191">
        <v>12090</v>
      </c>
      <c r="V70" s="191">
        <v>9489.7959183673483</v>
      </c>
      <c r="W70" s="196"/>
      <c r="X70" s="89">
        <v>0</v>
      </c>
      <c r="Y70" s="89">
        <f t="shared" si="13"/>
        <v>0</v>
      </c>
      <c r="Z70" s="1"/>
      <c r="AA70" s="1"/>
    </row>
    <row r="71" spans="2:27">
      <c r="B71" s="205">
        <v>1827</v>
      </c>
      <c r="C71" t="s">
        <v>98</v>
      </c>
      <c r="D71" s="1">
        <v>16123</v>
      </c>
      <c r="E71" s="86">
        <f t="shared" si="5"/>
        <v>11157.785467128027</v>
      </c>
      <c r="F71" s="87">
        <f t="shared" ref="F71:F134" si="14">E71/E$365</f>
        <v>0.78814063776236154</v>
      </c>
      <c r="G71" s="189">
        <f t="shared" si="6"/>
        <v>1919.7828443724627</v>
      </c>
      <c r="H71" s="189">
        <f t="shared" ref="H71:H134" si="15">G71*T71/1000</f>
        <v>2774.0862101182083</v>
      </c>
      <c r="I71" s="189">
        <f t="shared" ref="I71:I134" si="16">IF(E71+Y71&lt;(E$365+Y$365)*0.9,((E$365+Y$365)*0.9-E71-Y71)*0.35,0)</f>
        <v>554.37062736509074</v>
      </c>
      <c r="J71" s="88">
        <f t="shared" ref="J71:J134" si="17">I71*T71/1000</f>
        <v>801.06555654255612</v>
      </c>
      <c r="K71" s="189">
        <f t="shared" si="8"/>
        <v>444.9460125032582</v>
      </c>
      <c r="L71" s="88">
        <f t="shared" ref="L71:L134" si="18">K71*T71/1000</f>
        <v>642.94698806720805</v>
      </c>
      <c r="M71" s="89">
        <f t="shared" si="9"/>
        <v>3417.0331981854165</v>
      </c>
      <c r="N71" s="89">
        <f t="shared" si="10"/>
        <v>19540.033198185418</v>
      </c>
      <c r="O71" s="89">
        <f t="shared" si="11"/>
        <v>13522.514324003749</v>
      </c>
      <c r="P71" s="90">
        <f t="shared" ref="P71:P134" si="19">O71/O$365</f>
        <v>0.95517547768502031</v>
      </c>
      <c r="Q71" s="1">
        <v>44.747768228685345</v>
      </c>
      <c r="R71" s="93">
        <f t="shared" si="12"/>
        <v>6.6406508366955483E-2</v>
      </c>
      <c r="S71" s="93">
        <f t="shared" si="12"/>
        <v>6.7882503534245381E-2</v>
      </c>
      <c r="T71" s="92">
        <v>1445</v>
      </c>
      <c r="U71" s="191">
        <v>15119</v>
      </c>
      <c r="V71" s="191">
        <v>10448.514167242571</v>
      </c>
      <c r="W71" s="196"/>
      <c r="X71" s="89">
        <v>0</v>
      </c>
      <c r="Y71" s="89">
        <f t="shared" si="13"/>
        <v>0</v>
      </c>
      <c r="Z71" s="1"/>
      <c r="AA71" s="1"/>
    </row>
    <row r="72" spans="2:27">
      <c r="B72" s="205">
        <v>1828</v>
      </c>
      <c r="C72" t="s">
        <v>99</v>
      </c>
      <c r="D72" s="1">
        <v>21191</v>
      </c>
      <c r="E72" s="86">
        <f t="shared" ref="E72:E135" si="20">D72/T72*1000</f>
        <v>11798.997772828507</v>
      </c>
      <c r="F72" s="87">
        <f t="shared" si="14"/>
        <v>0.83343327016192759</v>
      </c>
      <c r="G72" s="189">
        <f t="shared" ref="G72:G135" si="21">($E$365+$Y$365-E72-Y72)*0.64</f>
        <v>1509.4069687241561</v>
      </c>
      <c r="H72" s="189">
        <f t="shared" si="15"/>
        <v>2710.8949158285841</v>
      </c>
      <c r="I72" s="189">
        <f t="shared" si="16"/>
        <v>329.94632036992306</v>
      </c>
      <c r="J72" s="88">
        <f t="shared" si="17"/>
        <v>592.58359138438175</v>
      </c>
      <c r="K72" s="189">
        <f t="shared" ref="K72:K135" si="22">I72+J$367</f>
        <v>220.52170550809049</v>
      </c>
      <c r="L72" s="88">
        <f t="shared" si="18"/>
        <v>396.05698309253052</v>
      </c>
      <c r="M72" s="89">
        <f t="shared" ref="M72:M135" si="23">+H72+L72</f>
        <v>3106.9518989211147</v>
      </c>
      <c r="N72" s="89">
        <f t="shared" ref="N72:N135" si="24">D72+M72</f>
        <v>24297.951898921114</v>
      </c>
      <c r="O72" s="89">
        <f t="shared" ref="O72:O135" si="25">N72/T72*1000</f>
        <v>13528.926447060752</v>
      </c>
      <c r="P72" s="90">
        <f t="shared" si="19"/>
        <v>0.95562840400901594</v>
      </c>
      <c r="Q72" s="1">
        <v>-129.80525139188831</v>
      </c>
      <c r="R72" s="93">
        <f t="shared" ref="R72:S135" si="26">(D72-U72)/U72</f>
        <v>0.25844765128570579</v>
      </c>
      <c r="S72" s="93">
        <f t="shared" si="26"/>
        <v>0.24022958951876322</v>
      </c>
      <c r="T72" s="92">
        <v>1796</v>
      </c>
      <c r="U72" s="191">
        <v>16839</v>
      </c>
      <c r="V72" s="191">
        <v>9513.5593220338997</v>
      </c>
      <c r="W72" s="196"/>
      <c r="X72" s="89">
        <v>0</v>
      </c>
      <c r="Y72" s="89">
        <f t="shared" ref="Y72:Y135" si="27">X72*1000/T72</f>
        <v>0</v>
      </c>
      <c r="Z72" s="1"/>
      <c r="AA72" s="1"/>
    </row>
    <row r="73" spans="2:27">
      <c r="B73" s="205">
        <v>1832</v>
      </c>
      <c r="C73" t="s">
        <v>100</v>
      </c>
      <c r="D73" s="1">
        <v>66626</v>
      </c>
      <c r="E73" s="86">
        <f t="shared" si="20"/>
        <v>14851.983950066875</v>
      </c>
      <c r="F73" s="87">
        <f t="shared" si="14"/>
        <v>1.0490838112031746</v>
      </c>
      <c r="G73" s="189">
        <f t="shared" si="21"/>
        <v>-444.50418470839969</v>
      </c>
      <c r="H73" s="189">
        <f t="shared" si="15"/>
        <v>-1994.045772601881</v>
      </c>
      <c r="I73" s="189">
        <f t="shared" si="16"/>
        <v>0</v>
      </c>
      <c r="J73" s="88">
        <f t="shared" si="17"/>
        <v>0</v>
      </c>
      <c r="K73" s="189">
        <f t="shared" si="22"/>
        <v>-109.42461486183257</v>
      </c>
      <c r="L73" s="88">
        <f t="shared" si="18"/>
        <v>-490.87882227018093</v>
      </c>
      <c r="M73" s="89">
        <f t="shared" si="23"/>
        <v>-2484.9245948720618</v>
      </c>
      <c r="N73" s="89">
        <f t="shared" si="24"/>
        <v>64141.075405127936</v>
      </c>
      <c r="O73" s="89">
        <f t="shared" si="25"/>
        <v>14298.055150496642</v>
      </c>
      <c r="P73" s="90">
        <f t="shared" si="19"/>
        <v>1.0099565310941954</v>
      </c>
      <c r="Q73" s="1">
        <v>2953.7172182213762</v>
      </c>
      <c r="R73" s="93">
        <f t="shared" si="26"/>
        <v>0.14739869461139718</v>
      </c>
      <c r="S73" s="93">
        <f t="shared" si="26"/>
        <v>0.14714292138477852</v>
      </c>
      <c r="T73" s="92">
        <v>4486</v>
      </c>
      <c r="U73" s="191">
        <v>58067</v>
      </c>
      <c r="V73" s="191">
        <v>12946.934225195095</v>
      </c>
      <c r="W73" s="196"/>
      <c r="X73" s="89">
        <v>0</v>
      </c>
      <c r="Y73" s="89">
        <f t="shared" si="27"/>
        <v>0</v>
      </c>
      <c r="Z73" s="1"/>
      <c r="AA73" s="1"/>
    </row>
    <row r="74" spans="2:27">
      <c r="B74" s="205">
        <v>1833</v>
      </c>
      <c r="C74" t="s">
        <v>101</v>
      </c>
      <c r="D74" s="1">
        <v>351111</v>
      </c>
      <c r="E74" s="86">
        <f t="shared" si="20"/>
        <v>13585.783934375482</v>
      </c>
      <c r="F74" s="87">
        <f t="shared" si="14"/>
        <v>0.95964458593380819</v>
      </c>
      <c r="G74" s="189">
        <f t="shared" si="21"/>
        <v>365.8638253340917</v>
      </c>
      <c r="H74" s="189">
        <f>G74*T74/1000</f>
        <v>9455.3847019342666</v>
      </c>
      <c r="I74" s="189">
        <f t="shared" si="16"/>
        <v>0</v>
      </c>
      <c r="J74" s="88">
        <f t="shared" si="17"/>
        <v>0</v>
      </c>
      <c r="K74" s="189">
        <f t="shared" si="22"/>
        <v>-109.42461486183257</v>
      </c>
      <c r="L74" s="88">
        <f t="shared" si="18"/>
        <v>-2827.9697464892006</v>
      </c>
      <c r="M74" s="89">
        <f t="shared" si="23"/>
        <v>6627.414955445066</v>
      </c>
      <c r="N74" s="89">
        <f t="shared" si="24"/>
        <v>357738.41495544504</v>
      </c>
      <c r="O74" s="89">
        <f t="shared" si="25"/>
        <v>13842.223144847741</v>
      </c>
      <c r="P74" s="90">
        <f t="shared" si="19"/>
        <v>0.97775840999722352</v>
      </c>
      <c r="Q74" s="1">
        <v>8381.8584992673859</v>
      </c>
      <c r="R74" s="93">
        <f t="shared" si="26"/>
        <v>0.20896832884561087</v>
      </c>
      <c r="S74" s="93">
        <f t="shared" si="26"/>
        <v>0.21285102391193883</v>
      </c>
      <c r="T74" s="92">
        <v>25844</v>
      </c>
      <c r="U74" s="191">
        <v>290422</v>
      </c>
      <c r="V74" s="191">
        <v>11201.527365294867</v>
      </c>
      <c r="W74" s="196"/>
      <c r="X74" s="89">
        <v>0</v>
      </c>
      <c r="Y74" s="89">
        <f t="shared" si="27"/>
        <v>0</v>
      </c>
      <c r="Z74" s="1"/>
      <c r="AA74" s="1"/>
    </row>
    <row r="75" spans="2:27">
      <c r="B75" s="205">
        <v>1834</v>
      </c>
      <c r="C75" t="s">
        <v>102</v>
      </c>
      <c r="D75" s="1">
        <v>30022</v>
      </c>
      <c r="E75" s="86">
        <f t="shared" si="20"/>
        <v>15372.247823860727</v>
      </c>
      <c r="F75" s="87">
        <f t="shared" si="14"/>
        <v>1.0858331377164534</v>
      </c>
      <c r="G75" s="189">
        <f t="shared" si="21"/>
        <v>-777.47306393646522</v>
      </c>
      <c r="H75" s="189">
        <f t="shared" si="15"/>
        <v>-1518.4048938679166</v>
      </c>
      <c r="I75" s="189">
        <f t="shared" si="16"/>
        <v>0</v>
      </c>
      <c r="J75" s="88">
        <f t="shared" si="17"/>
        <v>0</v>
      </c>
      <c r="K75" s="189">
        <f t="shared" si="22"/>
        <v>-109.42461486183257</v>
      </c>
      <c r="L75" s="88">
        <f t="shared" si="18"/>
        <v>-213.706272825159</v>
      </c>
      <c r="M75" s="89">
        <f t="shared" si="23"/>
        <v>-1732.1111666930756</v>
      </c>
      <c r="N75" s="89">
        <f t="shared" si="24"/>
        <v>28289.888833306926</v>
      </c>
      <c r="O75" s="89">
        <f t="shared" si="25"/>
        <v>14485.35014506243</v>
      </c>
      <c r="P75" s="90">
        <f t="shared" si="19"/>
        <v>1.0231862886389758</v>
      </c>
      <c r="Q75" s="1">
        <v>-1168.5390354020635</v>
      </c>
      <c r="R75" s="93">
        <f t="shared" si="26"/>
        <v>0.11407154519815942</v>
      </c>
      <c r="S75" s="93">
        <f t="shared" si="26"/>
        <v>0.1112193395012875</v>
      </c>
      <c r="T75" s="92">
        <v>1953</v>
      </c>
      <c r="U75" s="191">
        <v>26948</v>
      </c>
      <c r="V75" s="191">
        <v>13833.675564681726</v>
      </c>
      <c r="W75" s="196"/>
      <c r="X75" s="89">
        <v>0</v>
      </c>
      <c r="Y75" s="89">
        <f t="shared" si="27"/>
        <v>0</v>
      </c>
      <c r="Z75" s="1"/>
      <c r="AA75" s="1"/>
    </row>
    <row r="76" spans="2:27">
      <c r="B76" s="205">
        <v>1835</v>
      </c>
      <c r="C76" t="s">
        <v>103</v>
      </c>
      <c r="D76" s="1">
        <v>5142</v>
      </c>
      <c r="E76" s="86">
        <f t="shared" si="20"/>
        <v>11607.223476297968</v>
      </c>
      <c r="F76" s="87">
        <f t="shared" si="14"/>
        <v>0.81988711292317307</v>
      </c>
      <c r="G76" s="189">
        <f t="shared" si="21"/>
        <v>1632.1425185037008</v>
      </c>
      <c r="H76" s="189">
        <f t="shared" si="15"/>
        <v>723.03913569713939</v>
      </c>
      <c r="I76" s="189">
        <f t="shared" si="16"/>
        <v>397.06732415561163</v>
      </c>
      <c r="J76" s="88">
        <f t="shared" si="17"/>
        <v>175.90082460093595</v>
      </c>
      <c r="K76" s="189">
        <f t="shared" si="22"/>
        <v>287.64270929377903</v>
      </c>
      <c r="L76" s="88">
        <f t="shared" si="18"/>
        <v>127.42572021714412</v>
      </c>
      <c r="M76" s="89">
        <f t="shared" si="23"/>
        <v>850.46485591428348</v>
      </c>
      <c r="N76" s="89">
        <f t="shared" si="24"/>
        <v>5992.4648559142834</v>
      </c>
      <c r="O76" s="89">
        <f t="shared" si="25"/>
        <v>13527.008704095448</v>
      </c>
      <c r="P76" s="90">
        <f t="shared" si="19"/>
        <v>0.95549294243662841</v>
      </c>
      <c r="Q76" s="1">
        <v>88.659807145542004</v>
      </c>
      <c r="R76" s="93">
        <f t="shared" si="26"/>
        <v>3.7739656912209887E-2</v>
      </c>
      <c r="S76" s="93">
        <f t="shared" si="26"/>
        <v>8.4590205757004946E-2</v>
      </c>
      <c r="T76" s="92">
        <v>443</v>
      </c>
      <c r="U76" s="191">
        <v>4955</v>
      </c>
      <c r="V76" s="191">
        <v>10701.94384449244</v>
      </c>
      <c r="W76" s="196"/>
      <c r="X76" s="89">
        <v>0</v>
      </c>
      <c r="Y76" s="89">
        <f t="shared" si="27"/>
        <v>0</v>
      </c>
      <c r="Z76" s="1"/>
      <c r="AA76" s="1"/>
    </row>
    <row r="77" spans="2:27">
      <c r="B77" s="205">
        <v>1836</v>
      </c>
      <c r="C77" t="s">
        <v>104</v>
      </c>
      <c r="D77" s="1">
        <v>14996</v>
      </c>
      <c r="E77" s="86">
        <f t="shared" si="20"/>
        <v>13154.385964912281</v>
      </c>
      <c r="F77" s="87">
        <f t="shared" si="14"/>
        <v>0.92917238589162265</v>
      </c>
      <c r="G77" s="189">
        <f t="shared" si="21"/>
        <v>641.95852579054076</v>
      </c>
      <c r="H77" s="189">
        <f t="shared" si="15"/>
        <v>731.83271940121654</v>
      </c>
      <c r="I77" s="189">
        <f t="shared" si="16"/>
        <v>0</v>
      </c>
      <c r="J77" s="88">
        <f t="shared" si="17"/>
        <v>0</v>
      </c>
      <c r="K77" s="189">
        <f t="shared" si="22"/>
        <v>-109.42461486183257</v>
      </c>
      <c r="L77" s="88">
        <f t="shared" si="18"/>
        <v>-124.74406094248913</v>
      </c>
      <c r="M77" s="89">
        <f t="shared" si="23"/>
        <v>607.08865845872742</v>
      </c>
      <c r="N77" s="89">
        <f t="shared" si="24"/>
        <v>15603.088658458728</v>
      </c>
      <c r="O77" s="89">
        <f t="shared" si="25"/>
        <v>13686.919875840989</v>
      </c>
      <c r="P77" s="90">
        <f t="shared" si="19"/>
        <v>0.96678841798203674</v>
      </c>
      <c r="Q77" s="1">
        <v>49.62108532598586</v>
      </c>
      <c r="R77" s="93">
        <f t="shared" si="26"/>
        <v>0.27495323924502635</v>
      </c>
      <c r="S77" s="93">
        <f t="shared" si="26"/>
        <v>0.29732083993353553</v>
      </c>
      <c r="T77" s="92">
        <v>1140</v>
      </c>
      <c r="U77" s="191">
        <v>11762</v>
      </c>
      <c r="V77" s="191">
        <v>10139.655172413793</v>
      </c>
      <c r="W77" s="196"/>
      <c r="X77" s="89">
        <v>0</v>
      </c>
      <c r="Y77" s="89">
        <f t="shared" si="27"/>
        <v>0</v>
      </c>
      <c r="Z77" s="1"/>
      <c r="AA77" s="1"/>
    </row>
    <row r="78" spans="2:27">
      <c r="B78" s="205">
        <v>1837</v>
      </c>
      <c r="C78" t="s">
        <v>105</v>
      </c>
      <c r="D78" s="1">
        <v>96176</v>
      </c>
      <c r="E78" s="86">
        <f t="shared" si="20"/>
        <v>15834.046756667763</v>
      </c>
      <c r="F78" s="87">
        <f t="shared" si="14"/>
        <v>1.1184527383076983</v>
      </c>
      <c r="G78" s="189">
        <f t="shared" si="21"/>
        <v>-1073.0243809329684</v>
      </c>
      <c r="H78" s="189">
        <f t="shared" si="15"/>
        <v>-6517.5500897868496</v>
      </c>
      <c r="I78" s="189">
        <f t="shared" si="16"/>
        <v>0</v>
      </c>
      <c r="J78" s="88">
        <f t="shared" si="17"/>
        <v>0</v>
      </c>
      <c r="K78" s="189">
        <f t="shared" si="22"/>
        <v>-109.42461486183257</v>
      </c>
      <c r="L78" s="88">
        <f t="shared" si="18"/>
        <v>-664.64511067077103</v>
      </c>
      <c r="M78" s="89">
        <f t="shared" si="23"/>
        <v>-7182.1952004576206</v>
      </c>
      <c r="N78" s="89">
        <f t="shared" si="24"/>
        <v>88993.804799542384</v>
      </c>
      <c r="O78" s="89">
        <f t="shared" si="25"/>
        <v>14651.597760872963</v>
      </c>
      <c r="P78" s="90">
        <f t="shared" si="19"/>
        <v>1.034929344851824</v>
      </c>
      <c r="Q78" s="1">
        <v>1194.014940587761</v>
      </c>
      <c r="R78" s="93">
        <f t="shared" si="26"/>
        <v>0.18776861137183223</v>
      </c>
      <c r="S78" s="93">
        <f t="shared" si="26"/>
        <v>0.19363510105592094</v>
      </c>
      <c r="T78" s="92">
        <v>6074</v>
      </c>
      <c r="U78" s="191">
        <v>80972</v>
      </c>
      <c r="V78" s="191">
        <v>13265.399737876802</v>
      </c>
      <c r="W78" s="196"/>
      <c r="X78" s="89">
        <v>0</v>
      </c>
      <c r="Y78" s="89">
        <f t="shared" si="27"/>
        <v>0</v>
      </c>
      <c r="Z78" s="1"/>
      <c r="AA78" s="1"/>
    </row>
    <row r="79" spans="2:27">
      <c r="B79" s="205">
        <v>1838</v>
      </c>
      <c r="C79" t="s">
        <v>106</v>
      </c>
      <c r="D79" s="1">
        <v>27466</v>
      </c>
      <c r="E79" s="86">
        <f t="shared" si="20"/>
        <v>13570.158102766798</v>
      </c>
      <c r="F79" s="87">
        <f t="shared" si="14"/>
        <v>0.95854084066769618</v>
      </c>
      <c r="G79" s="189">
        <f t="shared" si="21"/>
        <v>375.86435756364955</v>
      </c>
      <c r="H79" s="189">
        <f t="shared" si="15"/>
        <v>760.74945970882675</v>
      </c>
      <c r="I79" s="189">
        <f t="shared" si="16"/>
        <v>0</v>
      </c>
      <c r="J79" s="88">
        <f t="shared" si="17"/>
        <v>0</v>
      </c>
      <c r="K79" s="189">
        <f t="shared" si="22"/>
        <v>-109.42461486183257</v>
      </c>
      <c r="L79" s="88">
        <f t="shared" si="18"/>
        <v>-221.4754204803491</v>
      </c>
      <c r="M79" s="89">
        <f t="shared" si="23"/>
        <v>539.2740392284777</v>
      </c>
      <c r="N79" s="89">
        <f t="shared" si="24"/>
        <v>28005.274039228476</v>
      </c>
      <c r="O79" s="89">
        <f t="shared" si="25"/>
        <v>13836.597845468616</v>
      </c>
      <c r="P79" s="90">
        <f t="shared" si="19"/>
        <v>0.97736106170142323</v>
      </c>
      <c r="Q79" s="1">
        <v>944.43266377175269</v>
      </c>
      <c r="R79" s="93">
        <f t="shared" si="26"/>
        <v>0.23927266164327934</v>
      </c>
      <c r="S79" s="93">
        <f t="shared" si="26"/>
        <v>0.22641459548986598</v>
      </c>
      <c r="T79" s="92">
        <v>2024</v>
      </c>
      <c r="U79" s="191">
        <v>22163</v>
      </c>
      <c r="V79" s="191">
        <v>11064.902646030952</v>
      </c>
      <c r="W79" s="196"/>
      <c r="X79" s="89">
        <v>0</v>
      </c>
      <c r="Y79" s="89">
        <f t="shared" si="27"/>
        <v>0</v>
      </c>
      <c r="Z79" s="1"/>
      <c r="AA79" s="1"/>
    </row>
    <row r="80" spans="2:27">
      <c r="B80" s="205">
        <v>1839</v>
      </c>
      <c r="C80" t="s">
        <v>107</v>
      </c>
      <c r="D80" s="1">
        <v>13512</v>
      </c>
      <c r="E80" s="86">
        <f t="shared" si="20"/>
        <v>13093.023255813954</v>
      </c>
      <c r="F80" s="87">
        <f t="shared" si="14"/>
        <v>0.92483797340214957</v>
      </c>
      <c r="G80" s="189">
        <f t="shared" si="21"/>
        <v>681.23065961346958</v>
      </c>
      <c r="H80" s="189">
        <f t="shared" si="15"/>
        <v>703.03004072110059</v>
      </c>
      <c r="I80" s="189">
        <f t="shared" si="16"/>
        <v>0</v>
      </c>
      <c r="J80" s="88">
        <f t="shared" si="17"/>
        <v>0</v>
      </c>
      <c r="K80" s="189">
        <f t="shared" si="22"/>
        <v>-109.42461486183257</v>
      </c>
      <c r="L80" s="88">
        <f t="shared" si="18"/>
        <v>-112.92620253741121</v>
      </c>
      <c r="M80" s="89">
        <f t="shared" si="23"/>
        <v>590.10383818368939</v>
      </c>
      <c r="N80" s="89">
        <f t="shared" si="24"/>
        <v>14102.10383818369</v>
      </c>
      <c r="O80" s="89">
        <f t="shared" si="25"/>
        <v>13664.829300565591</v>
      </c>
      <c r="P80" s="90">
        <f t="shared" si="19"/>
        <v>0.96522802948582642</v>
      </c>
      <c r="Q80" s="1">
        <v>731.54582461089217</v>
      </c>
      <c r="R80" s="93">
        <f t="shared" si="26"/>
        <v>8.8185552065716363E-2</v>
      </c>
      <c r="S80" s="93">
        <f t="shared" si="26"/>
        <v>0.11665552290464493</v>
      </c>
      <c r="T80" s="92">
        <v>1032</v>
      </c>
      <c r="U80" s="191">
        <v>12417</v>
      </c>
      <c r="V80" s="191">
        <v>11725.212464589236</v>
      </c>
      <c r="W80" s="196"/>
      <c r="X80" s="89">
        <v>0</v>
      </c>
      <c r="Y80" s="89">
        <f t="shared" si="27"/>
        <v>0</v>
      </c>
      <c r="Z80" s="1"/>
      <c r="AA80" s="1"/>
    </row>
    <row r="81" spans="2:29">
      <c r="B81" s="205">
        <v>1840</v>
      </c>
      <c r="C81" t="s">
        <v>108</v>
      </c>
      <c r="D81" s="1">
        <v>56988</v>
      </c>
      <c r="E81" s="86">
        <f t="shared" si="20"/>
        <v>11713.874614594039</v>
      </c>
      <c r="F81" s="87">
        <f t="shared" si="14"/>
        <v>0.82742051607045386</v>
      </c>
      <c r="G81" s="189">
        <f t="shared" si="21"/>
        <v>1563.8857899942157</v>
      </c>
      <c r="H81" s="189">
        <f t="shared" si="15"/>
        <v>7608.3043683218593</v>
      </c>
      <c r="I81" s="189">
        <f t="shared" si="16"/>
        <v>359.73942575198686</v>
      </c>
      <c r="J81" s="88">
        <f t="shared" si="17"/>
        <v>1750.132306283416</v>
      </c>
      <c r="K81" s="189">
        <f t="shared" si="22"/>
        <v>250.31481089015429</v>
      </c>
      <c r="L81" s="88">
        <f t="shared" si="18"/>
        <v>1217.7815549806007</v>
      </c>
      <c r="M81" s="89">
        <f t="shared" si="23"/>
        <v>8826.0859233024603</v>
      </c>
      <c r="N81" s="89">
        <f t="shared" si="24"/>
        <v>65814.085923302453</v>
      </c>
      <c r="O81" s="89">
        <f t="shared" si="25"/>
        <v>13528.075215478408</v>
      </c>
      <c r="P81" s="90">
        <f t="shared" si="19"/>
        <v>0.95556827646810116</v>
      </c>
      <c r="Q81" s="1">
        <v>3028.9593719256409</v>
      </c>
      <c r="R81" s="90">
        <f t="shared" si="26"/>
        <v>0.23693349539850669</v>
      </c>
      <c r="S81" s="90">
        <f t="shared" si="26"/>
        <v>0.22600068135901308</v>
      </c>
      <c r="T81" s="92">
        <v>4865</v>
      </c>
      <c r="U81" s="191">
        <v>46072</v>
      </c>
      <c r="V81" s="191">
        <v>9554.5416839485697</v>
      </c>
      <c r="W81" s="196"/>
      <c r="X81" s="89">
        <v>0</v>
      </c>
      <c r="Y81" s="89">
        <f t="shared" si="27"/>
        <v>0</v>
      </c>
      <c r="Z81" s="1"/>
      <c r="AA81" s="1"/>
    </row>
    <row r="82" spans="2:29">
      <c r="B82" s="205">
        <v>1841</v>
      </c>
      <c r="C82" t="s">
        <v>109</v>
      </c>
      <c r="D82" s="1">
        <v>127046</v>
      </c>
      <c r="E82" s="86">
        <f t="shared" si="20"/>
        <v>13088.080766457197</v>
      </c>
      <c r="F82" s="87">
        <f t="shared" si="14"/>
        <v>0.92448885603246678</v>
      </c>
      <c r="G82" s="189">
        <f t="shared" si="21"/>
        <v>684.39385280179442</v>
      </c>
      <c r="H82" s="189">
        <f t="shared" si="15"/>
        <v>6643.4111291470181</v>
      </c>
      <c r="I82" s="189">
        <f t="shared" si="16"/>
        <v>0</v>
      </c>
      <c r="J82" s="88">
        <f t="shared" si="17"/>
        <v>0</v>
      </c>
      <c r="K82" s="189">
        <f t="shared" si="22"/>
        <v>-109.42461486183257</v>
      </c>
      <c r="L82" s="88">
        <f t="shared" si="18"/>
        <v>-1062.1847364638086</v>
      </c>
      <c r="M82" s="89">
        <f t="shared" si="23"/>
        <v>5581.2263926832093</v>
      </c>
      <c r="N82" s="89">
        <f t="shared" si="24"/>
        <v>132627.22639268322</v>
      </c>
      <c r="O82" s="89">
        <f t="shared" si="25"/>
        <v>13663.050004397159</v>
      </c>
      <c r="P82" s="90">
        <f t="shared" si="19"/>
        <v>0.96510234723274069</v>
      </c>
      <c r="Q82" s="1">
        <v>3602.4332940871373</v>
      </c>
      <c r="R82" s="90">
        <f t="shared" si="26"/>
        <v>0.19266261746289534</v>
      </c>
      <c r="S82" s="90">
        <f t="shared" si="26"/>
        <v>0.20470350924319464</v>
      </c>
      <c r="T82" s="92">
        <v>9707</v>
      </c>
      <c r="U82" s="191">
        <v>106523</v>
      </c>
      <c r="V82" s="191">
        <v>10864.150943396226</v>
      </c>
      <c r="W82" s="196"/>
      <c r="X82" s="89">
        <v>0</v>
      </c>
      <c r="Y82" s="89">
        <f t="shared" si="27"/>
        <v>0</v>
      </c>
      <c r="Z82" s="1"/>
      <c r="AA82" s="1"/>
    </row>
    <row r="83" spans="2:29">
      <c r="B83" s="205">
        <v>1845</v>
      </c>
      <c r="C83" t="s">
        <v>110</v>
      </c>
      <c r="D83" s="1">
        <v>30473</v>
      </c>
      <c r="E83" s="86">
        <f t="shared" si="20"/>
        <v>16752.611324903792</v>
      </c>
      <c r="F83" s="87">
        <f t="shared" si="14"/>
        <v>1.1833364078107826</v>
      </c>
      <c r="G83" s="189">
        <f t="shared" si="21"/>
        <v>-1660.9057046040264</v>
      </c>
      <c r="H83" s="189">
        <f t="shared" si="15"/>
        <v>-3021.1874766747237</v>
      </c>
      <c r="I83" s="189">
        <f t="shared" si="16"/>
        <v>0</v>
      </c>
      <c r="J83" s="88">
        <f t="shared" si="17"/>
        <v>0</v>
      </c>
      <c r="K83" s="189">
        <f t="shared" si="22"/>
        <v>-109.42461486183257</v>
      </c>
      <c r="L83" s="88">
        <f t="shared" si="18"/>
        <v>-199.04337443367342</v>
      </c>
      <c r="M83" s="89">
        <f t="shared" si="23"/>
        <v>-3220.230851108397</v>
      </c>
      <c r="N83" s="89">
        <f t="shared" si="24"/>
        <v>27252.769148891603</v>
      </c>
      <c r="O83" s="89">
        <f t="shared" si="25"/>
        <v>14982.281005437935</v>
      </c>
      <c r="P83" s="90">
        <f t="shared" si="19"/>
        <v>1.0582874658729347</v>
      </c>
      <c r="Q83" s="1">
        <v>985.34536334032464</v>
      </c>
      <c r="R83" s="90">
        <f t="shared" si="26"/>
        <v>0.11500182949140139</v>
      </c>
      <c r="S83" s="90">
        <f t="shared" si="26"/>
        <v>0.13461703484803941</v>
      </c>
      <c r="T83" s="92">
        <v>1819</v>
      </c>
      <c r="U83" s="191">
        <v>27330</v>
      </c>
      <c r="V83" s="191">
        <v>14764.991896272286</v>
      </c>
      <c r="W83" s="196"/>
      <c r="X83" s="89">
        <v>0</v>
      </c>
      <c r="Y83" s="89">
        <f t="shared" si="27"/>
        <v>0</v>
      </c>
      <c r="Z83" s="1"/>
      <c r="AA83" s="1"/>
    </row>
    <row r="84" spans="2:29">
      <c r="B84" s="205">
        <v>1848</v>
      </c>
      <c r="C84" t="s">
        <v>111</v>
      </c>
      <c r="D84" s="1">
        <v>33404</v>
      </c>
      <c r="E84" s="86">
        <f t="shared" si="20"/>
        <v>12468.83165360209</v>
      </c>
      <c r="F84" s="87">
        <f t="shared" si="14"/>
        <v>0.88074761435173532</v>
      </c>
      <c r="G84" s="189">
        <f t="shared" si="21"/>
        <v>1080.7132850290625</v>
      </c>
      <c r="H84" s="189">
        <f t="shared" si="15"/>
        <v>2895.230890592858</v>
      </c>
      <c r="I84" s="189">
        <f t="shared" si="16"/>
        <v>95.504462099168805</v>
      </c>
      <c r="J84" s="88">
        <f t="shared" si="17"/>
        <v>255.85645396367323</v>
      </c>
      <c r="K84" s="189">
        <f t="shared" si="22"/>
        <v>-13.920152762663761</v>
      </c>
      <c r="L84" s="88">
        <f t="shared" si="18"/>
        <v>-37.292089251176215</v>
      </c>
      <c r="M84" s="89">
        <f t="shared" si="23"/>
        <v>2857.9388013416819</v>
      </c>
      <c r="N84" s="89">
        <f t="shared" si="24"/>
        <v>36261.938801341683</v>
      </c>
      <c r="O84" s="89">
        <f t="shared" si="25"/>
        <v>13535.624785868489</v>
      </c>
      <c r="P84" s="90">
        <f t="shared" si="19"/>
        <v>0.95610154745091402</v>
      </c>
      <c r="Q84" s="1">
        <v>1238.4024228959502</v>
      </c>
      <c r="R84" s="90">
        <f t="shared" si="26"/>
        <v>0.19749058971141781</v>
      </c>
      <c r="S84" s="90">
        <f t="shared" si="26"/>
        <v>0.18989173191929609</v>
      </c>
      <c r="T84" s="92">
        <v>2679</v>
      </c>
      <c r="U84" s="191">
        <v>27895</v>
      </c>
      <c r="V84" s="191">
        <v>10478.963185574756</v>
      </c>
      <c r="W84" s="196"/>
      <c r="X84" s="89">
        <v>0</v>
      </c>
      <c r="Y84" s="89">
        <f t="shared" si="27"/>
        <v>0</v>
      </c>
      <c r="Z84" s="1"/>
      <c r="AA84" s="1"/>
    </row>
    <row r="85" spans="2:29">
      <c r="B85" s="205">
        <v>1851</v>
      </c>
      <c r="C85" t="s">
        <v>112</v>
      </c>
      <c r="D85" s="1">
        <v>23438</v>
      </c>
      <c r="E85" s="86">
        <f t="shared" si="20"/>
        <v>11933.808553971487</v>
      </c>
      <c r="F85" s="87">
        <f t="shared" si="14"/>
        <v>0.84295575608355544</v>
      </c>
      <c r="G85" s="189">
        <f t="shared" si="21"/>
        <v>1423.1280687926489</v>
      </c>
      <c r="H85" s="189">
        <f t="shared" si="15"/>
        <v>2795.0235271087622</v>
      </c>
      <c r="I85" s="189">
        <f t="shared" si="16"/>
        <v>282.76254696988008</v>
      </c>
      <c r="J85" s="88">
        <f t="shared" si="17"/>
        <v>555.34564224884446</v>
      </c>
      <c r="K85" s="189">
        <f t="shared" si="22"/>
        <v>173.33793210804751</v>
      </c>
      <c r="L85" s="88">
        <f t="shared" si="18"/>
        <v>340.43569866020528</v>
      </c>
      <c r="M85" s="89">
        <f t="shared" si="23"/>
        <v>3135.4592257689674</v>
      </c>
      <c r="N85" s="89">
        <f t="shared" si="24"/>
        <v>26573.459225768966</v>
      </c>
      <c r="O85" s="89">
        <f t="shared" si="25"/>
        <v>13530.274554872183</v>
      </c>
      <c r="P85" s="90">
        <f t="shared" si="19"/>
        <v>0.95572362886823226</v>
      </c>
      <c r="Q85" s="1">
        <v>1021.2033887897123</v>
      </c>
      <c r="R85" s="90">
        <f t="shared" si="26"/>
        <v>0.14774007149502963</v>
      </c>
      <c r="S85" s="90">
        <f t="shared" si="26"/>
        <v>0.20793214245429023</v>
      </c>
      <c r="T85" s="92">
        <v>1964</v>
      </c>
      <c r="U85" s="191">
        <v>20421</v>
      </c>
      <c r="V85" s="191">
        <v>9879.5355587808426</v>
      </c>
      <c r="W85" s="196"/>
      <c r="X85" s="89">
        <v>0</v>
      </c>
      <c r="Y85" s="89">
        <f t="shared" si="27"/>
        <v>0</v>
      </c>
      <c r="Z85" s="1"/>
      <c r="AA85" s="1"/>
    </row>
    <row r="86" spans="2:29">
      <c r="B86" s="205">
        <v>1853</v>
      </c>
      <c r="C86" t="s">
        <v>113</v>
      </c>
      <c r="D86" s="1">
        <v>17580</v>
      </c>
      <c r="E86" s="86">
        <f t="shared" si="20"/>
        <v>12584.108804581245</v>
      </c>
      <c r="F86" s="87">
        <f t="shared" si="14"/>
        <v>0.88889032399244372</v>
      </c>
      <c r="G86" s="189">
        <f t="shared" si="21"/>
        <v>1006.9359084024036</v>
      </c>
      <c r="H86" s="189">
        <f t="shared" si="15"/>
        <v>1406.6894640381579</v>
      </c>
      <c r="I86" s="189">
        <f t="shared" si="16"/>
        <v>55.157459256464698</v>
      </c>
      <c r="J86" s="88">
        <f t="shared" si="17"/>
        <v>77.054970581281182</v>
      </c>
      <c r="K86" s="189">
        <f t="shared" si="22"/>
        <v>-54.267155605367869</v>
      </c>
      <c r="L86" s="88">
        <f t="shared" si="18"/>
        <v>-75.811216380698909</v>
      </c>
      <c r="M86" s="89">
        <f t="shared" si="23"/>
        <v>1330.878247657459</v>
      </c>
      <c r="N86" s="89">
        <f t="shared" si="24"/>
        <v>18910.87824765746</v>
      </c>
      <c r="O86" s="89">
        <f t="shared" si="25"/>
        <v>13536.777557378282</v>
      </c>
      <c r="P86" s="90">
        <f t="shared" si="19"/>
        <v>0.95618297454732126</v>
      </c>
      <c r="Q86" s="1">
        <v>-70.413271823200603</v>
      </c>
      <c r="R86" s="90">
        <f t="shared" si="26"/>
        <v>0.18137221960889724</v>
      </c>
      <c r="S86" s="90">
        <f t="shared" si="26"/>
        <v>0.15177449041325547</v>
      </c>
      <c r="T86" s="92">
        <v>1397</v>
      </c>
      <c r="U86" s="191">
        <v>14881</v>
      </c>
      <c r="V86" s="191">
        <v>10925.844346549193</v>
      </c>
      <c r="W86" s="196"/>
      <c r="X86" s="89">
        <v>0</v>
      </c>
      <c r="Y86" s="89">
        <f t="shared" si="27"/>
        <v>0</v>
      </c>
      <c r="Z86" s="1"/>
      <c r="AA86" s="1"/>
    </row>
    <row r="87" spans="2:29">
      <c r="B87" s="205">
        <v>1856</v>
      </c>
      <c r="C87" t="s">
        <v>114</v>
      </c>
      <c r="D87" s="1">
        <v>5933</v>
      </c>
      <c r="E87" s="86">
        <f t="shared" si="20"/>
        <v>12596.602972399151</v>
      </c>
      <c r="F87" s="87">
        <f t="shared" si="14"/>
        <v>0.88977286125051558</v>
      </c>
      <c r="G87" s="189">
        <f t="shared" si="21"/>
        <v>998.93964099894401</v>
      </c>
      <c r="H87" s="189">
        <f t="shared" si="15"/>
        <v>470.50057091050263</v>
      </c>
      <c r="I87" s="189">
        <f t="shared" si="16"/>
        <v>50.784500520197703</v>
      </c>
      <c r="J87" s="88">
        <f t="shared" si="17"/>
        <v>23.91949974501312</v>
      </c>
      <c r="K87" s="189">
        <f t="shared" si="22"/>
        <v>-58.640114341634863</v>
      </c>
      <c r="L87" s="88">
        <f t="shared" si="18"/>
        <v>-27.619493854910019</v>
      </c>
      <c r="M87" s="89">
        <f t="shared" si="23"/>
        <v>442.88107705559264</v>
      </c>
      <c r="N87" s="89">
        <f t="shared" si="24"/>
        <v>6375.8810770555929</v>
      </c>
      <c r="O87" s="89">
        <f t="shared" si="25"/>
        <v>13536.902499056459</v>
      </c>
      <c r="P87" s="90">
        <f t="shared" si="19"/>
        <v>0.95619179991990177</v>
      </c>
      <c r="Q87" s="1">
        <v>-12.875419490856927</v>
      </c>
      <c r="R87" s="90">
        <f t="shared" si="26"/>
        <v>0.2150317427810772</v>
      </c>
      <c r="S87" s="90">
        <f t="shared" si="26"/>
        <v>0.18149583480622788</v>
      </c>
      <c r="T87" s="92">
        <v>471</v>
      </c>
      <c r="U87" s="191">
        <v>4883</v>
      </c>
      <c r="V87" s="191">
        <v>10661.572052401747</v>
      </c>
      <c r="W87" s="196"/>
      <c r="X87" s="89">
        <v>0</v>
      </c>
      <c r="Y87" s="89">
        <f t="shared" si="27"/>
        <v>0</v>
      </c>
      <c r="Z87" s="1"/>
      <c r="AA87" s="1"/>
    </row>
    <row r="88" spans="2:29">
      <c r="B88" s="205">
        <v>1857</v>
      </c>
      <c r="C88" t="s">
        <v>115</v>
      </c>
      <c r="D88" s="1">
        <v>10091</v>
      </c>
      <c r="E88" s="86">
        <f t="shared" si="20"/>
        <v>15382.621951219513</v>
      </c>
      <c r="F88" s="87">
        <f t="shared" si="14"/>
        <v>1.0865659239289924</v>
      </c>
      <c r="G88" s="189">
        <f t="shared" si="21"/>
        <v>-784.11250544608811</v>
      </c>
      <c r="H88" s="189">
        <f t="shared" si="15"/>
        <v>-514.37780357263375</v>
      </c>
      <c r="I88" s="189">
        <f t="shared" si="16"/>
        <v>0</v>
      </c>
      <c r="J88" s="88">
        <f t="shared" si="17"/>
        <v>0</v>
      </c>
      <c r="K88" s="189">
        <f t="shared" si="22"/>
        <v>-109.42461486183257</v>
      </c>
      <c r="L88" s="88">
        <f t="shared" si="18"/>
        <v>-71.782547349362162</v>
      </c>
      <c r="M88" s="89">
        <f t="shared" si="23"/>
        <v>-586.16035092199593</v>
      </c>
      <c r="N88" s="89">
        <f t="shared" si="24"/>
        <v>9504.8396490780033</v>
      </c>
      <c r="O88" s="89">
        <f t="shared" si="25"/>
        <v>14489.08483091159</v>
      </c>
      <c r="P88" s="90">
        <f t="shared" si="19"/>
        <v>1.0234500916754898</v>
      </c>
      <c r="Q88" s="1">
        <v>-121.96063861943361</v>
      </c>
      <c r="R88" s="90">
        <f t="shared" si="26"/>
        <v>0.29007926361544362</v>
      </c>
      <c r="S88" s="90">
        <f t="shared" si="26"/>
        <v>0.33137753272508441</v>
      </c>
      <c r="T88" s="92">
        <v>656</v>
      </c>
      <c r="U88" s="191">
        <v>7822</v>
      </c>
      <c r="V88" s="191">
        <v>11553.914327917282</v>
      </c>
      <c r="W88" s="196"/>
      <c r="X88" s="89">
        <v>0</v>
      </c>
      <c r="Y88" s="89">
        <f t="shared" si="27"/>
        <v>0</v>
      </c>
      <c r="Z88" s="1"/>
      <c r="AA88" s="1"/>
    </row>
    <row r="89" spans="2:29">
      <c r="B89" s="205">
        <v>1859</v>
      </c>
      <c r="C89" t="s">
        <v>116</v>
      </c>
      <c r="D89" s="1">
        <v>16993</v>
      </c>
      <c r="E89" s="86">
        <f t="shared" si="20"/>
        <v>13759.514170040486</v>
      </c>
      <c r="F89" s="87">
        <f t="shared" si="14"/>
        <v>0.97191618401561508</v>
      </c>
      <c r="G89" s="189">
        <f t="shared" si="21"/>
        <v>254.67647450848949</v>
      </c>
      <c r="H89" s="189">
        <f t="shared" si="15"/>
        <v>314.52544601798451</v>
      </c>
      <c r="I89" s="189">
        <f t="shared" si="16"/>
        <v>0</v>
      </c>
      <c r="J89" s="88">
        <f t="shared" si="17"/>
        <v>0</v>
      </c>
      <c r="K89" s="189">
        <f t="shared" si="22"/>
        <v>-109.42461486183257</v>
      </c>
      <c r="L89" s="88">
        <f t="shared" si="18"/>
        <v>-135.13939935436321</v>
      </c>
      <c r="M89" s="89">
        <f t="shared" si="23"/>
        <v>179.3860466636213</v>
      </c>
      <c r="N89" s="89">
        <f t="shared" si="24"/>
        <v>17172.386046663622</v>
      </c>
      <c r="O89" s="89">
        <f t="shared" si="25"/>
        <v>13904.766029687144</v>
      </c>
      <c r="P89" s="90">
        <f t="shared" si="19"/>
        <v>0.98217618530667405</v>
      </c>
      <c r="Q89" s="1">
        <v>114.87617576981839</v>
      </c>
      <c r="R89" s="90">
        <f t="shared" si="26"/>
        <v>0.32519691179911098</v>
      </c>
      <c r="S89" s="90">
        <f t="shared" si="26"/>
        <v>0.35846096383617371</v>
      </c>
      <c r="T89" s="92">
        <v>1235</v>
      </c>
      <c r="U89" s="191">
        <v>12823</v>
      </c>
      <c r="V89" s="191">
        <v>10128.751974723538</v>
      </c>
      <c r="W89" s="196"/>
      <c r="X89" s="89">
        <v>0</v>
      </c>
      <c r="Y89" s="89">
        <f t="shared" si="27"/>
        <v>0</v>
      </c>
      <c r="Z89" s="1"/>
      <c r="AA89" s="1"/>
    </row>
    <row r="90" spans="2:29">
      <c r="B90" s="205">
        <v>1860</v>
      </c>
      <c r="C90" t="s">
        <v>117</v>
      </c>
      <c r="D90" s="1">
        <v>141892</v>
      </c>
      <c r="E90" s="86">
        <f t="shared" si="20"/>
        <v>12225.745304153024</v>
      </c>
      <c r="F90" s="87">
        <f t="shared" si="14"/>
        <v>0.86357698214603973</v>
      </c>
      <c r="G90" s="189">
        <f t="shared" si="21"/>
        <v>1236.2885486764646</v>
      </c>
      <c r="H90" s="189">
        <f t="shared" si="15"/>
        <v>14348.364895939048</v>
      </c>
      <c r="I90" s="189">
        <f t="shared" si="16"/>
        <v>180.58468440634186</v>
      </c>
      <c r="J90" s="88">
        <f t="shared" si="17"/>
        <v>2095.8658472200036</v>
      </c>
      <c r="K90" s="189">
        <f t="shared" si="22"/>
        <v>71.160069544509298</v>
      </c>
      <c r="L90" s="88">
        <f t="shared" si="18"/>
        <v>825.88376713357491</v>
      </c>
      <c r="M90" s="89">
        <f t="shared" si="23"/>
        <v>15174.248663072623</v>
      </c>
      <c r="N90" s="89">
        <f t="shared" si="24"/>
        <v>157066.24866307262</v>
      </c>
      <c r="O90" s="89">
        <f t="shared" si="25"/>
        <v>13533.193922373999</v>
      </c>
      <c r="P90" s="90">
        <f t="shared" si="19"/>
        <v>0.95592984112885715</v>
      </c>
      <c r="Q90" s="1">
        <v>6200.8985592125428</v>
      </c>
      <c r="R90" s="90">
        <f t="shared" si="26"/>
        <v>0.19484981432048032</v>
      </c>
      <c r="S90" s="90">
        <f t="shared" si="26"/>
        <v>0.19237898926932642</v>
      </c>
      <c r="T90" s="92">
        <v>11606</v>
      </c>
      <c r="U90" s="191">
        <v>118753</v>
      </c>
      <c r="V90" s="191">
        <v>10253.237782766362</v>
      </c>
      <c r="W90" s="196"/>
      <c r="X90" s="89">
        <v>0</v>
      </c>
      <c r="Y90" s="89">
        <f t="shared" si="27"/>
        <v>0</v>
      </c>
      <c r="Z90" s="1"/>
      <c r="AA90" s="1"/>
    </row>
    <row r="91" spans="2:29">
      <c r="B91" s="205">
        <v>1865</v>
      </c>
      <c r="C91" t="s">
        <v>118</v>
      </c>
      <c r="D91" s="1">
        <v>113036</v>
      </c>
      <c r="E91" s="86">
        <f t="shared" si="20"/>
        <v>11412.01413427562</v>
      </c>
      <c r="F91" s="87">
        <f t="shared" si="14"/>
        <v>0.80609831802548215</v>
      </c>
      <c r="G91" s="189">
        <f t="shared" si="21"/>
        <v>1757.0764973980038</v>
      </c>
      <c r="H91" s="189">
        <f t="shared" si="15"/>
        <v>17403.842706727228</v>
      </c>
      <c r="I91" s="189">
        <f t="shared" si="16"/>
        <v>465.39059386343348</v>
      </c>
      <c r="J91" s="88">
        <f t="shared" si="17"/>
        <v>4609.6938322173091</v>
      </c>
      <c r="K91" s="189">
        <f t="shared" si="22"/>
        <v>355.96597900160089</v>
      </c>
      <c r="L91" s="88">
        <f t="shared" si="18"/>
        <v>3525.8430220108567</v>
      </c>
      <c r="M91" s="89">
        <f t="shared" si="23"/>
        <v>20929.685728738084</v>
      </c>
      <c r="N91" s="89">
        <f t="shared" si="24"/>
        <v>133965.68572873808</v>
      </c>
      <c r="O91" s="89">
        <f t="shared" si="25"/>
        <v>13525.056610675223</v>
      </c>
      <c r="P91" s="90">
        <f t="shared" si="19"/>
        <v>0.95535505448765146</v>
      </c>
      <c r="Q91" s="1">
        <v>5905.9485773737779</v>
      </c>
      <c r="R91" s="90">
        <f t="shared" si="26"/>
        <v>0.12559871742529102</v>
      </c>
      <c r="S91" s="90">
        <f t="shared" si="26"/>
        <v>0.12173497624483082</v>
      </c>
      <c r="T91" s="92">
        <v>9905</v>
      </c>
      <c r="U91" s="191">
        <v>100423</v>
      </c>
      <c r="V91" s="191">
        <v>10173.538648566508</v>
      </c>
      <c r="W91" s="196"/>
      <c r="X91" s="89">
        <v>0</v>
      </c>
      <c r="Y91" s="89">
        <f t="shared" si="27"/>
        <v>0</v>
      </c>
      <c r="Z91" s="1"/>
      <c r="AA91" s="1"/>
    </row>
    <row r="92" spans="2:29">
      <c r="B92" s="205">
        <v>1866</v>
      </c>
      <c r="C92" t="s">
        <v>119</v>
      </c>
      <c r="D92" s="1">
        <v>113082</v>
      </c>
      <c r="E92" s="86">
        <f t="shared" si="20"/>
        <v>13503.940769047051</v>
      </c>
      <c r="F92" s="87">
        <f t="shared" si="14"/>
        <v>0.95386351721650087</v>
      </c>
      <c r="G92" s="189">
        <f t="shared" si="21"/>
        <v>418.24345114428786</v>
      </c>
      <c r="H92" s="189">
        <f t="shared" si="15"/>
        <v>3502.3706598822664</v>
      </c>
      <c r="I92" s="189">
        <f t="shared" si="16"/>
        <v>0</v>
      </c>
      <c r="J92" s="88">
        <f t="shared" si="17"/>
        <v>0</v>
      </c>
      <c r="K92" s="189">
        <f t="shared" si="22"/>
        <v>-109.42461486183257</v>
      </c>
      <c r="L92" s="88">
        <f t="shared" si="18"/>
        <v>-916.32172485298588</v>
      </c>
      <c r="M92" s="89">
        <f t="shared" si="23"/>
        <v>2586.0489350292805</v>
      </c>
      <c r="N92" s="89">
        <f t="shared" si="24"/>
        <v>115668.04893502928</v>
      </c>
      <c r="O92" s="89">
        <f t="shared" si="25"/>
        <v>13812.759605329506</v>
      </c>
      <c r="P92" s="90">
        <f t="shared" si="19"/>
        <v>0.97567722525899292</v>
      </c>
      <c r="Q92" s="1">
        <v>974.66660396474163</v>
      </c>
      <c r="R92" s="90">
        <f t="shared" si="26"/>
        <v>0.13493983158866685</v>
      </c>
      <c r="S92" s="90">
        <f t="shared" si="26"/>
        <v>0.13846364764088875</v>
      </c>
      <c r="T92" s="92">
        <v>8374</v>
      </c>
      <c r="U92" s="191">
        <v>99637</v>
      </c>
      <c r="V92" s="191">
        <v>11861.547619047618</v>
      </c>
      <c r="W92" s="196"/>
      <c r="X92" s="89">
        <v>0</v>
      </c>
      <c r="Y92" s="89">
        <f>X92*1000/T92</f>
        <v>0</v>
      </c>
      <c r="Z92" s="1"/>
      <c r="AA92" s="1"/>
    </row>
    <row r="93" spans="2:29">
      <c r="B93" s="206">
        <v>1867</v>
      </c>
      <c r="C93" s="207" t="s">
        <v>120</v>
      </c>
      <c r="D93" s="218">
        <v>29137</v>
      </c>
      <c r="E93" s="219">
        <f t="shared" si="20"/>
        <v>11167.880413951705</v>
      </c>
      <c r="F93" s="220">
        <f t="shared" si="14"/>
        <v>0.78885370379604991</v>
      </c>
      <c r="G93" s="221">
        <f t="shared" si="21"/>
        <v>1558.4019710844966</v>
      </c>
      <c r="H93" s="221">
        <f t="shared" si="15"/>
        <v>4065.8707425594516</v>
      </c>
      <c r="I93" s="221">
        <f t="shared" si="16"/>
        <v>356.74046228573428</v>
      </c>
      <c r="J93" s="222">
        <f t="shared" si="17"/>
        <v>930.7358661034807</v>
      </c>
      <c r="K93" s="221">
        <f t="shared" si="22"/>
        <v>247.31584742390172</v>
      </c>
      <c r="L93" s="222">
        <f t="shared" si="18"/>
        <v>645.24704592895966</v>
      </c>
      <c r="M93" s="223">
        <f t="shared" si="23"/>
        <v>4711.117788488411</v>
      </c>
      <c r="N93" s="223">
        <f t="shared" si="24"/>
        <v>33848.117788488409</v>
      </c>
      <c r="O93" s="223">
        <f t="shared" si="25"/>
        <v>12973.598232460103</v>
      </c>
      <c r="P93" s="224">
        <f t="shared" si="19"/>
        <v>0.91640227490730208</v>
      </c>
      <c r="Q93" s="218">
        <v>-668.92951051305045</v>
      </c>
      <c r="R93" s="224">
        <f t="shared" si="26"/>
        <v>7.9828039876959564E-2</v>
      </c>
      <c r="S93" s="224">
        <f t="shared" si="26"/>
        <v>8.3139126239173342E-2</v>
      </c>
      <c r="T93" s="92">
        <v>2609</v>
      </c>
      <c r="U93" s="225">
        <v>26983</v>
      </c>
      <c r="V93" s="225">
        <v>10310.661062285059</v>
      </c>
      <c r="W93" s="226"/>
      <c r="X93" s="223">
        <v>1446.8539999999994</v>
      </c>
      <c r="Y93" s="223">
        <f t="shared" si="27"/>
        <v>554.56266768876935</v>
      </c>
      <c r="Z93" s="1"/>
      <c r="AA93" s="1"/>
    </row>
    <row r="94" spans="2:29">
      <c r="B94" s="205">
        <v>1868</v>
      </c>
      <c r="C94" t="s">
        <v>121</v>
      </c>
      <c r="D94" s="1">
        <v>63953</v>
      </c>
      <c r="E94" s="86">
        <f t="shared" si="20"/>
        <v>13863.646217212226</v>
      </c>
      <c r="F94" s="87">
        <f t="shared" si="14"/>
        <v>0.97927164879948503</v>
      </c>
      <c r="G94" s="189">
        <f t="shared" si="21"/>
        <v>188.03196431857535</v>
      </c>
      <c r="H94" s="189">
        <f t="shared" si="15"/>
        <v>867.39145140158803</v>
      </c>
      <c r="I94" s="189">
        <f t="shared" si="16"/>
        <v>0</v>
      </c>
      <c r="J94" s="88">
        <f t="shared" si="17"/>
        <v>0</v>
      </c>
      <c r="K94" s="189">
        <f t="shared" si="22"/>
        <v>-109.42461486183257</v>
      </c>
      <c r="L94" s="88">
        <f t="shared" si="18"/>
        <v>-504.77574835763363</v>
      </c>
      <c r="M94" s="89">
        <f t="shared" si="23"/>
        <v>362.6157030439544</v>
      </c>
      <c r="N94" s="89">
        <f t="shared" si="24"/>
        <v>64315.615703043957</v>
      </c>
      <c r="O94" s="89">
        <f t="shared" si="25"/>
        <v>13942.253566668971</v>
      </c>
      <c r="P94" s="90">
        <f t="shared" si="19"/>
        <v>0.98482415262886736</v>
      </c>
      <c r="Q94" s="1">
        <v>1339.5634970252386</v>
      </c>
      <c r="R94" s="90">
        <f t="shared" si="26"/>
        <v>0.28391319186525066</v>
      </c>
      <c r="S94" s="90">
        <f t="shared" si="26"/>
        <v>0.28808806675750692</v>
      </c>
      <c r="T94" s="92">
        <v>4613</v>
      </c>
      <c r="U94" s="191">
        <v>49811</v>
      </c>
      <c r="V94" s="191">
        <v>10762.964563526362</v>
      </c>
      <c r="W94" s="196"/>
      <c r="X94" s="89">
        <v>0</v>
      </c>
      <c r="Y94" s="89">
        <f t="shared" si="27"/>
        <v>0</v>
      </c>
      <c r="Z94" s="1"/>
      <c r="AA94" s="1"/>
      <c r="AB94" s="1"/>
      <c r="AC94" s="1"/>
    </row>
    <row r="95" spans="2:29">
      <c r="B95" s="205">
        <v>1870</v>
      </c>
      <c r="C95" t="s">
        <v>122</v>
      </c>
      <c r="D95" s="1">
        <v>142671</v>
      </c>
      <c r="E95" s="86">
        <f t="shared" si="20"/>
        <v>13274.190547078526</v>
      </c>
      <c r="F95" s="87">
        <f t="shared" si="14"/>
        <v>0.93763489487905005</v>
      </c>
      <c r="G95" s="189">
        <f t="shared" si="21"/>
        <v>565.2835932041437</v>
      </c>
      <c r="H95" s="189">
        <f t="shared" si="15"/>
        <v>6075.6680597581362</v>
      </c>
      <c r="I95" s="189">
        <f t="shared" si="16"/>
        <v>0</v>
      </c>
      <c r="J95" s="88">
        <f t="shared" si="17"/>
        <v>0</v>
      </c>
      <c r="K95" s="189">
        <f t="shared" si="22"/>
        <v>-109.42461486183257</v>
      </c>
      <c r="L95" s="88">
        <f t="shared" si="18"/>
        <v>-1176.0957605349763</v>
      </c>
      <c r="M95" s="89">
        <f t="shared" si="23"/>
        <v>4899.5722992231604</v>
      </c>
      <c r="N95" s="89">
        <f t="shared" si="24"/>
        <v>147570.57229922316</v>
      </c>
      <c r="O95" s="89">
        <f t="shared" si="25"/>
        <v>13730.049525420836</v>
      </c>
      <c r="P95" s="90">
        <f t="shared" si="19"/>
        <v>0.96983492121751058</v>
      </c>
      <c r="Q95" s="1">
        <v>2880.0853904242917</v>
      </c>
      <c r="R95" s="90">
        <f t="shared" si="26"/>
        <v>0.24289783864307557</v>
      </c>
      <c r="S95" s="90">
        <f t="shared" si="26"/>
        <v>0.24671395593701137</v>
      </c>
      <c r="T95" s="92">
        <v>10748</v>
      </c>
      <c r="U95" s="191">
        <v>114789</v>
      </c>
      <c r="V95" s="191">
        <v>10647.342547073555</v>
      </c>
      <c r="W95" s="196"/>
      <c r="X95" s="89">
        <v>0</v>
      </c>
      <c r="Y95" s="89">
        <f t="shared" si="27"/>
        <v>0</v>
      </c>
      <c r="Z95" s="1"/>
      <c r="AA95" s="1"/>
    </row>
    <row r="96" spans="2:29">
      <c r="B96" s="205">
        <v>1871</v>
      </c>
      <c r="C96" t="s">
        <v>123</v>
      </c>
      <c r="D96" s="1">
        <v>61817</v>
      </c>
      <c r="E96" s="86">
        <f t="shared" si="20"/>
        <v>13661.215469613258</v>
      </c>
      <c r="F96" s="87">
        <f t="shared" si="14"/>
        <v>0.96497276314826019</v>
      </c>
      <c r="G96" s="189">
        <f t="shared" si="21"/>
        <v>317.58764278191489</v>
      </c>
      <c r="H96" s="189">
        <f t="shared" si="15"/>
        <v>1437.084083588165</v>
      </c>
      <c r="I96" s="189">
        <f t="shared" si="16"/>
        <v>0</v>
      </c>
      <c r="J96" s="88">
        <f t="shared" si="17"/>
        <v>0</v>
      </c>
      <c r="K96" s="189">
        <f t="shared" si="22"/>
        <v>-109.42461486183257</v>
      </c>
      <c r="L96" s="88">
        <f t="shared" si="18"/>
        <v>-495.14638224979234</v>
      </c>
      <c r="M96" s="89">
        <f t="shared" si="23"/>
        <v>941.93770133837256</v>
      </c>
      <c r="N96" s="89">
        <f t="shared" si="24"/>
        <v>62758.937701338371</v>
      </c>
      <c r="O96" s="89">
        <f t="shared" si="25"/>
        <v>13869.378497533342</v>
      </c>
      <c r="P96" s="90">
        <f t="shared" si="19"/>
        <v>0.97967655379442631</v>
      </c>
      <c r="Q96" s="1">
        <v>701.93772903516765</v>
      </c>
      <c r="R96" s="90">
        <f t="shared" si="26"/>
        <v>0.25376736639286074</v>
      </c>
      <c r="S96" s="90">
        <f t="shared" si="26"/>
        <v>0.25847765263124273</v>
      </c>
      <c r="T96" s="92">
        <v>4525</v>
      </c>
      <c r="U96" s="191">
        <v>49305</v>
      </c>
      <c r="V96" s="191">
        <v>10855.350066050198</v>
      </c>
      <c r="W96" s="196"/>
      <c r="X96" s="89">
        <v>0</v>
      </c>
      <c r="Y96" s="89">
        <f t="shared" si="27"/>
        <v>0</v>
      </c>
      <c r="Z96" s="1"/>
      <c r="AA96" s="1"/>
    </row>
    <row r="97" spans="2:27">
      <c r="B97" s="205">
        <v>1874</v>
      </c>
      <c r="C97" t="s">
        <v>124</v>
      </c>
      <c r="D97" s="1">
        <v>14559</v>
      </c>
      <c r="E97" s="86">
        <f t="shared" si="20"/>
        <v>14917.008196721312</v>
      </c>
      <c r="F97" s="87">
        <f t="shared" si="14"/>
        <v>1.0536768598308999</v>
      </c>
      <c r="G97" s="189">
        <f t="shared" si="21"/>
        <v>-486.1197025672393</v>
      </c>
      <c r="H97" s="189">
        <f t="shared" si="15"/>
        <v>-474.45282970562556</v>
      </c>
      <c r="I97" s="189">
        <f t="shared" si="16"/>
        <v>0</v>
      </c>
      <c r="J97" s="88">
        <f t="shared" si="17"/>
        <v>0</v>
      </c>
      <c r="K97" s="189">
        <f t="shared" si="22"/>
        <v>-109.42461486183257</v>
      </c>
      <c r="L97" s="88">
        <f t="shared" si="18"/>
        <v>-106.79842410514858</v>
      </c>
      <c r="M97" s="89">
        <f t="shared" si="23"/>
        <v>-581.25125381077419</v>
      </c>
      <c r="N97" s="89">
        <f t="shared" si="24"/>
        <v>13977.748746189225</v>
      </c>
      <c r="O97" s="89">
        <f t="shared" si="25"/>
        <v>14321.463879292238</v>
      </c>
      <c r="P97" s="90">
        <f t="shared" si="19"/>
        <v>1.0116100286001763</v>
      </c>
      <c r="Q97" s="1">
        <v>-299.72875501915598</v>
      </c>
      <c r="R97" s="90">
        <f t="shared" si="26"/>
        <v>0.40829947765525249</v>
      </c>
      <c r="S97" s="90">
        <f t="shared" si="26"/>
        <v>0.39819896910649549</v>
      </c>
      <c r="T97" s="92">
        <v>976</v>
      </c>
      <c r="U97" s="191">
        <v>10338</v>
      </c>
      <c r="V97" s="191">
        <v>10668.730650154799</v>
      </c>
      <c r="W97" s="196"/>
      <c r="X97" s="89">
        <v>0</v>
      </c>
      <c r="Y97" s="89">
        <f t="shared" si="27"/>
        <v>0</v>
      </c>
      <c r="Z97" s="1"/>
    </row>
    <row r="98" spans="2:27" ht="29.1" customHeight="1">
      <c r="B98" s="205">
        <v>1875</v>
      </c>
      <c r="C98" t="s">
        <v>125</v>
      </c>
      <c r="D98" s="1">
        <v>38418</v>
      </c>
      <c r="E98" s="86">
        <f t="shared" si="20"/>
        <v>13681.623931623932</v>
      </c>
      <c r="F98" s="87">
        <f t="shared" si="14"/>
        <v>0.96641433399690468</v>
      </c>
      <c r="G98" s="189">
        <f t="shared" si="21"/>
        <v>304.52622709508404</v>
      </c>
      <c r="H98" s="189">
        <f t="shared" si="15"/>
        <v>855.10964568299607</v>
      </c>
      <c r="I98" s="189">
        <f t="shared" si="16"/>
        <v>0</v>
      </c>
      <c r="J98" s="88">
        <f t="shared" si="17"/>
        <v>0</v>
      </c>
      <c r="K98" s="189">
        <f t="shared" si="22"/>
        <v>-109.42461486183257</v>
      </c>
      <c r="L98" s="88">
        <f t="shared" si="18"/>
        <v>-307.26431853202587</v>
      </c>
      <c r="M98" s="89">
        <f t="shared" si="23"/>
        <v>547.84532715097021</v>
      </c>
      <c r="N98" s="89">
        <f t="shared" si="24"/>
        <v>38965.845327150972</v>
      </c>
      <c r="O98" s="89">
        <f t="shared" si="25"/>
        <v>13876.725543857183</v>
      </c>
      <c r="P98" s="90">
        <f t="shared" si="19"/>
        <v>0.9801955192999382</v>
      </c>
      <c r="Q98" s="1">
        <v>209.15677859242805</v>
      </c>
      <c r="R98" s="90">
        <f t="shared" si="26"/>
        <v>5.7793441449379111E-2</v>
      </c>
      <c r="S98" s="90">
        <f t="shared" si="26"/>
        <v>4.9505885996428113E-2</v>
      </c>
      <c r="T98" s="92">
        <v>2808</v>
      </c>
      <c r="U98" s="191">
        <v>36319</v>
      </c>
      <c r="V98" s="191">
        <v>13036.252692031587</v>
      </c>
      <c r="W98" s="196"/>
      <c r="X98" s="89">
        <v>0</v>
      </c>
      <c r="Y98" s="89">
        <f t="shared" si="27"/>
        <v>0</v>
      </c>
      <c r="Z98" s="1"/>
      <c r="AA98" s="1"/>
    </row>
    <row r="99" spans="2:27">
      <c r="B99" s="205">
        <v>3101</v>
      </c>
      <c r="C99" t="s">
        <v>126</v>
      </c>
      <c r="D99" s="1">
        <v>365048</v>
      </c>
      <c r="E99" s="86">
        <f t="shared" si="20"/>
        <v>11378.592357084968</v>
      </c>
      <c r="F99" s="87">
        <f t="shared" si="14"/>
        <v>0.80373753945810467</v>
      </c>
      <c r="G99" s="189">
        <f t="shared" si="21"/>
        <v>1778.4664348000206</v>
      </c>
      <c r="H99" s="189">
        <f t="shared" si="15"/>
        <v>57056.760161254257</v>
      </c>
      <c r="I99" s="189">
        <f t="shared" si="16"/>
        <v>477.0882158801615</v>
      </c>
      <c r="J99" s="88">
        <f t="shared" si="17"/>
        <v>15305.944141867341</v>
      </c>
      <c r="K99" s="189">
        <f t="shared" si="22"/>
        <v>367.6636010183289</v>
      </c>
      <c r="L99" s="88">
        <f t="shared" si="18"/>
        <v>11795.383647870029</v>
      </c>
      <c r="M99" s="89">
        <f t="shared" si="23"/>
        <v>68852.143809124289</v>
      </c>
      <c r="N99" s="89">
        <f t="shared" si="24"/>
        <v>433900.1438091243</v>
      </c>
      <c r="O99" s="89">
        <f t="shared" si="25"/>
        <v>13524.722392903319</v>
      </c>
      <c r="P99" s="90">
        <f t="shared" si="19"/>
        <v>0.95533144670197778</v>
      </c>
      <c r="Q99" s="1">
        <v>22233.536394680123</v>
      </c>
      <c r="R99" s="90">
        <f t="shared" si="26"/>
        <v>0.21028306953736797</v>
      </c>
      <c r="S99" s="90">
        <f t="shared" si="26"/>
        <v>0.20862318377402259</v>
      </c>
      <c r="T99" s="92">
        <v>32082</v>
      </c>
      <c r="U99" s="191">
        <v>301622</v>
      </c>
      <c r="V99" s="191">
        <v>9414.5077720207246</v>
      </c>
      <c r="W99" s="196"/>
      <c r="X99" s="89">
        <v>0</v>
      </c>
      <c r="Y99" s="89">
        <f t="shared" si="27"/>
        <v>0</v>
      </c>
      <c r="Z99" s="1"/>
      <c r="AA99" s="1"/>
    </row>
    <row r="100" spans="2:27">
      <c r="B100" s="205">
        <v>3103</v>
      </c>
      <c r="C100" t="s">
        <v>127</v>
      </c>
      <c r="D100" s="1">
        <v>658627</v>
      </c>
      <c r="E100" s="86">
        <f t="shared" si="20"/>
        <v>12378.578006653261</v>
      </c>
      <c r="F100" s="87">
        <f t="shared" si="14"/>
        <v>0.87437246337969043</v>
      </c>
      <c r="G100" s="189">
        <f t="shared" si="21"/>
        <v>1138.4756190763135</v>
      </c>
      <c r="H100" s="189">
        <f t="shared" si="15"/>
        <v>60574.872264193407</v>
      </c>
      <c r="I100" s="189">
        <f t="shared" si="16"/>
        <v>127.09323853125915</v>
      </c>
      <c r="J100" s="88">
        <f t="shared" si="17"/>
        <v>6762.2499425327051</v>
      </c>
      <c r="K100" s="189">
        <f t="shared" si="22"/>
        <v>17.66862366942658</v>
      </c>
      <c r="L100" s="88">
        <f t="shared" si="18"/>
        <v>940.09445957918001</v>
      </c>
      <c r="M100" s="89">
        <f t="shared" si="23"/>
        <v>61514.966723772588</v>
      </c>
      <c r="N100" s="89">
        <f t="shared" si="24"/>
        <v>720141.96672377258</v>
      </c>
      <c r="O100" s="89">
        <f t="shared" si="25"/>
        <v>13534.722249398999</v>
      </c>
      <c r="P100" s="90">
        <f t="shared" si="19"/>
        <v>0.95603779594119354</v>
      </c>
      <c r="Q100" s="1">
        <v>15604.650584182447</v>
      </c>
      <c r="R100" s="90">
        <f t="shared" si="26"/>
        <v>0.2057421435920343</v>
      </c>
      <c r="S100" s="90">
        <f t="shared" si="26"/>
        <v>0.19302912946691672</v>
      </c>
      <c r="T100" s="92">
        <v>53207</v>
      </c>
      <c r="U100" s="191">
        <v>546242</v>
      </c>
      <c r="V100" s="191">
        <v>10375.755043118186</v>
      </c>
      <c r="W100" s="196"/>
      <c r="X100" s="89">
        <v>0</v>
      </c>
      <c r="Y100" s="89">
        <f t="shared" si="27"/>
        <v>0</v>
      </c>
      <c r="Z100" s="1"/>
      <c r="AA100" s="1"/>
    </row>
    <row r="101" spans="2:27">
      <c r="B101" s="205">
        <v>3105</v>
      </c>
      <c r="C101" t="s">
        <v>128</v>
      </c>
      <c r="D101" s="1">
        <v>671193</v>
      </c>
      <c r="E101" s="86">
        <f t="shared" si="20"/>
        <v>11073.233906358268</v>
      </c>
      <c r="F101" s="87">
        <f t="shared" si="14"/>
        <v>0.78216825899372466</v>
      </c>
      <c r="G101" s="189">
        <f t="shared" si="21"/>
        <v>1973.8958432651091</v>
      </c>
      <c r="H101" s="189">
        <f t="shared" si="15"/>
        <v>119645.72264367132</v>
      </c>
      <c r="I101" s="189">
        <f t="shared" si="16"/>
        <v>583.96367363450668</v>
      </c>
      <c r="J101" s="88">
        <f t="shared" si="17"/>
        <v>35396.374113681988</v>
      </c>
      <c r="K101" s="189">
        <f t="shared" si="22"/>
        <v>474.53905877267414</v>
      </c>
      <c r="L101" s="88">
        <f t="shared" si="18"/>
        <v>28763.710508446868</v>
      </c>
      <c r="M101" s="89">
        <f t="shared" si="23"/>
        <v>148409.4331521182</v>
      </c>
      <c r="N101" s="89">
        <f t="shared" si="24"/>
        <v>819602.43315211823</v>
      </c>
      <c r="O101" s="89">
        <f t="shared" si="25"/>
        <v>13521.668808396051</v>
      </c>
      <c r="P101" s="90">
        <f t="shared" si="19"/>
        <v>0.95511575389733394</v>
      </c>
      <c r="Q101" s="1">
        <v>44208.080452189271</v>
      </c>
      <c r="R101" s="90">
        <f t="shared" si="26"/>
        <v>0.2042900589412113</v>
      </c>
      <c r="S101" s="90">
        <f t="shared" si="26"/>
        <v>0.1948526719019619</v>
      </c>
      <c r="T101" s="92">
        <v>60614</v>
      </c>
      <c r="U101" s="191">
        <v>557335</v>
      </c>
      <c r="V101" s="191">
        <v>9267.4470809291797</v>
      </c>
      <c r="W101" s="196"/>
      <c r="X101" s="89">
        <v>0</v>
      </c>
      <c r="Y101" s="89">
        <f t="shared" si="27"/>
        <v>0</v>
      </c>
      <c r="Z101" s="1"/>
      <c r="AA101" s="1"/>
    </row>
    <row r="102" spans="2:27">
      <c r="B102" s="205">
        <v>3107</v>
      </c>
      <c r="C102" t="s">
        <v>129</v>
      </c>
      <c r="D102" s="1">
        <v>999846</v>
      </c>
      <c r="E102" s="86">
        <f t="shared" si="20"/>
        <v>11593.358301543314</v>
      </c>
      <c r="F102" s="87">
        <f t="shared" si="14"/>
        <v>0.81890773330469824</v>
      </c>
      <c r="G102" s="189">
        <f t="shared" si="21"/>
        <v>1641.0162303466793</v>
      </c>
      <c r="H102" s="189">
        <f t="shared" si="15"/>
        <v>141526.16275378864</v>
      </c>
      <c r="I102" s="189">
        <f t="shared" si="16"/>
        <v>401.92013531974044</v>
      </c>
      <c r="J102" s="88">
        <f t="shared" si="17"/>
        <v>34662.798230380373</v>
      </c>
      <c r="K102" s="189">
        <f t="shared" si="22"/>
        <v>292.4955204579079</v>
      </c>
      <c r="L102" s="88">
        <f t="shared" si="18"/>
        <v>25225.691170851351</v>
      </c>
      <c r="M102" s="89">
        <f t="shared" si="23"/>
        <v>166751.85392463999</v>
      </c>
      <c r="N102" s="89">
        <f t="shared" si="24"/>
        <v>1166597.85392464</v>
      </c>
      <c r="O102" s="89">
        <f t="shared" si="25"/>
        <v>13526.8700523479</v>
      </c>
      <c r="P102" s="90">
        <f t="shared" si="19"/>
        <v>0.95548314864044359</v>
      </c>
      <c r="Q102" s="1">
        <v>47092.03389989381</v>
      </c>
      <c r="R102" s="90">
        <f t="shared" si="26"/>
        <v>0.19104151180742182</v>
      </c>
      <c r="S102" s="90">
        <f t="shared" si="26"/>
        <v>0.18577978835162098</v>
      </c>
      <c r="T102" s="92">
        <v>86243</v>
      </c>
      <c r="U102" s="191">
        <v>839472</v>
      </c>
      <c r="V102" s="191">
        <v>9776.9909855349288</v>
      </c>
      <c r="W102" s="196"/>
      <c r="X102" s="89">
        <v>0</v>
      </c>
      <c r="Y102" s="89">
        <f t="shared" si="27"/>
        <v>0</v>
      </c>
      <c r="Z102" s="1"/>
      <c r="AA102" s="1"/>
    </row>
    <row r="103" spans="2:27">
      <c r="B103" s="205">
        <v>3110</v>
      </c>
      <c r="C103" t="s">
        <v>130</v>
      </c>
      <c r="D103" s="1">
        <v>62445</v>
      </c>
      <c r="E103" s="86">
        <f t="shared" si="20"/>
        <v>13246.711921934662</v>
      </c>
      <c r="F103" s="87">
        <f t="shared" si="14"/>
        <v>0.93569391642866484</v>
      </c>
      <c r="G103" s="189">
        <f t="shared" si="21"/>
        <v>582.8699132962164</v>
      </c>
      <c r="H103" s="189">
        <f t="shared" si="15"/>
        <v>2747.6487712783642</v>
      </c>
      <c r="I103" s="189">
        <f t="shared" si="16"/>
        <v>0</v>
      </c>
      <c r="J103" s="88">
        <f t="shared" si="17"/>
        <v>0</v>
      </c>
      <c r="K103" s="189">
        <f t="shared" si="22"/>
        <v>-109.42461486183257</v>
      </c>
      <c r="L103" s="88">
        <f t="shared" si="18"/>
        <v>-515.82763445867874</v>
      </c>
      <c r="M103" s="89">
        <f t="shared" si="23"/>
        <v>2231.8211368196853</v>
      </c>
      <c r="N103" s="89">
        <f t="shared" si="24"/>
        <v>64676.821136819686</v>
      </c>
      <c r="O103" s="89">
        <f t="shared" si="25"/>
        <v>13720.157220369047</v>
      </c>
      <c r="P103" s="90">
        <f t="shared" si="19"/>
        <v>0.96913616897537191</v>
      </c>
      <c r="Q103" s="1">
        <v>-78.790564713421645</v>
      </c>
      <c r="R103" s="90">
        <f t="shared" si="26"/>
        <v>0.12975593870424981</v>
      </c>
      <c r="S103" s="90">
        <f t="shared" si="26"/>
        <v>0.1448545013131525</v>
      </c>
      <c r="T103" s="92">
        <v>4714</v>
      </c>
      <c r="U103" s="191">
        <v>55273</v>
      </c>
      <c r="V103" s="191">
        <v>11570.651036215198</v>
      </c>
      <c r="W103" s="196"/>
      <c r="X103" s="89">
        <v>0</v>
      </c>
      <c r="Y103" s="89">
        <f t="shared" si="27"/>
        <v>0</v>
      </c>
      <c r="Z103" s="1"/>
      <c r="AA103" s="1"/>
    </row>
    <row r="104" spans="2:27">
      <c r="B104" s="205">
        <v>3112</v>
      </c>
      <c r="C104" t="s">
        <v>131</v>
      </c>
      <c r="D104" s="1">
        <v>99402</v>
      </c>
      <c r="E104" s="86">
        <f t="shared" si="20"/>
        <v>12595.286365940194</v>
      </c>
      <c r="F104" s="87">
        <f t="shared" si="14"/>
        <v>0.88967986151886624</v>
      </c>
      <c r="G104" s="189">
        <f t="shared" si="21"/>
        <v>999.78226913267633</v>
      </c>
      <c r="H104" s="189">
        <f t="shared" si="15"/>
        <v>7890.2816679950811</v>
      </c>
      <c r="I104" s="189">
        <f t="shared" si="16"/>
        <v>51.245312780832592</v>
      </c>
      <c r="J104" s="88">
        <f t="shared" si="17"/>
        <v>404.42800846633082</v>
      </c>
      <c r="K104" s="189">
        <f t="shared" si="22"/>
        <v>-58.179302080999975</v>
      </c>
      <c r="L104" s="88">
        <f t="shared" si="18"/>
        <v>-459.15105202325179</v>
      </c>
      <c r="M104" s="89">
        <f t="shared" si="23"/>
        <v>7431.1306159718297</v>
      </c>
      <c r="N104" s="89">
        <f t="shared" si="24"/>
        <v>106833.13061597184</v>
      </c>
      <c r="O104" s="89">
        <f t="shared" si="25"/>
        <v>13536.889332991868</v>
      </c>
      <c r="P104" s="90">
        <f t="shared" si="19"/>
        <v>0.95619086992258517</v>
      </c>
      <c r="Q104" s="1">
        <v>2035.5068351977643</v>
      </c>
      <c r="R104" s="90">
        <f t="shared" si="26"/>
        <v>0.21591173196658145</v>
      </c>
      <c r="S104" s="90">
        <f t="shared" si="26"/>
        <v>0.20944083830938487</v>
      </c>
      <c r="T104" s="92">
        <v>7892</v>
      </c>
      <c r="U104" s="191">
        <v>81751</v>
      </c>
      <c r="V104" s="191">
        <v>10414.140127388535</v>
      </c>
      <c r="W104" s="196"/>
      <c r="X104" s="89">
        <v>0</v>
      </c>
      <c r="Y104" s="89">
        <f t="shared" si="27"/>
        <v>0</v>
      </c>
      <c r="Z104" s="1"/>
      <c r="AA104" s="1"/>
    </row>
    <row r="105" spans="2:27">
      <c r="B105" s="205">
        <v>3114</v>
      </c>
      <c r="C105" t="s">
        <v>132</v>
      </c>
      <c r="D105" s="1">
        <v>74947</v>
      </c>
      <c r="E105" s="86">
        <f t="shared" si="20"/>
        <v>12031.947343072725</v>
      </c>
      <c r="F105" s="87">
        <f t="shared" si="14"/>
        <v>0.84988788146446981</v>
      </c>
      <c r="G105" s="189">
        <f t="shared" si="21"/>
        <v>1360.3192437678565</v>
      </c>
      <c r="H105" s="189">
        <f t="shared" si="15"/>
        <v>8473.4285694299779</v>
      </c>
      <c r="I105" s="189">
        <f t="shared" si="16"/>
        <v>248.41397078444669</v>
      </c>
      <c r="J105" s="88">
        <f t="shared" si="17"/>
        <v>1547.3706240163185</v>
      </c>
      <c r="K105" s="189">
        <f t="shared" si="22"/>
        <v>138.98935592261412</v>
      </c>
      <c r="L105" s="88">
        <f t="shared" si="18"/>
        <v>865.76469804196336</v>
      </c>
      <c r="M105" s="89">
        <f t="shared" si="23"/>
        <v>9339.193267471941</v>
      </c>
      <c r="N105" s="89">
        <f t="shared" si="24"/>
        <v>84286.193267471943</v>
      </c>
      <c r="O105" s="89">
        <f t="shared" si="25"/>
        <v>13531.255942763195</v>
      </c>
      <c r="P105" s="90">
        <f t="shared" si="19"/>
        <v>0.95579295012204135</v>
      </c>
      <c r="Q105" s="1">
        <v>2820.0347600667619</v>
      </c>
      <c r="R105" s="90">
        <f t="shared" si="26"/>
        <v>0.24542191498554289</v>
      </c>
      <c r="S105" s="90">
        <f t="shared" si="26"/>
        <v>0.23202598172112965</v>
      </c>
      <c r="T105" s="92">
        <v>6229</v>
      </c>
      <c r="U105" s="191">
        <v>60178</v>
      </c>
      <c r="V105" s="191">
        <v>9765.9850697825368</v>
      </c>
      <c r="W105" s="196"/>
      <c r="X105" s="89">
        <v>0</v>
      </c>
      <c r="Y105" s="89">
        <f t="shared" si="27"/>
        <v>0</v>
      </c>
      <c r="Z105" s="1"/>
      <c r="AA105" s="1"/>
    </row>
    <row r="106" spans="2:27">
      <c r="B106" s="205">
        <v>3116</v>
      </c>
      <c r="C106" t="s">
        <v>133</v>
      </c>
      <c r="D106" s="1">
        <v>46721</v>
      </c>
      <c r="E106" s="86">
        <f t="shared" si="20"/>
        <v>11858.121827411167</v>
      </c>
      <c r="F106" s="87">
        <f t="shared" si="14"/>
        <v>0.8376095531907739</v>
      </c>
      <c r="G106" s="189">
        <f t="shared" si="21"/>
        <v>1471.5675737912534</v>
      </c>
      <c r="H106" s="189">
        <f t="shared" si="15"/>
        <v>5797.9762407375392</v>
      </c>
      <c r="I106" s="189">
        <f t="shared" si="16"/>
        <v>309.25290126599191</v>
      </c>
      <c r="J106" s="88">
        <f t="shared" si="17"/>
        <v>1218.4564309880082</v>
      </c>
      <c r="K106" s="189">
        <f t="shared" si="22"/>
        <v>199.82828640415934</v>
      </c>
      <c r="L106" s="88">
        <f t="shared" si="18"/>
        <v>787.32344843238775</v>
      </c>
      <c r="M106" s="89">
        <f t="shared" si="23"/>
        <v>6585.2996891699268</v>
      </c>
      <c r="N106" s="89">
        <f t="shared" si="24"/>
        <v>53306.299689169929</v>
      </c>
      <c r="O106" s="89">
        <f t="shared" si="25"/>
        <v>13529.517687606582</v>
      </c>
      <c r="P106" s="90">
        <f t="shared" si="19"/>
        <v>0.9556701668393045</v>
      </c>
      <c r="Q106" s="1">
        <v>2698.1145375924084</v>
      </c>
      <c r="R106" s="90">
        <f t="shared" si="26"/>
        <v>0.18861780344467907</v>
      </c>
      <c r="S106" s="90">
        <f t="shared" si="26"/>
        <v>0.19344467777338842</v>
      </c>
      <c r="T106" s="92">
        <v>3940</v>
      </c>
      <c r="U106" s="191">
        <v>39307</v>
      </c>
      <c r="V106" s="191">
        <v>9936.0465116279065</v>
      </c>
      <c r="W106" s="196"/>
      <c r="X106" s="89">
        <v>0</v>
      </c>
      <c r="Y106" s="89">
        <f t="shared" si="27"/>
        <v>0</v>
      </c>
      <c r="Z106" s="1"/>
      <c r="AA106" s="1"/>
    </row>
    <row r="107" spans="2:27">
      <c r="B107" s="205">
        <v>3118</v>
      </c>
      <c r="C107" t="s">
        <v>134</v>
      </c>
      <c r="D107" s="1">
        <v>568267</v>
      </c>
      <c r="E107" s="86">
        <f t="shared" si="20"/>
        <v>11852.971236676887</v>
      </c>
      <c r="F107" s="87">
        <f t="shared" si="14"/>
        <v>0.83724573638517863</v>
      </c>
      <c r="G107" s="189">
        <f t="shared" si="21"/>
        <v>1474.8639518611924</v>
      </c>
      <c r="H107" s="189">
        <f t="shared" si="15"/>
        <v>70709.402444081148</v>
      </c>
      <c r="I107" s="189">
        <f t="shared" si="16"/>
        <v>311.05560802298987</v>
      </c>
      <c r="J107" s="88">
        <f t="shared" si="17"/>
        <v>14912.939015446203</v>
      </c>
      <c r="K107" s="189">
        <f t="shared" si="22"/>
        <v>201.63099316115731</v>
      </c>
      <c r="L107" s="88">
        <f t="shared" si="18"/>
        <v>9666.794705125365</v>
      </c>
      <c r="M107" s="89">
        <f t="shared" si="23"/>
        <v>80376.197149206506</v>
      </c>
      <c r="N107" s="89">
        <f t="shared" si="24"/>
        <v>648643.19714920653</v>
      </c>
      <c r="O107" s="89">
        <f t="shared" si="25"/>
        <v>13529.466181699237</v>
      </c>
      <c r="P107" s="90">
        <f t="shared" si="19"/>
        <v>0.95566652867124846</v>
      </c>
      <c r="Q107" s="1">
        <v>26258.47319182544</v>
      </c>
      <c r="R107" s="90">
        <f t="shared" si="26"/>
        <v>0.21082798340581393</v>
      </c>
      <c r="S107" s="90">
        <f t="shared" si="26"/>
        <v>0.19835172985884195</v>
      </c>
      <c r="T107" s="92">
        <v>47943</v>
      </c>
      <c r="U107" s="191">
        <v>469321</v>
      </c>
      <c r="V107" s="191">
        <v>9891.0619823389334</v>
      </c>
      <c r="W107" s="196"/>
      <c r="X107" s="89">
        <v>0</v>
      </c>
      <c r="Y107" s="89">
        <f t="shared" si="27"/>
        <v>0</v>
      </c>
      <c r="Z107" s="1"/>
      <c r="AA107" s="1"/>
    </row>
    <row r="108" spans="2:27">
      <c r="B108" s="205">
        <v>3120</v>
      </c>
      <c r="C108" t="s">
        <v>135</v>
      </c>
      <c r="D108" s="1">
        <v>97244</v>
      </c>
      <c r="E108" s="86">
        <f t="shared" si="20"/>
        <v>11329.838051963183</v>
      </c>
      <c r="F108" s="87">
        <f t="shared" si="14"/>
        <v>0.80029373340487397</v>
      </c>
      <c r="G108" s="189">
        <f t="shared" si="21"/>
        <v>1809.6691900779633</v>
      </c>
      <c r="H108" s="189">
        <f t="shared" si="15"/>
        <v>15532.390658439159</v>
      </c>
      <c r="I108" s="189">
        <f t="shared" si="16"/>
        <v>494.15222267278637</v>
      </c>
      <c r="J108" s="88">
        <f t="shared" si="17"/>
        <v>4241.3085272005255</v>
      </c>
      <c r="K108" s="189">
        <f t="shared" si="22"/>
        <v>384.72760781095383</v>
      </c>
      <c r="L108" s="88">
        <f t="shared" si="18"/>
        <v>3302.1170578414171</v>
      </c>
      <c r="M108" s="89">
        <f t="shared" si="23"/>
        <v>18834.507716280576</v>
      </c>
      <c r="N108" s="89">
        <f t="shared" si="24"/>
        <v>116078.50771628058</v>
      </c>
      <c r="O108" s="89">
        <f t="shared" si="25"/>
        <v>13524.234849852102</v>
      </c>
      <c r="P108" s="90">
        <f t="shared" si="19"/>
        <v>0.95529700864144562</v>
      </c>
      <c r="Q108" s="1">
        <v>4107.3103492780701</v>
      </c>
      <c r="R108" s="90">
        <f t="shared" si="26"/>
        <v>0.19420361046297432</v>
      </c>
      <c r="S108" s="90">
        <f t="shared" si="26"/>
        <v>0.1864119988835817</v>
      </c>
      <c r="T108" s="92">
        <v>8583</v>
      </c>
      <c r="U108" s="191">
        <v>81430</v>
      </c>
      <c r="V108" s="191">
        <v>9549.6657675618626</v>
      </c>
      <c r="W108" s="196"/>
      <c r="X108" s="89">
        <v>0</v>
      </c>
      <c r="Y108" s="89">
        <f t="shared" si="27"/>
        <v>0</v>
      </c>
      <c r="Z108" s="1"/>
      <c r="AA108" s="1"/>
    </row>
    <row r="109" spans="2:27">
      <c r="B109" s="205">
        <v>3122</v>
      </c>
      <c r="C109" t="s">
        <v>136</v>
      </c>
      <c r="D109" s="1">
        <v>40138</v>
      </c>
      <c r="E109" s="86">
        <f t="shared" si="20"/>
        <v>11005.758157389635</v>
      </c>
      <c r="F109" s="87">
        <f t="shared" si="14"/>
        <v>0.77740204620156206</v>
      </c>
      <c r="G109" s="189">
        <f t="shared" si="21"/>
        <v>2017.0803226050339</v>
      </c>
      <c r="H109" s="189">
        <f t="shared" si="15"/>
        <v>7356.2919365405587</v>
      </c>
      <c r="I109" s="189">
        <f t="shared" si="16"/>
        <v>607.58018577352811</v>
      </c>
      <c r="J109" s="88">
        <f t="shared" si="17"/>
        <v>2215.8449375160571</v>
      </c>
      <c r="K109" s="189">
        <f t="shared" si="22"/>
        <v>498.15557091169558</v>
      </c>
      <c r="L109" s="88">
        <f t="shared" si="18"/>
        <v>1816.7733671149538</v>
      </c>
      <c r="M109" s="89">
        <f t="shared" si="23"/>
        <v>9173.0653036555123</v>
      </c>
      <c r="N109" s="89">
        <f t="shared" si="24"/>
        <v>49311.065303655516</v>
      </c>
      <c r="O109" s="89">
        <f t="shared" si="25"/>
        <v>13520.994050906365</v>
      </c>
      <c r="P109" s="90">
        <f t="shared" si="19"/>
        <v>0.95506809176941232</v>
      </c>
      <c r="Q109" s="1">
        <v>1678.9917306090065</v>
      </c>
      <c r="R109" s="90">
        <f t="shared" si="26"/>
        <v>0.1390544298768375</v>
      </c>
      <c r="S109" s="90">
        <f t="shared" si="26"/>
        <v>0.14155304118449155</v>
      </c>
      <c r="T109" s="92">
        <v>3647</v>
      </c>
      <c r="U109" s="191">
        <v>35238</v>
      </c>
      <c r="V109" s="191">
        <v>9641.0396716826272</v>
      </c>
      <c r="W109" s="196"/>
      <c r="X109" s="89">
        <v>0</v>
      </c>
      <c r="Y109" s="89">
        <f t="shared" si="27"/>
        <v>0</v>
      </c>
      <c r="Z109" s="1"/>
      <c r="AA109" s="1"/>
    </row>
    <row r="110" spans="2:27">
      <c r="B110" s="205">
        <v>3124</v>
      </c>
      <c r="C110" t="s">
        <v>137</v>
      </c>
      <c r="D110" s="1">
        <v>16007</v>
      </c>
      <c r="E110" s="86">
        <f t="shared" si="20"/>
        <v>11822.008862629247</v>
      </c>
      <c r="F110" s="87">
        <f t="shared" si="14"/>
        <v>0.83505868006468953</v>
      </c>
      <c r="G110" s="189">
        <f t="shared" si="21"/>
        <v>1494.679871251682</v>
      </c>
      <c r="H110" s="189">
        <f t="shared" si="15"/>
        <v>2023.7965456747775</v>
      </c>
      <c r="I110" s="189">
        <f t="shared" si="16"/>
        <v>321.89243893966386</v>
      </c>
      <c r="J110" s="88">
        <f t="shared" si="17"/>
        <v>435.84236232430487</v>
      </c>
      <c r="K110" s="189">
        <f t="shared" si="22"/>
        <v>212.4678240778313</v>
      </c>
      <c r="L110" s="88">
        <f t="shared" si="18"/>
        <v>287.6814338013836</v>
      </c>
      <c r="M110" s="89">
        <f t="shared" si="23"/>
        <v>2311.4779794761612</v>
      </c>
      <c r="N110" s="89">
        <f t="shared" si="24"/>
        <v>18318.47797947616</v>
      </c>
      <c r="O110" s="89">
        <f t="shared" si="25"/>
        <v>13529.156557958759</v>
      </c>
      <c r="P110" s="90">
        <f t="shared" si="19"/>
        <v>0.95564465810804344</v>
      </c>
      <c r="Q110" s="1">
        <v>756.38225479698144</v>
      </c>
      <c r="R110" s="90">
        <f t="shared" si="26"/>
        <v>0.22302872860635697</v>
      </c>
      <c r="S110" s="90">
        <f t="shared" si="26"/>
        <v>0.21580256181990901</v>
      </c>
      <c r="T110" s="92">
        <v>1354</v>
      </c>
      <c r="U110" s="191">
        <v>13088</v>
      </c>
      <c r="V110" s="191">
        <v>9723.6255572065365</v>
      </c>
      <c r="W110" s="196"/>
      <c r="X110" s="89">
        <v>0</v>
      </c>
      <c r="Y110" s="89">
        <f t="shared" si="27"/>
        <v>0</v>
      </c>
      <c r="Z110" s="1"/>
      <c r="AA110" s="1"/>
    </row>
    <row r="111" spans="2:27">
      <c r="B111" s="205">
        <v>3201</v>
      </c>
      <c r="C111" t="s">
        <v>138</v>
      </c>
      <c r="D111" s="1">
        <v>2690413</v>
      </c>
      <c r="E111" s="86">
        <f t="shared" si="20"/>
        <v>20194.050800132103</v>
      </c>
      <c r="F111" s="87">
        <f t="shared" si="14"/>
        <v>1.4264257117607317</v>
      </c>
      <c r="G111" s="189">
        <f t="shared" si="21"/>
        <v>-3863.426968750146</v>
      </c>
      <c r="H111" s="189">
        <f t="shared" si="15"/>
        <v>-514716.64819264447</v>
      </c>
      <c r="I111" s="189">
        <f t="shared" si="16"/>
        <v>0</v>
      </c>
      <c r="J111" s="88">
        <f t="shared" si="17"/>
        <v>0</v>
      </c>
      <c r="K111" s="189">
        <f t="shared" si="22"/>
        <v>-109.42461486183257</v>
      </c>
      <c r="L111" s="88">
        <f t="shared" si="18"/>
        <v>-14578.422588812229</v>
      </c>
      <c r="M111" s="89">
        <f t="shared" si="23"/>
        <v>-529295.07078145666</v>
      </c>
      <c r="N111" s="89">
        <f t="shared" si="24"/>
        <v>2161117.9292185432</v>
      </c>
      <c r="O111" s="89">
        <f t="shared" si="25"/>
        <v>16221.199216520126</v>
      </c>
      <c r="P111" s="90">
        <f t="shared" si="19"/>
        <v>1.1457996152949161</v>
      </c>
      <c r="Q111" s="1">
        <v>-214221.94116156967</v>
      </c>
      <c r="R111" s="90">
        <f t="shared" si="26"/>
        <v>0.1657922400487391</v>
      </c>
      <c r="S111" s="90">
        <f t="shared" si="26"/>
        <v>0.15817943156371783</v>
      </c>
      <c r="T111" s="92">
        <v>133228</v>
      </c>
      <c r="U111" s="191">
        <v>2307798</v>
      </c>
      <c r="V111" s="191">
        <v>17436.02955620363</v>
      </c>
      <c r="W111" s="196"/>
      <c r="X111" s="89">
        <v>0</v>
      </c>
      <c r="Y111" s="89">
        <f t="shared" si="27"/>
        <v>0</v>
      </c>
      <c r="Z111" s="1"/>
      <c r="AA111" s="1"/>
    </row>
    <row r="112" spans="2:27">
      <c r="B112" s="205">
        <v>3203</v>
      </c>
      <c r="C112" t="s">
        <v>139</v>
      </c>
      <c r="D112" s="1">
        <v>1857151</v>
      </c>
      <c r="E112" s="86">
        <f t="shared" si="20"/>
        <v>18295.431932143947</v>
      </c>
      <c r="F112" s="87">
        <f t="shared" si="14"/>
        <v>1.2923149879175171</v>
      </c>
      <c r="G112" s="189">
        <f t="shared" si="21"/>
        <v>-2648.3108932377258</v>
      </c>
      <c r="H112" s="189">
        <f t="shared" si="15"/>
        <v>-268827.39046166831</v>
      </c>
      <c r="I112" s="189">
        <f t="shared" si="16"/>
        <v>0</v>
      </c>
      <c r="J112" s="88">
        <f t="shared" si="17"/>
        <v>0</v>
      </c>
      <c r="K112" s="189">
        <f t="shared" si="22"/>
        <v>-109.42461486183257</v>
      </c>
      <c r="L112" s="88">
        <f t="shared" si="18"/>
        <v>-11107.583230009763</v>
      </c>
      <c r="M112" s="89">
        <f t="shared" si="23"/>
        <v>-279934.97369167808</v>
      </c>
      <c r="N112" s="89">
        <f t="shared" si="24"/>
        <v>1577216.0263083219</v>
      </c>
      <c r="O112" s="89">
        <f t="shared" si="25"/>
        <v>15537.696424044389</v>
      </c>
      <c r="P112" s="90">
        <f t="shared" si="19"/>
        <v>1.0975197547113589</v>
      </c>
      <c r="Q112" s="1">
        <v>-67127.598148810881</v>
      </c>
      <c r="R112" s="90">
        <f t="shared" si="26"/>
        <v>0.30089030540767719</v>
      </c>
      <c r="S112" s="90">
        <f t="shared" si="26"/>
        <v>0.2878569247163138</v>
      </c>
      <c r="T112" s="92">
        <v>101509</v>
      </c>
      <c r="U112" s="191">
        <v>1427600</v>
      </c>
      <c r="V112" s="191">
        <v>14206.105958683278</v>
      </c>
      <c r="W112" s="196"/>
      <c r="X112" s="89">
        <v>0</v>
      </c>
      <c r="Y112" s="89">
        <f t="shared" si="27"/>
        <v>0</v>
      </c>
      <c r="Z112" s="1"/>
      <c r="AA112" s="1"/>
    </row>
    <row r="113" spans="2:27">
      <c r="B113" s="205">
        <v>3205</v>
      </c>
      <c r="C113" t="s">
        <v>140</v>
      </c>
      <c r="D113" s="1">
        <v>1371508</v>
      </c>
      <c r="E113" s="86">
        <f t="shared" si="20"/>
        <v>14172.717032995422</v>
      </c>
      <c r="F113" s="87">
        <f t="shared" si="14"/>
        <v>1.0011031556502616</v>
      </c>
      <c r="G113" s="189">
        <f t="shared" si="21"/>
        <v>-9.7733577826700646</v>
      </c>
      <c r="H113" s="189">
        <f t="shared" si="15"/>
        <v>-945.7776059867648</v>
      </c>
      <c r="I113" s="189">
        <f t="shared" si="16"/>
        <v>0</v>
      </c>
      <c r="J113" s="88">
        <f t="shared" si="17"/>
        <v>0</v>
      </c>
      <c r="K113" s="189">
        <f t="shared" si="22"/>
        <v>-109.42461486183257</v>
      </c>
      <c r="L113" s="88">
        <f t="shared" si="18"/>
        <v>-10589.129404794399</v>
      </c>
      <c r="M113" s="89">
        <f t="shared" si="23"/>
        <v>-11534.907010781164</v>
      </c>
      <c r="N113" s="89">
        <f t="shared" si="24"/>
        <v>1359973.0929892189</v>
      </c>
      <c r="O113" s="89">
        <f t="shared" si="25"/>
        <v>14053.51906035092</v>
      </c>
      <c r="P113" s="90">
        <f t="shared" si="19"/>
        <v>0.99268349509514686</v>
      </c>
      <c r="Q113" s="1">
        <v>10481.789024632424</v>
      </c>
      <c r="R113" s="90">
        <f t="shared" si="26"/>
        <v>0.23647837865858881</v>
      </c>
      <c r="S113" s="90">
        <f t="shared" si="26"/>
        <v>0.2235860174753157</v>
      </c>
      <c r="T113" s="92">
        <v>96771</v>
      </c>
      <c r="U113" s="191">
        <v>1109205</v>
      </c>
      <c r="V113" s="191">
        <v>11582.934775798334</v>
      </c>
      <c r="W113" s="196"/>
      <c r="X113" s="89">
        <v>0</v>
      </c>
      <c r="Y113" s="89">
        <f t="shared" si="27"/>
        <v>0</v>
      </c>
      <c r="Z113" s="1"/>
      <c r="AA113" s="1"/>
    </row>
    <row r="114" spans="2:27">
      <c r="B114" s="205">
        <v>3207</v>
      </c>
      <c r="C114" t="s">
        <v>141</v>
      </c>
      <c r="D114" s="1">
        <v>992087</v>
      </c>
      <c r="E114" s="86">
        <f t="shared" si="20"/>
        <v>15173.934323427295</v>
      </c>
      <c r="F114" s="87">
        <f t="shared" si="14"/>
        <v>1.0718250776790055</v>
      </c>
      <c r="G114" s="189">
        <f t="shared" si="21"/>
        <v>-650.55242365906827</v>
      </c>
      <c r="H114" s="189">
        <f t="shared" si="15"/>
        <v>-42533.768011253545</v>
      </c>
      <c r="I114" s="189">
        <f t="shared" si="16"/>
        <v>0</v>
      </c>
      <c r="J114" s="88">
        <f t="shared" si="17"/>
        <v>0</v>
      </c>
      <c r="K114" s="189">
        <f t="shared" si="22"/>
        <v>-109.42461486183257</v>
      </c>
      <c r="L114" s="88">
        <f t="shared" si="18"/>
        <v>-7154.2907442814758</v>
      </c>
      <c r="M114" s="89">
        <f t="shared" si="23"/>
        <v>-49688.058755535021</v>
      </c>
      <c r="N114" s="89">
        <f t="shared" si="24"/>
        <v>942398.94124446495</v>
      </c>
      <c r="O114" s="89">
        <f t="shared" si="25"/>
        <v>14413.957284906393</v>
      </c>
      <c r="P114" s="90">
        <f t="shared" si="19"/>
        <v>1.0181433870254946</v>
      </c>
      <c r="Q114" s="1">
        <v>-11850.729807282172</v>
      </c>
      <c r="R114" s="93">
        <f t="shared" si="26"/>
        <v>0.21014554627424958</v>
      </c>
      <c r="S114" s="94">
        <f t="shared" si="26"/>
        <v>0.19694853530021214</v>
      </c>
      <c r="T114" s="92">
        <v>65381</v>
      </c>
      <c r="U114" s="191">
        <v>819808</v>
      </c>
      <c r="V114" s="191">
        <v>12677.181913774974</v>
      </c>
      <c r="W114" s="196"/>
      <c r="X114" s="89">
        <v>0</v>
      </c>
      <c r="Y114" s="89">
        <f t="shared" si="27"/>
        <v>0</v>
      </c>
      <c r="Z114" s="1"/>
      <c r="AA114" s="1"/>
    </row>
    <row r="115" spans="2:27">
      <c r="B115" s="205">
        <v>3209</v>
      </c>
      <c r="C115" t="s">
        <v>142</v>
      </c>
      <c r="D115" s="1">
        <v>580999</v>
      </c>
      <c r="E115" s="86">
        <f t="shared" si="20"/>
        <v>12635.35731373146</v>
      </c>
      <c r="F115" s="87">
        <f t="shared" si="14"/>
        <v>0.89251031048573271</v>
      </c>
      <c r="G115" s="189">
        <f t="shared" si="21"/>
        <v>974.13686254626612</v>
      </c>
      <c r="H115" s="189">
        <f t="shared" si="15"/>
        <v>44792.761213602411</v>
      </c>
      <c r="I115" s="189">
        <f t="shared" si="16"/>
        <v>37.220481053889486</v>
      </c>
      <c r="J115" s="88">
        <f t="shared" si="17"/>
        <v>1711.4721598199465</v>
      </c>
      <c r="K115" s="189">
        <f t="shared" si="22"/>
        <v>-72.20413380794308</v>
      </c>
      <c r="L115" s="88">
        <f t="shared" si="18"/>
        <v>-3320.0904807568386</v>
      </c>
      <c r="M115" s="89">
        <f t="shared" si="23"/>
        <v>41472.670732845574</v>
      </c>
      <c r="N115" s="89">
        <f t="shared" si="24"/>
        <v>622471.67073284555</v>
      </c>
      <c r="O115" s="89">
        <f t="shared" si="25"/>
        <v>13537.290042469784</v>
      </c>
      <c r="P115" s="90">
        <f t="shared" si="19"/>
        <v>0.95621917441225412</v>
      </c>
      <c r="Q115" s="1">
        <v>15442.532883907268</v>
      </c>
      <c r="R115" s="93">
        <f t="shared" si="26"/>
        <v>0.25356057124486764</v>
      </c>
      <c r="S115" s="94">
        <f t="shared" si="26"/>
        <v>0.22858859344354765</v>
      </c>
      <c r="T115" s="92">
        <v>45982</v>
      </c>
      <c r="U115" s="191">
        <v>463479</v>
      </c>
      <c r="V115" s="191">
        <v>10284.449474104646</v>
      </c>
      <c r="W115" s="196"/>
      <c r="X115" s="89">
        <v>0</v>
      </c>
      <c r="Y115" s="89">
        <f t="shared" si="27"/>
        <v>0</v>
      </c>
      <c r="Z115" s="1"/>
      <c r="AA115" s="1"/>
    </row>
    <row r="116" spans="2:27">
      <c r="B116" s="205">
        <v>3212</v>
      </c>
      <c r="C116" t="s">
        <v>143</v>
      </c>
      <c r="D116" s="1">
        <v>293441</v>
      </c>
      <c r="E116" s="86">
        <f t="shared" si="20"/>
        <v>13970.054748869316</v>
      </c>
      <c r="F116" s="87">
        <f t="shared" si="14"/>
        <v>0.98678791519935882</v>
      </c>
      <c r="G116" s="189">
        <f t="shared" si="21"/>
        <v>119.93050405803835</v>
      </c>
      <c r="H116" s="189">
        <f t="shared" si="15"/>
        <v>2519.1402377390955</v>
      </c>
      <c r="I116" s="189">
        <f t="shared" si="16"/>
        <v>0</v>
      </c>
      <c r="J116" s="88">
        <f t="shared" si="17"/>
        <v>0</v>
      </c>
      <c r="K116" s="189">
        <f t="shared" si="22"/>
        <v>-109.42461486183257</v>
      </c>
      <c r="L116" s="88">
        <f t="shared" si="18"/>
        <v>-2298.464035172793</v>
      </c>
      <c r="M116" s="89">
        <f t="shared" si="23"/>
        <v>220.67620256630244</v>
      </c>
      <c r="N116" s="89">
        <f t="shared" si="24"/>
        <v>293661.6762025663</v>
      </c>
      <c r="O116" s="89">
        <f t="shared" si="25"/>
        <v>13980.560638065523</v>
      </c>
      <c r="P116" s="90">
        <f t="shared" si="19"/>
        <v>0.98753000853282191</v>
      </c>
      <c r="Q116" s="1">
        <v>-769.60026555056857</v>
      </c>
      <c r="R116" s="93">
        <f t="shared" si="26"/>
        <v>0.20846631881097599</v>
      </c>
      <c r="S116" s="93">
        <f t="shared" si="26"/>
        <v>0.19080389748867307</v>
      </c>
      <c r="T116" s="92">
        <v>21005</v>
      </c>
      <c r="U116" s="191">
        <v>242821</v>
      </c>
      <c r="V116" s="191">
        <v>11731.616581312204</v>
      </c>
      <c r="W116" s="196"/>
      <c r="X116" s="89">
        <v>0</v>
      </c>
      <c r="Y116" s="89">
        <f t="shared" si="27"/>
        <v>0</v>
      </c>
      <c r="Z116" s="1"/>
      <c r="AA116" s="1"/>
    </row>
    <row r="117" spans="2:27">
      <c r="B117" s="205">
        <v>3214</v>
      </c>
      <c r="C117" t="s">
        <v>144</v>
      </c>
      <c r="D117" s="1">
        <v>253496</v>
      </c>
      <c r="E117" s="86">
        <f t="shared" si="20"/>
        <v>15429.788788118571</v>
      </c>
      <c r="F117" s="87">
        <f t="shared" si="14"/>
        <v>1.0898975976759357</v>
      </c>
      <c r="G117" s="189">
        <f t="shared" si="21"/>
        <v>-814.29928106148498</v>
      </c>
      <c r="H117" s="189">
        <f t="shared" si="15"/>
        <v>-13378.122888559137</v>
      </c>
      <c r="I117" s="189">
        <f t="shared" si="16"/>
        <v>0</v>
      </c>
      <c r="J117" s="88">
        <f t="shared" si="17"/>
        <v>0</v>
      </c>
      <c r="K117" s="189">
        <f t="shared" si="22"/>
        <v>-109.42461486183257</v>
      </c>
      <c r="L117" s="88">
        <f t="shared" si="18"/>
        <v>-1797.7369975650472</v>
      </c>
      <c r="M117" s="89">
        <f t="shared" si="23"/>
        <v>-15175.859886124184</v>
      </c>
      <c r="N117" s="89">
        <f t="shared" si="24"/>
        <v>238320.14011387582</v>
      </c>
      <c r="O117" s="89">
        <f t="shared" si="25"/>
        <v>14506.064892195252</v>
      </c>
      <c r="P117" s="90">
        <f t="shared" si="19"/>
        <v>1.0246494942243896</v>
      </c>
      <c r="Q117" s="1">
        <v>-8232.7002010345423</v>
      </c>
      <c r="R117" s="93">
        <f t="shared" si="26"/>
        <v>0.15778560303997735</v>
      </c>
      <c r="S117" s="93">
        <f t="shared" si="26"/>
        <v>0.15130217279591646</v>
      </c>
      <c r="T117" s="92">
        <v>16429</v>
      </c>
      <c r="U117" s="191">
        <v>218949</v>
      </c>
      <c r="V117" s="191">
        <v>13402.032196853766</v>
      </c>
      <c r="W117" s="196"/>
      <c r="X117" s="89">
        <v>0</v>
      </c>
      <c r="Y117" s="89">
        <f t="shared" si="27"/>
        <v>0</v>
      </c>
      <c r="Z117" s="1"/>
      <c r="AA117" s="1"/>
    </row>
    <row r="118" spans="2:27">
      <c r="B118" s="205">
        <v>3216</v>
      </c>
      <c r="C118" t="s">
        <v>145</v>
      </c>
      <c r="D118" s="1">
        <v>258672</v>
      </c>
      <c r="E118" s="86">
        <f t="shared" si="20"/>
        <v>12826.498735558091</v>
      </c>
      <c r="F118" s="87">
        <f t="shared" si="14"/>
        <v>0.9060117640264076</v>
      </c>
      <c r="G118" s="189">
        <f t="shared" si="21"/>
        <v>851.80635257722224</v>
      </c>
      <c r="H118" s="189">
        <f t="shared" si="15"/>
        <v>17178.378712424841</v>
      </c>
      <c r="I118" s="189">
        <f t="shared" si="16"/>
        <v>0</v>
      </c>
      <c r="J118" s="88">
        <f t="shared" si="17"/>
        <v>0</v>
      </c>
      <c r="K118" s="189">
        <f t="shared" si="22"/>
        <v>-109.42461486183257</v>
      </c>
      <c r="L118" s="88">
        <f t="shared" si="18"/>
        <v>-2206.7662079185775</v>
      </c>
      <c r="M118" s="89">
        <f t="shared" si="23"/>
        <v>14971.612504506264</v>
      </c>
      <c r="N118" s="89">
        <f t="shared" si="24"/>
        <v>273643.61250450625</v>
      </c>
      <c r="O118" s="89">
        <f t="shared" si="25"/>
        <v>13568.880473273479</v>
      </c>
      <c r="P118" s="90">
        <f t="shared" si="19"/>
        <v>0.95845059411055922</v>
      </c>
      <c r="Q118" s="1">
        <v>4974.477989271194</v>
      </c>
      <c r="R118" s="93">
        <f t="shared" si="26"/>
        <v>0.19983858174582192</v>
      </c>
      <c r="S118" s="93">
        <f t="shared" si="26"/>
        <v>0.18127609662137628</v>
      </c>
      <c r="T118" s="92">
        <v>20167</v>
      </c>
      <c r="U118" s="191">
        <v>215589</v>
      </c>
      <c r="V118" s="191">
        <v>10858.171745152355</v>
      </c>
      <c r="W118" s="196"/>
      <c r="X118" s="89">
        <v>0</v>
      </c>
      <c r="Y118" s="89">
        <f t="shared" si="27"/>
        <v>0</v>
      </c>
      <c r="Z118" s="1"/>
      <c r="AA118" s="1"/>
    </row>
    <row r="119" spans="2:27">
      <c r="B119" s="205">
        <v>3218</v>
      </c>
      <c r="C119" t="s">
        <v>146</v>
      </c>
      <c r="D119" s="1">
        <v>299701</v>
      </c>
      <c r="E119" s="86">
        <f t="shared" si="20"/>
        <v>13188.162816281627</v>
      </c>
      <c r="F119" s="87">
        <f t="shared" si="14"/>
        <v>0.93155824545652188</v>
      </c>
      <c r="G119" s="189">
        <f t="shared" si="21"/>
        <v>620.3413409141591</v>
      </c>
      <c r="H119" s="189">
        <f t="shared" si="15"/>
        <v>14097.256972274266</v>
      </c>
      <c r="I119" s="189">
        <f t="shared" si="16"/>
        <v>0</v>
      </c>
      <c r="J119" s="88">
        <f t="shared" si="17"/>
        <v>0</v>
      </c>
      <c r="K119" s="189">
        <f t="shared" si="22"/>
        <v>-109.42461486183257</v>
      </c>
      <c r="L119" s="88">
        <f t="shared" si="18"/>
        <v>-2486.674372735145</v>
      </c>
      <c r="M119" s="89">
        <f t="shared" si="23"/>
        <v>11610.582599539121</v>
      </c>
      <c r="N119" s="89">
        <f t="shared" si="24"/>
        <v>311311.58259953914</v>
      </c>
      <c r="O119" s="89">
        <f t="shared" si="25"/>
        <v>13699.079542333955</v>
      </c>
      <c r="P119" s="90">
        <f t="shared" si="19"/>
        <v>0.96764732742540061</v>
      </c>
      <c r="Q119" s="1">
        <v>4910.0161088009063</v>
      </c>
      <c r="R119" s="93">
        <f t="shared" si="26"/>
        <v>0.22486421095221942</v>
      </c>
      <c r="S119" s="93">
        <f t="shared" si="26"/>
        <v>0.20432853375209628</v>
      </c>
      <c r="T119" s="92">
        <v>22725</v>
      </c>
      <c r="U119" s="191">
        <v>244681</v>
      </c>
      <c r="V119" s="191">
        <v>10950.635517364841</v>
      </c>
      <c r="W119" s="196"/>
      <c r="X119" s="89">
        <v>0</v>
      </c>
      <c r="Y119" s="89">
        <f t="shared" si="27"/>
        <v>0</v>
      </c>
      <c r="Z119" s="1"/>
      <c r="AA119" s="1"/>
    </row>
    <row r="120" spans="2:27">
      <c r="B120" s="205">
        <v>3220</v>
      </c>
      <c r="C120" t="s">
        <v>147</v>
      </c>
      <c r="D120" s="1">
        <v>144342</v>
      </c>
      <c r="E120" s="86">
        <f t="shared" si="20"/>
        <v>12340.087201846627</v>
      </c>
      <c r="F120" s="87">
        <f t="shared" si="14"/>
        <v>0.87165362929405044</v>
      </c>
      <c r="G120" s="189">
        <f t="shared" si="21"/>
        <v>1163.109734152559</v>
      </c>
      <c r="H120" s="189">
        <f t="shared" si="15"/>
        <v>13604.894560382481</v>
      </c>
      <c r="I120" s="189">
        <f t="shared" si="16"/>
        <v>140.56502021358091</v>
      </c>
      <c r="J120" s="88">
        <f t="shared" si="17"/>
        <v>1644.189041438256</v>
      </c>
      <c r="K120" s="189">
        <f t="shared" si="22"/>
        <v>31.140405351748342</v>
      </c>
      <c r="L120" s="88">
        <f t="shared" si="18"/>
        <v>364.24932139940034</v>
      </c>
      <c r="M120" s="89">
        <f t="shared" si="23"/>
        <v>13969.143881781882</v>
      </c>
      <c r="N120" s="89">
        <f t="shared" si="24"/>
        <v>158311.14388178187</v>
      </c>
      <c r="O120" s="89">
        <f t="shared" si="25"/>
        <v>13534.337341350934</v>
      </c>
      <c r="P120" s="90">
        <f t="shared" si="19"/>
        <v>0.95601060760033718</v>
      </c>
      <c r="Q120" s="1">
        <v>5748.6440726442543</v>
      </c>
      <c r="R120" s="93">
        <f t="shared" si="26"/>
        <v>0.24573440695958368</v>
      </c>
      <c r="S120" s="93">
        <f t="shared" si="26"/>
        <v>0.22997235752553935</v>
      </c>
      <c r="T120" s="92">
        <v>11697</v>
      </c>
      <c r="U120" s="191">
        <v>115869</v>
      </c>
      <c r="V120" s="191">
        <v>10032.816694086066</v>
      </c>
      <c r="W120" s="196"/>
      <c r="X120" s="89">
        <v>0</v>
      </c>
      <c r="Y120" s="89">
        <f t="shared" si="27"/>
        <v>0</v>
      </c>
      <c r="Z120" s="1"/>
      <c r="AA120" s="1"/>
    </row>
    <row r="121" spans="2:27">
      <c r="B121" s="205">
        <v>3222</v>
      </c>
      <c r="C121" t="s">
        <v>148</v>
      </c>
      <c r="D121" s="1">
        <v>717678</v>
      </c>
      <c r="E121" s="86">
        <f t="shared" si="20"/>
        <v>13932.519267729223</v>
      </c>
      <c r="F121" s="87">
        <f t="shared" si="14"/>
        <v>0.98413656129659521</v>
      </c>
      <c r="G121" s="189">
        <f t="shared" si="21"/>
        <v>143.9532119876973</v>
      </c>
      <c r="H121" s="189">
        <f t="shared" si="15"/>
        <v>7415.1739026982759</v>
      </c>
      <c r="I121" s="189">
        <f t="shared" si="16"/>
        <v>0</v>
      </c>
      <c r="J121" s="88">
        <f t="shared" si="17"/>
        <v>0</v>
      </c>
      <c r="K121" s="189">
        <f t="shared" si="22"/>
        <v>-109.42461486183257</v>
      </c>
      <c r="L121" s="88">
        <f t="shared" si="18"/>
        <v>-5636.5713361478565</v>
      </c>
      <c r="M121" s="89">
        <f t="shared" si="23"/>
        <v>1778.6025665504194</v>
      </c>
      <c r="N121" s="89">
        <f t="shared" si="24"/>
        <v>719456.60256655037</v>
      </c>
      <c r="O121" s="89">
        <f t="shared" si="25"/>
        <v>13967.047864855087</v>
      </c>
      <c r="P121" s="90">
        <f t="shared" si="19"/>
        <v>0.98657552112782676</v>
      </c>
      <c r="Q121" s="1">
        <v>6193.8669879182862</v>
      </c>
      <c r="R121" s="93">
        <f t="shared" si="26"/>
        <v>0.25577073826254937</v>
      </c>
      <c r="S121" s="93">
        <f t="shared" si="26"/>
        <v>0.2192514595469876</v>
      </c>
      <c r="T121" s="92">
        <v>51511</v>
      </c>
      <c r="U121" s="191">
        <v>571504</v>
      </c>
      <c r="V121" s="191">
        <v>11427.108951672566</v>
      </c>
      <c r="W121" s="196"/>
      <c r="X121" s="89">
        <v>0</v>
      </c>
      <c r="Y121" s="89">
        <f t="shared" si="27"/>
        <v>0</v>
      </c>
      <c r="Z121" s="1"/>
      <c r="AA121" s="1"/>
    </row>
    <row r="122" spans="2:27">
      <c r="B122" s="205">
        <v>3224</v>
      </c>
      <c r="C122" t="s">
        <v>149</v>
      </c>
      <c r="D122" s="1">
        <v>281297</v>
      </c>
      <c r="E122" s="86">
        <f t="shared" si="20"/>
        <v>13456.611174894757</v>
      </c>
      <c r="F122" s="87">
        <f t="shared" si="14"/>
        <v>0.95052034695837762</v>
      </c>
      <c r="G122" s="189">
        <f t="shared" si="21"/>
        <v>448.53439140175584</v>
      </c>
      <c r="H122" s="189">
        <f t="shared" si="15"/>
        <v>9376.1629178623043</v>
      </c>
      <c r="I122" s="189">
        <f t="shared" si="16"/>
        <v>0</v>
      </c>
      <c r="J122" s="88">
        <f t="shared" si="17"/>
        <v>0</v>
      </c>
      <c r="K122" s="189">
        <f t="shared" si="22"/>
        <v>-109.42461486183257</v>
      </c>
      <c r="L122" s="88">
        <f t="shared" si="18"/>
        <v>-2287.412149071748</v>
      </c>
      <c r="M122" s="89">
        <f t="shared" si="23"/>
        <v>7088.7507687905563</v>
      </c>
      <c r="N122" s="89">
        <f t="shared" si="24"/>
        <v>288385.75076879055</v>
      </c>
      <c r="O122" s="89">
        <f t="shared" si="25"/>
        <v>13795.72095143468</v>
      </c>
      <c r="P122" s="90">
        <f t="shared" si="19"/>
        <v>0.97447368396606848</v>
      </c>
      <c r="Q122" s="1">
        <v>2234.673796188079</v>
      </c>
      <c r="R122" s="93">
        <f t="shared" si="26"/>
        <v>0.19943289627971431</v>
      </c>
      <c r="S122" s="93">
        <f t="shared" si="26"/>
        <v>0.1767685261098671</v>
      </c>
      <c r="T122" s="92">
        <v>20904</v>
      </c>
      <c r="U122" s="191">
        <v>234525</v>
      </c>
      <c r="V122" s="191">
        <v>11435.223560388122</v>
      </c>
      <c r="W122" s="196"/>
      <c r="X122" s="89">
        <v>0</v>
      </c>
      <c r="Y122" s="89">
        <f t="shared" si="27"/>
        <v>0</v>
      </c>
      <c r="Z122" s="1"/>
      <c r="AA122" s="1"/>
    </row>
    <row r="123" spans="2:27">
      <c r="B123" s="205">
        <v>3226</v>
      </c>
      <c r="C123" t="s">
        <v>150</v>
      </c>
      <c r="D123" s="1">
        <v>204655</v>
      </c>
      <c r="E123" s="86">
        <f t="shared" si="20"/>
        <v>11087.604290822406</v>
      </c>
      <c r="F123" s="87">
        <f t="shared" si="14"/>
        <v>0.78318332457370221</v>
      </c>
      <c r="G123" s="189">
        <f t="shared" si="21"/>
        <v>1964.6987972080603</v>
      </c>
      <c r="H123" s="189">
        <f t="shared" si="15"/>
        <v>36264.410398866377</v>
      </c>
      <c r="I123" s="189">
        <f t="shared" si="16"/>
        <v>578.93403907205811</v>
      </c>
      <c r="J123" s="88">
        <f t="shared" si="17"/>
        <v>10685.964493192048</v>
      </c>
      <c r="K123" s="189">
        <f t="shared" si="22"/>
        <v>469.50942421022557</v>
      </c>
      <c r="L123" s="88">
        <f t="shared" si="18"/>
        <v>8666.2049520723431</v>
      </c>
      <c r="M123" s="89">
        <f t="shared" si="23"/>
        <v>44930.615350938722</v>
      </c>
      <c r="N123" s="89">
        <f t="shared" si="24"/>
        <v>249585.61535093872</v>
      </c>
      <c r="O123" s="89">
        <f t="shared" si="25"/>
        <v>13521.812512240693</v>
      </c>
      <c r="P123" s="90">
        <f t="shared" si="19"/>
        <v>0.95512590455313373</v>
      </c>
      <c r="Q123" s="1">
        <v>13641.779526619452</v>
      </c>
      <c r="R123" s="93">
        <f t="shared" si="26"/>
        <v>0.18968864809561456</v>
      </c>
      <c r="S123" s="93">
        <f t="shared" si="26"/>
        <v>0.18040729771497896</v>
      </c>
      <c r="T123" s="92">
        <v>18458</v>
      </c>
      <c r="U123" s="191">
        <v>172024</v>
      </c>
      <c r="V123" s="191">
        <v>9393.0326526154859</v>
      </c>
      <c r="W123" s="196"/>
      <c r="X123" s="89">
        <v>0</v>
      </c>
      <c r="Y123" s="89">
        <f t="shared" si="27"/>
        <v>0</v>
      </c>
      <c r="Z123" s="1"/>
      <c r="AA123" s="1"/>
    </row>
    <row r="124" spans="2:27">
      <c r="B124" s="208">
        <v>3228</v>
      </c>
      <c r="C124" s="209" t="s">
        <v>151</v>
      </c>
      <c r="D124" s="1">
        <v>304968</v>
      </c>
      <c r="E124" s="86">
        <f t="shared" si="20"/>
        <v>12224.146224146225</v>
      </c>
      <c r="F124" s="87">
        <f t="shared" si="14"/>
        <v>0.86346402963049751</v>
      </c>
      <c r="G124" s="189">
        <f t="shared" si="21"/>
        <v>1237.3119598808164</v>
      </c>
      <c r="H124" s="189">
        <f t="shared" si="15"/>
        <v>30868.45877510661</v>
      </c>
      <c r="I124" s="189">
        <f t="shared" si="16"/>
        <v>181.14436240872163</v>
      </c>
      <c r="J124" s="88">
        <f t="shared" si="17"/>
        <v>4519.1895533727875</v>
      </c>
      <c r="K124" s="189">
        <f t="shared" si="22"/>
        <v>71.719747546889067</v>
      </c>
      <c r="L124" s="88">
        <f t="shared" si="18"/>
        <v>1789.2642617997883</v>
      </c>
      <c r="M124" s="89">
        <f t="shared" si="23"/>
        <v>32657.723036906398</v>
      </c>
      <c r="N124" s="89">
        <f t="shared" si="24"/>
        <v>337625.72303690639</v>
      </c>
      <c r="O124" s="89">
        <f t="shared" si="25"/>
        <v>13533.17793157393</v>
      </c>
      <c r="P124" s="90">
        <f t="shared" si="19"/>
        <v>0.95592871160370163</v>
      </c>
      <c r="Q124" s="1">
        <v>11456.573066968325</v>
      </c>
      <c r="R124" s="93">
        <f t="shared" si="26"/>
        <v>0.22329723225030085</v>
      </c>
      <c r="S124" s="93">
        <f t="shared" si="26"/>
        <v>0.22079650438254539</v>
      </c>
      <c r="T124" s="92">
        <v>24948</v>
      </c>
      <c r="U124" s="191">
        <v>249300</v>
      </c>
      <c r="V124" s="191">
        <v>10013.254608989035</v>
      </c>
      <c r="W124" s="196"/>
      <c r="X124" s="89">
        <v>0</v>
      </c>
      <c r="Y124" s="89">
        <f t="shared" si="27"/>
        <v>0</v>
      </c>
      <c r="Z124" s="1"/>
      <c r="AA124" s="1"/>
    </row>
    <row r="125" spans="2:27">
      <c r="B125" s="205">
        <v>3230</v>
      </c>
      <c r="C125" t="s">
        <v>152</v>
      </c>
      <c r="D125" s="1">
        <v>109473</v>
      </c>
      <c r="E125" s="86">
        <f t="shared" si="20"/>
        <v>14639.342070072213</v>
      </c>
      <c r="F125" s="87">
        <f t="shared" si="14"/>
        <v>1.0340636526414491</v>
      </c>
      <c r="G125" s="189">
        <f t="shared" si="21"/>
        <v>-308.41338151181583</v>
      </c>
      <c r="H125" s="189">
        <f t="shared" si="15"/>
        <v>-2306.3152669453589</v>
      </c>
      <c r="I125" s="189">
        <f t="shared" si="16"/>
        <v>0</v>
      </c>
      <c r="J125" s="88">
        <f t="shared" si="17"/>
        <v>0</v>
      </c>
      <c r="K125" s="189">
        <f t="shared" si="22"/>
        <v>-109.42461486183257</v>
      </c>
      <c r="L125" s="88">
        <f t="shared" si="18"/>
        <v>-818.27726993678391</v>
      </c>
      <c r="M125" s="89">
        <f t="shared" si="23"/>
        <v>-3124.5925368821427</v>
      </c>
      <c r="N125" s="89">
        <f t="shared" si="24"/>
        <v>106348.40746311785</v>
      </c>
      <c r="O125" s="89">
        <f t="shared" si="25"/>
        <v>14221.504073698563</v>
      </c>
      <c r="P125" s="90">
        <f t="shared" si="19"/>
        <v>1.0045492740119741</v>
      </c>
      <c r="Q125" s="1">
        <v>-1476.4466701160352</v>
      </c>
      <c r="R125" s="93">
        <f t="shared" si="26"/>
        <v>0.17442658828073035</v>
      </c>
      <c r="S125" s="93">
        <f t="shared" si="26"/>
        <v>0.17050031592087236</v>
      </c>
      <c r="T125" s="92">
        <v>7478</v>
      </c>
      <c r="U125" s="191">
        <v>93214</v>
      </c>
      <c r="V125" s="191">
        <v>12506.909969139944</v>
      </c>
      <c r="W125" s="196"/>
      <c r="X125" s="89">
        <v>0</v>
      </c>
      <c r="Y125" s="89">
        <f t="shared" si="27"/>
        <v>0</v>
      </c>
      <c r="Z125" s="1"/>
    </row>
    <row r="126" spans="2:27">
      <c r="B126" s="205">
        <v>3232</v>
      </c>
      <c r="C126" t="s">
        <v>153</v>
      </c>
      <c r="D126" s="1">
        <v>383164</v>
      </c>
      <c r="E126" s="86">
        <f t="shared" si="20"/>
        <v>14718.961278426552</v>
      </c>
      <c r="F126" s="87">
        <f t="shared" si="14"/>
        <v>1.0396876300727587</v>
      </c>
      <c r="G126" s="189">
        <f t="shared" si="21"/>
        <v>-359.36967485859293</v>
      </c>
      <c r="H126" s="189">
        <f t="shared" si="15"/>
        <v>-9355.111375918892</v>
      </c>
      <c r="I126" s="189">
        <f t="shared" si="16"/>
        <v>0</v>
      </c>
      <c r="J126" s="88">
        <f t="shared" si="17"/>
        <v>0</v>
      </c>
      <c r="K126" s="189">
        <f t="shared" si="22"/>
        <v>-109.42461486183257</v>
      </c>
      <c r="L126" s="88">
        <f t="shared" si="18"/>
        <v>-2848.5415740832254</v>
      </c>
      <c r="M126" s="89">
        <f t="shared" si="23"/>
        <v>-12203.652950002117</v>
      </c>
      <c r="N126" s="89">
        <f t="shared" si="24"/>
        <v>370960.34704999789</v>
      </c>
      <c r="O126" s="89">
        <f t="shared" si="25"/>
        <v>14250.166988706127</v>
      </c>
      <c r="P126" s="90">
        <f t="shared" si="19"/>
        <v>1.0065739058872458</v>
      </c>
      <c r="Q126" s="1">
        <v>-952.34826911748678</v>
      </c>
      <c r="R126" s="93">
        <f t="shared" si="26"/>
        <v>0.20822756669998643</v>
      </c>
      <c r="S126" s="93">
        <f t="shared" si="26"/>
        <v>0.20780984819582624</v>
      </c>
      <c r="T126" s="92">
        <v>26032</v>
      </c>
      <c r="U126" s="191">
        <v>317129</v>
      </c>
      <c r="V126" s="191">
        <v>12186.488875225761</v>
      </c>
      <c r="W126" s="196"/>
      <c r="X126" s="89">
        <v>0</v>
      </c>
      <c r="Y126" s="89">
        <f t="shared" si="27"/>
        <v>0</v>
      </c>
      <c r="Z126" s="1"/>
    </row>
    <row r="127" spans="2:27">
      <c r="B127" s="205">
        <v>3234</v>
      </c>
      <c r="C127" t="s">
        <v>154</v>
      </c>
      <c r="D127" s="1">
        <v>118450</v>
      </c>
      <c r="E127" s="86">
        <f t="shared" si="20"/>
        <v>12517.172144140335</v>
      </c>
      <c r="F127" s="87">
        <f t="shared" si="14"/>
        <v>0.88416219022387421</v>
      </c>
      <c r="G127" s="189">
        <f t="shared" si="21"/>
        <v>1049.7753710845859</v>
      </c>
      <c r="H127" s="189">
        <f t="shared" si="15"/>
        <v>9934.0243365734368</v>
      </c>
      <c r="I127" s="189">
        <f t="shared" si="16"/>
        <v>78.585290410783088</v>
      </c>
      <c r="J127" s="88">
        <f t="shared" si="17"/>
        <v>743.65260315724026</v>
      </c>
      <c r="K127" s="189">
        <f t="shared" si="22"/>
        <v>-30.839324451049478</v>
      </c>
      <c r="L127" s="88">
        <f t="shared" si="18"/>
        <v>-291.83252728028123</v>
      </c>
      <c r="M127" s="89">
        <f t="shared" si="23"/>
        <v>9642.1918092931555</v>
      </c>
      <c r="N127" s="89">
        <f t="shared" si="24"/>
        <v>128092.19180929316</v>
      </c>
      <c r="O127" s="89">
        <f t="shared" si="25"/>
        <v>13536.108190773874</v>
      </c>
      <c r="P127" s="90">
        <f t="shared" si="19"/>
        <v>0.95613569320963554</v>
      </c>
      <c r="Q127" s="1">
        <v>4372.5380859991783</v>
      </c>
      <c r="R127" s="93">
        <f t="shared" si="26"/>
        <v>0.21903526917574898</v>
      </c>
      <c r="S127" s="93">
        <f t="shared" si="26"/>
        <v>0.21349595642349722</v>
      </c>
      <c r="T127" s="92">
        <v>9463</v>
      </c>
      <c r="U127" s="191">
        <v>97167</v>
      </c>
      <c r="V127" s="191">
        <v>10314.968152866242</v>
      </c>
      <c r="W127" s="196"/>
      <c r="X127" s="89">
        <v>0</v>
      </c>
      <c r="Y127" s="89">
        <f t="shared" si="27"/>
        <v>0</v>
      </c>
      <c r="Z127" s="1"/>
    </row>
    <row r="128" spans="2:27">
      <c r="B128" s="208">
        <v>3236</v>
      </c>
      <c r="C128" s="209" t="s">
        <v>155</v>
      </c>
      <c r="D128" s="1">
        <v>81995</v>
      </c>
      <c r="E128" s="86">
        <f t="shared" si="20"/>
        <v>11647.017045454544</v>
      </c>
      <c r="F128" s="87">
        <f t="shared" si="14"/>
        <v>0.82269796899011416</v>
      </c>
      <c r="G128" s="189">
        <f t="shared" si="21"/>
        <v>1606.6746342434922</v>
      </c>
      <c r="H128" s="189">
        <f t="shared" si="15"/>
        <v>11310.989425074184</v>
      </c>
      <c r="I128" s="189">
        <f t="shared" si="16"/>
        <v>383.1395749508099</v>
      </c>
      <c r="J128" s="88">
        <f t="shared" si="17"/>
        <v>2697.3026076537017</v>
      </c>
      <c r="K128" s="189">
        <f t="shared" si="22"/>
        <v>273.71496008897736</v>
      </c>
      <c r="L128" s="88">
        <f t="shared" si="18"/>
        <v>1926.9533190264005</v>
      </c>
      <c r="M128" s="89">
        <f t="shared" si="23"/>
        <v>13237.942744100585</v>
      </c>
      <c r="N128" s="89">
        <f t="shared" si="24"/>
        <v>95232.942744100583</v>
      </c>
      <c r="O128" s="89">
        <f t="shared" si="25"/>
        <v>13527.406639787016</v>
      </c>
      <c r="P128" s="90">
        <f t="shared" si="19"/>
        <v>0.955521050997298</v>
      </c>
      <c r="Q128" s="1">
        <v>4424.865874276793</v>
      </c>
      <c r="R128" s="93">
        <f t="shared" si="26"/>
        <v>0.21075868993827707</v>
      </c>
      <c r="S128" s="94">
        <f t="shared" si="26"/>
        <v>0.21127463824364837</v>
      </c>
      <c r="T128" s="92">
        <v>7040</v>
      </c>
      <c r="U128" s="191">
        <v>67722</v>
      </c>
      <c r="V128" s="191">
        <v>9615.5047564958113</v>
      </c>
      <c r="W128" s="196"/>
      <c r="X128" s="89">
        <v>0</v>
      </c>
      <c r="Y128" s="89">
        <f t="shared" si="27"/>
        <v>0</v>
      </c>
      <c r="Z128" s="1"/>
    </row>
    <row r="129" spans="2:26">
      <c r="B129" s="205">
        <v>3238</v>
      </c>
      <c r="C129" t="s">
        <v>156</v>
      </c>
      <c r="D129" s="1">
        <v>201545</v>
      </c>
      <c r="E129" s="86">
        <f t="shared" si="20"/>
        <v>12096.086904333213</v>
      </c>
      <c r="F129" s="87">
        <f t="shared" si="14"/>
        <v>0.85441843950993213</v>
      </c>
      <c r="G129" s="189">
        <f t="shared" si="21"/>
        <v>1319.2699245611439</v>
      </c>
      <c r="H129" s="189">
        <f t="shared" si="15"/>
        <v>21981.675483037776</v>
      </c>
      <c r="I129" s="189">
        <f t="shared" si="16"/>
        <v>225.96512434327576</v>
      </c>
      <c r="J129" s="88">
        <f t="shared" si="17"/>
        <v>3765.0309018076605</v>
      </c>
      <c r="K129" s="189">
        <f t="shared" si="22"/>
        <v>116.54050948144319</v>
      </c>
      <c r="L129" s="88">
        <f t="shared" si="18"/>
        <v>1941.7979689798065</v>
      </c>
      <c r="M129" s="89">
        <f t="shared" si="23"/>
        <v>23923.473452017581</v>
      </c>
      <c r="N129" s="89">
        <f t="shared" si="24"/>
        <v>225468.47345201758</v>
      </c>
      <c r="O129" s="89">
        <f t="shared" si="25"/>
        <v>13531.8973383758</v>
      </c>
      <c r="P129" s="90">
        <f t="shared" si="19"/>
        <v>0.95583825570249603</v>
      </c>
      <c r="Q129" s="1">
        <v>10401.624778011297</v>
      </c>
      <c r="R129" s="90">
        <f t="shared" si="26"/>
        <v>0.25425511391570049</v>
      </c>
      <c r="S129" s="90">
        <f t="shared" si="26"/>
        <v>0.24243672159276419</v>
      </c>
      <c r="T129" s="92">
        <v>16662</v>
      </c>
      <c r="U129" s="191">
        <v>160689</v>
      </c>
      <c r="V129" s="191">
        <v>9735.7770372614359</v>
      </c>
      <c r="W129" s="196"/>
      <c r="X129" s="89">
        <v>0</v>
      </c>
      <c r="Y129" s="89">
        <f t="shared" si="27"/>
        <v>0</v>
      </c>
      <c r="Z129" s="1"/>
    </row>
    <row r="130" spans="2:26">
      <c r="B130" s="205">
        <v>3240</v>
      </c>
      <c r="C130" t="s">
        <v>157</v>
      </c>
      <c r="D130" s="1">
        <v>338905</v>
      </c>
      <c r="E130" s="86">
        <f t="shared" si="20"/>
        <v>11792.511917603257</v>
      </c>
      <c r="F130" s="87">
        <f t="shared" si="14"/>
        <v>0.83297513569709836</v>
      </c>
      <c r="G130" s="189">
        <f t="shared" si="21"/>
        <v>1513.557916068316</v>
      </c>
      <c r="H130" s="189">
        <f t="shared" si="15"/>
        <v>43498.140949887333</v>
      </c>
      <c r="I130" s="189">
        <f t="shared" si="16"/>
        <v>332.2163696987605</v>
      </c>
      <c r="J130" s="88">
        <f t="shared" si="17"/>
        <v>9547.5662487726786</v>
      </c>
      <c r="K130" s="189">
        <f t="shared" si="22"/>
        <v>222.79175483692794</v>
      </c>
      <c r="L130" s="88">
        <f t="shared" si="18"/>
        <v>6402.812242258472</v>
      </c>
      <c r="M130" s="89">
        <f t="shared" si="23"/>
        <v>49900.953192145804</v>
      </c>
      <c r="N130" s="89">
        <f t="shared" si="24"/>
        <v>388805.9531921458</v>
      </c>
      <c r="O130" s="89">
        <f t="shared" si="25"/>
        <v>13528.8615885085</v>
      </c>
      <c r="P130" s="90">
        <f t="shared" si="19"/>
        <v>0.95562382266436763</v>
      </c>
      <c r="Q130" s="1">
        <v>19987.327917733011</v>
      </c>
      <c r="R130" s="90">
        <f t="shared" si="26"/>
        <v>0.2380860181271531</v>
      </c>
      <c r="S130" s="90">
        <f t="shared" si="26"/>
        <v>0.22141392483875733</v>
      </c>
      <c r="T130" s="92">
        <v>28739</v>
      </c>
      <c r="U130" s="191">
        <v>273733</v>
      </c>
      <c r="V130" s="191">
        <v>9654.8038939051912</v>
      </c>
      <c r="W130" s="196"/>
      <c r="X130" s="89">
        <v>0</v>
      </c>
      <c r="Y130" s="89">
        <f t="shared" si="27"/>
        <v>0</v>
      </c>
      <c r="Z130" s="1"/>
    </row>
    <row r="131" spans="2:26">
      <c r="B131" s="205">
        <v>3242</v>
      </c>
      <c r="C131" t="s">
        <v>158</v>
      </c>
      <c r="D131" s="1">
        <v>33106</v>
      </c>
      <c r="E131" s="86">
        <f t="shared" si="20"/>
        <v>10755.685510071475</v>
      </c>
      <c r="F131" s="87">
        <f t="shared" si="14"/>
        <v>0.75973793029568526</v>
      </c>
      <c r="G131" s="189">
        <f t="shared" si="21"/>
        <v>2177.1268168886563</v>
      </c>
      <c r="H131" s="189">
        <f t="shared" si="15"/>
        <v>6701.196342383284</v>
      </c>
      <c r="I131" s="189">
        <f t="shared" si="16"/>
        <v>695.1056123348842</v>
      </c>
      <c r="J131" s="88">
        <f t="shared" si="17"/>
        <v>2139.5350747667735</v>
      </c>
      <c r="K131" s="189">
        <f t="shared" si="22"/>
        <v>585.68099747305166</v>
      </c>
      <c r="L131" s="88">
        <f t="shared" si="18"/>
        <v>1802.726110222053</v>
      </c>
      <c r="M131" s="89">
        <f t="shared" si="23"/>
        <v>8503.9224526053367</v>
      </c>
      <c r="N131" s="89">
        <f t="shared" si="24"/>
        <v>41609.922452605337</v>
      </c>
      <c r="O131" s="89">
        <f t="shared" si="25"/>
        <v>13518.493324433182</v>
      </c>
      <c r="P131" s="90">
        <f t="shared" si="19"/>
        <v>0.95489145061035352</v>
      </c>
      <c r="Q131" s="1">
        <v>2833.3004433272599</v>
      </c>
      <c r="R131" s="90">
        <f t="shared" si="26"/>
        <v>0.20877756681758433</v>
      </c>
      <c r="S131" s="90">
        <f t="shared" si="26"/>
        <v>0.18678551232057827</v>
      </c>
      <c r="T131" s="92">
        <v>3078</v>
      </c>
      <c r="U131" s="191">
        <v>27388</v>
      </c>
      <c r="V131" s="191">
        <v>9062.8722700198541</v>
      </c>
      <c r="W131" s="196"/>
      <c r="X131" s="89">
        <v>0</v>
      </c>
      <c r="Y131" s="89">
        <f t="shared" si="27"/>
        <v>0</v>
      </c>
      <c r="Z131" s="1"/>
    </row>
    <row r="132" spans="2:26">
      <c r="B132" s="205">
        <v>3301</v>
      </c>
      <c r="C132" t="s">
        <v>159</v>
      </c>
      <c r="D132" s="1">
        <v>1354982</v>
      </c>
      <c r="E132" s="86">
        <f t="shared" si="20"/>
        <v>12781.281540943091</v>
      </c>
      <c r="F132" s="87">
        <f t="shared" si="14"/>
        <v>0.90281780509013998</v>
      </c>
      <c r="G132" s="189">
        <f t="shared" si="21"/>
        <v>880.74535713082184</v>
      </c>
      <c r="H132" s="189">
        <f t="shared" si="15"/>
        <v>93370.457545509809</v>
      </c>
      <c r="I132" s="189">
        <f t="shared" si="16"/>
        <v>0</v>
      </c>
      <c r="J132" s="88">
        <f t="shared" si="17"/>
        <v>0</v>
      </c>
      <c r="K132" s="189">
        <f t="shared" si="22"/>
        <v>-109.42461486183257</v>
      </c>
      <c r="L132" s="88">
        <f t="shared" si="18"/>
        <v>-11600.431695347455</v>
      </c>
      <c r="M132" s="89">
        <f t="shared" si="23"/>
        <v>81770.025850162347</v>
      </c>
      <c r="N132" s="89">
        <f t="shared" si="24"/>
        <v>1436752.0258501624</v>
      </c>
      <c r="O132" s="89">
        <f t="shared" si="25"/>
        <v>13552.602283212082</v>
      </c>
      <c r="P132" s="90">
        <f t="shared" si="19"/>
        <v>0.95730076889350302</v>
      </c>
      <c r="Q132" s="1">
        <v>29043.771612862904</v>
      </c>
      <c r="R132" s="90">
        <f t="shared" si="26"/>
        <v>0.21599171499288344</v>
      </c>
      <c r="S132" s="90">
        <f t="shared" si="26"/>
        <v>0.20955692537169543</v>
      </c>
      <c r="T132" s="92">
        <v>106013</v>
      </c>
      <c r="U132" s="191">
        <v>1114302</v>
      </c>
      <c r="V132" s="191">
        <v>10566.91195994386</v>
      </c>
      <c r="W132" s="196"/>
      <c r="X132" s="89">
        <v>0</v>
      </c>
      <c r="Y132" s="89">
        <f t="shared" si="27"/>
        <v>0</v>
      </c>
      <c r="Z132" s="1"/>
    </row>
    <row r="133" spans="2:26">
      <c r="B133" s="205">
        <v>3303</v>
      </c>
      <c r="C133" t="s">
        <v>160</v>
      </c>
      <c r="D133" s="1">
        <v>449363</v>
      </c>
      <c r="E133" s="86">
        <f t="shared" si="20"/>
        <v>15405.498988652336</v>
      </c>
      <c r="F133" s="87">
        <f t="shared" si="14"/>
        <v>1.088181864917062</v>
      </c>
      <c r="G133" s="189">
        <f t="shared" si="21"/>
        <v>-798.75380940309492</v>
      </c>
      <c r="H133" s="189">
        <f t="shared" si="15"/>
        <v>-23298.849866478875</v>
      </c>
      <c r="I133" s="189">
        <f t="shared" si="16"/>
        <v>0</v>
      </c>
      <c r="J133" s="88">
        <f t="shared" si="17"/>
        <v>0</v>
      </c>
      <c r="K133" s="189">
        <f t="shared" si="22"/>
        <v>-109.42461486183257</v>
      </c>
      <c r="L133" s="88">
        <f t="shared" si="18"/>
        <v>-3191.8065909047941</v>
      </c>
      <c r="M133" s="89">
        <f t="shared" si="23"/>
        <v>-26490.656457383669</v>
      </c>
      <c r="N133" s="89">
        <f t="shared" si="24"/>
        <v>422872.34354261635</v>
      </c>
      <c r="O133" s="89">
        <f t="shared" si="25"/>
        <v>14497.32056438741</v>
      </c>
      <c r="P133" s="90">
        <f t="shared" si="19"/>
        <v>1.0240318304311951</v>
      </c>
      <c r="Q133" s="1">
        <v>-7974.2133351985358</v>
      </c>
      <c r="R133" s="90">
        <f t="shared" si="26"/>
        <v>0.24924035817841644</v>
      </c>
      <c r="S133" s="90">
        <f t="shared" si="26"/>
        <v>0.24247358603702696</v>
      </c>
      <c r="T133" s="92">
        <v>29169</v>
      </c>
      <c r="U133" s="191">
        <v>359709</v>
      </c>
      <c r="V133" s="191">
        <v>12399.055530660784</v>
      </c>
      <c r="W133" s="196"/>
      <c r="X133" s="89">
        <v>0</v>
      </c>
      <c r="Y133" s="89">
        <f t="shared" si="27"/>
        <v>0</v>
      </c>
      <c r="Z133" s="1"/>
    </row>
    <row r="134" spans="2:26">
      <c r="B134" s="205">
        <v>3305</v>
      </c>
      <c r="C134" t="s">
        <v>161</v>
      </c>
      <c r="D134" s="1">
        <v>380769</v>
      </c>
      <c r="E134" s="86">
        <f t="shared" si="20"/>
        <v>11920.637405297102</v>
      </c>
      <c r="F134" s="87">
        <f t="shared" si="14"/>
        <v>0.84202539964796397</v>
      </c>
      <c r="G134" s="189">
        <f t="shared" si="21"/>
        <v>1431.5576039442549</v>
      </c>
      <c r="H134" s="189">
        <f t="shared" si="15"/>
        <v>45726.812985187389</v>
      </c>
      <c r="I134" s="189">
        <f t="shared" si="16"/>
        <v>287.37244900591458</v>
      </c>
      <c r="J134" s="88">
        <f t="shared" si="17"/>
        <v>9179.2507661469226</v>
      </c>
      <c r="K134" s="189">
        <f t="shared" si="22"/>
        <v>177.94783414408201</v>
      </c>
      <c r="L134" s="88">
        <f t="shared" si="18"/>
        <v>5684.0097182302679</v>
      </c>
      <c r="M134" s="89">
        <f t="shared" si="23"/>
        <v>51410.82270341766</v>
      </c>
      <c r="N134" s="89">
        <f t="shared" si="24"/>
        <v>432179.82270341768</v>
      </c>
      <c r="O134" s="89">
        <f t="shared" si="25"/>
        <v>13530.14284338544</v>
      </c>
      <c r="P134" s="90">
        <f t="shared" si="19"/>
        <v>0.95571432530387634</v>
      </c>
      <c r="Q134" s="1">
        <v>12886.752527862023</v>
      </c>
      <c r="R134" s="90">
        <f t="shared" si="26"/>
        <v>0.18383228506316049</v>
      </c>
      <c r="S134" s="90">
        <f t="shared" si="26"/>
        <v>0.17831005694737542</v>
      </c>
      <c r="T134" s="92">
        <v>31942</v>
      </c>
      <c r="U134" s="191">
        <v>321641</v>
      </c>
      <c r="V134" s="191">
        <v>10116.723807127355</v>
      </c>
      <c r="W134" s="196"/>
      <c r="X134" s="89">
        <v>0</v>
      </c>
      <c r="Y134" s="89">
        <f t="shared" si="27"/>
        <v>0</v>
      </c>
      <c r="Z134" s="1"/>
    </row>
    <row r="135" spans="2:26">
      <c r="B135" s="205">
        <v>3310</v>
      </c>
      <c r="C135" t="s">
        <v>162</v>
      </c>
      <c r="D135" s="1">
        <v>103773</v>
      </c>
      <c r="E135" s="86">
        <f t="shared" si="20"/>
        <v>14402.914642609298</v>
      </c>
      <c r="F135" s="87">
        <f t="shared" ref="F135:F198" si="28">E135/E$365</f>
        <v>1.0173633796335024</v>
      </c>
      <c r="G135" s="189">
        <f t="shared" si="21"/>
        <v>-157.09982793555014</v>
      </c>
      <c r="H135" s="189">
        <f t="shared" ref="H135:H198" si="29">G135*T135/1000</f>
        <v>-1131.9042602756388</v>
      </c>
      <c r="I135" s="189">
        <f t="shared" ref="I135:I198" si="30">IF(E135+Y135&lt;(E$365+Y$365)*0.9,((E$365+Y$365)*0.9-E135-Y135)*0.35,0)</f>
        <v>0</v>
      </c>
      <c r="J135" s="88">
        <f t="shared" ref="J135:J198" si="31">I135*T135/1000</f>
        <v>0</v>
      </c>
      <c r="K135" s="189">
        <f t="shared" si="22"/>
        <v>-109.42461486183257</v>
      </c>
      <c r="L135" s="88">
        <f t="shared" ref="L135:L198" si="32">K135*T135/1000</f>
        <v>-788.40435007950362</v>
      </c>
      <c r="M135" s="89">
        <f t="shared" si="23"/>
        <v>-1920.3086103551423</v>
      </c>
      <c r="N135" s="89">
        <f t="shared" si="24"/>
        <v>101852.69138964485</v>
      </c>
      <c r="O135" s="89">
        <f t="shared" si="25"/>
        <v>14136.390199811914</v>
      </c>
      <c r="P135" s="90">
        <f t="shared" ref="P135:P198" si="33">O135/O$365</f>
        <v>0.99853717572911349</v>
      </c>
      <c r="Q135" s="1">
        <v>-2052.5502458125093</v>
      </c>
      <c r="R135" s="90">
        <f t="shared" si="26"/>
        <v>0.19939667826308063</v>
      </c>
      <c r="S135" s="90">
        <f t="shared" si="26"/>
        <v>0.17609126050363136</v>
      </c>
      <c r="T135" s="92">
        <v>7205</v>
      </c>
      <c r="U135" s="191">
        <v>86521</v>
      </c>
      <c r="V135" s="191">
        <v>12246.426043878273</v>
      </c>
      <c r="W135" s="196"/>
      <c r="X135" s="89">
        <v>0</v>
      </c>
      <c r="Y135" s="89">
        <f t="shared" si="27"/>
        <v>0</v>
      </c>
      <c r="Z135" s="1"/>
    </row>
    <row r="136" spans="2:26">
      <c r="B136" s="205">
        <v>3312</v>
      </c>
      <c r="C136" t="s">
        <v>163</v>
      </c>
      <c r="D136" s="1">
        <v>421475</v>
      </c>
      <c r="E136" s="86">
        <f t="shared" ref="E136:E199" si="34">D136/T136*1000</f>
        <v>14636.07320206966</v>
      </c>
      <c r="F136" s="87">
        <f t="shared" si="28"/>
        <v>1.0338327530852707</v>
      </c>
      <c r="G136" s="189">
        <f t="shared" ref="G136:G199" si="35">($E$365+$Y$365-E136-Y136)*0.64</f>
        <v>-306.32130599018188</v>
      </c>
      <c r="H136" s="189">
        <f t="shared" si="29"/>
        <v>-8821.1346485992672</v>
      </c>
      <c r="I136" s="189">
        <f t="shared" si="30"/>
        <v>0</v>
      </c>
      <c r="J136" s="88">
        <f t="shared" si="31"/>
        <v>0</v>
      </c>
      <c r="K136" s="189">
        <f t="shared" ref="K136:K199" si="36">I136+J$367</f>
        <v>-109.42461486183257</v>
      </c>
      <c r="L136" s="88">
        <f t="shared" si="32"/>
        <v>-3151.1006341761922</v>
      </c>
      <c r="M136" s="89">
        <f t="shared" ref="M136:M199" si="37">+H136+L136</f>
        <v>-11972.235282775458</v>
      </c>
      <c r="N136" s="89">
        <f t="shared" ref="N136:N199" si="38">D136+M136</f>
        <v>409502.76471722452</v>
      </c>
      <c r="O136" s="89">
        <f t="shared" ref="O136:O199" si="39">N136/T136*1000</f>
        <v>14220.327281217644</v>
      </c>
      <c r="P136" s="90">
        <f t="shared" si="33"/>
        <v>1.00446615017175</v>
      </c>
      <c r="Q136" s="1">
        <v>-3032.3658998838364</v>
      </c>
      <c r="R136" s="90">
        <f t="shared" ref="R136:S199" si="40">(D136-U136)/U136</f>
        <v>0.19810395554102647</v>
      </c>
      <c r="S136" s="90">
        <f t="shared" si="40"/>
        <v>0.19165515486356494</v>
      </c>
      <c r="T136" s="92">
        <v>28797</v>
      </c>
      <c r="U136" s="191">
        <v>351785</v>
      </c>
      <c r="V136" s="191">
        <v>12282.138118846449</v>
      </c>
      <c r="W136" s="196"/>
      <c r="X136" s="89">
        <v>0</v>
      </c>
      <c r="Y136" s="89">
        <f t="shared" ref="Y136:Y199" si="41">X136*1000/T136</f>
        <v>0</v>
      </c>
      <c r="Z136" s="1"/>
    </row>
    <row r="137" spans="2:26">
      <c r="B137" s="205">
        <v>3314</v>
      </c>
      <c r="C137" t="s">
        <v>164</v>
      </c>
      <c r="D137" s="1">
        <v>266634</v>
      </c>
      <c r="E137" s="86">
        <f t="shared" si="34"/>
        <v>12718.053899356069</v>
      </c>
      <c r="F137" s="87">
        <f t="shared" si="28"/>
        <v>0.89835166134580857</v>
      </c>
      <c r="G137" s="189">
        <f t="shared" si="35"/>
        <v>921.21104774651587</v>
      </c>
      <c r="H137" s="189">
        <f t="shared" si="29"/>
        <v>19313.189616005704</v>
      </c>
      <c r="I137" s="189">
        <f t="shared" si="30"/>
        <v>8.276676085276085</v>
      </c>
      <c r="J137" s="88">
        <f t="shared" si="31"/>
        <v>173.52051412781313</v>
      </c>
      <c r="K137" s="189">
        <f t="shared" si="36"/>
        <v>-101.14793877655649</v>
      </c>
      <c r="L137" s="88">
        <f t="shared" si="32"/>
        <v>-2120.5665364505066</v>
      </c>
      <c r="M137" s="89">
        <f t="shared" si="37"/>
        <v>17192.623079555196</v>
      </c>
      <c r="N137" s="89">
        <f t="shared" si="38"/>
        <v>283826.62307955523</v>
      </c>
      <c r="O137" s="89">
        <f t="shared" si="39"/>
        <v>13538.117008326031</v>
      </c>
      <c r="P137" s="90">
        <f t="shared" si="33"/>
        <v>0.95627758792085493</v>
      </c>
      <c r="Q137" s="1">
        <v>4095.7040559961133</v>
      </c>
      <c r="R137" s="90">
        <f t="shared" si="40"/>
        <v>0.19924977736198693</v>
      </c>
      <c r="S137" s="90">
        <f t="shared" si="40"/>
        <v>0.19330072051268343</v>
      </c>
      <c r="T137" s="92">
        <v>20965</v>
      </c>
      <c r="U137" s="191">
        <v>222334</v>
      </c>
      <c r="V137" s="191">
        <v>10657.87833756771</v>
      </c>
      <c r="W137" s="196"/>
      <c r="X137" s="89">
        <v>0</v>
      </c>
      <c r="Y137" s="89">
        <f t="shared" si="41"/>
        <v>0</v>
      </c>
      <c r="Z137" s="1"/>
    </row>
    <row r="138" spans="2:26">
      <c r="B138" s="205">
        <v>3316</v>
      </c>
      <c r="C138" t="s">
        <v>165</v>
      </c>
      <c r="D138" s="1">
        <v>168317</v>
      </c>
      <c r="E138" s="86">
        <f t="shared" si="34"/>
        <v>11391.242555495397</v>
      </c>
      <c r="F138" s="87">
        <f t="shared" si="28"/>
        <v>0.8046310980833703</v>
      </c>
      <c r="G138" s="189">
        <f t="shared" si="35"/>
        <v>1770.3703078173462</v>
      </c>
      <c r="H138" s="189">
        <f t="shared" si="29"/>
        <v>26158.991668309107</v>
      </c>
      <c r="I138" s="189">
        <f t="shared" si="30"/>
        <v>472.6606464365114</v>
      </c>
      <c r="J138" s="88">
        <f t="shared" si="31"/>
        <v>6984.033711745893</v>
      </c>
      <c r="K138" s="189">
        <f t="shared" si="36"/>
        <v>363.2360315746788</v>
      </c>
      <c r="L138" s="88">
        <f t="shared" si="32"/>
        <v>5367.1756025474533</v>
      </c>
      <c r="M138" s="89">
        <f t="shared" si="37"/>
        <v>31526.16727085656</v>
      </c>
      <c r="N138" s="89">
        <f t="shared" si="38"/>
        <v>199843.16727085656</v>
      </c>
      <c r="O138" s="89">
        <f t="shared" si="39"/>
        <v>13524.848894887424</v>
      </c>
      <c r="P138" s="90">
        <f t="shared" si="33"/>
        <v>0.95534038228823048</v>
      </c>
      <c r="Q138" s="1">
        <v>11560.551829305929</v>
      </c>
      <c r="R138" s="90">
        <f t="shared" si="40"/>
        <v>0.17949993693150762</v>
      </c>
      <c r="S138" s="90">
        <f t="shared" si="40"/>
        <v>0.17055949344637425</v>
      </c>
      <c r="T138" s="92">
        <v>14776</v>
      </c>
      <c r="U138" s="191">
        <v>142702</v>
      </c>
      <c r="V138" s="191">
        <v>9731.4511729405349</v>
      </c>
      <c r="W138" s="196"/>
      <c r="X138" s="89">
        <v>0</v>
      </c>
      <c r="Y138" s="89">
        <f t="shared" si="41"/>
        <v>0</v>
      </c>
      <c r="Z138" s="1"/>
    </row>
    <row r="139" spans="2:26">
      <c r="B139" s="205">
        <v>3318</v>
      </c>
      <c r="C139" t="s">
        <v>166</v>
      </c>
      <c r="D139" s="1">
        <v>30506</v>
      </c>
      <c r="E139" s="86">
        <f t="shared" si="34"/>
        <v>13403.339191564148</v>
      </c>
      <c r="F139" s="87">
        <f t="shared" si="28"/>
        <v>0.94675743046919192</v>
      </c>
      <c r="G139" s="189">
        <f t="shared" si="35"/>
        <v>482.62846073334572</v>
      </c>
      <c r="H139" s="189">
        <f t="shared" si="29"/>
        <v>1098.4623766290949</v>
      </c>
      <c r="I139" s="189">
        <f t="shared" si="30"/>
        <v>0</v>
      </c>
      <c r="J139" s="88">
        <f t="shared" si="31"/>
        <v>0</v>
      </c>
      <c r="K139" s="189">
        <f t="shared" si="36"/>
        <v>-109.42461486183257</v>
      </c>
      <c r="L139" s="88">
        <f t="shared" si="32"/>
        <v>-249.05042342553094</v>
      </c>
      <c r="M139" s="89">
        <f t="shared" si="37"/>
        <v>849.41195320356405</v>
      </c>
      <c r="N139" s="89">
        <f t="shared" si="38"/>
        <v>31355.411953203566</v>
      </c>
      <c r="O139" s="89">
        <f t="shared" si="39"/>
        <v>13776.543037435662</v>
      </c>
      <c r="P139" s="90">
        <f t="shared" si="33"/>
        <v>0.9731190340299618</v>
      </c>
      <c r="Q139" s="1">
        <v>-64.751727893029624</v>
      </c>
      <c r="R139" s="90">
        <f t="shared" si="40"/>
        <v>0.15439340043896163</v>
      </c>
      <c r="S139" s="90">
        <f t="shared" si="40"/>
        <v>0.13359808874388371</v>
      </c>
      <c r="T139" s="92">
        <v>2276</v>
      </c>
      <c r="U139" s="191">
        <v>26426</v>
      </c>
      <c r="V139" s="191">
        <v>11823.713646532438</v>
      </c>
      <c r="W139" s="196"/>
      <c r="X139" s="89">
        <v>0</v>
      </c>
      <c r="Y139" s="89">
        <f t="shared" si="41"/>
        <v>0</v>
      </c>
      <c r="Z139" s="1"/>
    </row>
    <row r="140" spans="2:26">
      <c r="B140" s="205">
        <v>3320</v>
      </c>
      <c r="C140" t="s">
        <v>167</v>
      </c>
      <c r="D140" s="1">
        <v>14057</v>
      </c>
      <c r="E140" s="86">
        <f t="shared" si="34"/>
        <v>12528.520499108736</v>
      </c>
      <c r="F140" s="87">
        <f t="shared" si="28"/>
        <v>0.88496379191703278</v>
      </c>
      <c r="G140" s="189">
        <f t="shared" si="35"/>
        <v>1042.5124239048093</v>
      </c>
      <c r="H140" s="189">
        <f t="shared" si="29"/>
        <v>1169.6989396211961</v>
      </c>
      <c r="I140" s="189">
        <f t="shared" si="30"/>
        <v>74.61336617184287</v>
      </c>
      <c r="J140" s="88">
        <f t="shared" si="31"/>
        <v>83.716196844807698</v>
      </c>
      <c r="K140" s="189">
        <f t="shared" si="36"/>
        <v>-34.811248689989696</v>
      </c>
      <c r="L140" s="88">
        <f t="shared" si="32"/>
        <v>-39.05822103016844</v>
      </c>
      <c r="M140" s="89">
        <f t="shared" si="37"/>
        <v>1130.6407185910277</v>
      </c>
      <c r="N140" s="89">
        <f t="shared" si="38"/>
        <v>15187.640718591028</v>
      </c>
      <c r="O140" s="89">
        <f t="shared" si="39"/>
        <v>13536.221674323555</v>
      </c>
      <c r="P140" s="90">
        <f t="shared" si="33"/>
        <v>0.956143709226567</v>
      </c>
      <c r="Q140" s="1">
        <v>386.0555612128602</v>
      </c>
      <c r="R140" s="90">
        <f t="shared" si="40"/>
        <v>8.5566453007954277E-2</v>
      </c>
      <c r="S140" s="90">
        <f t="shared" si="40"/>
        <v>8.0728812843034944E-2</v>
      </c>
      <c r="T140" s="92">
        <v>1122</v>
      </c>
      <c r="U140" s="191">
        <v>12949</v>
      </c>
      <c r="V140" s="191">
        <v>11592.658907788718</v>
      </c>
      <c r="W140" s="196"/>
      <c r="X140" s="89">
        <v>0</v>
      </c>
      <c r="Y140" s="89">
        <f t="shared" si="41"/>
        <v>0</v>
      </c>
      <c r="Z140" s="1"/>
    </row>
    <row r="141" spans="2:26">
      <c r="B141" s="205">
        <v>3322</v>
      </c>
      <c r="C141" t="s">
        <v>168</v>
      </c>
      <c r="D141" s="1">
        <v>41238</v>
      </c>
      <c r="E141" s="86">
        <f t="shared" si="34"/>
        <v>12751.391465677179</v>
      </c>
      <c r="F141" s="87">
        <f t="shared" si="28"/>
        <v>0.9007064915994617</v>
      </c>
      <c r="G141" s="189">
        <f t="shared" si="35"/>
        <v>899.87500530100544</v>
      </c>
      <c r="H141" s="189">
        <f t="shared" si="29"/>
        <v>2910.1957671434516</v>
      </c>
      <c r="I141" s="189">
        <f t="shared" si="30"/>
        <v>0</v>
      </c>
      <c r="J141" s="88">
        <f t="shared" si="31"/>
        <v>0</v>
      </c>
      <c r="K141" s="189">
        <f t="shared" si="36"/>
        <v>-109.42461486183257</v>
      </c>
      <c r="L141" s="88">
        <f t="shared" si="32"/>
        <v>-353.87920446316656</v>
      </c>
      <c r="M141" s="89">
        <f t="shared" si="37"/>
        <v>2556.3165626802852</v>
      </c>
      <c r="N141" s="89">
        <f t="shared" si="38"/>
        <v>43794.316562680287</v>
      </c>
      <c r="O141" s="89">
        <f t="shared" si="39"/>
        <v>13541.841856116353</v>
      </c>
      <c r="P141" s="90">
        <f t="shared" si="33"/>
        <v>0.95654069603685887</v>
      </c>
      <c r="Q141" s="1">
        <v>1026.5069736352962</v>
      </c>
      <c r="R141" s="90">
        <f t="shared" si="40"/>
        <v>3.4934497816593885E-2</v>
      </c>
      <c r="S141" s="90">
        <f t="shared" si="40"/>
        <v>4.5175037065242937E-2</v>
      </c>
      <c r="T141" s="92">
        <v>3234</v>
      </c>
      <c r="U141" s="191">
        <v>39846</v>
      </c>
      <c r="V141" s="191">
        <v>12200.24494794856</v>
      </c>
      <c r="W141" s="196"/>
      <c r="X141" s="89">
        <v>0</v>
      </c>
      <c r="Y141" s="89">
        <f t="shared" si="41"/>
        <v>0</v>
      </c>
      <c r="Z141" s="1"/>
    </row>
    <row r="142" spans="2:26">
      <c r="B142" s="205">
        <v>3324</v>
      </c>
      <c r="C142" t="s">
        <v>169</v>
      </c>
      <c r="D142" s="1">
        <v>67163</v>
      </c>
      <c r="E142" s="86">
        <f t="shared" si="34"/>
        <v>13701.142390860874</v>
      </c>
      <c r="F142" s="87">
        <f t="shared" si="28"/>
        <v>0.96779303866517985</v>
      </c>
      <c r="G142" s="189">
        <f t="shared" si="35"/>
        <v>292.0344131834409</v>
      </c>
      <c r="H142" s="189">
        <f t="shared" si="29"/>
        <v>1431.5526934252275</v>
      </c>
      <c r="I142" s="189">
        <f t="shared" si="30"/>
        <v>0</v>
      </c>
      <c r="J142" s="88">
        <f t="shared" si="31"/>
        <v>0</v>
      </c>
      <c r="K142" s="189">
        <f t="shared" si="36"/>
        <v>-109.42461486183257</v>
      </c>
      <c r="L142" s="88">
        <f t="shared" si="32"/>
        <v>-536.39946205270326</v>
      </c>
      <c r="M142" s="89">
        <f t="shared" si="37"/>
        <v>895.15323137252426</v>
      </c>
      <c r="N142" s="89">
        <f t="shared" si="38"/>
        <v>68058.153231372518</v>
      </c>
      <c r="O142" s="89">
        <f t="shared" si="39"/>
        <v>13883.75218918248</v>
      </c>
      <c r="P142" s="90">
        <f t="shared" si="33"/>
        <v>0.9806918529805172</v>
      </c>
      <c r="Q142" s="1">
        <v>188.9226669017371</v>
      </c>
      <c r="R142" s="90">
        <f t="shared" si="40"/>
        <v>0.15688571182499353</v>
      </c>
      <c r="S142" s="90">
        <f t="shared" si="40"/>
        <v>0.15358167266433476</v>
      </c>
      <c r="T142" s="92">
        <v>4902</v>
      </c>
      <c r="U142" s="191">
        <v>58055</v>
      </c>
      <c r="V142" s="191">
        <v>11877.045826513911</v>
      </c>
      <c r="W142" s="196"/>
      <c r="X142" s="89">
        <v>0</v>
      </c>
      <c r="Y142" s="89">
        <f t="shared" si="41"/>
        <v>0</v>
      </c>
      <c r="Z142" s="1"/>
    </row>
    <row r="143" spans="2:26">
      <c r="B143" s="205">
        <v>3326</v>
      </c>
      <c r="C143" t="s">
        <v>170</v>
      </c>
      <c r="D143" s="1">
        <v>41703</v>
      </c>
      <c r="E143" s="86">
        <f t="shared" si="34"/>
        <v>15405.615072035464</v>
      </c>
      <c r="F143" s="87">
        <f t="shared" si="28"/>
        <v>1.0881900645756664</v>
      </c>
      <c r="G143" s="189">
        <f t="shared" si="35"/>
        <v>-798.82810276829639</v>
      </c>
      <c r="H143" s="189">
        <f t="shared" si="29"/>
        <v>-2162.4276741937783</v>
      </c>
      <c r="I143" s="189">
        <f t="shared" si="30"/>
        <v>0</v>
      </c>
      <c r="J143" s="88">
        <f t="shared" si="31"/>
        <v>0</v>
      </c>
      <c r="K143" s="189">
        <f t="shared" si="36"/>
        <v>-109.42461486183257</v>
      </c>
      <c r="L143" s="88">
        <f t="shared" si="32"/>
        <v>-296.21243243098081</v>
      </c>
      <c r="M143" s="89">
        <f t="shared" si="37"/>
        <v>-2458.640106624759</v>
      </c>
      <c r="N143" s="89">
        <f t="shared" si="38"/>
        <v>39244.359893375244</v>
      </c>
      <c r="O143" s="89">
        <f t="shared" si="39"/>
        <v>14497.362354405335</v>
      </c>
      <c r="P143" s="90">
        <f t="shared" si="33"/>
        <v>1.0240347823082925</v>
      </c>
      <c r="Q143" s="1">
        <v>-1151.3691596689084</v>
      </c>
      <c r="R143" s="90">
        <f t="shared" si="40"/>
        <v>0.17628973570642822</v>
      </c>
      <c r="S143" s="90">
        <f t="shared" si="40"/>
        <v>0.166729937337185</v>
      </c>
      <c r="T143" s="92">
        <v>2707</v>
      </c>
      <c r="U143" s="191">
        <v>35453</v>
      </c>
      <c r="V143" s="191">
        <v>13204.096834264432</v>
      </c>
      <c r="W143" s="196"/>
      <c r="X143" s="89">
        <v>0</v>
      </c>
      <c r="Y143" s="89">
        <f t="shared" si="41"/>
        <v>0</v>
      </c>
      <c r="Z143" s="1"/>
    </row>
    <row r="144" spans="2:26">
      <c r="B144" s="205">
        <v>3328</v>
      </c>
      <c r="C144" t="s">
        <v>171</v>
      </c>
      <c r="D144" s="1">
        <v>68711</v>
      </c>
      <c r="E144" s="86">
        <f t="shared" si="34"/>
        <v>13456.913435174305</v>
      </c>
      <c r="F144" s="87">
        <f t="shared" si="28"/>
        <v>0.95054169739661598</v>
      </c>
      <c r="G144" s="189">
        <f t="shared" si="35"/>
        <v>448.34094482284507</v>
      </c>
      <c r="H144" s="189">
        <f t="shared" si="29"/>
        <v>2289.2288642654471</v>
      </c>
      <c r="I144" s="189">
        <f t="shared" si="30"/>
        <v>0</v>
      </c>
      <c r="J144" s="88">
        <f t="shared" si="31"/>
        <v>0</v>
      </c>
      <c r="K144" s="189">
        <f t="shared" si="36"/>
        <v>-109.42461486183257</v>
      </c>
      <c r="L144" s="88">
        <f t="shared" si="32"/>
        <v>-558.72208348451704</v>
      </c>
      <c r="M144" s="89">
        <f t="shared" si="37"/>
        <v>1730.5067807809301</v>
      </c>
      <c r="N144" s="89">
        <f t="shared" si="38"/>
        <v>70441.506780780925</v>
      </c>
      <c r="O144" s="89">
        <f t="shared" si="39"/>
        <v>13795.829765135317</v>
      </c>
      <c r="P144" s="90">
        <f t="shared" si="33"/>
        <v>0.97448137012383429</v>
      </c>
      <c r="Q144" s="1">
        <v>1588.771492696917</v>
      </c>
      <c r="R144" s="90">
        <f t="shared" si="40"/>
        <v>0.13472495169520915</v>
      </c>
      <c r="S144" s="90">
        <f t="shared" si="40"/>
        <v>7.4499636005941353E-2</v>
      </c>
      <c r="T144" s="92">
        <v>5106</v>
      </c>
      <c r="U144" s="191">
        <v>60553</v>
      </c>
      <c r="V144" s="191">
        <v>12523.888314374353</v>
      </c>
      <c r="W144" s="196"/>
      <c r="X144" s="89">
        <v>0</v>
      </c>
      <c r="Y144" s="89">
        <f t="shared" si="41"/>
        <v>0</v>
      </c>
      <c r="Z144" s="1"/>
    </row>
    <row r="145" spans="2:26">
      <c r="B145" s="205">
        <v>3330</v>
      </c>
      <c r="C145" t="s">
        <v>172</v>
      </c>
      <c r="D145" s="1">
        <v>76116</v>
      </c>
      <c r="E145" s="86">
        <f t="shared" si="34"/>
        <v>16721.441124780315</v>
      </c>
      <c r="F145" s="87">
        <f t="shared" si="28"/>
        <v>1.1811346715005737</v>
      </c>
      <c r="G145" s="189">
        <f t="shared" si="35"/>
        <v>-1640.956776525001</v>
      </c>
      <c r="H145" s="189">
        <f t="shared" si="29"/>
        <v>-7469.6352467418046</v>
      </c>
      <c r="I145" s="189">
        <f t="shared" si="30"/>
        <v>0</v>
      </c>
      <c r="J145" s="88">
        <f t="shared" si="31"/>
        <v>0</v>
      </c>
      <c r="K145" s="189">
        <f t="shared" si="36"/>
        <v>-109.42461486183257</v>
      </c>
      <c r="L145" s="88">
        <f t="shared" si="32"/>
        <v>-498.10084685106187</v>
      </c>
      <c r="M145" s="89">
        <f t="shared" si="37"/>
        <v>-7967.7360935928664</v>
      </c>
      <c r="N145" s="89">
        <f t="shared" si="38"/>
        <v>68148.263906407141</v>
      </c>
      <c r="O145" s="89">
        <f t="shared" si="39"/>
        <v>14971.059733393486</v>
      </c>
      <c r="P145" s="90">
        <f t="shared" si="33"/>
        <v>1.0574948408012594</v>
      </c>
      <c r="Q145" s="1">
        <v>-1243.7434557860615</v>
      </c>
      <c r="R145" s="90">
        <f t="shared" si="40"/>
        <v>6.6827381286090712E-2</v>
      </c>
      <c r="S145" s="90">
        <f t="shared" si="40"/>
        <v>6.0968267812419277E-2</v>
      </c>
      <c r="T145" s="92">
        <v>4552</v>
      </c>
      <c r="U145" s="191">
        <v>71348</v>
      </c>
      <c r="V145" s="191">
        <v>15760.547824166113</v>
      </c>
      <c r="W145" s="196"/>
      <c r="X145" s="89">
        <v>0</v>
      </c>
      <c r="Y145" s="89">
        <f t="shared" si="41"/>
        <v>0</v>
      </c>
      <c r="Z145" s="1"/>
    </row>
    <row r="146" spans="2:26">
      <c r="B146" s="205">
        <v>3332</v>
      </c>
      <c r="C146" t="s">
        <v>173</v>
      </c>
      <c r="D146" s="1">
        <v>43796</v>
      </c>
      <c r="E146" s="86">
        <f t="shared" si="34"/>
        <v>12463.289698349459</v>
      </c>
      <c r="F146" s="87">
        <f t="shared" si="28"/>
        <v>0.88035615314645166</v>
      </c>
      <c r="G146" s="189">
        <f t="shared" si="35"/>
        <v>1084.2601363907463</v>
      </c>
      <c r="H146" s="189">
        <f t="shared" si="29"/>
        <v>3810.0901192770825</v>
      </c>
      <c r="I146" s="189">
        <f t="shared" si="30"/>
        <v>97.444146437589637</v>
      </c>
      <c r="J146" s="88">
        <f t="shared" si="31"/>
        <v>342.41873058169</v>
      </c>
      <c r="K146" s="189">
        <f t="shared" si="36"/>
        <v>-11.980468424242929</v>
      </c>
      <c r="L146" s="88">
        <f t="shared" si="32"/>
        <v>-42.099366042789654</v>
      </c>
      <c r="M146" s="89">
        <f t="shared" si="37"/>
        <v>3767.9907532342927</v>
      </c>
      <c r="N146" s="89">
        <f t="shared" si="38"/>
        <v>47563.990753234291</v>
      </c>
      <c r="O146" s="89">
        <f t="shared" si="39"/>
        <v>13535.569366315964</v>
      </c>
      <c r="P146" s="90">
        <f t="shared" si="33"/>
        <v>0.95609763283886129</v>
      </c>
      <c r="Q146" s="1">
        <v>188.70905713189813</v>
      </c>
      <c r="R146" s="90">
        <f t="shared" si="40"/>
        <v>0.13511131845631497</v>
      </c>
      <c r="S146" s="90">
        <f t="shared" si="40"/>
        <v>0.14027972514251319</v>
      </c>
      <c r="T146" s="92">
        <v>3514</v>
      </c>
      <c r="U146" s="191">
        <v>38583</v>
      </c>
      <c r="V146" s="191">
        <v>10930.028328611899</v>
      </c>
      <c r="W146" s="196"/>
      <c r="X146" s="89">
        <v>0</v>
      </c>
      <c r="Y146" s="89">
        <f t="shared" si="41"/>
        <v>0</v>
      </c>
      <c r="Z146" s="1"/>
    </row>
    <row r="147" spans="2:26">
      <c r="B147" s="205">
        <v>3334</v>
      </c>
      <c r="C147" t="s">
        <v>174</v>
      </c>
      <c r="D147" s="1">
        <v>36154</v>
      </c>
      <c r="E147" s="86">
        <f t="shared" si="34"/>
        <v>12958.422939068099</v>
      </c>
      <c r="F147" s="87">
        <f t="shared" si="28"/>
        <v>0.9153303538305394</v>
      </c>
      <c r="G147" s="189">
        <f t="shared" si="35"/>
        <v>767.37486233081665</v>
      </c>
      <c r="H147" s="189">
        <f t="shared" si="29"/>
        <v>2140.9758659029785</v>
      </c>
      <c r="I147" s="189">
        <f t="shared" si="30"/>
        <v>0</v>
      </c>
      <c r="J147" s="88">
        <f t="shared" si="31"/>
        <v>0</v>
      </c>
      <c r="K147" s="189">
        <f t="shared" si="36"/>
        <v>-109.42461486183257</v>
      </c>
      <c r="L147" s="88">
        <f t="shared" si="32"/>
        <v>-305.29467546451286</v>
      </c>
      <c r="M147" s="89">
        <f t="shared" si="37"/>
        <v>1835.6811904384656</v>
      </c>
      <c r="N147" s="89">
        <f t="shared" si="38"/>
        <v>37989.681190438467</v>
      </c>
      <c r="O147" s="89">
        <f t="shared" si="39"/>
        <v>13616.373186537086</v>
      </c>
      <c r="P147" s="90">
        <f t="shared" si="33"/>
        <v>0.96180528644004704</v>
      </c>
      <c r="Q147" s="1">
        <v>240.78423513991515</v>
      </c>
      <c r="R147" s="90">
        <f t="shared" si="40"/>
        <v>0.18615485564304463</v>
      </c>
      <c r="S147" s="90">
        <f t="shared" si="40"/>
        <v>0.18913087140989096</v>
      </c>
      <c r="T147" s="92">
        <v>2790</v>
      </c>
      <c r="U147" s="191">
        <v>30480</v>
      </c>
      <c r="V147" s="191">
        <v>10897.390060779406</v>
      </c>
      <c r="W147" s="196"/>
      <c r="X147" s="89">
        <v>0</v>
      </c>
      <c r="Y147" s="89">
        <f t="shared" si="41"/>
        <v>0</v>
      </c>
      <c r="Z147" s="1"/>
    </row>
    <row r="148" spans="2:26">
      <c r="B148" s="205">
        <v>3336</v>
      </c>
      <c r="C148" t="s">
        <v>175</v>
      </c>
      <c r="D148" s="1">
        <v>17787</v>
      </c>
      <c r="E148" s="86">
        <f t="shared" si="34"/>
        <v>12250</v>
      </c>
      <c r="F148" s="87">
        <f t="shared" si="28"/>
        <v>0.86529023532785487</v>
      </c>
      <c r="G148" s="189">
        <f t="shared" si="35"/>
        <v>1220.7655433344003</v>
      </c>
      <c r="H148" s="189">
        <f t="shared" si="29"/>
        <v>1772.5515689215492</v>
      </c>
      <c r="I148" s="189">
        <f t="shared" si="30"/>
        <v>172.09554085990038</v>
      </c>
      <c r="J148" s="88">
        <f t="shared" si="31"/>
        <v>249.88272532857536</v>
      </c>
      <c r="K148" s="189">
        <f t="shared" si="36"/>
        <v>62.670925998067815</v>
      </c>
      <c r="L148" s="88">
        <f t="shared" si="32"/>
        <v>90.998184549194463</v>
      </c>
      <c r="M148" s="89">
        <f t="shared" si="37"/>
        <v>1863.5497534707438</v>
      </c>
      <c r="N148" s="89">
        <f t="shared" si="38"/>
        <v>19650.549753470743</v>
      </c>
      <c r="O148" s="89">
        <f t="shared" si="39"/>
        <v>13533.436469332468</v>
      </c>
      <c r="P148" s="90">
        <f t="shared" si="33"/>
        <v>0.95594697366067516</v>
      </c>
      <c r="Q148" s="1">
        <v>755.428961569585</v>
      </c>
      <c r="R148" s="90">
        <f t="shared" si="40"/>
        <v>8.0357142857142863E-2</v>
      </c>
      <c r="S148" s="90">
        <f t="shared" si="40"/>
        <v>5.2083333333333356E-2</v>
      </c>
      <c r="T148" s="92">
        <v>1452</v>
      </c>
      <c r="U148" s="191">
        <v>16464</v>
      </c>
      <c r="V148" s="191">
        <v>11643.564356435643</v>
      </c>
      <c r="W148" s="196"/>
      <c r="X148" s="89">
        <v>0</v>
      </c>
      <c r="Y148" s="89">
        <f t="shared" si="41"/>
        <v>0</v>
      </c>
      <c r="Z148" s="1"/>
    </row>
    <row r="149" spans="2:26" ht="30" customHeight="1">
      <c r="B149" s="205">
        <v>3338</v>
      </c>
      <c r="C149" t="s">
        <v>176</v>
      </c>
      <c r="D149" s="1">
        <v>41578</v>
      </c>
      <c r="E149" s="86">
        <f t="shared" si="34"/>
        <v>16908.499389995934</v>
      </c>
      <c r="F149" s="87">
        <f t="shared" si="28"/>
        <v>1.1943477074457527</v>
      </c>
      <c r="G149" s="189">
        <f t="shared" si="35"/>
        <v>-1760.6740662629973</v>
      </c>
      <c r="H149" s="189">
        <f t="shared" si="29"/>
        <v>-4329.4975289407103</v>
      </c>
      <c r="I149" s="189">
        <f t="shared" si="30"/>
        <v>0</v>
      </c>
      <c r="J149" s="88">
        <f t="shared" si="31"/>
        <v>0</v>
      </c>
      <c r="K149" s="189">
        <f t="shared" si="36"/>
        <v>-109.42461486183257</v>
      </c>
      <c r="L149" s="88">
        <f t="shared" si="32"/>
        <v>-269.07512794524627</v>
      </c>
      <c r="M149" s="89">
        <f t="shared" si="37"/>
        <v>-4598.5726568859563</v>
      </c>
      <c r="N149" s="89">
        <f t="shared" si="38"/>
        <v>36979.427343114046</v>
      </c>
      <c r="O149" s="89">
        <f t="shared" si="39"/>
        <v>15038.400708871106</v>
      </c>
      <c r="P149" s="90">
        <f t="shared" si="33"/>
        <v>1.0622515337415237</v>
      </c>
      <c r="Q149" s="1">
        <v>481.96913054087599</v>
      </c>
      <c r="R149" s="90">
        <f t="shared" si="40"/>
        <v>0.13523549488054606</v>
      </c>
      <c r="S149" s="90">
        <f t="shared" si="40"/>
        <v>0.13846715346702995</v>
      </c>
      <c r="T149" s="92">
        <v>2459</v>
      </c>
      <c r="U149" s="191">
        <v>36625</v>
      </c>
      <c r="V149" s="191">
        <v>14851.98702351987</v>
      </c>
      <c r="W149" s="196"/>
      <c r="X149" s="89">
        <v>0</v>
      </c>
      <c r="Y149" s="89">
        <f t="shared" si="41"/>
        <v>0</v>
      </c>
      <c r="Z149" s="1"/>
    </row>
    <row r="150" spans="2:26">
      <c r="B150" s="205">
        <v>3401</v>
      </c>
      <c r="C150" t="s">
        <v>177</v>
      </c>
      <c r="D150" s="1">
        <v>208164</v>
      </c>
      <c r="E150" s="86">
        <f t="shared" si="34"/>
        <v>11443.241163212579</v>
      </c>
      <c r="F150" s="87">
        <f t="shared" si="28"/>
        <v>0.80830406849221281</v>
      </c>
      <c r="G150" s="189">
        <f t="shared" si="35"/>
        <v>1737.09119887835</v>
      </c>
      <c r="H150" s="189">
        <f t="shared" si="29"/>
        <v>31599.425998796065</v>
      </c>
      <c r="I150" s="189">
        <f t="shared" si="30"/>
        <v>454.46113373549787</v>
      </c>
      <c r="J150" s="88">
        <f t="shared" si="31"/>
        <v>8267.1024837824407</v>
      </c>
      <c r="K150" s="189">
        <f t="shared" si="36"/>
        <v>345.03651887366527</v>
      </c>
      <c r="L150" s="88">
        <f t="shared" si="32"/>
        <v>6276.5593148308453</v>
      </c>
      <c r="M150" s="89">
        <f t="shared" si="37"/>
        <v>37875.985313626908</v>
      </c>
      <c r="N150" s="89">
        <f t="shared" si="38"/>
        <v>246039.98531362691</v>
      </c>
      <c r="O150" s="89">
        <f t="shared" si="39"/>
        <v>13525.368880964592</v>
      </c>
      <c r="P150" s="90">
        <f t="shared" si="33"/>
        <v>0.95537711199231867</v>
      </c>
      <c r="Q150" s="1">
        <v>8785.4668663307821</v>
      </c>
      <c r="R150" s="90">
        <f t="shared" si="40"/>
        <v>0.17923240334230278</v>
      </c>
      <c r="S150" s="90">
        <f t="shared" si="40"/>
        <v>0.17391674960836487</v>
      </c>
      <c r="T150" s="92">
        <v>18191</v>
      </c>
      <c r="U150" s="191">
        <v>176525</v>
      </c>
      <c r="V150" s="191">
        <v>9747.9154011817318</v>
      </c>
      <c r="W150" s="196"/>
      <c r="X150" s="89">
        <v>0</v>
      </c>
      <c r="Y150" s="89">
        <f t="shared" si="41"/>
        <v>0</v>
      </c>
      <c r="Z150" s="1"/>
    </row>
    <row r="151" spans="2:26">
      <c r="B151" s="205">
        <v>3403</v>
      </c>
      <c r="C151" t="s">
        <v>178</v>
      </c>
      <c r="D151" s="1">
        <v>435507</v>
      </c>
      <c r="E151" s="86">
        <f t="shared" si="34"/>
        <v>12878.345210988557</v>
      </c>
      <c r="F151" s="87">
        <f t="shared" si="28"/>
        <v>0.90967398842854208</v>
      </c>
      <c r="G151" s="189">
        <f t="shared" si="35"/>
        <v>818.62460830172404</v>
      </c>
      <c r="H151" s="189">
        <f t="shared" si="29"/>
        <v>27683.428378939403</v>
      </c>
      <c r="I151" s="189">
        <f t="shared" si="30"/>
        <v>0</v>
      </c>
      <c r="J151" s="88">
        <f t="shared" si="31"/>
        <v>0</v>
      </c>
      <c r="K151" s="189">
        <f t="shared" si="36"/>
        <v>-109.42461486183257</v>
      </c>
      <c r="L151" s="88">
        <f t="shared" si="32"/>
        <v>-3700.4122007825918</v>
      </c>
      <c r="M151" s="89">
        <f t="shared" si="37"/>
        <v>23983.016178156809</v>
      </c>
      <c r="N151" s="89">
        <f t="shared" si="38"/>
        <v>459490.01617815683</v>
      </c>
      <c r="O151" s="89">
        <f t="shared" si="39"/>
        <v>13587.545204428448</v>
      </c>
      <c r="P151" s="90">
        <f t="shared" si="33"/>
        <v>0.95976899489532774</v>
      </c>
      <c r="Q151" s="1">
        <v>5605.5767740955052</v>
      </c>
      <c r="R151" s="90">
        <f t="shared" si="40"/>
        <v>0.19657929442795913</v>
      </c>
      <c r="S151" s="90">
        <f t="shared" si="40"/>
        <v>0.18327492636737083</v>
      </c>
      <c r="T151" s="92">
        <v>33817</v>
      </c>
      <c r="U151" s="191">
        <v>363960</v>
      </c>
      <c r="V151" s="191">
        <v>10883.645823988518</v>
      </c>
      <c r="W151" s="196"/>
      <c r="X151" s="89">
        <v>0</v>
      </c>
      <c r="Y151" s="89">
        <f t="shared" si="41"/>
        <v>0</v>
      </c>
      <c r="Z151" s="1"/>
    </row>
    <row r="152" spans="2:26">
      <c r="B152" s="205">
        <v>3405</v>
      </c>
      <c r="C152" t="s">
        <v>179</v>
      </c>
      <c r="D152" s="1">
        <v>381321</v>
      </c>
      <c r="E152" s="86">
        <f t="shared" si="34"/>
        <v>12852.50598267552</v>
      </c>
      <c r="F152" s="87">
        <f t="shared" si="28"/>
        <v>0.90784881031036435</v>
      </c>
      <c r="G152" s="189">
        <f t="shared" si="35"/>
        <v>835.16171442206723</v>
      </c>
      <c r="H152" s="189">
        <f t="shared" si="29"/>
        <v>24778.412905188314</v>
      </c>
      <c r="I152" s="189">
        <f t="shared" si="30"/>
        <v>0</v>
      </c>
      <c r="J152" s="88">
        <f t="shared" si="31"/>
        <v>0</v>
      </c>
      <c r="K152" s="189">
        <f t="shared" si="36"/>
        <v>-109.42461486183257</v>
      </c>
      <c r="L152" s="88">
        <f t="shared" si="32"/>
        <v>-3246.5188983357107</v>
      </c>
      <c r="M152" s="89">
        <f t="shared" si="37"/>
        <v>21531.894006852603</v>
      </c>
      <c r="N152" s="89">
        <f t="shared" si="38"/>
        <v>402852.89400685258</v>
      </c>
      <c r="O152" s="89">
        <f t="shared" si="39"/>
        <v>13578.243082235755</v>
      </c>
      <c r="P152" s="90">
        <f t="shared" si="33"/>
        <v>0.95911193077278367</v>
      </c>
      <c r="Q152" s="1">
        <v>6665.183982926872</v>
      </c>
      <c r="R152" s="90">
        <f t="shared" si="40"/>
        <v>0.17860454478017901</v>
      </c>
      <c r="S152" s="90">
        <f t="shared" si="40"/>
        <v>0.1524654167183854</v>
      </c>
      <c r="T152" s="92">
        <v>29669</v>
      </c>
      <c r="U152" s="191">
        <v>323536</v>
      </c>
      <c r="V152" s="191">
        <v>11152.183654475888</v>
      </c>
      <c r="W152" s="196"/>
      <c r="X152" s="89">
        <v>0</v>
      </c>
      <c r="Y152" s="89">
        <f t="shared" si="41"/>
        <v>0</v>
      </c>
      <c r="Z152" s="1"/>
    </row>
    <row r="153" spans="2:26">
      <c r="B153" s="205">
        <v>3407</v>
      </c>
      <c r="C153" t="s">
        <v>180</v>
      </c>
      <c r="D153" s="1">
        <v>373492</v>
      </c>
      <c r="E153" s="86">
        <f t="shared" si="34"/>
        <v>11913.620414673045</v>
      </c>
      <c r="F153" s="87">
        <f t="shared" si="28"/>
        <v>0.84152974793625912</v>
      </c>
      <c r="G153" s="189">
        <f t="shared" si="35"/>
        <v>1436.0484779436515</v>
      </c>
      <c r="H153" s="189">
        <f t="shared" si="29"/>
        <v>45020.119783533475</v>
      </c>
      <c r="I153" s="189">
        <f t="shared" si="30"/>
        <v>289.82839572433454</v>
      </c>
      <c r="J153" s="88">
        <f t="shared" si="31"/>
        <v>9086.1202059578882</v>
      </c>
      <c r="K153" s="189">
        <f t="shared" si="36"/>
        <v>180.40378086250197</v>
      </c>
      <c r="L153" s="88">
        <f t="shared" si="32"/>
        <v>5655.6585300394372</v>
      </c>
      <c r="M153" s="89">
        <f t="shared" si="37"/>
        <v>50675.778313572911</v>
      </c>
      <c r="N153" s="89">
        <f t="shared" si="38"/>
        <v>424167.77831357293</v>
      </c>
      <c r="O153" s="89">
        <f t="shared" si="39"/>
        <v>13530.072673479201</v>
      </c>
      <c r="P153" s="90">
        <f t="shared" si="33"/>
        <v>0.95570936878675938</v>
      </c>
      <c r="Q153" s="1">
        <v>15915.163033888792</v>
      </c>
      <c r="R153" s="90">
        <f t="shared" si="40"/>
        <v>0.20274108471214103</v>
      </c>
      <c r="S153" s="90">
        <f t="shared" si="40"/>
        <v>0.19602721900800626</v>
      </c>
      <c r="T153" s="92">
        <v>31350</v>
      </c>
      <c r="U153" s="191">
        <v>310534</v>
      </c>
      <c r="V153" s="191">
        <v>9960.9943865276655</v>
      </c>
      <c r="W153" s="196"/>
      <c r="X153" s="89">
        <v>0</v>
      </c>
      <c r="Y153" s="89">
        <f t="shared" si="41"/>
        <v>0</v>
      </c>
      <c r="Z153" s="1"/>
    </row>
    <row r="154" spans="2:26">
      <c r="B154" s="205">
        <v>3411</v>
      </c>
      <c r="C154" t="s">
        <v>181</v>
      </c>
      <c r="D154" s="1">
        <v>421105</v>
      </c>
      <c r="E154" s="86">
        <f t="shared" si="34"/>
        <v>11633.056161772425</v>
      </c>
      <c r="F154" s="87">
        <f t="shared" si="28"/>
        <v>0.82171182888181338</v>
      </c>
      <c r="G154" s="189">
        <f t="shared" si="35"/>
        <v>1615.6095998000483</v>
      </c>
      <c r="H154" s="189">
        <f t="shared" si="29"/>
        <v>58483.451903161949</v>
      </c>
      <c r="I154" s="189">
        <f t="shared" si="30"/>
        <v>388.02588423955154</v>
      </c>
      <c r="J154" s="88">
        <f t="shared" si="31"/>
        <v>14046.148983587525</v>
      </c>
      <c r="K154" s="189">
        <f t="shared" si="36"/>
        <v>278.60126937771895</v>
      </c>
      <c r="L154" s="88">
        <f t="shared" si="32"/>
        <v>10085.087350204049</v>
      </c>
      <c r="M154" s="89">
        <f t="shared" si="37"/>
        <v>68568.539253366005</v>
      </c>
      <c r="N154" s="89">
        <f t="shared" si="38"/>
        <v>489673.53925336601</v>
      </c>
      <c r="O154" s="89">
        <f t="shared" si="39"/>
        <v>13527.267030950192</v>
      </c>
      <c r="P154" s="90">
        <f t="shared" si="33"/>
        <v>0.95551118959621473</v>
      </c>
      <c r="Q154" s="1">
        <v>20339.915392463772</v>
      </c>
      <c r="R154" s="90">
        <f t="shared" si="40"/>
        <v>0.19785236808419854</v>
      </c>
      <c r="S154" s="90">
        <f t="shared" si="40"/>
        <v>0.1883222296271074</v>
      </c>
      <c r="T154" s="92">
        <v>36199</v>
      </c>
      <c r="U154" s="191">
        <v>351550</v>
      </c>
      <c r="V154" s="191">
        <v>9789.4795466570122</v>
      </c>
      <c r="W154" s="196"/>
      <c r="X154" s="89">
        <v>0</v>
      </c>
      <c r="Y154" s="89">
        <f t="shared" si="41"/>
        <v>0</v>
      </c>
      <c r="Z154" s="1"/>
    </row>
    <row r="155" spans="2:26">
      <c r="B155" s="205">
        <v>3412</v>
      </c>
      <c r="C155" t="s">
        <v>182</v>
      </c>
      <c r="D155" s="1">
        <v>85637</v>
      </c>
      <c r="E155" s="86">
        <f t="shared" si="34"/>
        <v>10770.594893724059</v>
      </c>
      <c r="F155" s="87">
        <f t="shared" si="28"/>
        <v>0.7607910685886925</v>
      </c>
      <c r="G155" s="189">
        <f t="shared" si="35"/>
        <v>2167.5848113510024</v>
      </c>
      <c r="H155" s="189">
        <f t="shared" si="29"/>
        <v>17234.466835051819</v>
      </c>
      <c r="I155" s="189">
        <f t="shared" si="30"/>
        <v>689.88732805647965</v>
      </c>
      <c r="J155" s="88">
        <f t="shared" si="31"/>
        <v>5485.29414537707</v>
      </c>
      <c r="K155" s="189">
        <f t="shared" si="36"/>
        <v>580.46271319464711</v>
      </c>
      <c r="L155" s="88">
        <f t="shared" si="32"/>
        <v>4615.2590326106392</v>
      </c>
      <c r="M155" s="89">
        <f t="shared" si="37"/>
        <v>21849.725867662459</v>
      </c>
      <c r="N155" s="89">
        <f t="shared" si="38"/>
        <v>107486.72586766246</v>
      </c>
      <c r="O155" s="89">
        <f t="shared" si="39"/>
        <v>13518.64241826971</v>
      </c>
      <c r="P155" s="90">
        <f t="shared" si="33"/>
        <v>0.95490198199328369</v>
      </c>
      <c r="Q155" s="1">
        <v>6224.1583219282256</v>
      </c>
      <c r="R155" s="90">
        <f t="shared" si="40"/>
        <v>0.21821699361281421</v>
      </c>
      <c r="S155" s="90">
        <f t="shared" si="40"/>
        <v>0.21515268222151043</v>
      </c>
      <c r="T155" s="92">
        <v>7951</v>
      </c>
      <c r="U155" s="191">
        <v>70297</v>
      </c>
      <c r="V155" s="191">
        <v>8863.5733198839989</v>
      </c>
      <c r="W155" s="196"/>
      <c r="X155" s="89">
        <v>0</v>
      </c>
      <c r="Y155" s="89">
        <f t="shared" si="41"/>
        <v>0</v>
      </c>
      <c r="Z155" s="1"/>
    </row>
    <row r="156" spans="2:26">
      <c r="B156" s="205">
        <v>3413</v>
      </c>
      <c r="C156" t="s">
        <v>183</v>
      </c>
      <c r="D156" s="1">
        <v>248267</v>
      </c>
      <c r="E156" s="86">
        <f t="shared" si="34"/>
        <v>11368.057145473695</v>
      </c>
      <c r="F156" s="87">
        <f t="shared" si="28"/>
        <v>0.80299337490836198</v>
      </c>
      <c r="G156" s="189">
        <f t="shared" si="35"/>
        <v>1785.2089702312358</v>
      </c>
      <c r="H156" s="189">
        <f t="shared" si="29"/>
        <v>38987.178700879958</v>
      </c>
      <c r="I156" s="189">
        <f t="shared" si="30"/>
        <v>480.77553994410727</v>
      </c>
      <c r="J156" s="88">
        <f t="shared" si="31"/>
        <v>10499.657016839359</v>
      </c>
      <c r="K156" s="189">
        <f t="shared" si="36"/>
        <v>371.35092508227467</v>
      </c>
      <c r="L156" s="88">
        <f t="shared" si="32"/>
        <v>8109.9328528717961</v>
      </c>
      <c r="M156" s="89">
        <f t="shared" si="37"/>
        <v>47097.111553751754</v>
      </c>
      <c r="N156" s="89">
        <f t="shared" si="38"/>
        <v>295364.11155375175</v>
      </c>
      <c r="O156" s="89">
        <f t="shared" si="39"/>
        <v>13524.617040787203</v>
      </c>
      <c r="P156" s="90">
        <f t="shared" si="33"/>
        <v>0.95532400505648019</v>
      </c>
      <c r="Q156" s="1">
        <v>14733.0359102742</v>
      </c>
      <c r="R156" s="90">
        <f t="shared" si="40"/>
        <v>0.20095295682670214</v>
      </c>
      <c r="S156" s="90">
        <f t="shared" si="40"/>
        <v>0.19281425827776003</v>
      </c>
      <c r="T156" s="92">
        <v>21839</v>
      </c>
      <c r="U156" s="191">
        <v>206725</v>
      </c>
      <c r="V156" s="191">
        <v>9530.4504172237321</v>
      </c>
      <c r="W156" s="196"/>
      <c r="X156" s="89">
        <v>0</v>
      </c>
      <c r="Y156" s="89">
        <f t="shared" si="41"/>
        <v>0</v>
      </c>
      <c r="Z156" s="1"/>
    </row>
    <row r="157" spans="2:26">
      <c r="B157" s="205">
        <v>3414</v>
      </c>
      <c r="C157" t="s">
        <v>184</v>
      </c>
      <c r="D157" s="1">
        <v>53501</v>
      </c>
      <c r="E157" s="86">
        <f t="shared" si="34"/>
        <v>10747.4889513861</v>
      </c>
      <c r="F157" s="87">
        <f t="shared" si="28"/>
        <v>0.75915895868803251</v>
      </c>
      <c r="G157" s="189">
        <f t="shared" si="35"/>
        <v>2182.3726144472962</v>
      </c>
      <c r="H157" s="189">
        <f t="shared" si="29"/>
        <v>10863.850874718641</v>
      </c>
      <c r="I157" s="189">
        <f t="shared" si="30"/>
        <v>697.97440787476535</v>
      </c>
      <c r="J157" s="88">
        <f t="shared" si="31"/>
        <v>3474.5166024005816</v>
      </c>
      <c r="K157" s="189">
        <f t="shared" si="36"/>
        <v>588.54979301293281</v>
      </c>
      <c r="L157" s="88">
        <f t="shared" si="32"/>
        <v>2929.8008696183797</v>
      </c>
      <c r="M157" s="89">
        <f t="shared" si="37"/>
        <v>13793.651744337021</v>
      </c>
      <c r="N157" s="89">
        <f t="shared" si="38"/>
        <v>67294.651744337025</v>
      </c>
      <c r="O157" s="89">
        <f t="shared" si="39"/>
        <v>13518.41135884633</v>
      </c>
      <c r="P157" s="90">
        <f t="shared" si="33"/>
        <v>0.95488566089427707</v>
      </c>
      <c r="Q157" s="1">
        <v>4497.5757787144539</v>
      </c>
      <c r="R157" s="90">
        <f t="shared" si="40"/>
        <v>0.19169172513642946</v>
      </c>
      <c r="S157" s="90">
        <f t="shared" si="40"/>
        <v>0.19839469185073638</v>
      </c>
      <c r="T157" s="92">
        <v>4978</v>
      </c>
      <c r="U157" s="191">
        <v>44895</v>
      </c>
      <c r="V157" s="191">
        <v>8968.2381142628856</v>
      </c>
      <c r="W157" s="196"/>
      <c r="X157" s="89">
        <v>0</v>
      </c>
      <c r="Y157" s="89">
        <f t="shared" si="41"/>
        <v>0</v>
      </c>
      <c r="Z157" s="1"/>
    </row>
    <row r="158" spans="2:26">
      <c r="B158" s="205">
        <v>3415</v>
      </c>
      <c r="C158" t="s">
        <v>185</v>
      </c>
      <c r="D158" s="1">
        <v>94744</v>
      </c>
      <c r="E158" s="86">
        <f t="shared" si="34"/>
        <v>11603.674219228415</v>
      </c>
      <c r="F158" s="87">
        <f t="shared" si="28"/>
        <v>0.81963640782236058</v>
      </c>
      <c r="G158" s="189">
        <f t="shared" si="35"/>
        <v>1634.414043028215</v>
      </c>
      <c r="H158" s="189">
        <f t="shared" si="29"/>
        <v>13344.990661325377</v>
      </c>
      <c r="I158" s="189">
        <f t="shared" si="30"/>
        <v>398.30956412995528</v>
      </c>
      <c r="J158" s="88">
        <f t="shared" si="31"/>
        <v>3252.1975911210848</v>
      </c>
      <c r="K158" s="189">
        <f t="shared" si="36"/>
        <v>288.88494926812268</v>
      </c>
      <c r="L158" s="88">
        <f t="shared" si="32"/>
        <v>2358.7456107742219</v>
      </c>
      <c r="M158" s="89">
        <f t="shared" si="37"/>
        <v>15703.736272099599</v>
      </c>
      <c r="N158" s="89">
        <f t="shared" si="38"/>
        <v>110447.7362720996</v>
      </c>
      <c r="O158" s="89">
        <f t="shared" si="39"/>
        <v>13526.973211524753</v>
      </c>
      <c r="P158" s="90">
        <f t="shared" si="33"/>
        <v>0.9554904353856204</v>
      </c>
      <c r="Q158" s="1">
        <v>4343.7233754928748</v>
      </c>
      <c r="R158" s="90">
        <f t="shared" si="40"/>
        <v>0.20151165444999619</v>
      </c>
      <c r="S158" s="90">
        <f t="shared" si="40"/>
        <v>0.19930434583802445</v>
      </c>
      <c r="T158" s="92">
        <v>8165</v>
      </c>
      <c r="U158" s="191">
        <v>78854</v>
      </c>
      <c r="V158" s="191">
        <v>9675.3374233128834</v>
      </c>
      <c r="W158" s="196"/>
      <c r="X158" s="89">
        <v>0</v>
      </c>
      <c r="Y158" s="89">
        <f t="shared" si="41"/>
        <v>0</v>
      </c>
      <c r="Z158" s="1"/>
    </row>
    <row r="159" spans="2:26">
      <c r="B159" s="205">
        <v>3416</v>
      </c>
      <c r="C159" t="s">
        <v>186</v>
      </c>
      <c r="D159" s="1">
        <v>61188</v>
      </c>
      <c r="E159" s="86">
        <f t="shared" si="34"/>
        <v>10025.888907094872</v>
      </c>
      <c r="F159" s="87">
        <f t="shared" si="28"/>
        <v>0.70818806300335113</v>
      </c>
      <c r="G159" s="189">
        <f t="shared" si="35"/>
        <v>2644.1966427936823</v>
      </c>
      <c r="H159" s="189">
        <f t="shared" si="29"/>
        <v>16137.532110969843</v>
      </c>
      <c r="I159" s="189">
        <f t="shared" si="30"/>
        <v>950.53442337669526</v>
      </c>
      <c r="J159" s="88">
        <f t="shared" si="31"/>
        <v>5801.1115858679714</v>
      </c>
      <c r="K159" s="189">
        <f t="shared" si="36"/>
        <v>841.10980851486272</v>
      </c>
      <c r="L159" s="88">
        <f t="shared" si="32"/>
        <v>5133.2931613662076</v>
      </c>
      <c r="M159" s="89">
        <f t="shared" si="37"/>
        <v>21270.825272336049</v>
      </c>
      <c r="N159" s="89">
        <f t="shared" si="38"/>
        <v>82458.825272336049</v>
      </c>
      <c r="O159" s="89">
        <f t="shared" si="39"/>
        <v>13511.195358403416</v>
      </c>
      <c r="P159" s="90">
        <f t="shared" si="33"/>
        <v>0.95437595193743019</v>
      </c>
      <c r="Q159" s="1">
        <v>5653.9332799305666</v>
      </c>
      <c r="R159" s="90">
        <f t="shared" si="40"/>
        <v>0.19170318434122116</v>
      </c>
      <c r="S159" s="90">
        <f t="shared" si="40"/>
        <v>0.18311151792945429</v>
      </c>
      <c r="T159" s="92">
        <v>6103</v>
      </c>
      <c r="U159" s="191">
        <v>51345</v>
      </c>
      <c r="V159" s="191">
        <v>8474.1706552236337</v>
      </c>
      <c r="W159" s="196"/>
      <c r="X159" s="89">
        <v>0</v>
      </c>
      <c r="Y159" s="89">
        <f t="shared" si="41"/>
        <v>0</v>
      </c>
      <c r="Z159" s="1"/>
    </row>
    <row r="160" spans="2:26">
      <c r="B160" s="205">
        <v>3417</v>
      </c>
      <c r="C160" t="s">
        <v>187</v>
      </c>
      <c r="D160" s="1">
        <v>47916</v>
      </c>
      <c r="E160" s="86">
        <f t="shared" si="34"/>
        <v>10736.27604750168</v>
      </c>
      <c r="F160" s="87">
        <f t="shared" si="28"/>
        <v>0.75836692470918698</v>
      </c>
      <c r="G160" s="189">
        <f t="shared" si="35"/>
        <v>2189.5488729333251</v>
      </c>
      <c r="H160" s="189">
        <f t="shared" si="29"/>
        <v>9771.9566199014298</v>
      </c>
      <c r="I160" s="189">
        <f t="shared" si="30"/>
        <v>701.89892423431229</v>
      </c>
      <c r="J160" s="88">
        <f t="shared" si="31"/>
        <v>3132.5748988577357</v>
      </c>
      <c r="K160" s="189">
        <f t="shared" si="36"/>
        <v>592.47430937247975</v>
      </c>
      <c r="L160" s="88">
        <f t="shared" si="32"/>
        <v>2644.2128427293769</v>
      </c>
      <c r="M160" s="89">
        <f t="shared" si="37"/>
        <v>12416.169462630807</v>
      </c>
      <c r="N160" s="89">
        <f t="shared" si="38"/>
        <v>60332.169462630809</v>
      </c>
      <c r="O160" s="89">
        <f t="shared" si="39"/>
        <v>13518.299229807486</v>
      </c>
      <c r="P160" s="90">
        <f t="shared" si="33"/>
        <v>0.9548777405544886</v>
      </c>
      <c r="Q160" s="1">
        <v>2416.0594114910873</v>
      </c>
      <c r="R160" s="90">
        <f t="shared" si="40"/>
        <v>0.18264389377036233</v>
      </c>
      <c r="S160" s="90">
        <f t="shared" si="40"/>
        <v>0.19589332121569447</v>
      </c>
      <c r="T160" s="92">
        <v>4463</v>
      </c>
      <c r="U160" s="191">
        <v>40516</v>
      </c>
      <c r="V160" s="191">
        <v>8977.6202082871714</v>
      </c>
      <c r="W160" s="196"/>
      <c r="X160" s="89">
        <v>0</v>
      </c>
      <c r="Y160" s="89">
        <f t="shared" si="41"/>
        <v>0</v>
      </c>
      <c r="Z160" s="1"/>
    </row>
    <row r="161" spans="2:26">
      <c r="B161" s="205">
        <v>3418</v>
      </c>
      <c r="C161" t="s">
        <v>188</v>
      </c>
      <c r="D161" s="1">
        <v>75145</v>
      </c>
      <c r="E161" s="86">
        <f t="shared" si="34"/>
        <v>10413.664079822616</v>
      </c>
      <c r="F161" s="87">
        <f t="shared" si="28"/>
        <v>0.73557892589836249</v>
      </c>
      <c r="G161" s="189">
        <f t="shared" si="35"/>
        <v>2396.020532247926</v>
      </c>
      <c r="H161" s="189">
        <f t="shared" si="29"/>
        <v>17289.684160701032</v>
      </c>
      <c r="I161" s="189">
        <f t="shared" si="30"/>
        <v>814.81311292198461</v>
      </c>
      <c r="J161" s="88">
        <f t="shared" si="31"/>
        <v>5879.6914228450414</v>
      </c>
      <c r="K161" s="189">
        <f t="shared" si="36"/>
        <v>705.38849806015207</v>
      </c>
      <c r="L161" s="88">
        <f t="shared" si="32"/>
        <v>5090.0834020020575</v>
      </c>
      <c r="M161" s="89">
        <f t="shared" si="37"/>
        <v>22379.767562703091</v>
      </c>
      <c r="N161" s="89">
        <f t="shared" si="38"/>
        <v>97524.767562703084</v>
      </c>
      <c r="O161" s="89">
        <f t="shared" si="39"/>
        <v>13515.073110130694</v>
      </c>
      <c r="P161" s="90">
        <f t="shared" si="33"/>
        <v>0.95464986056638024</v>
      </c>
      <c r="Q161" s="1">
        <v>4637.903021133694</v>
      </c>
      <c r="R161" s="90">
        <f t="shared" si="40"/>
        <v>0.18921014733577046</v>
      </c>
      <c r="S161" s="90">
        <f t="shared" si="40"/>
        <v>0.19431900467604332</v>
      </c>
      <c r="T161" s="92">
        <v>7216</v>
      </c>
      <c r="U161" s="191">
        <v>63189</v>
      </c>
      <c r="V161" s="191">
        <v>8719.3321374361803</v>
      </c>
      <c r="W161" s="196"/>
      <c r="X161" s="89">
        <v>0</v>
      </c>
      <c r="Y161" s="89">
        <f t="shared" si="41"/>
        <v>0</v>
      </c>
      <c r="Z161" s="1"/>
    </row>
    <row r="162" spans="2:26">
      <c r="B162" s="205">
        <v>3419</v>
      </c>
      <c r="C162" t="s">
        <v>189</v>
      </c>
      <c r="D162" s="1">
        <v>37628</v>
      </c>
      <c r="E162" s="86">
        <f t="shared" si="34"/>
        <v>10411.732152739347</v>
      </c>
      <c r="F162" s="87">
        <f t="shared" si="28"/>
        <v>0.73544246241750388</v>
      </c>
      <c r="G162" s="189">
        <f t="shared" si="35"/>
        <v>2397.2569655812181</v>
      </c>
      <c r="H162" s="189">
        <f t="shared" si="29"/>
        <v>8663.6866736105221</v>
      </c>
      <c r="I162" s="189">
        <f t="shared" si="30"/>
        <v>815.48928740112888</v>
      </c>
      <c r="J162" s="88">
        <f t="shared" si="31"/>
        <v>2947.1782846676797</v>
      </c>
      <c r="K162" s="189">
        <f t="shared" si="36"/>
        <v>706.06467253929634</v>
      </c>
      <c r="L162" s="88">
        <f t="shared" si="32"/>
        <v>2551.7177265570167</v>
      </c>
      <c r="M162" s="89">
        <f t="shared" si="37"/>
        <v>11215.404400167539</v>
      </c>
      <c r="N162" s="89">
        <f t="shared" si="38"/>
        <v>48843.404400167536</v>
      </c>
      <c r="O162" s="89">
        <f t="shared" si="39"/>
        <v>13515.053790859862</v>
      </c>
      <c r="P162" s="90">
        <f t="shared" si="33"/>
        <v>0.95464849593157175</v>
      </c>
      <c r="Q162" s="1">
        <v>2638.390390573335</v>
      </c>
      <c r="R162" s="90">
        <f t="shared" si="40"/>
        <v>0.24931106610445233</v>
      </c>
      <c r="S162" s="90">
        <f t="shared" si="40"/>
        <v>0.23029830776584012</v>
      </c>
      <c r="T162" s="92">
        <v>3614</v>
      </c>
      <c r="U162" s="191">
        <v>30119</v>
      </c>
      <c r="V162" s="191">
        <v>8462.7704411351497</v>
      </c>
      <c r="W162" s="196"/>
      <c r="X162" s="89">
        <v>0</v>
      </c>
      <c r="Y162" s="89">
        <f t="shared" si="41"/>
        <v>0</v>
      </c>
      <c r="Z162" s="1"/>
    </row>
    <row r="163" spans="2:26">
      <c r="B163" s="205">
        <v>3420</v>
      </c>
      <c r="C163" t="s">
        <v>190</v>
      </c>
      <c r="D163" s="1">
        <v>253955</v>
      </c>
      <c r="E163" s="86">
        <f t="shared" si="34"/>
        <v>11576.560149519077</v>
      </c>
      <c r="F163" s="87">
        <f t="shared" si="28"/>
        <v>0.8177211800868921</v>
      </c>
      <c r="G163" s="189">
        <f t="shared" si="35"/>
        <v>1651.7670476421913</v>
      </c>
      <c r="H163" s="189">
        <f t="shared" si="29"/>
        <v>36234.813724126747</v>
      </c>
      <c r="I163" s="189">
        <f t="shared" si="30"/>
        <v>407.79948852822349</v>
      </c>
      <c r="J163" s="88">
        <f t="shared" si="31"/>
        <v>8945.89737984364</v>
      </c>
      <c r="K163" s="189">
        <f t="shared" si="36"/>
        <v>298.37487366639095</v>
      </c>
      <c r="L163" s="88">
        <f t="shared" si="32"/>
        <v>6545.4496036196188</v>
      </c>
      <c r="M163" s="89">
        <f t="shared" si="37"/>
        <v>42780.263327746368</v>
      </c>
      <c r="N163" s="89">
        <f t="shared" si="38"/>
        <v>296735.26332774636</v>
      </c>
      <c r="O163" s="89">
        <f t="shared" si="39"/>
        <v>13526.702070827658</v>
      </c>
      <c r="P163" s="90">
        <f t="shared" si="33"/>
        <v>0.95547128310826557</v>
      </c>
      <c r="Q163" s="1">
        <v>12953.052617046811</v>
      </c>
      <c r="R163" s="90">
        <f t="shared" si="40"/>
        <v>0.20774520620910059</v>
      </c>
      <c r="S163" s="90">
        <f t="shared" si="40"/>
        <v>0.20565310984971019</v>
      </c>
      <c r="T163" s="92">
        <v>21937</v>
      </c>
      <c r="U163" s="191">
        <v>210272</v>
      </c>
      <c r="V163" s="191">
        <v>9601.8996301200968</v>
      </c>
      <c r="W163" s="196"/>
      <c r="X163" s="89">
        <v>0</v>
      </c>
      <c r="Y163" s="89">
        <f t="shared" si="41"/>
        <v>0</v>
      </c>
      <c r="Z163" s="1"/>
    </row>
    <row r="164" spans="2:26">
      <c r="B164" s="205">
        <v>3421</v>
      </c>
      <c r="C164" t="s">
        <v>191</v>
      </c>
      <c r="D164" s="1">
        <v>75704</v>
      </c>
      <c r="E164" s="86">
        <f t="shared" si="34"/>
        <v>11693.543404386779</v>
      </c>
      <c r="F164" s="87">
        <f t="shared" si="28"/>
        <v>0.82598440197537315</v>
      </c>
      <c r="G164" s="189">
        <f t="shared" si="35"/>
        <v>1576.8977645268617</v>
      </c>
      <c r="H164" s="189">
        <f t="shared" si="29"/>
        <v>10208.836127546903</v>
      </c>
      <c r="I164" s="189">
        <f t="shared" si="30"/>
        <v>366.85534932452771</v>
      </c>
      <c r="J164" s="88">
        <f t="shared" si="31"/>
        <v>2375.0215315269925</v>
      </c>
      <c r="K164" s="189">
        <f t="shared" si="36"/>
        <v>257.43073446269511</v>
      </c>
      <c r="L164" s="88">
        <f t="shared" si="32"/>
        <v>1666.6065749114882</v>
      </c>
      <c r="M164" s="89">
        <f t="shared" si="37"/>
        <v>11875.442702458391</v>
      </c>
      <c r="N164" s="89">
        <f t="shared" si="38"/>
        <v>87579.442702458386</v>
      </c>
      <c r="O164" s="89">
        <f t="shared" si="39"/>
        <v>13527.871903376334</v>
      </c>
      <c r="P164" s="90">
        <f t="shared" si="33"/>
        <v>0.95555391532715028</v>
      </c>
      <c r="Q164" s="1">
        <v>3095.3465269982589</v>
      </c>
      <c r="R164" s="90">
        <f t="shared" si="40"/>
        <v>0.16812739168003951</v>
      </c>
      <c r="S164" s="90">
        <f t="shared" si="40"/>
        <v>0.18039687926642251</v>
      </c>
      <c r="T164" s="92">
        <v>6474</v>
      </c>
      <c r="U164" s="191">
        <v>64808</v>
      </c>
      <c r="V164" s="191">
        <v>9906.4506267196575</v>
      </c>
      <c r="W164" s="196"/>
      <c r="X164" s="89">
        <v>0</v>
      </c>
      <c r="Y164" s="89">
        <f t="shared" si="41"/>
        <v>0</v>
      </c>
      <c r="Z164" s="1"/>
    </row>
    <row r="165" spans="2:26">
      <c r="B165" s="205">
        <v>3422</v>
      </c>
      <c r="C165" t="s">
        <v>192</v>
      </c>
      <c r="D165" s="1">
        <v>56355</v>
      </c>
      <c r="E165" s="86">
        <f t="shared" si="34"/>
        <v>13446.671438797424</v>
      </c>
      <c r="F165" s="87">
        <f t="shared" si="28"/>
        <v>0.94981824437986673</v>
      </c>
      <c r="G165" s="189">
        <f t="shared" si="35"/>
        <v>454.89582250404874</v>
      </c>
      <c r="H165" s="189">
        <f t="shared" si="29"/>
        <v>1906.4683921144681</v>
      </c>
      <c r="I165" s="189">
        <f t="shared" si="30"/>
        <v>0</v>
      </c>
      <c r="J165" s="88">
        <f t="shared" si="31"/>
        <v>0</v>
      </c>
      <c r="K165" s="189">
        <f t="shared" si="36"/>
        <v>-109.42461486183257</v>
      </c>
      <c r="L165" s="88">
        <f t="shared" si="32"/>
        <v>-458.59856088594029</v>
      </c>
      <c r="M165" s="89">
        <f t="shared" si="37"/>
        <v>1447.8698312285278</v>
      </c>
      <c r="N165" s="89">
        <f t="shared" si="38"/>
        <v>57802.869831228527</v>
      </c>
      <c r="O165" s="89">
        <f t="shared" si="39"/>
        <v>13792.142646439639</v>
      </c>
      <c r="P165" s="90">
        <f t="shared" si="33"/>
        <v>0.9742209270378045</v>
      </c>
      <c r="Q165" s="1">
        <v>306.04720052737161</v>
      </c>
      <c r="R165" s="90">
        <f t="shared" si="40"/>
        <v>0.37166849215041986</v>
      </c>
      <c r="S165" s="90">
        <f t="shared" si="40"/>
        <v>0.37625053912968648</v>
      </c>
      <c r="T165" s="92">
        <v>4191</v>
      </c>
      <c r="U165" s="191">
        <v>41085</v>
      </c>
      <c r="V165" s="191">
        <v>9770.5112960760998</v>
      </c>
      <c r="W165" s="196"/>
      <c r="X165" s="89">
        <v>0</v>
      </c>
      <c r="Y165" s="89">
        <f t="shared" si="41"/>
        <v>0</v>
      </c>
      <c r="Z165" s="1"/>
    </row>
    <row r="166" spans="2:26">
      <c r="B166" s="205">
        <v>3423</v>
      </c>
      <c r="C166" t="s">
        <v>193</v>
      </c>
      <c r="D166" s="1">
        <v>24707</v>
      </c>
      <c r="E166" s="86">
        <f t="shared" si="34"/>
        <v>11034.836980794997</v>
      </c>
      <c r="F166" s="87">
        <f t="shared" si="28"/>
        <v>0.77945605615645863</v>
      </c>
      <c r="G166" s="189">
        <f t="shared" si="35"/>
        <v>1998.4698756256025</v>
      </c>
      <c r="H166" s="189">
        <f t="shared" si="29"/>
        <v>4474.5740515257239</v>
      </c>
      <c r="I166" s="189">
        <f t="shared" si="30"/>
        <v>597.40259758165155</v>
      </c>
      <c r="J166" s="88">
        <f t="shared" si="31"/>
        <v>1337.5844159853179</v>
      </c>
      <c r="K166" s="189">
        <f t="shared" si="36"/>
        <v>487.97798271981901</v>
      </c>
      <c r="L166" s="88">
        <f t="shared" si="32"/>
        <v>1092.5827033096748</v>
      </c>
      <c r="M166" s="89">
        <f t="shared" si="37"/>
        <v>5567.1567548353987</v>
      </c>
      <c r="N166" s="89">
        <f t="shared" si="38"/>
        <v>30274.1567548354</v>
      </c>
      <c r="O166" s="89">
        <f t="shared" si="39"/>
        <v>13521.284839140419</v>
      </c>
      <c r="P166" s="90">
        <f t="shared" si="33"/>
        <v>0.95508863186896131</v>
      </c>
      <c r="Q166" s="1">
        <v>1355.7445557536548</v>
      </c>
      <c r="R166" s="90">
        <f t="shared" si="40"/>
        <v>0.19721858797305811</v>
      </c>
      <c r="S166" s="90">
        <f t="shared" si="40"/>
        <v>0.20310041221053168</v>
      </c>
      <c r="T166" s="92">
        <v>2239</v>
      </c>
      <c r="U166" s="191">
        <v>20637</v>
      </c>
      <c r="V166" s="191">
        <v>9172</v>
      </c>
      <c r="W166" s="196"/>
      <c r="X166" s="89">
        <v>0</v>
      </c>
      <c r="Y166" s="89">
        <f t="shared" si="41"/>
        <v>0</v>
      </c>
      <c r="Z166" s="1"/>
    </row>
    <row r="167" spans="2:26">
      <c r="B167" s="205">
        <v>3424</v>
      </c>
      <c r="C167" t="s">
        <v>194</v>
      </c>
      <c r="D167" s="1">
        <v>20190</v>
      </c>
      <c r="E167" s="86">
        <f t="shared" si="34"/>
        <v>10996.732026143791</v>
      </c>
      <c r="F167" s="87">
        <f t="shared" si="28"/>
        <v>0.77676447695831174</v>
      </c>
      <c r="G167" s="189">
        <f t="shared" si="35"/>
        <v>2022.8570466023741</v>
      </c>
      <c r="H167" s="189">
        <f t="shared" si="29"/>
        <v>3713.9655375619586</v>
      </c>
      <c r="I167" s="189">
        <f t="shared" si="30"/>
        <v>610.73933170957355</v>
      </c>
      <c r="J167" s="88">
        <f t="shared" si="31"/>
        <v>1121.317413018777</v>
      </c>
      <c r="K167" s="189">
        <f t="shared" si="36"/>
        <v>501.31471684774101</v>
      </c>
      <c r="L167" s="88">
        <f t="shared" si="32"/>
        <v>920.41382013245254</v>
      </c>
      <c r="M167" s="89">
        <f t="shared" si="37"/>
        <v>4634.3793576944108</v>
      </c>
      <c r="N167" s="89">
        <f t="shared" si="38"/>
        <v>24824.379357694412</v>
      </c>
      <c r="O167" s="89">
        <f t="shared" si="39"/>
        <v>13520.903789593905</v>
      </c>
      <c r="P167" s="90">
        <f t="shared" si="33"/>
        <v>0.95506171607697976</v>
      </c>
      <c r="Q167" s="1">
        <v>1945.0072819846841</v>
      </c>
      <c r="R167" s="90">
        <f t="shared" si="40"/>
        <v>0.13695235949994369</v>
      </c>
      <c r="S167" s="90">
        <f t="shared" si="40"/>
        <v>0.14314491047761232</v>
      </c>
      <c r="T167" s="92">
        <v>1836</v>
      </c>
      <c r="U167" s="191">
        <v>17758</v>
      </c>
      <c r="V167" s="191">
        <v>9619.718309859154</v>
      </c>
      <c r="W167" s="196"/>
      <c r="X167" s="89">
        <v>0</v>
      </c>
      <c r="Y167" s="89">
        <f t="shared" si="41"/>
        <v>0</v>
      </c>
      <c r="Z167" s="1"/>
    </row>
    <row r="168" spans="2:26">
      <c r="B168" s="205">
        <v>3425</v>
      </c>
      <c r="C168" t="s">
        <v>195</v>
      </c>
      <c r="D168" s="1">
        <v>12861</v>
      </c>
      <c r="E168" s="86">
        <f t="shared" si="34"/>
        <v>9993.0069930069931</v>
      </c>
      <c r="F168" s="87">
        <f t="shared" si="28"/>
        <v>0.70586541817240167</v>
      </c>
      <c r="G168" s="189">
        <f t="shared" si="35"/>
        <v>2665.241067809925</v>
      </c>
      <c r="H168" s="189">
        <f t="shared" si="29"/>
        <v>3430.1652542713737</v>
      </c>
      <c r="I168" s="189">
        <f t="shared" si="30"/>
        <v>962.04309330745275</v>
      </c>
      <c r="J168" s="88">
        <f t="shared" si="31"/>
        <v>1238.1494610866916</v>
      </c>
      <c r="K168" s="189">
        <f t="shared" si="36"/>
        <v>852.61847844562021</v>
      </c>
      <c r="L168" s="88">
        <f t="shared" si="32"/>
        <v>1097.3199817595132</v>
      </c>
      <c r="M168" s="89">
        <f t="shared" si="37"/>
        <v>4527.4852360308869</v>
      </c>
      <c r="N168" s="89">
        <f t="shared" si="38"/>
        <v>17388.485236030887</v>
      </c>
      <c r="O168" s="89">
        <f t="shared" si="39"/>
        <v>13510.866539262539</v>
      </c>
      <c r="P168" s="90">
        <f t="shared" si="33"/>
        <v>0.95435272548912076</v>
      </c>
      <c r="Q168" s="1">
        <v>1068.7122613912238</v>
      </c>
      <c r="R168" s="90">
        <f t="shared" si="40"/>
        <v>0.12391855282705584</v>
      </c>
      <c r="S168" s="90">
        <f t="shared" si="40"/>
        <v>0.15797669079151219</v>
      </c>
      <c r="T168" s="92">
        <v>1287</v>
      </c>
      <c r="U168" s="191">
        <v>11443</v>
      </c>
      <c r="V168" s="191">
        <v>8629.71342383107</v>
      </c>
      <c r="W168" s="196"/>
      <c r="X168" s="89">
        <v>0</v>
      </c>
      <c r="Y168" s="89">
        <f t="shared" si="41"/>
        <v>0</v>
      </c>
      <c r="Z168" s="1"/>
    </row>
    <row r="169" spans="2:26">
      <c r="B169" s="205">
        <v>3426</v>
      </c>
      <c r="C169" t="s">
        <v>196</v>
      </c>
      <c r="D169" s="1">
        <v>17420</v>
      </c>
      <c r="E169" s="86">
        <f t="shared" si="34"/>
        <v>10826.600372902425</v>
      </c>
      <c r="F169" s="87">
        <f t="shared" si="28"/>
        <v>0.76474706811994941</v>
      </c>
      <c r="G169" s="189">
        <f t="shared" si="35"/>
        <v>2131.7413046768484</v>
      </c>
      <c r="H169" s="189">
        <f t="shared" si="29"/>
        <v>3429.971759225049</v>
      </c>
      <c r="I169" s="189">
        <f t="shared" si="30"/>
        <v>670.28541034405157</v>
      </c>
      <c r="J169" s="88">
        <f t="shared" si="31"/>
        <v>1078.4892252435789</v>
      </c>
      <c r="K169" s="189">
        <f t="shared" si="36"/>
        <v>560.86079548221903</v>
      </c>
      <c r="L169" s="88">
        <f t="shared" si="32"/>
        <v>902.42501993089036</v>
      </c>
      <c r="M169" s="89">
        <f t="shared" si="37"/>
        <v>4332.3967791559389</v>
      </c>
      <c r="N169" s="89">
        <f t="shared" si="38"/>
        <v>21752.396779155941</v>
      </c>
      <c r="O169" s="89">
        <f t="shared" si="39"/>
        <v>13519.202473061492</v>
      </c>
      <c r="P169" s="90">
        <f t="shared" si="33"/>
        <v>0.95494154198859615</v>
      </c>
      <c r="Q169" s="1">
        <v>1145.4871550726298</v>
      </c>
      <c r="R169" s="90">
        <f t="shared" si="40"/>
        <v>0.2427766283798245</v>
      </c>
      <c r="S169" s="90">
        <f t="shared" si="40"/>
        <v>0.24045945629459173</v>
      </c>
      <c r="T169" s="92">
        <v>1609</v>
      </c>
      <c r="U169" s="191">
        <v>14017</v>
      </c>
      <c r="V169" s="191">
        <v>8727.8953922789551</v>
      </c>
      <c r="W169" s="196"/>
      <c r="X169" s="89">
        <v>0</v>
      </c>
      <c r="Y169" s="89">
        <f t="shared" si="41"/>
        <v>0</v>
      </c>
      <c r="Z169" s="1"/>
    </row>
    <row r="170" spans="2:26">
      <c r="B170" s="205">
        <v>3427</v>
      </c>
      <c r="C170" t="s">
        <v>197</v>
      </c>
      <c r="D170" s="1">
        <v>68669</v>
      </c>
      <c r="E170" s="86">
        <f t="shared" si="34"/>
        <v>11917.563346060395</v>
      </c>
      <c r="F170" s="87">
        <f t="shared" si="28"/>
        <v>0.84180826059160951</v>
      </c>
      <c r="G170" s="189">
        <f t="shared" si="35"/>
        <v>1433.5250018557476</v>
      </c>
      <c r="H170" s="189">
        <f t="shared" si="29"/>
        <v>8259.9710606928184</v>
      </c>
      <c r="I170" s="189">
        <f t="shared" si="30"/>
        <v>288.44836973876215</v>
      </c>
      <c r="J170" s="88">
        <f t="shared" si="31"/>
        <v>1662.0395064347474</v>
      </c>
      <c r="K170" s="189">
        <f t="shared" si="36"/>
        <v>179.02375487692959</v>
      </c>
      <c r="L170" s="88">
        <f t="shared" si="32"/>
        <v>1031.5348756008682</v>
      </c>
      <c r="M170" s="89">
        <f t="shared" si="37"/>
        <v>9291.5059362936863</v>
      </c>
      <c r="N170" s="89">
        <f t="shared" si="38"/>
        <v>77960.505936293688</v>
      </c>
      <c r="O170" s="89">
        <f t="shared" si="39"/>
        <v>13530.112102793073</v>
      </c>
      <c r="P170" s="90">
        <f t="shared" si="33"/>
        <v>0.95571215391331288</v>
      </c>
      <c r="Q170" s="1">
        <v>3041.5794328952934</v>
      </c>
      <c r="R170" s="90">
        <f t="shared" si="40"/>
        <v>0.24537985817660821</v>
      </c>
      <c r="S170" s="90">
        <f t="shared" si="40"/>
        <v>0.23673438883834638</v>
      </c>
      <c r="T170" s="92">
        <v>5762</v>
      </c>
      <c r="U170" s="191">
        <v>55139</v>
      </c>
      <c r="V170" s="191">
        <v>9636.3159734358615</v>
      </c>
      <c r="W170" s="196"/>
      <c r="X170" s="89">
        <v>0</v>
      </c>
      <c r="Y170" s="89">
        <f t="shared" si="41"/>
        <v>0</v>
      </c>
      <c r="Z170" s="1"/>
    </row>
    <row r="171" spans="2:26">
      <c r="B171" s="205">
        <v>3428</v>
      </c>
      <c r="C171" t="s">
        <v>198</v>
      </c>
      <c r="D171" s="1">
        <v>28307</v>
      </c>
      <c r="E171" s="86">
        <f t="shared" si="34"/>
        <v>11359.149277688603</v>
      </c>
      <c r="F171" s="87">
        <f t="shared" si="28"/>
        <v>0.80236415931554306</v>
      </c>
      <c r="G171" s="189">
        <f t="shared" si="35"/>
        <v>1790.9100056136947</v>
      </c>
      <c r="H171" s="189">
        <f t="shared" si="29"/>
        <v>4462.9477339893274</v>
      </c>
      <c r="I171" s="189">
        <f t="shared" si="30"/>
        <v>483.8932936688895</v>
      </c>
      <c r="J171" s="88">
        <f t="shared" si="31"/>
        <v>1205.8620878228726</v>
      </c>
      <c r="K171" s="189">
        <f t="shared" si="36"/>
        <v>374.4686788070569</v>
      </c>
      <c r="L171" s="88">
        <f t="shared" si="32"/>
        <v>933.17594758718576</v>
      </c>
      <c r="M171" s="89">
        <f t="shared" si="37"/>
        <v>5396.1236815765133</v>
      </c>
      <c r="N171" s="89">
        <f t="shared" si="38"/>
        <v>33703.123681576515</v>
      </c>
      <c r="O171" s="89">
        <f t="shared" si="39"/>
        <v>13524.527962109356</v>
      </c>
      <c r="P171" s="90">
        <f t="shared" si="33"/>
        <v>0.95531771290055223</v>
      </c>
      <c r="Q171" s="1">
        <v>1906.8248293604793</v>
      </c>
      <c r="R171" s="90">
        <f t="shared" si="40"/>
        <v>5.4814428379788345E-2</v>
      </c>
      <c r="S171" s="90">
        <f t="shared" si="40"/>
        <v>6.2010192939361421E-2</v>
      </c>
      <c r="T171" s="92">
        <v>2492</v>
      </c>
      <c r="U171" s="191">
        <v>26836</v>
      </c>
      <c r="V171" s="191">
        <v>10695.894778796333</v>
      </c>
      <c r="W171" s="196"/>
      <c r="X171" s="89">
        <v>0</v>
      </c>
      <c r="Y171" s="89">
        <f t="shared" si="41"/>
        <v>0</v>
      </c>
      <c r="Z171" s="1"/>
    </row>
    <row r="172" spans="2:26">
      <c r="B172" s="205">
        <v>3429</v>
      </c>
      <c r="C172" t="s">
        <v>199</v>
      </c>
      <c r="D172" s="1">
        <v>15541</v>
      </c>
      <c r="E172" s="86">
        <f t="shared" si="34"/>
        <v>10190.819672131149</v>
      </c>
      <c r="F172" s="87">
        <f t="shared" si="28"/>
        <v>0.71983810222710976</v>
      </c>
      <c r="G172" s="189">
        <f t="shared" si="35"/>
        <v>2538.6409531704653</v>
      </c>
      <c r="H172" s="189">
        <f t="shared" si="29"/>
        <v>3871.4274535849599</v>
      </c>
      <c r="I172" s="189">
        <f t="shared" si="30"/>
        <v>892.80865561399833</v>
      </c>
      <c r="J172" s="88">
        <f t="shared" si="31"/>
        <v>1361.5331998113475</v>
      </c>
      <c r="K172" s="189">
        <f t="shared" si="36"/>
        <v>783.38404075216579</v>
      </c>
      <c r="L172" s="88">
        <f t="shared" si="32"/>
        <v>1194.6606621470528</v>
      </c>
      <c r="M172" s="89">
        <f t="shared" si="37"/>
        <v>5066.0881157320127</v>
      </c>
      <c r="N172" s="89">
        <f t="shared" si="38"/>
        <v>20607.088115732011</v>
      </c>
      <c r="O172" s="89">
        <f t="shared" si="39"/>
        <v>13512.844666053777</v>
      </c>
      <c r="P172" s="90">
        <f t="shared" si="33"/>
        <v>0.95449245232966762</v>
      </c>
      <c r="Q172" s="1">
        <v>1297.63283498183</v>
      </c>
      <c r="R172" s="90">
        <f t="shared" si="40"/>
        <v>9.3281744635947947E-2</v>
      </c>
      <c r="S172" s="90">
        <f t="shared" si="40"/>
        <v>0.10403533556679345</v>
      </c>
      <c r="T172" s="92">
        <v>1525</v>
      </c>
      <c r="U172" s="191">
        <v>14215</v>
      </c>
      <c r="V172" s="191">
        <v>9230.5194805194806</v>
      </c>
      <c r="W172" s="196"/>
      <c r="X172" s="89">
        <v>0</v>
      </c>
      <c r="Y172" s="89">
        <f t="shared" si="41"/>
        <v>0</v>
      </c>
      <c r="Z172" s="1"/>
    </row>
    <row r="173" spans="2:26">
      <c r="B173" s="205">
        <v>3430</v>
      </c>
      <c r="C173" t="s">
        <v>200</v>
      </c>
      <c r="D173" s="1">
        <v>22071</v>
      </c>
      <c r="E173" s="86">
        <f t="shared" si="34"/>
        <v>11796.365579903793</v>
      </c>
      <c r="F173" s="87">
        <f t="shared" si="28"/>
        <v>0.8332473427468049</v>
      </c>
      <c r="G173" s="189">
        <f t="shared" si="35"/>
        <v>1511.0915721959725</v>
      </c>
      <c r="H173" s="189">
        <f t="shared" si="29"/>
        <v>2827.2523315786643</v>
      </c>
      <c r="I173" s="189">
        <f t="shared" si="30"/>
        <v>330.8675878935727</v>
      </c>
      <c r="J173" s="88">
        <f t="shared" si="31"/>
        <v>619.0532569488746</v>
      </c>
      <c r="K173" s="189">
        <f t="shared" si="36"/>
        <v>221.44297303174014</v>
      </c>
      <c r="L173" s="88">
        <f t="shared" si="32"/>
        <v>414.31980254238584</v>
      </c>
      <c r="M173" s="89">
        <f t="shared" si="37"/>
        <v>3241.5721341210501</v>
      </c>
      <c r="N173" s="89">
        <f t="shared" si="38"/>
        <v>25312.572134121052</v>
      </c>
      <c r="O173" s="89">
        <f t="shared" si="39"/>
        <v>13528.900125131509</v>
      </c>
      <c r="P173" s="90">
        <f t="shared" si="33"/>
        <v>0.95562654473486497</v>
      </c>
      <c r="Q173" s="1">
        <v>533.56324868918728</v>
      </c>
      <c r="R173" s="90">
        <f t="shared" si="40"/>
        <v>0.20088144077479733</v>
      </c>
      <c r="S173" s="90">
        <f t="shared" si="40"/>
        <v>0.21628558539189779</v>
      </c>
      <c r="T173" s="92">
        <v>1871</v>
      </c>
      <c r="U173" s="191">
        <v>18379</v>
      </c>
      <c r="V173" s="191">
        <v>9698.6807387862791</v>
      </c>
      <c r="W173" s="196"/>
      <c r="X173" s="89">
        <v>0</v>
      </c>
      <c r="Y173" s="89">
        <f t="shared" si="41"/>
        <v>0</v>
      </c>
      <c r="Z173" s="1"/>
    </row>
    <row r="174" spans="2:26">
      <c r="B174" s="205">
        <v>3431</v>
      </c>
      <c r="C174" t="s">
        <v>201</v>
      </c>
      <c r="D174" s="1">
        <v>27935</v>
      </c>
      <c r="E174" s="86">
        <f t="shared" si="34"/>
        <v>11072.136345620294</v>
      </c>
      <c r="F174" s="87">
        <f t="shared" si="28"/>
        <v>0.78209073176194932</v>
      </c>
      <c r="G174" s="189">
        <f t="shared" si="35"/>
        <v>1974.5982821374118</v>
      </c>
      <c r="H174" s="189">
        <f t="shared" si="29"/>
        <v>4981.9114658326898</v>
      </c>
      <c r="I174" s="189">
        <f t="shared" si="30"/>
        <v>584.34781989279736</v>
      </c>
      <c r="J174" s="88">
        <f t="shared" si="31"/>
        <v>1474.3095495895277</v>
      </c>
      <c r="K174" s="189">
        <f t="shared" si="36"/>
        <v>474.92320503096482</v>
      </c>
      <c r="L174" s="88">
        <f t="shared" si="32"/>
        <v>1198.2312462931243</v>
      </c>
      <c r="M174" s="89">
        <f t="shared" si="37"/>
        <v>6180.1427121258139</v>
      </c>
      <c r="N174" s="89">
        <f t="shared" si="38"/>
        <v>34115.142712125817</v>
      </c>
      <c r="O174" s="89">
        <f t="shared" si="39"/>
        <v>13521.657832788671</v>
      </c>
      <c r="P174" s="90">
        <f t="shared" si="33"/>
        <v>0.95511497862501615</v>
      </c>
      <c r="Q174" s="1">
        <v>1486.5915427273148</v>
      </c>
      <c r="R174" s="90">
        <f t="shared" si="40"/>
        <v>0.19421169630642954</v>
      </c>
      <c r="S174" s="90">
        <f t="shared" si="40"/>
        <v>0.19089838601148523</v>
      </c>
      <c r="T174" s="92">
        <v>2523</v>
      </c>
      <c r="U174" s="191">
        <v>23392</v>
      </c>
      <c r="V174" s="191">
        <v>9297.2972972972966</v>
      </c>
      <c r="W174" s="196"/>
      <c r="X174" s="89">
        <v>0</v>
      </c>
      <c r="Y174" s="89">
        <f t="shared" si="41"/>
        <v>0</v>
      </c>
      <c r="Z174" s="1"/>
    </row>
    <row r="175" spans="2:26">
      <c r="B175" s="205">
        <v>3432</v>
      </c>
      <c r="C175" t="s">
        <v>202</v>
      </c>
      <c r="D175" s="1">
        <v>22996</v>
      </c>
      <c r="E175" s="86">
        <f t="shared" si="34"/>
        <v>11696.846388606307</v>
      </c>
      <c r="F175" s="87">
        <f t="shared" si="28"/>
        <v>0.82621771136252409</v>
      </c>
      <c r="G175" s="189">
        <f t="shared" si="35"/>
        <v>1574.7838546263636</v>
      </c>
      <c r="H175" s="189">
        <f t="shared" si="29"/>
        <v>3096.0250581954306</v>
      </c>
      <c r="I175" s="189">
        <f t="shared" si="30"/>
        <v>365.69930484769282</v>
      </c>
      <c r="J175" s="88">
        <f t="shared" si="31"/>
        <v>718.96483333056403</v>
      </c>
      <c r="K175" s="189">
        <f t="shared" si="36"/>
        <v>256.27468998586028</v>
      </c>
      <c r="L175" s="88">
        <f t="shared" si="32"/>
        <v>503.83604051220129</v>
      </c>
      <c r="M175" s="89">
        <f t="shared" si="37"/>
        <v>3599.8610987076318</v>
      </c>
      <c r="N175" s="89">
        <f t="shared" si="38"/>
        <v>26595.861098707632</v>
      </c>
      <c r="O175" s="89">
        <f t="shared" si="39"/>
        <v>13527.904933218531</v>
      </c>
      <c r="P175" s="90">
        <f t="shared" si="33"/>
        <v>0.95555624842102194</v>
      </c>
      <c r="Q175" s="1">
        <v>636.478015458546</v>
      </c>
      <c r="R175" s="90">
        <f t="shared" si="40"/>
        <v>0.16041782308119293</v>
      </c>
      <c r="S175" s="90">
        <f t="shared" si="40"/>
        <v>0.18402754481224476</v>
      </c>
      <c r="T175" s="92">
        <v>1966</v>
      </c>
      <c r="U175" s="191">
        <v>19817</v>
      </c>
      <c r="V175" s="191">
        <v>9878.8634097706872</v>
      </c>
      <c r="W175" s="196"/>
      <c r="X175" s="89">
        <v>0</v>
      </c>
      <c r="Y175" s="89">
        <f t="shared" si="41"/>
        <v>0</v>
      </c>
      <c r="Z175" s="1"/>
    </row>
    <row r="176" spans="2:26">
      <c r="B176" s="205">
        <v>3433</v>
      </c>
      <c r="C176" t="s">
        <v>203</v>
      </c>
      <c r="D176" s="1">
        <v>29914</v>
      </c>
      <c r="E176" s="86">
        <f t="shared" si="34"/>
        <v>13690.617848970252</v>
      </c>
      <c r="F176" s="87">
        <f t="shared" si="28"/>
        <v>0.9670496277811591</v>
      </c>
      <c r="G176" s="189">
        <f t="shared" si="35"/>
        <v>298.7701199934387</v>
      </c>
      <c r="H176" s="189">
        <f t="shared" si="29"/>
        <v>652.81271218566349</v>
      </c>
      <c r="I176" s="189">
        <f t="shared" si="30"/>
        <v>0</v>
      </c>
      <c r="J176" s="88">
        <f t="shared" si="31"/>
        <v>0</v>
      </c>
      <c r="K176" s="189">
        <f t="shared" si="36"/>
        <v>-109.42461486183257</v>
      </c>
      <c r="L176" s="88">
        <f t="shared" si="32"/>
        <v>-239.09278347310416</v>
      </c>
      <c r="M176" s="89">
        <f t="shared" si="37"/>
        <v>413.71992871255929</v>
      </c>
      <c r="N176" s="89">
        <f t="shared" si="38"/>
        <v>30327.719928712559</v>
      </c>
      <c r="O176" s="89">
        <f t="shared" si="39"/>
        <v>13879.963354101857</v>
      </c>
      <c r="P176" s="90">
        <f t="shared" si="33"/>
        <v>0.98042422506226978</v>
      </c>
      <c r="Q176" s="1">
        <v>1324.8670802081378</v>
      </c>
      <c r="R176" s="90">
        <f t="shared" si="40"/>
        <v>0.15129122888042182</v>
      </c>
      <c r="S176" s="90">
        <f t="shared" si="40"/>
        <v>0.14812978843498356</v>
      </c>
      <c r="T176" s="92">
        <v>2185</v>
      </c>
      <c r="U176" s="191">
        <v>25983</v>
      </c>
      <c r="V176" s="191">
        <v>11924.27719137219</v>
      </c>
      <c r="W176" s="196"/>
      <c r="X176" s="89">
        <v>0</v>
      </c>
      <c r="Y176" s="89">
        <f t="shared" si="41"/>
        <v>0</v>
      </c>
      <c r="Z176" s="1"/>
    </row>
    <row r="177" spans="2:26">
      <c r="B177" s="205">
        <v>3434</v>
      </c>
      <c r="C177" t="s">
        <v>204</v>
      </c>
      <c r="D177" s="1">
        <v>26503</v>
      </c>
      <c r="E177" s="86">
        <f t="shared" si="34"/>
        <v>11836.980794997768</v>
      </c>
      <c r="F177" s="87">
        <f t="shared" si="28"/>
        <v>0.83611623654489109</v>
      </c>
      <c r="G177" s="189">
        <f t="shared" si="35"/>
        <v>1485.097834535829</v>
      </c>
      <c r="H177" s="189">
        <f t="shared" si="29"/>
        <v>3325.1340515257207</v>
      </c>
      <c r="I177" s="189">
        <f t="shared" si="30"/>
        <v>316.6522626106817</v>
      </c>
      <c r="J177" s="88">
        <f t="shared" si="31"/>
        <v>708.98441598531633</v>
      </c>
      <c r="K177" s="189">
        <f t="shared" si="36"/>
        <v>207.22764774884914</v>
      </c>
      <c r="L177" s="88">
        <f t="shared" si="32"/>
        <v>463.98270330967324</v>
      </c>
      <c r="M177" s="89">
        <f t="shared" si="37"/>
        <v>3789.1167548353937</v>
      </c>
      <c r="N177" s="89">
        <f t="shared" si="38"/>
        <v>30292.116754835395</v>
      </c>
      <c r="O177" s="89">
        <f t="shared" si="39"/>
        <v>13529.306277282445</v>
      </c>
      <c r="P177" s="90">
        <f t="shared" si="33"/>
        <v>0.95565523367284555</v>
      </c>
      <c r="Q177" s="1">
        <v>1355.744555753648</v>
      </c>
      <c r="R177" s="90">
        <f t="shared" si="40"/>
        <v>0.17796346504289079</v>
      </c>
      <c r="S177" s="90">
        <f t="shared" si="40"/>
        <v>0.16533679100938056</v>
      </c>
      <c r="T177" s="92">
        <v>2239</v>
      </c>
      <c r="U177" s="191">
        <v>22499</v>
      </c>
      <c r="V177" s="191">
        <v>10157.562076749437</v>
      </c>
      <c r="W177" s="196"/>
      <c r="X177" s="89">
        <v>0</v>
      </c>
      <c r="Y177" s="89">
        <f t="shared" si="41"/>
        <v>0</v>
      </c>
      <c r="Z177" s="1"/>
    </row>
    <row r="178" spans="2:26">
      <c r="B178" s="205">
        <v>3435</v>
      </c>
      <c r="C178" t="s">
        <v>205</v>
      </c>
      <c r="D178" s="1">
        <v>40600</v>
      </c>
      <c r="E178" s="86">
        <f t="shared" si="34"/>
        <v>11426.963129749507</v>
      </c>
      <c r="F178" s="87">
        <f t="shared" si="28"/>
        <v>0.80715425433662624</v>
      </c>
      <c r="G178" s="189">
        <f t="shared" si="35"/>
        <v>1747.5091402947157</v>
      </c>
      <c r="H178" s="189">
        <f t="shared" si="29"/>
        <v>6208.8999754671249</v>
      </c>
      <c r="I178" s="189">
        <f t="shared" si="30"/>
        <v>460.15844544757289</v>
      </c>
      <c r="J178" s="88">
        <f t="shared" si="31"/>
        <v>1634.9429566752265</v>
      </c>
      <c r="K178" s="189">
        <f t="shared" si="36"/>
        <v>350.73383058574029</v>
      </c>
      <c r="L178" s="88">
        <f t="shared" si="32"/>
        <v>1246.1573000711351</v>
      </c>
      <c r="M178" s="89">
        <f t="shared" si="37"/>
        <v>7455.05727553826</v>
      </c>
      <c r="N178" s="89">
        <f t="shared" si="38"/>
        <v>48055.05727553826</v>
      </c>
      <c r="O178" s="89">
        <f t="shared" si="39"/>
        <v>13525.206100629965</v>
      </c>
      <c r="P178" s="90">
        <f t="shared" si="33"/>
        <v>0.95536561385076302</v>
      </c>
      <c r="Q178" s="1">
        <v>2014.3442771740656</v>
      </c>
      <c r="R178" s="90">
        <f t="shared" si="40"/>
        <v>0.20225051821143025</v>
      </c>
      <c r="S178" s="90">
        <f t="shared" si="40"/>
        <v>0.19412949022463771</v>
      </c>
      <c r="T178" s="92">
        <v>3553</v>
      </c>
      <c r="U178" s="191">
        <v>33770</v>
      </c>
      <c r="V178" s="191">
        <v>9569.283083026352</v>
      </c>
      <c r="W178" s="196"/>
      <c r="X178" s="89">
        <v>0</v>
      </c>
      <c r="Y178" s="89">
        <f t="shared" si="41"/>
        <v>0</v>
      </c>
      <c r="Z178" s="1"/>
    </row>
    <row r="179" spans="2:26">
      <c r="B179" s="205">
        <v>3436</v>
      </c>
      <c r="C179" t="s">
        <v>206</v>
      </c>
      <c r="D179" s="1">
        <v>74863</v>
      </c>
      <c r="E179" s="86">
        <f t="shared" si="34"/>
        <v>13628.800291279811</v>
      </c>
      <c r="F179" s="87">
        <f t="shared" si="28"/>
        <v>0.96268308663492608</v>
      </c>
      <c r="G179" s="189">
        <f t="shared" si="35"/>
        <v>338.33335691532119</v>
      </c>
      <c r="H179" s="189">
        <f t="shared" si="29"/>
        <v>1858.4651295358592</v>
      </c>
      <c r="I179" s="189">
        <f t="shared" si="30"/>
        <v>0</v>
      </c>
      <c r="J179" s="88">
        <f t="shared" si="31"/>
        <v>0</v>
      </c>
      <c r="K179" s="189">
        <f t="shared" si="36"/>
        <v>-109.42461486183257</v>
      </c>
      <c r="L179" s="88">
        <f t="shared" si="32"/>
        <v>-601.06940943604627</v>
      </c>
      <c r="M179" s="89">
        <f t="shared" si="37"/>
        <v>1257.3957200998129</v>
      </c>
      <c r="N179" s="89">
        <f t="shared" si="38"/>
        <v>76120.395720099812</v>
      </c>
      <c r="O179" s="89">
        <f t="shared" si="39"/>
        <v>13857.709033333298</v>
      </c>
      <c r="P179" s="90">
        <f t="shared" si="33"/>
        <v>0.97885227024962584</v>
      </c>
      <c r="Q179" s="1">
        <v>1614.7011769259971</v>
      </c>
      <c r="R179" s="90">
        <f t="shared" si="40"/>
        <v>0.15656042886496008</v>
      </c>
      <c r="S179" s="90">
        <f t="shared" si="40"/>
        <v>0.16919353021793623</v>
      </c>
      <c r="T179" s="92">
        <v>5493</v>
      </c>
      <c r="U179" s="191">
        <v>64729</v>
      </c>
      <c r="V179" s="191">
        <v>11656.582027732757</v>
      </c>
      <c r="W179" s="196"/>
      <c r="X179" s="89">
        <v>0</v>
      </c>
      <c r="Y179" s="89">
        <f t="shared" si="41"/>
        <v>0</v>
      </c>
      <c r="Z179" s="1"/>
    </row>
    <row r="180" spans="2:26">
      <c r="B180" s="205">
        <v>3437</v>
      </c>
      <c r="C180" t="s">
        <v>207</v>
      </c>
      <c r="D180" s="1">
        <v>61666</v>
      </c>
      <c r="E180" s="86">
        <f t="shared" si="34"/>
        <v>11275.553117571768</v>
      </c>
      <c r="F180" s="87">
        <f t="shared" si="28"/>
        <v>0.79645926616778795</v>
      </c>
      <c r="G180" s="189">
        <f t="shared" si="35"/>
        <v>1844.4115480884689</v>
      </c>
      <c r="H180" s="189">
        <f t="shared" si="29"/>
        <v>10087.086756495837</v>
      </c>
      <c r="I180" s="189">
        <f t="shared" si="30"/>
        <v>513.15194970978166</v>
      </c>
      <c r="J180" s="88">
        <f t="shared" si="31"/>
        <v>2806.4280129627959</v>
      </c>
      <c r="K180" s="189">
        <f t="shared" si="36"/>
        <v>403.72733484794912</v>
      </c>
      <c r="L180" s="88">
        <f t="shared" si="32"/>
        <v>2207.984794283434</v>
      </c>
      <c r="M180" s="89">
        <f t="shared" si="37"/>
        <v>12295.07155077927</v>
      </c>
      <c r="N180" s="89">
        <f t="shared" si="38"/>
        <v>73961.071550779277</v>
      </c>
      <c r="O180" s="89">
        <f t="shared" si="39"/>
        <v>13523.692000508188</v>
      </c>
      <c r="P180" s="90">
        <f t="shared" si="33"/>
        <v>0.95525866396907477</v>
      </c>
      <c r="Q180" s="1">
        <v>4730.1066259118852</v>
      </c>
      <c r="R180" s="90">
        <f t="shared" si="40"/>
        <v>0.21408883288706884</v>
      </c>
      <c r="S180" s="90">
        <f t="shared" si="40"/>
        <v>0.24827601157871412</v>
      </c>
      <c r="T180" s="92">
        <v>5469</v>
      </c>
      <c r="U180" s="191">
        <v>50792</v>
      </c>
      <c r="V180" s="191">
        <v>9032.9005868753338</v>
      </c>
      <c r="W180" s="196"/>
      <c r="X180" s="89">
        <v>0</v>
      </c>
      <c r="Y180" s="89">
        <f t="shared" si="41"/>
        <v>0</v>
      </c>
      <c r="Z180" s="1"/>
    </row>
    <row r="181" spans="2:26">
      <c r="B181" s="205">
        <v>3438</v>
      </c>
      <c r="C181" t="s">
        <v>208</v>
      </c>
      <c r="D181" s="1">
        <v>38549</v>
      </c>
      <c r="E181" s="86">
        <f t="shared" si="34"/>
        <v>12403.153153153155</v>
      </c>
      <c r="F181" s="87">
        <f t="shared" si="28"/>
        <v>0.87610835189382186</v>
      </c>
      <c r="G181" s="189">
        <f t="shared" si="35"/>
        <v>1122.7475253163814</v>
      </c>
      <c r="H181" s="189">
        <f t="shared" si="29"/>
        <v>3489.4993086833133</v>
      </c>
      <c r="I181" s="189">
        <f t="shared" si="30"/>
        <v>118.49193725629628</v>
      </c>
      <c r="J181" s="88">
        <f t="shared" si="31"/>
        <v>368.27294099256886</v>
      </c>
      <c r="K181" s="189">
        <f t="shared" si="36"/>
        <v>9.0673223944637158</v>
      </c>
      <c r="L181" s="88">
        <f t="shared" si="32"/>
        <v>28.181238001993229</v>
      </c>
      <c r="M181" s="89">
        <f t="shared" si="37"/>
        <v>3517.6805466853066</v>
      </c>
      <c r="N181" s="89">
        <f t="shared" si="38"/>
        <v>42066.680546685304</v>
      </c>
      <c r="O181" s="89">
        <f t="shared" si="39"/>
        <v>13534.968000863997</v>
      </c>
      <c r="P181" s="90">
        <f t="shared" si="33"/>
        <v>0.95605515482633474</v>
      </c>
      <c r="Q181" s="1">
        <v>1098.6498433596835</v>
      </c>
      <c r="R181" s="90">
        <f t="shared" si="40"/>
        <v>0.15860182736234671</v>
      </c>
      <c r="S181" s="90">
        <f t="shared" si="40"/>
        <v>0.16605743757703384</v>
      </c>
      <c r="T181" s="92">
        <v>3108</v>
      </c>
      <c r="U181" s="191">
        <v>33272</v>
      </c>
      <c r="V181" s="191">
        <v>10636.828644501278</v>
      </c>
      <c r="W181" s="196"/>
      <c r="X181" s="89">
        <v>0</v>
      </c>
      <c r="Y181" s="89">
        <f t="shared" si="41"/>
        <v>0</v>
      </c>
      <c r="Z181" s="1"/>
    </row>
    <row r="182" spans="2:26">
      <c r="B182" s="205">
        <v>3439</v>
      </c>
      <c r="C182" t="s">
        <v>209</v>
      </c>
      <c r="D182" s="1">
        <v>52926</v>
      </c>
      <c r="E182" s="86">
        <f t="shared" si="34"/>
        <v>11769.179452968645</v>
      </c>
      <c r="F182" s="87">
        <f t="shared" si="28"/>
        <v>0.83132702518163204</v>
      </c>
      <c r="G182" s="189">
        <f t="shared" si="35"/>
        <v>1528.4906934344676</v>
      </c>
      <c r="H182" s="189">
        <f t="shared" si="29"/>
        <v>6873.6226483748005</v>
      </c>
      <c r="I182" s="189">
        <f t="shared" si="30"/>
        <v>340.38273232087465</v>
      </c>
      <c r="J182" s="88">
        <f t="shared" si="31"/>
        <v>1530.7011472469733</v>
      </c>
      <c r="K182" s="189">
        <f t="shared" si="36"/>
        <v>230.95811745904209</v>
      </c>
      <c r="L182" s="88">
        <f t="shared" si="32"/>
        <v>1038.6186542133123</v>
      </c>
      <c r="M182" s="89">
        <f t="shared" si="37"/>
        <v>7912.2413025881124</v>
      </c>
      <c r="N182" s="89">
        <f t="shared" si="38"/>
        <v>60838.241302588111</v>
      </c>
      <c r="O182" s="89">
        <f t="shared" si="39"/>
        <v>13528.628263862154</v>
      </c>
      <c r="P182" s="90">
        <f t="shared" si="33"/>
        <v>0.95560734155921301</v>
      </c>
      <c r="Q182" s="1">
        <v>309.93806486117501</v>
      </c>
      <c r="R182" s="90">
        <f t="shared" si="40"/>
        <v>0.19138303619665045</v>
      </c>
      <c r="S182" s="90">
        <f t="shared" si="40"/>
        <v>0.1781366159587511</v>
      </c>
      <c r="T182" s="92">
        <v>4497</v>
      </c>
      <c r="U182" s="191">
        <v>44424</v>
      </c>
      <c r="V182" s="191">
        <v>9989.6559478299987</v>
      </c>
      <c r="W182" s="196"/>
      <c r="X182" s="89">
        <v>0</v>
      </c>
      <c r="Y182" s="89">
        <f t="shared" si="41"/>
        <v>0</v>
      </c>
      <c r="Z182" s="1"/>
    </row>
    <row r="183" spans="2:26">
      <c r="B183" s="205">
        <v>3440</v>
      </c>
      <c r="C183" t="s">
        <v>210</v>
      </c>
      <c r="D183" s="1">
        <v>66200</v>
      </c>
      <c r="E183" s="86">
        <f t="shared" si="34"/>
        <v>12904.483430799221</v>
      </c>
      <c r="F183" s="87">
        <f t="shared" si="28"/>
        <v>0.9115202860914825</v>
      </c>
      <c r="G183" s="189">
        <f t="shared" si="35"/>
        <v>801.89614762289921</v>
      </c>
      <c r="H183" s="189">
        <f t="shared" si="29"/>
        <v>4113.727237305473</v>
      </c>
      <c r="I183" s="189">
        <f t="shared" si="30"/>
        <v>0</v>
      </c>
      <c r="J183" s="88">
        <f t="shared" si="31"/>
        <v>0</v>
      </c>
      <c r="K183" s="189">
        <f t="shared" si="36"/>
        <v>-109.42461486183257</v>
      </c>
      <c r="L183" s="88">
        <f t="shared" si="32"/>
        <v>-561.34827424120112</v>
      </c>
      <c r="M183" s="89">
        <f t="shared" si="37"/>
        <v>3552.3789630642718</v>
      </c>
      <c r="N183" s="89">
        <f t="shared" si="38"/>
        <v>69752.378963064271</v>
      </c>
      <c r="O183" s="89">
        <f t="shared" si="39"/>
        <v>13596.954963560285</v>
      </c>
      <c r="P183" s="90">
        <f t="shared" si="33"/>
        <v>0.96043366205398617</v>
      </c>
      <c r="Q183" s="1">
        <v>1525.6948839669392</v>
      </c>
      <c r="R183" s="90">
        <f t="shared" si="40"/>
        <v>0.18620986238532111</v>
      </c>
      <c r="S183" s="90">
        <f t="shared" si="40"/>
        <v>0.18713478235599182</v>
      </c>
      <c r="T183" s="92">
        <v>5130</v>
      </c>
      <c r="U183" s="191">
        <v>55808</v>
      </c>
      <c r="V183" s="191">
        <v>10870.276587456176</v>
      </c>
      <c r="W183" s="196"/>
      <c r="X183" s="89">
        <v>0</v>
      </c>
      <c r="Y183" s="89">
        <f t="shared" si="41"/>
        <v>0</v>
      </c>
      <c r="Z183" s="1"/>
    </row>
    <row r="184" spans="2:26">
      <c r="B184" s="205">
        <v>3441</v>
      </c>
      <c r="C184" t="s">
        <v>211</v>
      </c>
      <c r="D184" s="1">
        <v>74117</v>
      </c>
      <c r="E184" s="86">
        <f t="shared" si="34"/>
        <v>12057.426386855377</v>
      </c>
      <c r="F184" s="87">
        <f t="shared" si="28"/>
        <v>0.85168761761064293</v>
      </c>
      <c r="G184" s="189">
        <f t="shared" si="35"/>
        <v>1344.0126557469589</v>
      </c>
      <c r="H184" s="189">
        <f t="shared" si="29"/>
        <v>8261.6457948765565</v>
      </c>
      <c r="I184" s="189">
        <f t="shared" si="30"/>
        <v>239.49630546051839</v>
      </c>
      <c r="J184" s="88">
        <f t="shared" si="31"/>
        <v>1472.1837896658067</v>
      </c>
      <c r="K184" s="189">
        <f t="shared" si="36"/>
        <v>130.07169059868582</v>
      </c>
      <c r="L184" s="88">
        <f t="shared" si="32"/>
        <v>799.55068211012167</v>
      </c>
      <c r="M184" s="89">
        <f t="shared" si="37"/>
        <v>9061.196476986679</v>
      </c>
      <c r="N184" s="89">
        <f t="shared" si="38"/>
        <v>83178.196476986675</v>
      </c>
      <c r="O184" s="89">
        <f t="shared" si="39"/>
        <v>13531.510733201021</v>
      </c>
      <c r="P184" s="90">
        <f t="shared" si="33"/>
        <v>0.95581094748350304</v>
      </c>
      <c r="Q184" s="1">
        <v>1969.6950666447901</v>
      </c>
      <c r="R184" s="90">
        <f t="shared" si="40"/>
        <v>0.16916694272238259</v>
      </c>
      <c r="S184" s="90">
        <f t="shared" si="40"/>
        <v>0.17430237585293493</v>
      </c>
      <c r="T184" s="92">
        <v>6147</v>
      </c>
      <c r="U184" s="191">
        <v>63393</v>
      </c>
      <c r="V184" s="191">
        <v>10267.735665694849</v>
      </c>
      <c r="W184" s="196"/>
      <c r="X184" s="89">
        <v>0</v>
      </c>
      <c r="Y184" s="89">
        <f t="shared" si="41"/>
        <v>0</v>
      </c>
      <c r="Z184" s="1"/>
    </row>
    <row r="185" spans="2:26">
      <c r="B185" s="205">
        <v>3442</v>
      </c>
      <c r="C185" t="s">
        <v>212</v>
      </c>
      <c r="D185" s="1">
        <v>173350</v>
      </c>
      <c r="E185" s="86">
        <f t="shared" si="34"/>
        <v>11614.740368509212</v>
      </c>
      <c r="F185" s="87">
        <f t="shared" si="28"/>
        <v>0.82041807565218539</v>
      </c>
      <c r="G185" s="189">
        <f t="shared" si="35"/>
        <v>1627.3317074885044</v>
      </c>
      <c r="H185" s="189">
        <f t="shared" si="29"/>
        <v>24287.925734265926</v>
      </c>
      <c r="I185" s="189">
        <f t="shared" si="30"/>
        <v>394.43641188167612</v>
      </c>
      <c r="J185" s="88">
        <f t="shared" si="31"/>
        <v>5886.9634473340157</v>
      </c>
      <c r="K185" s="189">
        <f t="shared" si="36"/>
        <v>285.01179701984358</v>
      </c>
      <c r="L185" s="88">
        <f t="shared" si="32"/>
        <v>4253.8010705211655</v>
      </c>
      <c r="M185" s="89">
        <f t="shared" si="37"/>
        <v>28541.726804787089</v>
      </c>
      <c r="N185" s="89">
        <f t="shared" si="38"/>
        <v>201891.72680478709</v>
      </c>
      <c r="O185" s="89">
        <f t="shared" si="39"/>
        <v>13527.08387301756</v>
      </c>
      <c r="P185" s="90">
        <f t="shared" si="33"/>
        <v>0.95549825206391847</v>
      </c>
      <c r="Q185" s="1">
        <v>5607.1315161336606</v>
      </c>
      <c r="R185" s="90">
        <f t="shared" si="40"/>
        <v>0.21770466008232764</v>
      </c>
      <c r="S185" s="90">
        <f t="shared" si="40"/>
        <v>0.20970901139300999</v>
      </c>
      <c r="T185" s="92">
        <v>14925</v>
      </c>
      <c r="U185" s="191">
        <v>142358</v>
      </c>
      <c r="V185" s="191">
        <v>9601.2679571052795</v>
      </c>
      <c r="W185" s="196"/>
      <c r="X185" s="89">
        <v>0</v>
      </c>
      <c r="Y185" s="89">
        <f t="shared" si="41"/>
        <v>0</v>
      </c>
      <c r="Z185" s="1"/>
    </row>
    <row r="186" spans="2:26">
      <c r="B186" s="205">
        <v>3443</v>
      </c>
      <c r="C186" t="s">
        <v>213</v>
      </c>
      <c r="D186" s="1">
        <v>164586</v>
      </c>
      <c r="E186" s="86">
        <f t="shared" si="34"/>
        <v>12091.243020863943</v>
      </c>
      <c r="F186" s="87">
        <f t="shared" si="28"/>
        <v>0.85407628725956275</v>
      </c>
      <c r="G186" s="189">
        <f t="shared" si="35"/>
        <v>1322.3700099814764</v>
      </c>
      <c r="H186" s="189">
        <f t="shared" si="29"/>
        <v>18000.100575867858</v>
      </c>
      <c r="I186" s="189">
        <f t="shared" si="30"/>
        <v>227.66048355752017</v>
      </c>
      <c r="J186" s="88">
        <f t="shared" si="31"/>
        <v>3098.9145021849649</v>
      </c>
      <c r="K186" s="189">
        <f t="shared" si="36"/>
        <v>118.2358686956876</v>
      </c>
      <c r="L186" s="88">
        <f t="shared" si="32"/>
        <v>1609.4266446856996</v>
      </c>
      <c r="M186" s="89">
        <f t="shared" si="37"/>
        <v>19609.527220553558</v>
      </c>
      <c r="N186" s="89">
        <f t="shared" si="38"/>
        <v>184195.52722055354</v>
      </c>
      <c r="O186" s="89">
        <f t="shared" si="39"/>
        <v>13531.848899541106</v>
      </c>
      <c r="P186" s="90">
        <f t="shared" si="33"/>
        <v>0.95583483417999227</v>
      </c>
      <c r="Q186" s="1">
        <v>8168.6991080476655</v>
      </c>
      <c r="R186" s="90">
        <f t="shared" si="40"/>
        <v>0.24034244200943525</v>
      </c>
      <c r="S186" s="90">
        <f t="shared" si="40"/>
        <v>0.24371392822412438</v>
      </c>
      <c r="T186" s="92">
        <v>13612</v>
      </c>
      <c r="U186" s="191">
        <v>132694</v>
      </c>
      <c r="V186" s="191">
        <v>9721.8843871345889</v>
      </c>
      <c r="W186" s="196"/>
      <c r="X186" s="89">
        <v>0</v>
      </c>
      <c r="Y186" s="89">
        <f t="shared" si="41"/>
        <v>0</v>
      </c>
      <c r="Z186" s="1"/>
    </row>
    <row r="187" spans="2:26">
      <c r="B187" s="205">
        <v>3446</v>
      </c>
      <c r="C187" t="s">
        <v>214</v>
      </c>
      <c r="D187" s="1">
        <v>167594</v>
      </c>
      <c r="E187" s="86">
        <f t="shared" si="34"/>
        <v>12242.968807071371</v>
      </c>
      <c r="F187" s="87">
        <f t="shared" si="28"/>
        <v>0.86479358042305088</v>
      </c>
      <c r="G187" s="189">
        <f t="shared" si="35"/>
        <v>1225.2655068087229</v>
      </c>
      <c r="H187" s="189">
        <f t="shared" si="29"/>
        <v>16772.659522704605</v>
      </c>
      <c r="I187" s="189">
        <f t="shared" si="30"/>
        <v>174.55645838492055</v>
      </c>
      <c r="J187" s="88">
        <f t="shared" si="31"/>
        <v>2389.5033588311776</v>
      </c>
      <c r="K187" s="189">
        <f t="shared" si="36"/>
        <v>65.13184352308798</v>
      </c>
      <c r="L187" s="88">
        <f t="shared" si="32"/>
        <v>891.58980598755136</v>
      </c>
      <c r="M187" s="89">
        <f t="shared" si="37"/>
        <v>17664.249328692156</v>
      </c>
      <c r="N187" s="89">
        <f t="shared" si="38"/>
        <v>185258.24932869215</v>
      </c>
      <c r="O187" s="89">
        <f t="shared" si="39"/>
        <v>13533.366157403181</v>
      </c>
      <c r="P187" s="90">
        <f t="shared" si="33"/>
        <v>0.95594200711162713</v>
      </c>
      <c r="Q187" s="1">
        <v>3945.8122347975568</v>
      </c>
      <c r="R187" s="90">
        <f t="shared" si="40"/>
        <v>0.19700594953253672</v>
      </c>
      <c r="S187" s="90">
        <f t="shared" si="40"/>
        <v>0.19447010523883781</v>
      </c>
      <c r="T187" s="92">
        <v>13689</v>
      </c>
      <c r="U187" s="191">
        <v>140011</v>
      </c>
      <c r="V187" s="191">
        <v>10249.707174231333</v>
      </c>
      <c r="W187" s="196"/>
      <c r="X187" s="89">
        <v>0</v>
      </c>
      <c r="Y187" s="89">
        <f t="shared" si="41"/>
        <v>0</v>
      </c>
      <c r="Z187" s="1"/>
    </row>
    <row r="188" spans="2:26">
      <c r="B188" s="205">
        <v>3447</v>
      </c>
      <c r="C188" t="s">
        <v>215</v>
      </c>
      <c r="D188" s="1">
        <v>58349</v>
      </c>
      <c r="E188" s="86">
        <f t="shared" si="34"/>
        <v>10413.88541852579</v>
      </c>
      <c r="F188" s="87">
        <f t="shared" si="28"/>
        <v>0.73559456036518334</v>
      </c>
      <c r="G188" s="189">
        <f t="shared" si="35"/>
        <v>2395.8788754778948</v>
      </c>
      <c r="H188" s="189">
        <f t="shared" si="29"/>
        <v>13424.109339302644</v>
      </c>
      <c r="I188" s="189">
        <f t="shared" si="30"/>
        <v>814.73564437587402</v>
      </c>
      <c r="J188" s="88">
        <f t="shared" si="31"/>
        <v>4564.9638154380218</v>
      </c>
      <c r="K188" s="189">
        <f t="shared" si="36"/>
        <v>705.31102951404148</v>
      </c>
      <c r="L188" s="88">
        <f t="shared" si="32"/>
        <v>3951.8576983671742</v>
      </c>
      <c r="M188" s="89">
        <f t="shared" si="37"/>
        <v>17375.96703766982</v>
      </c>
      <c r="N188" s="89">
        <f t="shared" si="38"/>
        <v>75724.96703766982</v>
      </c>
      <c r="O188" s="89">
        <f t="shared" si="39"/>
        <v>13515.075323517725</v>
      </c>
      <c r="P188" s="90">
        <f t="shared" si="33"/>
        <v>0.95465001691104845</v>
      </c>
      <c r="Q188" s="1">
        <v>5298.3966127234071</v>
      </c>
      <c r="R188" s="90">
        <f t="shared" si="40"/>
        <v>0.19960937500000001</v>
      </c>
      <c r="S188" s="90">
        <f t="shared" si="40"/>
        <v>0.19832476742370156</v>
      </c>
      <c r="T188" s="92">
        <v>5603</v>
      </c>
      <c r="U188" s="191">
        <v>48640</v>
      </c>
      <c r="V188" s="191">
        <v>8690.3698409862427</v>
      </c>
      <c r="W188" s="196"/>
      <c r="X188" s="89">
        <v>0</v>
      </c>
      <c r="Y188" s="89">
        <f t="shared" si="41"/>
        <v>0</v>
      </c>
      <c r="Z188" s="1"/>
    </row>
    <row r="189" spans="2:26">
      <c r="B189" s="205">
        <v>3448</v>
      </c>
      <c r="C189" t="s">
        <v>216</v>
      </c>
      <c r="D189" s="1">
        <v>72706</v>
      </c>
      <c r="E189" s="86">
        <f t="shared" si="34"/>
        <v>11168.356374807989</v>
      </c>
      <c r="F189" s="87">
        <f t="shared" si="28"/>
        <v>0.78888732373738379</v>
      </c>
      <c r="G189" s="189">
        <f t="shared" si="35"/>
        <v>1913.0174634572875</v>
      </c>
      <c r="H189" s="189">
        <f t="shared" si="29"/>
        <v>12453.74368710694</v>
      </c>
      <c r="I189" s="189">
        <f t="shared" si="30"/>
        <v>550.67080967710433</v>
      </c>
      <c r="J189" s="88">
        <f t="shared" si="31"/>
        <v>3584.866970997949</v>
      </c>
      <c r="K189" s="189">
        <f t="shared" si="36"/>
        <v>441.24619481527179</v>
      </c>
      <c r="L189" s="88">
        <f t="shared" si="32"/>
        <v>2872.5127282474195</v>
      </c>
      <c r="M189" s="89">
        <f t="shared" si="37"/>
        <v>15326.256415354361</v>
      </c>
      <c r="N189" s="89">
        <f t="shared" si="38"/>
        <v>88032.256415354364</v>
      </c>
      <c r="O189" s="89">
        <f t="shared" si="39"/>
        <v>13522.620033080548</v>
      </c>
      <c r="P189" s="90">
        <f t="shared" si="33"/>
        <v>0.95518294454477048</v>
      </c>
      <c r="Q189" s="1">
        <v>5498.0698070371873</v>
      </c>
      <c r="R189" s="90">
        <f t="shared" si="40"/>
        <v>0.20902620726353599</v>
      </c>
      <c r="S189" s="90">
        <f t="shared" si="40"/>
        <v>0.21534062985139474</v>
      </c>
      <c r="T189" s="92">
        <v>6510</v>
      </c>
      <c r="U189" s="191">
        <v>60136</v>
      </c>
      <c r="V189" s="191">
        <v>9189.4865525672376</v>
      </c>
      <c r="W189" s="196"/>
      <c r="X189" s="89">
        <v>0</v>
      </c>
      <c r="Y189" s="89">
        <f t="shared" si="41"/>
        <v>0</v>
      </c>
      <c r="Z189" s="1"/>
    </row>
    <row r="190" spans="2:26">
      <c r="B190" s="205">
        <v>3449</v>
      </c>
      <c r="C190" t="s">
        <v>217</v>
      </c>
      <c r="D190" s="1">
        <v>32982</v>
      </c>
      <c r="E190" s="86">
        <f t="shared" si="34"/>
        <v>11609.292502639915</v>
      </c>
      <c r="F190" s="87">
        <f t="shared" si="28"/>
        <v>0.82003326053870962</v>
      </c>
      <c r="G190" s="189">
        <f t="shared" si="35"/>
        <v>1630.8183416448546</v>
      </c>
      <c r="H190" s="189">
        <f t="shared" si="29"/>
        <v>4633.1549086130317</v>
      </c>
      <c r="I190" s="189">
        <f t="shared" si="30"/>
        <v>396.34316493593002</v>
      </c>
      <c r="J190" s="88">
        <f t="shared" si="31"/>
        <v>1126.0109315829773</v>
      </c>
      <c r="K190" s="189">
        <f t="shared" si="36"/>
        <v>286.91855007409742</v>
      </c>
      <c r="L190" s="88">
        <f t="shared" si="32"/>
        <v>815.13560076051078</v>
      </c>
      <c r="M190" s="89">
        <f t="shared" si="37"/>
        <v>5448.2905093735426</v>
      </c>
      <c r="N190" s="89">
        <f t="shared" si="38"/>
        <v>38430.290509373546</v>
      </c>
      <c r="O190" s="89">
        <f t="shared" si="39"/>
        <v>13527.029394358868</v>
      </c>
      <c r="P190" s="90">
        <f t="shared" si="33"/>
        <v>0.95549440391278384</v>
      </c>
      <c r="Q190" s="1">
        <v>1526.9571830710661</v>
      </c>
      <c r="R190" s="90">
        <f t="shared" si="40"/>
        <v>0.15333776270238136</v>
      </c>
      <c r="S190" s="90">
        <f t="shared" si="40"/>
        <v>0.14562448657026406</v>
      </c>
      <c r="T190" s="92">
        <v>2841</v>
      </c>
      <c r="U190" s="191">
        <v>28597</v>
      </c>
      <c r="V190" s="191">
        <v>10133.59319631467</v>
      </c>
      <c r="W190" s="196"/>
      <c r="X190" s="89">
        <v>0</v>
      </c>
      <c r="Y190" s="89">
        <f t="shared" si="41"/>
        <v>0</v>
      </c>
      <c r="Z190" s="1"/>
    </row>
    <row r="191" spans="2:26">
      <c r="B191" s="205">
        <v>3450</v>
      </c>
      <c r="C191" t="s">
        <v>218</v>
      </c>
      <c r="D191" s="1">
        <v>13890</v>
      </c>
      <c r="E191" s="86">
        <f t="shared" si="34"/>
        <v>8719.3973634651611</v>
      </c>
      <c r="F191" s="87">
        <f t="shared" si="28"/>
        <v>0.61590280788162011</v>
      </c>
      <c r="G191" s="189">
        <f t="shared" si="35"/>
        <v>3480.351230716697</v>
      </c>
      <c r="H191" s="189">
        <f t="shared" si="29"/>
        <v>5544.1995105316983</v>
      </c>
      <c r="I191" s="189">
        <f t="shared" si="30"/>
        <v>1407.806463647094</v>
      </c>
      <c r="J191" s="88">
        <f t="shared" si="31"/>
        <v>2242.6356965898203</v>
      </c>
      <c r="K191" s="189">
        <f t="shared" si="36"/>
        <v>1298.3818487852614</v>
      </c>
      <c r="L191" s="88">
        <f t="shared" si="32"/>
        <v>2068.3222851149212</v>
      </c>
      <c r="M191" s="89">
        <f t="shared" si="37"/>
        <v>7612.5217956466195</v>
      </c>
      <c r="N191" s="89">
        <f t="shared" si="38"/>
        <v>21502.521795646619</v>
      </c>
      <c r="O191" s="89">
        <f t="shared" si="39"/>
        <v>13498.130442967116</v>
      </c>
      <c r="P191" s="90">
        <f t="shared" si="33"/>
        <v>0.95345309938621259</v>
      </c>
      <c r="Q191" s="1">
        <v>1587.9101417220036</v>
      </c>
      <c r="R191" s="90">
        <f t="shared" si="40"/>
        <v>0.19958545642974351</v>
      </c>
      <c r="S191" s="90">
        <f t="shared" si="40"/>
        <v>-5.5693557838732873E-2</v>
      </c>
      <c r="T191" s="92">
        <v>1593</v>
      </c>
      <c r="U191" s="191">
        <v>11579</v>
      </c>
      <c r="V191" s="191">
        <v>9233.652312599681</v>
      </c>
      <c r="W191" s="196"/>
      <c r="X191" s="89">
        <v>0</v>
      </c>
      <c r="Y191" s="89">
        <f t="shared" si="41"/>
        <v>0</v>
      </c>
      <c r="Z191" s="1"/>
    </row>
    <row r="192" spans="2:26">
      <c r="B192" s="205">
        <v>3451</v>
      </c>
      <c r="C192" t="s">
        <v>219</v>
      </c>
      <c r="D192" s="1">
        <v>77965</v>
      </c>
      <c r="E192" s="86">
        <f t="shared" si="34"/>
        <v>12136.519302615194</v>
      </c>
      <c r="F192" s="87">
        <f t="shared" si="28"/>
        <v>0.8572744198710982</v>
      </c>
      <c r="G192" s="189">
        <f t="shared" si="35"/>
        <v>1293.3931896606764</v>
      </c>
      <c r="H192" s="189">
        <f t="shared" si="29"/>
        <v>8308.7578503801851</v>
      </c>
      <c r="I192" s="189">
        <f t="shared" si="30"/>
        <v>211.81378494458258</v>
      </c>
      <c r="J192" s="88">
        <f t="shared" si="31"/>
        <v>1360.6917544839985</v>
      </c>
      <c r="K192" s="189">
        <f t="shared" si="36"/>
        <v>102.38917008275001</v>
      </c>
      <c r="L192" s="88">
        <f t="shared" si="32"/>
        <v>657.74802861158605</v>
      </c>
      <c r="M192" s="89">
        <f t="shared" si="37"/>
        <v>8966.5058789917712</v>
      </c>
      <c r="N192" s="89">
        <f t="shared" si="38"/>
        <v>86931.505878991768</v>
      </c>
      <c r="O192" s="89">
        <f t="shared" si="39"/>
        <v>13532.301662358617</v>
      </c>
      <c r="P192" s="90">
        <f t="shared" si="33"/>
        <v>0.95586681550610741</v>
      </c>
      <c r="Q192" s="1">
        <v>2301.6508602775602</v>
      </c>
      <c r="R192" s="90">
        <f t="shared" si="40"/>
        <v>0.14696579624862083</v>
      </c>
      <c r="S192" s="90">
        <f t="shared" si="40"/>
        <v>0.15250065609975819</v>
      </c>
      <c r="T192" s="92">
        <v>6424</v>
      </c>
      <c r="U192" s="191">
        <v>67975</v>
      </c>
      <c r="V192" s="191">
        <v>10530.596436870645</v>
      </c>
      <c r="W192" s="196"/>
      <c r="X192" s="89">
        <v>0</v>
      </c>
      <c r="Y192" s="89">
        <f t="shared" si="41"/>
        <v>0</v>
      </c>
      <c r="Z192" s="1"/>
    </row>
    <row r="193" spans="2:28">
      <c r="B193" s="205">
        <v>3452</v>
      </c>
      <c r="C193" t="s">
        <v>220</v>
      </c>
      <c r="D193" s="1">
        <v>25380</v>
      </c>
      <c r="E193" s="86">
        <f t="shared" si="34"/>
        <v>11589.04109589041</v>
      </c>
      <c r="F193" s="87">
        <f t="shared" si="28"/>
        <v>0.81860278343568926</v>
      </c>
      <c r="G193" s="189">
        <f t="shared" si="35"/>
        <v>1643.7792419645377</v>
      </c>
      <c r="H193" s="189">
        <f t="shared" si="29"/>
        <v>3599.8765399023378</v>
      </c>
      <c r="I193" s="189">
        <f t="shared" si="30"/>
        <v>403.43115729825672</v>
      </c>
      <c r="J193" s="88">
        <f t="shared" si="31"/>
        <v>883.51423448318224</v>
      </c>
      <c r="K193" s="189">
        <f t="shared" si="36"/>
        <v>294.00654243642418</v>
      </c>
      <c r="L193" s="88">
        <f t="shared" si="32"/>
        <v>643.87432793576897</v>
      </c>
      <c r="M193" s="89">
        <f t="shared" si="37"/>
        <v>4243.7508678381064</v>
      </c>
      <c r="N193" s="89">
        <f t="shared" si="38"/>
        <v>29623.750867838105</v>
      </c>
      <c r="O193" s="89">
        <f t="shared" si="39"/>
        <v>13526.826880291372</v>
      </c>
      <c r="P193" s="90">
        <f t="shared" si="33"/>
        <v>0.95548009914175358</v>
      </c>
      <c r="Q193" s="1">
        <v>459.77620236735038</v>
      </c>
      <c r="R193" s="90">
        <f t="shared" si="40"/>
        <v>0.10602693162504903</v>
      </c>
      <c r="S193" s="90">
        <f t="shared" si="40"/>
        <v>8.1785245452445296E-2</v>
      </c>
      <c r="T193" s="92">
        <v>2190</v>
      </c>
      <c r="U193" s="191">
        <v>22947</v>
      </c>
      <c r="V193" s="191">
        <v>10712.885154061623</v>
      </c>
      <c r="W193" s="196"/>
      <c r="X193" s="89">
        <v>0</v>
      </c>
      <c r="Y193" s="89">
        <f t="shared" si="41"/>
        <v>0</v>
      </c>
      <c r="Z193" s="1"/>
    </row>
    <row r="194" spans="2:28">
      <c r="B194" s="205">
        <v>3453</v>
      </c>
      <c r="C194" t="s">
        <v>221</v>
      </c>
      <c r="D194" s="1">
        <v>42584</v>
      </c>
      <c r="E194" s="86">
        <f t="shared" si="34"/>
        <v>12723.035554227667</v>
      </c>
      <c r="F194" s="87">
        <f t="shared" si="28"/>
        <v>0.89870354520835272</v>
      </c>
      <c r="G194" s="189">
        <f t="shared" si="35"/>
        <v>918.02278862869366</v>
      </c>
      <c r="H194" s="189">
        <f t="shared" si="29"/>
        <v>3072.6222735402375</v>
      </c>
      <c r="I194" s="189">
        <f t="shared" si="30"/>
        <v>6.5330968802170899</v>
      </c>
      <c r="J194" s="88">
        <f t="shared" si="31"/>
        <v>21.866275258086599</v>
      </c>
      <c r="K194" s="189">
        <f t="shared" si="36"/>
        <v>-102.89151798161548</v>
      </c>
      <c r="L194" s="88">
        <f t="shared" si="32"/>
        <v>-344.377910684467</v>
      </c>
      <c r="M194" s="89">
        <f t="shared" si="37"/>
        <v>2728.2443628557703</v>
      </c>
      <c r="N194" s="89">
        <f t="shared" si="38"/>
        <v>45312.244362855767</v>
      </c>
      <c r="O194" s="89">
        <f t="shared" si="39"/>
        <v>13538.166824874743</v>
      </c>
      <c r="P194" s="90">
        <f t="shared" si="33"/>
        <v>0.95628110675948008</v>
      </c>
      <c r="Q194" s="1">
        <v>-168.62226971529026</v>
      </c>
      <c r="R194" s="90">
        <f t="shared" si="40"/>
        <v>0.13291476002979674</v>
      </c>
      <c r="S194" s="90">
        <f t="shared" si="40"/>
        <v>0.12072924124847841</v>
      </c>
      <c r="T194" s="92">
        <v>3347</v>
      </c>
      <c r="U194" s="191">
        <v>37588</v>
      </c>
      <c r="V194" s="191">
        <v>11352.461491996375</v>
      </c>
      <c r="W194" s="196"/>
      <c r="X194" s="89">
        <v>0</v>
      </c>
      <c r="Y194" s="89">
        <f t="shared" si="41"/>
        <v>0</v>
      </c>
      <c r="Z194" s="1"/>
    </row>
    <row r="195" spans="2:28" ht="32.1" customHeight="1">
      <c r="B195" s="205">
        <v>3454</v>
      </c>
      <c r="C195" t="s">
        <v>222</v>
      </c>
      <c r="D195" s="1">
        <v>21801</v>
      </c>
      <c r="E195" s="86">
        <f t="shared" si="34"/>
        <v>13085.834333733492</v>
      </c>
      <c r="F195" s="87">
        <f t="shared" si="28"/>
        <v>0.92433017715082244</v>
      </c>
      <c r="G195" s="189">
        <f t="shared" si="35"/>
        <v>685.83156974496558</v>
      </c>
      <c r="H195" s="189">
        <f t="shared" si="29"/>
        <v>1142.5953951951126</v>
      </c>
      <c r="I195" s="189">
        <f t="shared" si="30"/>
        <v>0</v>
      </c>
      <c r="J195" s="88">
        <f t="shared" si="31"/>
        <v>0</v>
      </c>
      <c r="K195" s="189">
        <f t="shared" si="36"/>
        <v>-109.42461486183257</v>
      </c>
      <c r="L195" s="88">
        <f t="shared" si="32"/>
        <v>-182.30140835981308</v>
      </c>
      <c r="M195" s="89">
        <f t="shared" si="37"/>
        <v>960.29398683529951</v>
      </c>
      <c r="N195" s="89">
        <f t="shared" si="38"/>
        <v>22761.293986835299</v>
      </c>
      <c r="O195" s="89">
        <f t="shared" si="39"/>
        <v>13662.241288616626</v>
      </c>
      <c r="P195" s="90">
        <f t="shared" si="33"/>
        <v>0.96504522283534877</v>
      </c>
      <c r="Q195" s="1">
        <v>587.93874399394122</v>
      </c>
      <c r="R195" s="93">
        <f t="shared" si="40"/>
        <v>0.11633980234523017</v>
      </c>
      <c r="S195" s="93">
        <f t="shared" si="40"/>
        <v>0.10427850796214826</v>
      </c>
      <c r="T195" s="92">
        <v>1666</v>
      </c>
      <c r="U195" s="191">
        <v>19529</v>
      </c>
      <c r="V195" s="191">
        <v>11850.121359223302</v>
      </c>
      <c r="W195" s="196"/>
      <c r="X195" s="89">
        <v>0</v>
      </c>
      <c r="Y195" s="89">
        <f t="shared" si="41"/>
        <v>0</v>
      </c>
      <c r="Z195" s="1"/>
      <c r="AB195" s="46"/>
    </row>
    <row r="196" spans="2:28">
      <c r="B196" s="205">
        <v>3901</v>
      </c>
      <c r="C196" t="s">
        <v>223</v>
      </c>
      <c r="D196" s="1">
        <v>333603</v>
      </c>
      <c r="E196" s="86">
        <f t="shared" si="34"/>
        <v>11841.230965818337</v>
      </c>
      <c r="F196" s="87">
        <f t="shared" si="28"/>
        <v>0.83641645134566778</v>
      </c>
      <c r="G196" s="189">
        <f t="shared" si="35"/>
        <v>1482.3777252106647</v>
      </c>
      <c r="H196" s="189">
        <f t="shared" si="29"/>
        <v>41763.027652360062</v>
      </c>
      <c r="I196" s="189">
        <f t="shared" si="30"/>
        <v>315.16470282348251</v>
      </c>
      <c r="J196" s="88">
        <f t="shared" si="31"/>
        <v>8879.1351726459725</v>
      </c>
      <c r="K196" s="189">
        <f t="shared" si="36"/>
        <v>205.74008796164995</v>
      </c>
      <c r="L196" s="88">
        <f t="shared" si="32"/>
        <v>5796.3154981435637</v>
      </c>
      <c r="M196" s="89">
        <f t="shared" si="37"/>
        <v>47559.343150503628</v>
      </c>
      <c r="N196" s="89">
        <f t="shared" si="38"/>
        <v>381162.34315050364</v>
      </c>
      <c r="O196" s="89">
        <f t="shared" si="39"/>
        <v>13529.348778990652</v>
      </c>
      <c r="P196" s="90">
        <f t="shared" si="33"/>
        <v>0.95565823582085341</v>
      </c>
      <c r="Q196" s="1">
        <v>18712.258570454505</v>
      </c>
      <c r="R196" s="93">
        <f t="shared" si="40"/>
        <v>0.20025688720349136</v>
      </c>
      <c r="S196" s="94">
        <f t="shared" si="40"/>
        <v>0.19454807298827589</v>
      </c>
      <c r="T196" s="92">
        <v>28173</v>
      </c>
      <c r="U196" s="191">
        <v>277943</v>
      </c>
      <c r="V196" s="191">
        <v>9912.7286993116722</v>
      </c>
      <c r="W196" s="196"/>
      <c r="X196" s="89">
        <v>0</v>
      </c>
      <c r="Y196" s="89">
        <f t="shared" si="41"/>
        <v>0</v>
      </c>
      <c r="Z196" s="1"/>
      <c r="AA196" s="1"/>
    </row>
    <row r="197" spans="2:28">
      <c r="B197" s="205">
        <v>3903</v>
      </c>
      <c r="C197" t="s">
        <v>224</v>
      </c>
      <c r="D197" s="1">
        <v>345963</v>
      </c>
      <c r="E197" s="86">
        <f t="shared" si="34"/>
        <v>12772.760835856161</v>
      </c>
      <c r="F197" s="87">
        <f t="shared" si="28"/>
        <v>0.90221593709750081</v>
      </c>
      <c r="G197" s="189">
        <f t="shared" si="35"/>
        <v>886.19860838645718</v>
      </c>
      <c r="H197" s="189">
        <f t="shared" si="29"/>
        <v>24003.57550675558</v>
      </c>
      <c r="I197" s="189">
        <f t="shared" si="30"/>
        <v>0</v>
      </c>
      <c r="J197" s="88">
        <f t="shared" si="31"/>
        <v>0</v>
      </c>
      <c r="K197" s="189">
        <f t="shared" si="36"/>
        <v>-109.42461486183257</v>
      </c>
      <c r="L197" s="88">
        <f t="shared" si="32"/>
        <v>-2963.8751181475968</v>
      </c>
      <c r="M197" s="89">
        <f t="shared" si="37"/>
        <v>21039.700388607984</v>
      </c>
      <c r="N197" s="89">
        <f t="shared" si="38"/>
        <v>367002.70038860798</v>
      </c>
      <c r="O197" s="89">
        <f t="shared" si="39"/>
        <v>13549.534829380786</v>
      </c>
      <c r="P197" s="90">
        <f t="shared" si="33"/>
        <v>0.95708409641615289</v>
      </c>
      <c r="Q197" s="1">
        <v>8189.9639974909678</v>
      </c>
      <c r="R197" s="93">
        <f t="shared" si="40"/>
        <v>0.2010852583998167</v>
      </c>
      <c r="S197" s="93">
        <f t="shared" si="40"/>
        <v>0.19749344322111242</v>
      </c>
      <c r="T197" s="92">
        <v>27086</v>
      </c>
      <c r="U197" s="191">
        <v>288042</v>
      </c>
      <c r="V197" s="191">
        <v>10666.246991297907</v>
      </c>
      <c r="W197" s="196"/>
      <c r="X197" s="89">
        <v>0</v>
      </c>
      <c r="Y197" s="89">
        <f t="shared" si="41"/>
        <v>0</v>
      </c>
      <c r="Z197" s="1"/>
      <c r="AA197" s="1"/>
    </row>
    <row r="198" spans="2:28">
      <c r="B198" s="205">
        <v>3905</v>
      </c>
      <c r="C198" t="s">
        <v>225</v>
      </c>
      <c r="D198" s="1">
        <v>786555</v>
      </c>
      <c r="E198" s="86">
        <f t="shared" si="34"/>
        <v>13055.721541679115</v>
      </c>
      <c r="F198" s="87">
        <f t="shared" si="28"/>
        <v>0.92220313185097669</v>
      </c>
      <c r="G198" s="189">
        <f t="shared" si="35"/>
        <v>705.10375665976665</v>
      </c>
      <c r="H198" s="189">
        <f t="shared" si="29"/>
        <v>42479.6809237243</v>
      </c>
      <c r="I198" s="189">
        <f t="shared" si="30"/>
        <v>0</v>
      </c>
      <c r="J198" s="88">
        <f t="shared" si="31"/>
        <v>0</v>
      </c>
      <c r="K198" s="189">
        <f t="shared" si="36"/>
        <v>-109.42461486183257</v>
      </c>
      <c r="L198" s="88">
        <f t="shared" si="32"/>
        <v>-6592.3953469659646</v>
      </c>
      <c r="M198" s="89">
        <f t="shared" si="37"/>
        <v>35887.285576758339</v>
      </c>
      <c r="N198" s="89">
        <f t="shared" si="38"/>
        <v>822442.28557675832</v>
      </c>
      <c r="O198" s="89">
        <f t="shared" si="39"/>
        <v>13651.40068347705</v>
      </c>
      <c r="P198" s="90">
        <f t="shared" si="33"/>
        <v>0.96427948652740425</v>
      </c>
      <c r="Q198" s="1">
        <v>9765.9429355695975</v>
      </c>
      <c r="R198" s="93">
        <f t="shared" si="40"/>
        <v>0.19868420651587518</v>
      </c>
      <c r="S198" s="93">
        <f t="shared" si="40"/>
        <v>0.19040726481168566</v>
      </c>
      <c r="T198" s="92">
        <v>60246</v>
      </c>
      <c r="U198" s="191">
        <v>656182</v>
      </c>
      <c r="V198" s="191">
        <v>10967.441083068694</v>
      </c>
      <c r="W198" s="196"/>
      <c r="X198" s="89">
        <v>0</v>
      </c>
      <c r="Y198" s="89">
        <f t="shared" si="41"/>
        <v>0</v>
      </c>
      <c r="Z198" s="1"/>
    </row>
    <row r="199" spans="2:28">
      <c r="B199" s="205">
        <v>3907</v>
      </c>
      <c r="C199" t="s">
        <v>226</v>
      </c>
      <c r="D199" s="1">
        <v>808549</v>
      </c>
      <c r="E199" s="86">
        <f t="shared" si="34"/>
        <v>12056.738540455101</v>
      </c>
      <c r="F199" s="87">
        <f t="shared" ref="F199:F262" si="42">E199/E$365</f>
        <v>0.85163903093524984</v>
      </c>
      <c r="G199" s="189">
        <f t="shared" si="35"/>
        <v>1344.452877443136</v>
      </c>
      <c r="H199" s="189">
        <f t="shared" ref="H199:H262" si="43">G199*T199/1000</f>
        <v>90161.698867091574</v>
      </c>
      <c r="I199" s="189">
        <f t="shared" ref="I199:I262" si="44">IF(E199+Y199&lt;(E$365+Y$365)*0.9,((E$365+Y$365)*0.9-E199-Y199)*0.35,0)</f>
        <v>239.73705170061518</v>
      </c>
      <c r="J199" s="88">
        <f t="shared" ref="J199:J262" si="45">I199*T199/1000</f>
        <v>16077.246161146655</v>
      </c>
      <c r="K199" s="189">
        <f t="shared" si="36"/>
        <v>130.31243683878262</v>
      </c>
      <c r="L199" s="88">
        <f t="shared" ref="L199:L262" si="46">K199*T199/1000</f>
        <v>8739.0126392824404</v>
      </c>
      <c r="M199" s="89">
        <f t="shared" si="37"/>
        <v>98900.71150637402</v>
      </c>
      <c r="N199" s="89">
        <f t="shared" si="38"/>
        <v>907449.71150637406</v>
      </c>
      <c r="O199" s="89">
        <f t="shared" si="39"/>
        <v>13531.50385473702</v>
      </c>
      <c r="P199" s="90">
        <f t="shared" ref="P199:P262" si="47">O199/O$365</f>
        <v>0.95581046161674932</v>
      </c>
      <c r="Q199" s="1">
        <v>27023.226832492932</v>
      </c>
      <c r="R199" s="93">
        <f t="shared" si="40"/>
        <v>0.17308864153396164</v>
      </c>
      <c r="S199" s="93">
        <f t="shared" si="40"/>
        <v>0.16777089158575953</v>
      </c>
      <c r="T199" s="92">
        <v>67062</v>
      </c>
      <c r="U199" s="191">
        <v>689248</v>
      </c>
      <c r="V199" s="191">
        <v>10324.57533179544</v>
      </c>
      <c r="W199" s="196"/>
      <c r="X199" s="89">
        <v>0</v>
      </c>
      <c r="Y199" s="89">
        <f t="shared" si="41"/>
        <v>0</v>
      </c>
      <c r="Z199" s="1"/>
    </row>
    <row r="200" spans="2:28">
      <c r="B200" s="205">
        <v>3909</v>
      </c>
      <c r="C200" t="s">
        <v>227</v>
      </c>
      <c r="D200" s="1">
        <v>577674</v>
      </c>
      <c r="E200" s="86">
        <f t="shared" ref="E200:E263" si="48">D200/T200*1000</f>
        <v>11783.974542042348</v>
      </c>
      <c r="F200" s="87">
        <f t="shared" si="42"/>
        <v>0.83237209016989988</v>
      </c>
      <c r="G200" s="189">
        <f t="shared" ref="G200:G263" si="49">($E$365+$Y$365-E200-Y200)*0.64</f>
        <v>1519.0218364272978</v>
      </c>
      <c r="H200" s="189">
        <f t="shared" si="43"/>
        <v>74465.488465338989</v>
      </c>
      <c r="I200" s="189">
        <f t="shared" si="44"/>
        <v>335.20445114507862</v>
      </c>
      <c r="J200" s="88">
        <f t="shared" si="45"/>
        <v>16432.392604034045</v>
      </c>
      <c r="K200" s="189">
        <f t="shared" ref="K200:K263" si="50">I200+J$367</f>
        <v>225.77983628324606</v>
      </c>
      <c r="L200" s="88">
        <f t="shared" si="46"/>
        <v>11068.179134277289</v>
      </c>
      <c r="M200" s="89">
        <f t="shared" ref="M200:M263" si="51">+H200+L200</f>
        <v>85533.667599616281</v>
      </c>
      <c r="N200" s="89">
        <f t="shared" ref="N200:N263" si="52">D200+M200</f>
        <v>663207.66759961634</v>
      </c>
      <c r="O200" s="89">
        <f t="shared" ref="O200:O263" si="53">N200/T200*1000</f>
        <v>13528.776214752894</v>
      </c>
      <c r="P200" s="90">
        <f t="shared" si="47"/>
        <v>0.95561779220909582</v>
      </c>
      <c r="Q200" s="1">
        <v>20876.934279658664</v>
      </c>
      <c r="R200" s="93">
        <f t="shared" ref="R200:S263" si="54">(D200-U200)/U200</f>
        <v>0.15841548420216733</v>
      </c>
      <c r="S200" s="93">
        <f t="shared" si="54"/>
        <v>0.15482364475051857</v>
      </c>
      <c r="T200" s="92">
        <v>49022</v>
      </c>
      <c r="U200" s="191">
        <v>498676</v>
      </c>
      <c r="V200" s="191">
        <v>10204.133415183138</v>
      </c>
      <c r="W200" s="196"/>
      <c r="X200" s="89">
        <v>0</v>
      </c>
      <c r="Y200" s="89">
        <f t="shared" ref="Y200:Y263" si="55">X200*1000/T200</f>
        <v>0</v>
      </c>
      <c r="Z200" s="1"/>
    </row>
    <row r="201" spans="2:28">
      <c r="B201" s="205">
        <v>3911</v>
      </c>
      <c r="C201" t="s">
        <v>228</v>
      </c>
      <c r="D201" s="1">
        <v>369398</v>
      </c>
      <c r="E201" s="86">
        <f t="shared" si="48"/>
        <v>13314.998377969217</v>
      </c>
      <c r="F201" s="87">
        <f t="shared" si="42"/>
        <v>0.94051739427452974</v>
      </c>
      <c r="G201" s="189">
        <f t="shared" si="49"/>
        <v>539.16658143410109</v>
      </c>
      <c r="H201" s="189">
        <f t="shared" si="43"/>
        <v>14958.098468726266</v>
      </c>
      <c r="I201" s="189">
        <f t="shared" si="44"/>
        <v>0</v>
      </c>
      <c r="J201" s="88">
        <f t="shared" si="45"/>
        <v>0</v>
      </c>
      <c r="K201" s="189">
        <f t="shared" si="50"/>
        <v>-109.42461486183257</v>
      </c>
      <c r="L201" s="88">
        <f t="shared" si="46"/>
        <v>-3035.7670901118208</v>
      </c>
      <c r="M201" s="89">
        <f t="shared" si="51"/>
        <v>11922.331378614446</v>
      </c>
      <c r="N201" s="89">
        <f t="shared" si="52"/>
        <v>381320.33137861447</v>
      </c>
      <c r="O201" s="89">
        <f t="shared" si="53"/>
        <v>13744.740344541488</v>
      </c>
      <c r="P201" s="90">
        <f t="shared" si="47"/>
        <v>0.97087262099988336</v>
      </c>
      <c r="Q201" s="1">
        <v>-5016.6152534198336</v>
      </c>
      <c r="R201" s="93">
        <f t="shared" si="54"/>
        <v>0.18440830565210142</v>
      </c>
      <c r="S201" s="93">
        <f t="shared" si="54"/>
        <v>0.17697987162609616</v>
      </c>
      <c r="T201" s="92">
        <v>27743</v>
      </c>
      <c r="U201" s="191">
        <v>311884</v>
      </c>
      <c r="V201" s="191">
        <v>11312.85139105517</v>
      </c>
      <c r="W201" s="196"/>
      <c r="X201" s="89">
        <v>0</v>
      </c>
      <c r="Y201" s="89">
        <f t="shared" si="55"/>
        <v>0</v>
      </c>
      <c r="Z201" s="1"/>
    </row>
    <row r="202" spans="2:28">
      <c r="B202" s="205">
        <v>4001</v>
      </c>
      <c r="C202" t="s">
        <v>229</v>
      </c>
      <c r="D202" s="1">
        <v>497153</v>
      </c>
      <c r="E202" s="86">
        <f t="shared" si="48"/>
        <v>13280.432750100174</v>
      </c>
      <c r="F202" s="87">
        <f t="shared" si="42"/>
        <v>0.93807581874203505</v>
      </c>
      <c r="G202" s="189">
        <f t="shared" si="49"/>
        <v>561.28858327028922</v>
      </c>
      <c r="H202" s="189">
        <f t="shared" si="43"/>
        <v>21011.838114723276</v>
      </c>
      <c r="I202" s="189">
        <f t="shared" si="44"/>
        <v>0</v>
      </c>
      <c r="J202" s="88">
        <f t="shared" si="45"/>
        <v>0</v>
      </c>
      <c r="K202" s="189">
        <f t="shared" si="50"/>
        <v>-109.42461486183257</v>
      </c>
      <c r="L202" s="88">
        <f t="shared" si="46"/>
        <v>-4096.3104573527016</v>
      </c>
      <c r="M202" s="89">
        <f t="shared" si="51"/>
        <v>16915.527657370574</v>
      </c>
      <c r="N202" s="89">
        <f t="shared" si="52"/>
        <v>514068.52765737055</v>
      </c>
      <c r="O202" s="89">
        <f t="shared" si="53"/>
        <v>13732.296718508631</v>
      </c>
      <c r="P202" s="90">
        <f t="shared" si="47"/>
        <v>0.96999365380818525</v>
      </c>
      <c r="Q202" s="1">
        <v>8998.2180080511243</v>
      </c>
      <c r="R202" s="93">
        <f t="shared" si="54"/>
        <v>0.22233204253488228</v>
      </c>
      <c r="S202" s="94">
        <f t="shared" si="54"/>
        <v>0.2175648332865828</v>
      </c>
      <c r="T202" s="92">
        <v>37435</v>
      </c>
      <c r="U202" s="191">
        <v>406725</v>
      </c>
      <c r="V202" s="191">
        <v>10907.37214728204</v>
      </c>
      <c r="W202" s="196"/>
      <c r="X202" s="89">
        <v>0</v>
      </c>
      <c r="Y202" s="89">
        <f t="shared" si="55"/>
        <v>0</v>
      </c>
      <c r="Z202" s="1"/>
    </row>
    <row r="203" spans="2:28">
      <c r="B203" s="205">
        <v>4003</v>
      </c>
      <c r="C203" t="s">
        <v>230</v>
      </c>
      <c r="D203" s="1">
        <v>697807</v>
      </c>
      <c r="E203" s="86">
        <f t="shared" si="48"/>
        <v>12262.450356728641</v>
      </c>
      <c r="F203" s="87">
        <f t="shared" si="42"/>
        <v>0.86616967794856026</v>
      </c>
      <c r="G203" s="189">
        <f t="shared" si="49"/>
        <v>1212.79731502807</v>
      </c>
      <c r="H203" s="189">
        <f t="shared" si="43"/>
        <v>69015.444008987353</v>
      </c>
      <c r="I203" s="189">
        <f t="shared" si="44"/>
        <v>167.73791600487601</v>
      </c>
      <c r="J203" s="88">
        <f t="shared" si="45"/>
        <v>9545.2938481734745</v>
      </c>
      <c r="K203" s="189">
        <f t="shared" si="50"/>
        <v>58.313301143043446</v>
      </c>
      <c r="L203" s="88">
        <f t="shared" si="46"/>
        <v>3318.3767148460302</v>
      </c>
      <c r="M203" s="89">
        <f t="shared" si="51"/>
        <v>72333.820723833385</v>
      </c>
      <c r="N203" s="89">
        <f t="shared" si="52"/>
        <v>770140.8207238334</v>
      </c>
      <c r="O203" s="89">
        <f t="shared" si="53"/>
        <v>13533.560972899753</v>
      </c>
      <c r="P203" s="90">
        <f t="shared" si="47"/>
        <v>0.95595576808688221</v>
      </c>
      <c r="Q203" s="1">
        <v>38223.232608181002</v>
      </c>
      <c r="R203" s="93">
        <f t="shared" si="54"/>
        <v>0.22720254090634101</v>
      </c>
      <c r="S203" s="93">
        <f t="shared" si="54"/>
        <v>0.22633992357888455</v>
      </c>
      <c r="T203" s="92">
        <v>56906</v>
      </c>
      <c r="U203" s="191">
        <v>568616</v>
      </c>
      <c r="V203" s="191">
        <v>9999.2262511869994</v>
      </c>
      <c r="W203" s="196"/>
      <c r="X203" s="89">
        <v>0</v>
      </c>
      <c r="Y203" s="89">
        <f t="shared" si="55"/>
        <v>0</v>
      </c>
      <c r="Z203" s="1"/>
    </row>
    <row r="204" spans="2:28">
      <c r="B204" s="205">
        <v>4005</v>
      </c>
      <c r="C204" t="s">
        <v>231</v>
      </c>
      <c r="D204" s="1">
        <v>162340</v>
      </c>
      <c r="E204" s="86">
        <f t="shared" si="48"/>
        <v>12124.8786317126</v>
      </c>
      <c r="F204" s="87">
        <f t="shared" si="42"/>
        <v>0.85645217016785913</v>
      </c>
      <c r="G204" s="189">
        <f t="shared" si="49"/>
        <v>1300.8432190383367</v>
      </c>
      <c r="H204" s="189">
        <f t="shared" si="43"/>
        <v>17416.989859704288</v>
      </c>
      <c r="I204" s="189">
        <f t="shared" si="44"/>
        <v>215.88801976049052</v>
      </c>
      <c r="J204" s="88">
        <f t="shared" si="45"/>
        <v>2890.5246965732076</v>
      </c>
      <c r="K204" s="189">
        <f t="shared" si="50"/>
        <v>106.46340489865796</v>
      </c>
      <c r="L204" s="88">
        <f t="shared" si="46"/>
        <v>1425.4385281881314</v>
      </c>
      <c r="M204" s="89">
        <f t="shared" si="51"/>
        <v>18842.428387892418</v>
      </c>
      <c r="N204" s="89">
        <f t="shared" si="52"/>
        <v>181182.42838789243</v>
      </c>
      <c r="O204" s="89">
        <f t="shared" si="53"/>
        <v>13532.185255649596</v>
      </c>
      <c r="P204" s="90">
        <f t="shared" si="47"/>
        <v>0.95585859300907539</v>
      </c>
      <c r="Q204" s="1">
        <v>8107.498234473278</v>
      </c>
      <c r="R204" s="93">
        <f t="shared" si="54"/>
        <v>0.1923263363544222</v>
      </c>
      <c r="S204" s="93">
        <f t="shared" si="54"/>
        <v>0.18733938625838448</v>
      </c>
      <c r="T204" s="92">
        <v>13389</v>
      </c>
      <c r="U204" s="191">
        <v>136154</v>
      </c>
      <c r="V204" s="191">
        <v>10211.805295132379</v>
      </c>
      <c r="W204" s="196"/>
      <c r="X204" s="89">
        <v>0</v>
      </c>
      <c r="Y204" s="89">
        <f t="shared" si="55"/>
        <v>0</v>
      </c>
      <c r="Z204" s="1"/>
    </row>
    <row r="205" spans="2:28">
      <c r="B205" s="205">
        <v>4010</v>
      </c>
      <c r="C205" t="s">
        <v>232</v>
      </c>
      <c r="D205" s="1">
        <v>28810</v>
      </c>
      <c r="E205" s="86">
        <f t="shared" si="48"/>
        <v>12120.31973075305</v>
      </c>
      <c r="F205" s="87">
        <f t="shared" si="42"/>
        <v>0.85613014792425701</v>
      </c>
      <c r="G205" s="189">
        <f t="shared" si="49"/>
        <v>1303.7609156524484</v>
      </c>
      <c r="H205" s="189">
        <f t="shared" si="43"/>
        <v>3099.0396965058699</v>
      </c>
      <c r="I205" s="189">
        <f t="shared" si="44"/>
        <v>217.4836350963329</v>
      </c>
      <c r="J205" s="88">
        <f t="shared" si="45"/>
        <v>516.95860062398333</v>
      </c>
      <c r="K205" s="189">
        <f t="shared" si="50"/>
        <v>108.05902023450034</v>
      </c>
      <c r="L205" s="88">
        <f t="shared" si="46"/>
        <v>256.85629109740734</v>
      </c>
      <c r="M205" s="89">
        <f t="shared" si="51"/>
        <v>3355.8959876032773</v>
      </c>
      <c r="N205" s="89">
        <f t="shared" si="52"/>
        <v>32165.895987603279</v>
      </c>
      <c r="O205" s="89">
        <f t="shared" si="53"/>
        <v>13532.13966664</v>
      </c>
      <c r="P205" s="90">
        <f t="shared" si="47"/>
        <v>0.95585537278663935</v>
      </c>
      <c r="Q205" s="1">
        <v>1552.5637959028279</v>
      </c>
      <c r="R205" s="93">
        <f t="shared" si="54"/>
        <v>0.21096212853600102</v>
      </c>
      <c r="S205" s="93">
        <f t="shared" si="54"/>
        <v>0.21707552590345247</v>
      </c>
      <c r="T205" s="92">
        <v>2377</v>
      </c>
      <c r="U205" s="191">
        <v>23791</v>
      </c>
      <c r="V205" s="191">
        <v>9958.5600669736286</v>
      </c>
      <c r="W205" s="196"/>
      <c r="X205" s="89">
        <v>0</v>
      </c>
      <c r="Y205" s="89">
        <f t="shared" si="55"/>
        <v>0</v>
      </c>
      <c r="Z205" s="1"/>
    </row>
    <row r="206" spans="2:28">
      <c r="B206" s="205">
        <v>4012</v>
      </c>
      <c r="C206" t="s">
        <v>233</v>
      </c>
      <c r="D206" s="1">
        <v>186881</v>
      </c>
      <c r="E206" s="86">
        <f t="shared" si="48"/>
        <v>13098.829466601246</v>
      </c>
      <c r="F206" s="87">
        <f t="shared" si="42"/>
        <v>0.92524810054488416</v>
      </c>
      <c r="G206" s="189">
        <f t="shared" si="49"/>
        <v>677.51468470960276</v>
      </c>
      <c r="H206" s="189">
        <f t="shared" si="43"/>
        <v>9666.1020067519021</v>
      </c>
      <c r="I206" s="189">
        <f t="shared" si="44"/>
        <v>0</v>
      </c>
      <c r="J206" s="88">
        <f t="shared" si="45"/>
        <v>0</v>
      </c>
      <c r="K206" s="189">
        <f t="shared" si="50"/>
        <v>-109.42461486183257</v>
      </c>
      <c r="L206" s="88">
        <f t="shared" si="46"/>
        <v>-1561.1609802337653</v>
      </c>
      <c r="M206" s="89">
        <f t="shared" si="51"/>
        <v>8104.9410265181368</v>
      </c>
      <c r="N206" s="89">
        <f t="shared" si="52"/>
        <v>194985.94102651815</v>
      </c>
      <c r="O206" s="89">
        <f t="shared" si="53"/>
        <v>13666.919536449019</v>
      </c>
      <c r="P206" s="90">
        <f t="shared" si="47"/>
        <v>0.96537567525721102</v>
      </c>
      <c r="Q206" s="1">
        <v>3796.4376353910893</v>
      </c>
      <c r="R206" s="93">
        <f t="shared" si="54"/>
        <v>0.22106934471110182</v>
      </c>
      <c r="S206" s="93">
        <f t="shared" si="54"/>
        <v>0.22474958455287475</v>
      </c>
      <c r="T206" s="92">
        <v>14267</v>
      </c>
      <c r="U206" s="191">
        <v>153047</v>
      </c>
      <c r="V206" s="191">
        <v>10695.108315863034</v>
      </c>
      <c r="W206" s="196"/>
      <c r="X206" s="89">
        <v>0</v>
      </c>
      <c r="Y206" s="89">
        <f t="shared" si="55"/>
        <v>0</v>
      </c>
      <c r="Z206" s="1"/>
    </row>
    <row r="207" spans="2:28">
      <c r="B207" s="205">
        <v>4014</v>
      </c>
      <c r="C207" t="s">
        <v>234</v>
      </c>
      <c r="D207" s="1">
        <v>122386</v>
      </c>
      <c r="E207" s="86">
        <f t="shared" si="48"/>
        <v>11792.830988629794</v>
      </c>
      <c r="F207" s="87">
        <f t="shared" si="42"/>
        <v>0.83299767357821164</v>
      </c>
      <c r="G207" s="189">
        <f t="shared" si="49"/>
        <v>1513.3537106113322</v>
      </c>
      <c r="H207" s="189">
        <f t="shared" si="43"/>
        <v>15705.584808724405</v>
      </c>
      <c r="I207" s="189">
        <f t="shared" si="44"/>
        <v>332.10469483947253</v>
      </c>
      <c r="J207" s="88">
        <f t="shared" si="45"/>
        <v>3446.582523044046</v>
      </c>
      <c r="K207" s="189">
        <f t="shared" si="50"/>
        <v>222.68007997763996</v>
      </c>
      <c r="L207" s="88">
        <f t="shared" si="46"/>
        <v>2310.9738700079474</v>
      </c>
      <c r="M207" s="89">
        <f t="shared" si="51"/>
        <v>18016.558678732352</v>
      </c>
      <c r="N207" s="89">
        <f t="shared" si="52"/>
        <v>140402.55867873234</v>
      </c>
      <c r="O207" s="89">
        <f t="shared" si="53"/>
        <v>13528.864779218764</v>
      </c>
      <c r="P207" s="90">
        <f t="shared" si="47"/>
        <v>0.95562404804317869</v>
      </c>
      <c r="Q207" s="1">
        <v>1542.4077845517641</v>
      </c>
      <c r="R207" s="93">
        <f t="shared" si="54"/>
        <v>0.18330803368559467</v>
      </c>
      <c r="S207" s="93">
        <f t="shared" si="54"/>
        <v>0.19106144920791324</v>
      </c>
      <c r="T207" s="92">
        <v>10378</v>
      </c>
      <c r="U207" s="191">
        <v>103427</v>
      </c>
      <c r="V207" s="191">
        <v>9901.110472908289</v>
      </c>
      <c r="W207" s="196"/>
      <c r="X207" s="89">
        <v>0</v>
      </c>
      <c r="Y207" s="89">
        <f t="shared" si="55"/>
        <v>0</v>
      </c>
      <c r="Z207" s="1"/>
    </row>
    <row r="208" spans="2:28">
      <c r="B208" s="205">
        <v>4016</v>
      </c>
      <c r="C208" t="s">
        <v>235</v>
      </c>
      <c r="D208" s="1">
        <v>46213</v>
      </c>
      <c r="E208" s="86">
        <f t="shared" si="48"/>
        <v>11393.737672583826</v>
      </c>
      <c r="F208" s="87">
        <f t="shared" si="42"/>
        <v>0.80480734301827783</v>
      </c>
      <c r="G208" s="189">
        <f t="shared" si="49"/>
        <v>1768.7734328807519</v>
      </c>
      <c r="H208" s="189">
        <f t="shared" si="43"/>
        <v>7174.1450437643298</v>
      </c>
      <c r="I208" s="189">
        <f t="shared" si="44"/>
        <v>471.78735545556134</v>
      </c>
      <c r="J208" s="88">
        <f t="shared" si="45"/>
        <v>1913.5695137277567</v>
      </c>
      <c r="K208" s="189">
        <f t="shared" si="50"/>
        <v>362.36274059372874</v>
      </c>
      <c r="L208" s="88">
        <f t="shared" si="46"/>
        <v>1469.7432758481636</v>
      </c>
      <c r="M208" s="89">
        <f t="shared" si="51"/>
        <v>8643.8883196124934</v>
      </c>
      <c r="N208" s="89">
        <f t="shared" si="52"/>
        <v>54856.888319612495</v>
      </c>
      <c r="O208" s="89">
        <f t="shared" si="53"/>
        <v>13524.873846058308</v>
      </c>
      <c r="P208" s="90">
        <f t="shared" si="47"/>
        <v>0.95534214473757961</v>
      </c>
      <c r="Q208" s="1">
        <v>3080.7828843844654</v>
      </c>
      <c r="R208" s="93">
        <f t="shared" si="54"/>
        <v>0.23237953012080323</v>
      </c>
      <c r="S208" s="93">
        <f t="shared" si="54"/>
        <v>0.23572178229815241</v>
      </c>
      <c r="T208" s="92">
        <v>4056</v>
      </c>
      <c r="U208" s="191">
        <v>37499</v>
      </c>
      <c r="V208" s="191">
        <v>9220.3098106712569</v>
      </c>
      <c r="W208" s="196"/>
      <c r="X208" s="89">
        <v>0</v>
      </c>
      <c r="Y208" s="89">
        <f t="shared" si="55"/>
        <v>0</v>
      </c>
      <c r="Z208" s="1"/>
    </row>
    <row r="209" spans="2:27">
      <c r="B209" s="205">
        <v>4018</v>
      </c>
      <c r="C209" t="s">
        <v>236</v>
      </c>
      <c r="D209" s="1">
        <v>76233</v>
      </c>
      <c r="E209" s="86">
        <f t="shared" si="48"/>
        <v>11676.060652473579</v>
      </c>
      <c r="F209" s="87">
        <f t="shared" si="42"/>
        <v>0.8247494914025445</v>
      </c>
      <c r="G209" s="189">
        <f t="shared" si="49"/>
        <v>1588.0867257513094</v>
      </c>
      <c r="H209" s="189">
        <f t="shared" si="43"/>
        <v>10368.618232430297</v>
      </c>
      <c r="I209" s="189">
        <f t="shared" si="44"/>
        <v>372.97431249414757</v>
      </c>
      <c r="J209" s="88">
        <f t="shared" si="45"/>
        <v>2435.1492862742894</v>
      </c>
      <c r="K209" s="189">
        <f t="shared" si="50"/>
        <v>263.54969763231497</v>
      </c>
      <c r="L209" s="88">
        <f t="shared" si="46"/>
        <v>1720.7159758413843</v>
      </c>
      <c r="M209" s="89">
        <f t="shared" si="51"/>
        <v>12089.334208271681</v>
      </c>
      <c r="N209" s="89">
        <f t="shared" si="52"/>
        <v>88322.334208271684</v>
      </c>
      <c r="O209" s="89">
        <f t="shared" si="53"/>
        <v>13527.697075857202</v>
      </c>
      <c r="P209" s="90">
        <f t="shared" si="47"/>
        <v>0.95554156622142206</v>
      </c>
      <c r="Q209" s="1">
        <v>4204.3287603910649</v>
      </c>
      <c r="R209" s="93">
        <f t="shared" si="54"/>
        <v>0.16887716769653016</v>
      </c>
      <c r="S209" s="94">
        <f t="shared" si="54"/>
        <v>0.17406899460159975</v>
      </c>
      <c r="T209" s="92">
        <v>6529</v>
      </c>
      <c r="U209" s="191">
        <v>65219</v>
      </c>
      <c r="V209" s="191">
        <v>9944.9527294906984</v>
      </c>
      <c r="W209" s="196"/>
      <c r="X209" s="89">
        <v>0</v>
      </c>
      <c r="Y209" s="89">
        <f t="shared" si="55"/>
        <v>0</v>
      </c>
      <c r="Z209" s="1"/>
      <c r="AA209" s="1"/>
    </row>
    <row r="210" spans="2:27">
      <c r="B210" s="205">
        <v>4020</v>
      </c>
      <c r="C210" t="s">
        <v>237</v>
      </c>
      <c r="D210" s="1">
        <v>119558</v>
      </c>
      <c r="E210" s="86">
        <f t="shared" si="48"/>
        <v>10715.963072510531</v>
      </c>
      <c r="F210" s="87">
        <f t="shared" si="42"/>
        <v>0.756932098675693</v>
      </c>
      <c r="G210" s="189">
        <f t="shared" si="49"/>
        <v>2202.5491769276605</v>
      </c>
      <c r="H210" s="189">
        <f t="shared" si="43"/>
        <v>24573.841166981911</v>
      </c>
      <c r="I210" s="189">
        <f t="shared" si="44"/>
        <v>709.00846548121456</v>
      </c>
      <c r="J210" s="88">
        <f t="shared" si="45"/>
        <v>7910.4074493739108</v>
      </c>
      <c r="K210" s="189">
        <f t="shared" si="50"/>
        <v>599.58385061938202</v>
      </c>
      <c r="L210" s="88">
        <f t="shared" si="46"/>
        <v>6689.5570213604451</v>
      </c>
      <c r="M210" s="89">
        <f t="shared" si="51"/>
        <v>31263.398188342355</v>
      </c>
      <c r="N210" s="89">
        <f t="shared" si="52"/>
        <v>150821.39818834234</v>
      </c>
      <c r="O210" s="89">
        <f t="shared" si="53"/>
        <v>13518.096100057573</v>
      </c>
      <c r="P210" s="90">
        <f t="shared" si="47"/>
        <v>0.95486339229415362</v>
      </c>
      <c r="Q210" s="1">
        <v>8661.3248720605225</v>
      </c>
      <c r="R210" s="90">
        <f t="shared" si="54"/>
        <v>0.20027306769468622</v>
      </c>
      <c r="S210" s="90">
        <f t="shared" si="54"/>
        <v>0.19790630176394466</v>
      </c>
      <c r="T210" s="92">
        <v>11157</v>
      </c>
      <c r="U210" s="191">
        <v>99609</v>
      </c>
      <c r="V210" s="191">
        <v>8945.5770094297259</v>
      </c>
      <c r="W210" s="196"/>
      <c r="X210" s="89">
        <v>0</v>
      </c>
      <c r="Y210" s="89">
        <f t="shared" si="55"/>
        <v>0</v>
      </c>
      <c r="Z210" s="1"/>
    </row>
    <row r="211" spans="2:27">
      <c r="B211" s="205">
        <v>4022</v>
      </c>
      <c r="C211" t="s">
        <v>238</v>
      </c>
      <c r="D211" s="1">
        <v>35517</v>
      </c>
      <c r="E211" s="86">
        <f t="shared" si="48"/>
        <v>12003.041568097331</v>
      </c>
      <c r="F211" s="87">
        <f t="shared" si="42"/>
        <v>0.84784609494767049</v>
      </c>
      <c r="G211" s="189">
        <f t="shared" si="49"/>
        <v>1378.8189397521085</v>
      </c>
      <c r="H211" s="189">
        <f t="shared" si="43"/>
        <v>4079.9252427264892</v>
      </c>
      <c r="I211" s="189">
        <f t="shared" si="44"/>
        <v>258.53099202583451</v>
      </c>
      <c r="J211" s="88">
        <f t="shared" si="45"/>
        <v>764.99320540444432</v>
      </c>
      <c r="K211" s="189">
        <f t="shared" si="50"/>
        <v>149.10637716400194</v>
      </c>
      <c r="L211" s="88">
        <f t="shared" si="46"/>
        <v>441.20577002828173</v>
      </c>
      <c r="M211" s="89">
        <f t="shared" si="51"/>
        <v>4521.1310127547713</v>
      </c>
      <c r="N211" s="89">
        <f t="shared" si="52"/>
        <v>40038.131012754769</v>
      </c>
      <c r="O211" s="89">
        <f t="shared" si="53"/>
        <v>13530.96688501344</v>
      </c>
      <c r="P211" s="90">
        <f t="shared" si="47"/>
        <v>0.95577253225687331</v>
      </c>
      <c r="Q211" s="1">
        <v>849.72015653195876</v>
      </c>
      <c r="R211" s="90">
        <f t="shared" si="54"/>
        <v>0.13443848217707935</v>
      </c>
      <c r="S211" s="90">
        <f t="shared" si="54"/>
        <v>0.14287296903341454</v>
      </c>
      <c r="T211" s="92">
        <v>2959</v>
      </c>
      <c r="U211" s="191">
        <v>31308</v>
      </c>
      <c r="V211" s="191">
        <v>10502.515934250252</v>
      </c>
      <c r="W211" s="196"/>
      <c r="X211" s="89">
        <v>0</v>
      </c>
      <c r="Y211" s="89">
        <f t="shared" si="55"/>
        <v>0</v>
      </c>
      <c r="Z211" s="1"/>
    </row>
    <row r="212" spans="2:27">
      <c r="B212" s="205">
        <v>4024</v>
      </c>
      <c r="C212" t="s">
        <v>239</v>
      </c>
      <c r="D212" s="1">
        <v>22129</v>
      </c>
      <c r="E212" s="86">
        <f t="shared" si="48"/>
        <v>13509.76800976801</v>
      </c>
      <c r="F212" s="87">
        <f t="shared" si="42"/>
        <v>0.95427512982831719</v>
      </c>
      <c r="G212" s="189">
        <f t="shared" si="49"/>
        <v>414.5140170828742</v>
      </c>
      <c r="H212" s="189">
        <f t="shared" si="43"/>
        <v>678.97395998174795</v>
      </c>
      <c r="I212" s="189">
        <f t="shared" si="44"/>
        <v>0</v>
      </c>
      <c r="J212" s="88">
        <f t="shared" si="45"/>
        <v>0</v>
      </c>
      <c r="K212" s="189">
        <f t="shared" si="50"/>
        <v>-109.42461486183257</v>
      </c>
      <c r="L212" s="88">
        <f t="shared" si="46"/>
        <v>-179.23751914368174</v>
      </c>
      <c r="M212" s="89">
        <f t="shared" si="51"/>
        <v>499.73644083806619</v>
      </c>
      <c r="N212" s="89">
        <f t="shared" si="52"/>
        <v>22628.736440838067</v>
      </c>
      <c r="O212" s="89">
        <f t="shared" si="53"/>
        <v>13814.857411989053</v>
      </c>
      <c r="P212" s="90">
        <f t="shared" si="47"/>
        <v>0.97582540579924693</v>
      </c>
      <c r="Q212" s="1">
        <v>385.90145417891665</v>
      </c>
      <c r="R212" s="90">
        <f t="shared" si="54"/>
        <v>0.12701807995925643</v>
      </c>
      <c r="S212" s="90">
        <f t="shared" si="54"/>
        <v>0.13252244176613925</v>
      </c>
      <c r="T212" s="92">
        <v>1638</v>
      </c>
      <c r="U212" s="191">
        <v>19635</v>
      </c>
      <c r="V212" s="191">
        <v>11928.918590522479</v>
      </c>
      <c r="W212" s="196"/>
      <c r="X212" s="89">
        <v>0</v>
      </c>
      <c r="Y212" s="89">
        <f t="shared" si="55"/>
        <v>0</v>
      </c>
      <c r="Z212" s="1"/>
    </row>
    <row r="213" spans="2:27">
      <c r="B213" s="205">
        <v>4026</v>
      </c>
      <c r="C213" t="s">
        <v>240</v>
      </c>
      <c r="D213" s="1">
        <v>98720</v>
      </c>
      <c r="E213" s="86">
        <f t="shared" si="48"/>
        <v>17900.271985494106</v>
      </c>
      <c r="F213" s="87">
        <f t="shared" si="42"/>
        <v>1.2644024945927186</v>
      </c>
      <c r="G213" s="189">
        <f t="shared" si="49"/>
        <v>-2395.4085273818278</v>
      </c>
      <c r="H213" s="189">
        <f t="shared" si="43"/>
        <v>-13210.67802851078</v>
      </c>
      <c r="I213" s="189">
        <f t="shared" si="44"/>
        <v>0</v>
      </c>
      <c r="J213" s="88">
        <f t="shared" si="45"/>
        <v>0</v>
      </c>
      <c r="K213" s="189">
        <f t="shared" si="50"/>
        <v>-109.42461486183257</v>
      </c>
      <c r="L213" s="88">
        <f t="shared" si="46"/>
        <v>-603.47675096300668</v>
      </c>
      <c r="M213" s="89">
        <f t="shared" si="51"/>
        <v>-13814.154779473787</v>
      </c>
      <c r="N213" s="89">
        <f t="shared" si="52"/>
        <v>84905.845220526215</v>
      </c>
      <c r="O213" s="89">
        <f t="shared" si="53"/>
        <v>15395.438843250447</v>
      </c>
      <c r="P213" s="90">
        <f t="shared" si="47"/>
        <v>1.0874712571144314</v>
      </c>
      <c r="Q213" s="1">
        <v>-83.97238107647172</v>
      </c>
      <c r="R213" s="90">
        <f t="shared" si="54"/>
        <v>0.17555997475499244</v>
      </c>
      <c r="S213" s="90">
        <f t="shared" si="54"/>
        <v>0.1785441705204629</v>
      </c>
      <c r="T213" s="92">
        <v>5515</v>
      </c>
      <c r="U213" s="191">
        <v>83977</v>
      </c>
      <c r="V213" s="191">
        <v>15188.460842828721</v>
      </c>
      <c r="W213" s="196"/>
      <c r="X213" s="89">
        <v>0</v>
      </c>
      <c r="Y213" s="89">
        <f t="shared" si="55"/>
        <v>0</v>
      </c>
      <c r="Z213" s="1"/>
    </row>
    <row r="214" spans="2:27">
      <c r="B214" s="205">
        <v>4028</v>
      </c>
      <c r="C214" t="s">
        <v>241</v>
      </c>
      <c r="D214" s="1">
        <v>31104</v>
      </c>
      <c r="E214" s="86">
        <f t="shared" si="48"/>
        <v>12628.501827040194</v>
      </c>
      <c r="F214" s="87">
        <f t="shared" si="42"/>
        <v>0.89202606675574325</v>
      </c>
      <c r="G214" s="189">
        <f t="shared" si="49"/>
        <v>978.52437402867599</v>
      </c>
      <c r="H214" s="189">
        <f t="shared" si="43"/>
        <v>2410.1055332326287</v>
      </c>
      <c r="I214" s="189">
        <f t="shared" si="44"/>
        <v>39.6199013958324</v>
      </c>
      <c r="J214" s="88">
        <f t="shared" si="45"/>
        <v>97.583817137935199</v>
      </c>
      <c r="K214" s="189">
        <f t="shared" si="50"/>
        <v>-69.804713466000166</v>
      </c>
      <c r="L214" s="88">
        <f t="shared" si="46"/>
        <v>-171.92900926675838</v>
      </c>
      <c r="M214" s="89">
        <f t="shared" si="51"/>
        <v>2238.1765239658703</v>
      </c>
      <c r="N214" s="89">
        <f t="shared" si="52"/>
        <v>33342.176523965871</v>
      </c>
      <c r="O214" s="89">
        <f t="shared" si="53"/>
        <v>13537.22148760287</v>
      </c>
      <c r="P214" s="90">
        <f t="shared" si="47"/>
        <v>0.95621433197495409</v>
      </c>
      <c r="Q214" s="1">
        <v>935.54684622381683</v>
      </c>
      <c r="R214" s="90">
        <f t="shared" si="54"/>
        <v>0.15623954499832721</v>
      </c>
      <c r="S214" s="90">
        <f t="shared" si="54"/>
        <v>0.16093398082860857</v>
      </c>
      <c r="T214" s="92">
        <v>2463</v>
      </c>
      <c r="U214" s="191">
        <v>26901</v>
      </c>
      <c r="V214" s="191">
        <v>10877.881116053377</v>
      </c>
      <c r="W214" s="196"/>
      <c r="X214" s="89">
        <v>0</v>
      </c>
      <c r="Y214" s="89">
        <f t="shared" si="55"/>
        <v>0</v>
      </c>
      <c r="Z214" s="1"/>
    </row>
    <row r="215" spans="2:27">
      <c r="B215" s="205">
        <v>4030</v>
      </c>
      <c r="C215" t="s">
        <v>242</v>
      </c>
      <c r="D215" s="1">
        <v>20074</v>
      </c>
      <c r="E215" s="86">
        <f t="shared" si="48"/>
        <v>13302.849569251161</v>
      </c>
      <c r="F215" s="87">
        <f t="shared" si="42"/>
        <v>0.93965925178027665</v>
      </c>
      <c r="G215" s="189">
        <f t="shared" si="49"/>
        <v>546.94181901365755</v>
      </c>
      <c r="H215" s="189">
        <f t="shared" si="43"/>
        <v>825.33520489160924</v>
      </c>
      <c r="I215" s="189">
        <f t="shared" si="44"/>
        <v>0</v>
      </c>
      <c r="J215" s="88">
        <f t="shared" si="45"/>
        <v>0</v>
      </c>
      <c r="K215" s="189">
        <f t="shared" si="50"/>
        <v>-109.42461486183257</v>
      </c>
      <c r="L215" s="88">
        <f t="shared" si="46"/>
        <v>-165.12174382650534</v>
      </c>
      <c r="M215" s="89">
        <f t="shared" si="51"/>
        <v>660.21346106510396</v>
      </c>
      <c r="N215" s="89">
        <f t="shared" si="52"/>
        <v>20734.213461065105</v>
      </c>
      <c r="O215" s="89">
        <f t="shared" si="53"/>
        <v>13740.366773402986</v>
      </c>
      <c r="P215" s="90">
        <f t="shared" si="47"/>
        <v>0.97056368970195217</v>
      </c>
      <c r="Q215" s="1">
        <v>472.61822610255456</v>
      </c>
      <c r="R215" s="90">
        <f t="shared" si="54"/>
        <v>0.14401322163332764</v>
      </c>
      <c r="S215" s="90">
        <f t="shared" si="54"/>
        <v>0.12657630705574885</v>
      </c>
      <c r="T215" s="92">
        <v>1509</v>
      </c>
      <c r="U215" s="191">
        <v>17547</v>
      </c>
      <c r="V215" s="191">
        <v>11808.209959623149</v>
      </c>
      <c r="W215" s="196"/>
      <c r="X215" s="89">
        <v>0</v>
      </c>
      <c r="Y215" s="89">
        <f t="shared" si="55"/>
        <v>0</v>
      </c>
      <c r="Z215" s="1"/>
    </row>
    <row r="216" spans="2:27">
      <c r="B216" s="205">
        <v>4032</v>
      </c>
      <c r="C216" t="s">
        <v>243</v>
      </c>
      <c r="D216" s="1">
        <v>17547</v>
      </c>
      <c r="E216" s="86">
        <f t="shared" si="48"/>
        <v>13773.155416012558</v>
      </c>
      <c r="F216" s="87">
        <f t="shared" si="42"/>
        <v>0.97287974621458162</v>
      </c>
      <c r="G216" s="189">
        <f t="shared" si="49"/>
        <v>245.94607708636323</v>
      </c>
      <c r="H216" s="189">
        <f t="shared" si="43"/>
        <v>313.33530220802675</v>
      </c>
      <c r="I216" s="189">
        <f t="shared" si="44"/>
        <v>0</v>
      </c>
      <c r="J216" s="88">
        <f t="shared" si="45"/>
        <v>0</v>
      </c>
      <c r="K216" s="189">
        <f t="shared" si="50"/>
        <v>-109.42461486183257</v>
      </c>
      <c r="L216" s="88">
        <f t="shared" si="46"/>
        <v>-139.4069593339747</v>
      </c>
      <c r="M216" s="89">
        <f t="shared" si="51"/>
        <v>173.92834287405205</v>
      </c>
      <c r="N216" s="89">
        <f t="shared" si="52"/>
        <v>17720.928342874053</v>
      </c>
      <c r="O216" s="89">
        <f t="shared" si="53"/>
        <v>13909.676878237089</v>
      </c>
      <c r="P216" s="90">
        <f t="shared" si="47"/>
        <v>0.982523067698302</v>
      </c>
      <c r="Q216" s="1">
        <v>658.61668658360236</v>
      </c>
      <c r="R216" s="90">
        <f t="shared" si="54"/>
        <v>0.19897505978817903</v>
      </c>
      <c r="S216" s="90">
        <f t="shared" si="54"/>
        <v>0.18203506679274156</v>
      </c>
      <c r="T216" s="92">
        <v>1274</v>
      </c>
      <c r="U216" s="191">
        <v>14635</v>
      </c>
      <c r="V216" s="191">
        <v>11652.070063694267</v>
      </c>
      <c r="W216" s="196"/>
      <c r="X216" s="89">
        <v>0</v>
      </c>
      <c r="Y216" s="89">
        <f t="shared" si="55"/>
        <v>0</v>
      </c>
      <c r="Z216" s="1"/>
    </row>
    <row r="217" spans="2:27">
      <c r="B217" s="205">
        <v>4034</v>
      </c>
      <c r="C217" t="s">
        <v>244</v>
      </c>
      <c r="D217" s="1">
        <v>41517</v>
      </c>
      <c r="E217" s="86">
        <f t="shared" si="48"/>
        <v>18517.841213202497</v>
      </c>
      <c r="F217" s="87">
        <f t="shared" si="42"/>
        <v>1.3080250760110887</v>
      </c>
      <c r="G217" s="189">
        <f t="shared" si="49"/>
        <v>-2790.6528331151976</v>
      </c>
      <c r="H217" s="189">
        <f t="shared" si="43"/>
        <v>-6256.6436518442733</v>
      </c>
      <c r="I217" s="189">
        <f t="shared" si="44"/>
        <v>0</v>
      </c>
      <c r="J217" s="88">
        <f t="shared" si="45"/>
        <v>0</v>
      </c>
      <c r="K217" s="189">
        <f t="shared" si="50"/>
        <v>-109.42461486183257</v>
      </c>
      <c r="L217" s="88">
        <f t="shared" si="46"/>
        <v>-245.32998652022863</v>
      </c>
      <c r="M217" s="89">
        <f t="shared" si="51"/>
        <v>-6501.9736383645022</v>
      </c>
      <c r="N217" s="89">
        <f t="shared" si="52"/>
        <v>35015.026361635501</v>
      </c>
      <c r="O217" s="89">
        <f t="shared" si="53"/>
        <v>15617.763765225469</v>
      </c>
      <c r="P217" s="90">
        <f t="shared" si="47"/>
        <v>1.1031753864250449</v>
      </c>
      <c r="Q217" s="1">
        <v>540.98013447444191</v>
      </c>
      <c r="R217" s="90">
        <f t="shared" si="54"/>
        <v>0.17097729516288251</v>
      </c>
      <c r="S217" s="90">
        <f t="shared" si="54"/>
        <v>0.16888812960505384</v>
      </c>
      <c r="T217" s="92">
        <v>2242</v>
      </c>
      <c r="U217" s="191">
        <v>35455</v>
      </c>
      <c r="V217" s="191">
        <v>15842.269883824845</v>
      </c>
      <c r="W217" s="196"/>
      <c r="X217" s="89">
        <v>0</v>
      </c>
      <c r="Y217" s="89">
        <f t="shared" si="55"/>
        <v>0</v>
      </c>
      <c r="Z217" s="1"/>
    </row>
    <row r="218" spans="2:27" ht="28.5" customHeight="1">
      <c r="B218" s="205">
        <v>4036</v>
      </c>
      <c r="C218" t="s">
        <v>245</v>
      </c>
      <c r="D218" s="1">
        <v>70143</v>
      </c>
      <c r="E218" s="86">
        <f t="shared" si="48"/>
        <v>18318.882214677462</v>
      </c>
      <c r="F218" s="87">
        <f t="shared" si="42"/>
        <v>1.293971420610736</v>
      </c>
      <c r="G218" s="189">
        <f t="shared" si="49"/>
        <v>-2663.3190740591754</v>
      </c>
      <c r="H218" s="189">
        <f t="shared" si="43"/>
        <v>-10197.848734572583</v>
      </c>
      <c r="I218" s="189">
        <f t="shared" si="44"/>
        <v>0</v>
      </c>
      <c r="J218" s="88">
        <f t="shared" si="45"/>
        <v>0</v>
      </c>
      <c r="K218" s="189">
        <f t="shared" si="50"/>
        <v>-109.42461486183257</v>
      </c>
      <c r="L218" s="88">
        <f t="shared" si="46"/>
        <v>-418.98685030595692</v>
      </c>
      <c r="M218" s="89">
        <f t="shared" si="51"/>
        <v>-10616.83558487854</v>
      </c>
      <c r="N218" s="89">
        <f t="shared" si="52"/>
        <v>59526.164415121457</v>
      </c>
      <c r="O218" s="89">
        <f t="shared" si="53"/>
        <v>15546.138525756453</v>
      </c>
      <c r="P218" s="90">
        <f t="shared" si="47"/>
        <v>1.0981160704809174</v>
      </c>
      <c r="Q218" s="1">
        <v>394.83938220456184</v>
      </c>
      <c r="R218" s="90">
        <f t="shared" si="54"/>
        <v>0.15020579505763901</v>
      </c>
      <c r="S218" s="90">
        <f t="shared" si="54"/>
        <v>0.15981837939867966</v>
      </c>
      <c r="T218" s="92">
        <v>3829</v>
      </c>
      <c r="U218" s="191">
        <v>60983</v>
      </c>
      <c r="V218" s="191">
        <v>15794.612794612794</v>
      </c>
      <c r="W218" s="196"/>
      <c r="X218" s="89">
        <v>0</v>
      </c>
      <c r="Y218" s="89">
        <f t="shared" si="55"/>
        <v>0</v>
      </c>
      <c r="Z218" s="1"/>
    </row>
    <row r="219" spans="2:27">
      <c r="B219" s="205">
        <v>4201</v>
      </c>
      <c r="C219" t="s">
        <v>246</v>
      </c>
      <c r="D219" s="1">
        <v>71766</v>
      </c>
      <c r="E219" s="86">
        <f t="shared" si="48"/>
        <v>10738.590453389197</v>
      </c>
      <c r="F219" s="87">
        <f t="shared" si="42"/>
        <v>0.75853040493898727</v>
      </c>
      <c r="G219" s="189">
        <f t="shared" si="49"/>
        <v>2188.0676531653144</v>
      </c>
      <c r="H219" s="189">
        <f t="shared" si="43"/>
        <v>14622.856126103796</v>
      </c>
      <c r="I219" s="189">
        <f t="shared" si="44"/>
        <v>701.08888217368133</v>
      </c>
      <c r="J219" s="88">
        <f t="shared" si="45"/>
        <v>4685.3769995667126</v>
      </c>
      <c r="K219" s="189">
        <f t="shared" si="50"/>
        <v>591.66426731184879</v>
      </c>
      <c r="L219" s="88">
        <f t="shared" si="46"/>
        <v>3954.0922984450854</v>
      </c>
      <c r="M219" s="89">
        <f t="shared" si="51"/>
        <v>18576.948424548882</v>
      </c>
      <c r="N219" s="89">
        <f t="shared" si="52"/>
        <v>90342.948424548886</v>
      </c>
      <c r="O219" s="89">
        <f t="shared" si="53"/>
        <v>13518.32237386636</v>
      </c>
      <c r="P219" s="90">
        <f t="shared" si="47"/>
        <v>0.95487937535678657</v>
      </c>
      <c r="Q219" s="1">
        <v>4709.145013890864</v>
      </c>
      <c r="R219" s="90">
        <f t="shared" si="54"/>
        <v>0.12346780632132626</v>
      </c>
      <c r="S219" s="90">
        <f t="shared" si="54"/>
        <v>0.12414023954372429</v>
      </c>
      <c r="T219" s="92">
        <v>6683</v>
      </c>
      <c r="U219" s="191">
        <v>63879</v>
      </c>
      <c r="V219" s="191">
        <v>9552.7142216240463</v>
      </c>
      <c r="W219" s="196"/>
      <c r="X219" s="89">
        <v>0</v>
      </c>
      <c r="Y219" s="89">
        <f t="shared" si="55"/>
        <v>0</v>
      </c>
      <c r="Z219" s="1"/>
    </row>
    <row r="220" spans="2:27">
      <c r="B220" s="205">
        <v>4202</v>
      </c>
      <c r="C220" t="s">
        <v>247</v>
      </c>
      <c r="D220" s="1">
        <v>300526</v>
      </c>
      <c r="E220" s="86">
        <f t="shared" si="48"/>
        <v>11753.529664828504</v>
      </c>
      <c r="F220" s="87">
        <f t="shared" si="42"/>
        <v>0.83022158772345944</v>
      </c>
      <c r="G220" s="189">
        <f t="shared" si="49"/>
        <v>1538.5065578441579</v>
      </c>
      <c r="H220" s="189">
        <f t="shared" si="43"/>
        <v>39338.074177517272</v>
      </c>
      <c r="I220" s="189">
        <f t="shared" si="44"/>
        <v>345.86015816992403</v>
      </c>
      <c r="J220" s="88">
        <f t="shared" si="45"/>
        <v>8843.2983842467875</v>
      </c>
      <c r="K220" s="189">
        <f t="shared" si="50"/>
        <v>236.43554330809147</v>
      </c>
      <c r="L220" s="88">
        <f t="shared" si="46"/>
        <v>6045.4204068445906</v>
      </c>
      <c r="M220" s="89">
        <f t="shared" si="51"/>
        <v>45383.494584361863</v>
      </c>
      <c r="N220" s="89">
        <f t="shared" si="52"/>
        <v>345909.49458436185</v>
      </c>
      <c r="O220" s="89">
        <f t="shared" si="53"/>
        <v>13528.471765980752</v>
      </c>
      <c r="P220" s="90">
        <f t="shared" si="47"/>
        <v>0.95559628718463119</v>
      </c>
      <c r="Q220" s="1">
        <v>9879.6346476396066</v>
      </c>
      <c r="R220" s="90">
        <f t="shared" si="54"/>
        <v>0.18141970382542447</v>
      </c>
      <c r="S220" s="90">
        <f t="shared" si="54"/>
        <v>0.17448893001441063</v>
      </c>
      <c r="T220" s="92">
        <v>25569</v>
      </c>
      <c r="U220" s="191">
        <v>254377</v>
      </c>
      <c r="V220" s="191">
        <v>10007.356701679846</v>
      </c>
      <c r="W220" s="196"/>
      <c r="X220" s="89">
        <v>0</v>
      </c>
      <c r="Y220" s="89">
        <f t="shared" si="55"/>
        <v>0</v>
      </c>
      <c r="Z220" s="1"/>
    </row>
    <row r="221" spans="2:27">
      <c r="B221" s="205">
        <v>4203</v>
      </c>
      <c r="C221" t="s">
        <v>248</v>
      </c>
      <c r="D221" s="1">
        <v>573113</v>
      </c>
      <c r="E221" s="86">
        <f t="shared" si="48"/>
        <v>12297.770529794219</v>
      </c>
      <c r="F221" s="87">
        <f t="shared" si="42"/>
        <v>0.868664551488457</v>
      </c>
      <c r="G221" s="189">
        <f t="shared" si="49"/>
        <v>1190.1924042660999</v>
      </c>
      <c r="H221" s="189">
        <f t="shared" si="43"/>
        <v>55466.536616013051</v>
      </c>
      <c r="I221" s="189">
        <f t="shared" si="44"/>
        <v>155.37585543192361</v>
      </c>
      <c r="J221" s="88">
        <f t="shared" si="45"/>
        <v>7240.9809906939363</v>
      </c>
      <c r="K221" s="189">
        <f t="shared" si="50"/>
        <v>45.951240570091045</v>
      </c>
      <c r="L221" s="88">
        <f t="shared" si="46"/>
        <v>2141.4656642879531</v>
      </c>
      <c r="M221" s="89">
        <f t="shared" si="51"/>
        <v>57608.002280301007</v>
      </c>
      <c r="N221" s="89">
        <f t="shared" si="52"/>
        <v>630721.00228030095</v>
      </c>
      <c r="O221" s="89">
        <f t="shared" si="53"/>
        <v>13533.914174630409</v>
      </c>
      <c r="P221" s="90">
        <f t="shared" si="47"/>
        <v>0.95598071682228114</v>
      </c>
      <c r="Q221" s="1">
        <v>20227.093323710353</v>
      </c>
      <c r="R221" s="90">
        <f t="shared" si="54"/>
        <v>0.20186010422455464</v>
      </c>
      <c r="S221" s="90">
        <f t="shared" si="54"/>
        <v>0.20095747770592171</v>
      </c>
      <c r="T221" s="92">
        <v>46603</v>
      </c>
      <c r="U221" s="191">
        <v>476855</v>
      </c>
      <c r="V221" s="191">
        <v>10239.97165435492</v>
      </c>
      <c r="W221" s="196"/>
      <c r="X221" s="89">
        <v>0</v>
      </c>
      <c r="Y221" s="89">
        <f t="shared" si="55"/>
        <v>0</v>
      </c>
      <c r="Z221" s="1"/>
      <c r="AA221" s="1"/>
    </row>
    <row r="222" spans="2:27">
      <c r="B222" s="205">
        <v>4204</v>
      </c>
      <c r="C222" t="s">
        <v>249</v>
      </c>
      <c r="D222" s="1">
        <v>1411773</v>
      </c>
      <c r="E222" s="86">
        <f t="shared" si="48"/>
        <v>11835.09519059076</v>
      </c>
      <c r="F222" s="87">
        <f t="shared" si="42"/>
        <v>0.83598304510970134</v>
      </c>
      <c r="G222" s="189">
        <f t="shared" si="49"/>
        <v>1486.3046213563136</v>
      </c>
      <c r="H222" s="189">
        <f t="shared" si="43"/>
        <v>177296.81936773058</v>
      </c>
      <c r="I222" s="189">
        <f t="shared" si="44"/>
        <v>317.3122241531342</v>
      </c>
      <c r="J222" s="88">
        <f t="shared" si="45"/>
        <v>37851.223282554914</v>
      </c>
      <c r="K222" s="189">
        <f t="shared" si="50"/>
        <v>207.88760929130163</v>
      </c>
      <c r="L222" s="88">
        <f t="shared" si="46"/>
        <v>24798.289249531495</v>
      </c>
      <c r="M222" s="89">
        <f t="shared" si="51"/>
        <v>202095.10861726207</v>
      </c>
      <c r="N222" s="89">
        <f t="shared" si="52"/>
        <v>1613868.108617262</v>
      </c>
      <c r="O222" s="89">
        <f t="shared" si="53"/>
        <v>13529.287421238374</v>
      </c>
      <c r="P222" s="90">
        <f t="shared" si="47"/>
        <v>0.95565390175849352</v>
      </c>
      <c r="Q222" s="1">
        <v>59363.075722280482</v>
      </c>
      <c r="R222" s="90">
        <f t="shared" si="54"/>
        <v>0.20498956133717308</v>
      </c>
      <c r="S222" s="90">
        <f t="shared" si="54"/>
        <v>0.19422125571807436</v>
      </c>
      <c r="T222" s="92">
        <v>119287</v>
      </c>
      <c r="U222" s="191">
        <v>1171606</v>
      </c>
      <c r="V222" s="191">
        <v>9910.3035839656241</v>
      </c>
      <c r="W222" s="196"/>
      <c r="X222" s="89">
        <v>0</v>
      </c>
      <c r="Y222" s="89">
        <f t="shared" si="55"/>
        <v>0</v>
      </c>
      <c r="Z222" s="1"/>
      <c r="AA222" s="1"/>
    </row>
    <row r="223" spans="2:27">
      <c r="B223" s="205">
        <v>4205</v>
      </c>
      <c r="C223" t="s">
        <v>250</v>
      </c>
      <c r="D223" s="1">
        <v>281183</v>
      </c>
      <c r="E223" s="86">
        <f t="shared" si="48"/>
        <v>11863.260484347313</v>
      </c>
      <c r="F223" s="87">
        <f t="shared" si="42"/>
        <v>0.83797252704134917</v>
      </c>
      <c r="G223" s="189">
        <f t="shared" si="49"/>
        <v>1468.27883335212</v>
      </c>
      <c r="H223" s="189">
        <f t="shared" si="43"/>
        <v>34801.14490811195</v>
      </c>
      <c r="I223" s="189">
        <f t="shared" si="44"/>
        <v>307.45437133834093</v>
      </c>
      <c r="J223" s="88">
        <f t="shared" si="45"/>
        <v>7287.2835094613574</v>
      </c>
      <c r="K223" s="189">
        <f t="shared" si="50"/>
        <v>198.02975647650837</v>
      </c>
      <c r="L223" s="88">
        <f t="shared" si="46"/>
        <v>4693.7012880062011</v>
      </c>
      <c r="M223" s="89">
        <f t="shared" si="51"/>
        <v>39494.846196118153</v>
      </c>
      <c r="N223" s="89">
        <f t="shared" si="52"/>
        <v>320677.84619611816</v>
      </c>
      <c r="O223" s="89">
        <f t="shared" si="53"/>
        <v>13529.569074175941</v>
      </c>
      <c r="P223" s="90">
        <f t="shared" si="47"/>
        <v>0.95567379657781015</v>
      </c>
      <c r="Q223" s="1">
        <v>12193.09065228809</v>
      </c>
      <c r="R223" s="90">
        <f t="shared" si="54"/>
        <v>0.20951930315087644</v>
      </c>
      <c r="S223" s="90">
        <f t="shared" si="54"/>
        <v>0.21288730053539903</v>
      </c>
      <c r="T223" s="92">
        <v>23702</v>
      </c>
      <c r="U223" s="191">
        <v>232475</v>
      </c>
      <c r="V223" s="191">
        <v>9781.0080780881872</v>
      </c>
      <c r="W223" s="196"/>
      <c r="X223" s="89">
        <v>0</v>
      </c>
      <c r="Y223" s="89">
        <f t="shared" si="55"/>
        <v>0</v>
      </c>
      <c r="Z223" s="1"/>
    </row>
    <row r="224" spans="2:27">
      <c r="B224" s="205">
        <v>4206</v>
      </c>
      <c r="C224" t="s">
        <v>251</v>
      </c>
      <c r="D224" s="1">
        <v>121530</v>
      </c>
      <c r="E224" s="86">
        <f t="shared" si="48"/>
        <v>12215.298019901498</v>
      </c>
      <c r="F224" s="87">
        <f t="shared" si="42"/>
        <v>0.86283902842779159</v>
      </c>
      <c r="G224" s="189">
        <f t="shared" si="49"/>
        <v>1242.9748105974413</v>
      </c>
      <c r="H224" s="189">
        <f t="shared" si="43"/>
        <v>12366.356390633944</v>
      </c>
      <c r="I224" s="189">
        <f t="shared" si="44"/>
        <v>184.24123389437599</v>
      </c>
      <c r="J224" s="88">
        <f t="shared" si="45"/>
        <v>1833.0160360151469</v>
      </c>
      <c r="K224" s="189">
        <f t="shared" si="50"/>
        <v>74.816619032543429</v>
      </c>
      <c r="L224" s="88">
        <f t="shared" si="46"/>
        <v>744.35054275477455</v>
      </c>
      <c r="M224" s="89">
        <f t="shared" si="51"/>
        <v>13110.706933388719</v>
      </c>
      <c r="N224" s="89">
        <f t="shared" si="52"/>
        <v>134640.70693338872</v>
      </c>
      <c r="O224" s="89">
        <f t="shared" si="53"/>
        <v>13533.089449531482</v>
      </c>
      <c r="P224" s="90">
        <f t="shared" si="47"/>
        <v>0.9559224615916746</v>
      </c>
      <c r="Q224" s="1">
        <v>5283.7803640880093</v>
      </c>
      <c r="R224" s="90">
        <f t="shared" si="54"/>
        <v>0.20608550672859355</v>
      </c>
      <c r="S224" s="90">
        <f t="shared" si="54"/>
        <v>0.19772085701864564</v>
      </c>
      <c r="T224" s="92">
        <v>9949</v>
      </c>
      <c r="U224" s="191">
        <v>100764</v>
      </c>
      <c r="V224" s="191">
        <v>10198.785425101214</v>
      </c>
      <c r="W224" s="196"/>
      <c r="X224" s="89">
        <v>0</v>
      </c>
      <c r="Y224" s="89">
        <f t="shared" si="55"/>
        <v>0</v>
      </c>
      <c r="Z224" s="1"/>
    </row>
    <row r="225" spans="2:27">
      <c r="B225" s="205">
        <v>4207</v>
      </c>
      <c r="C225" t="s">
        <v>252</v>
      </c>
      <c r="D225" s="1">
        <v>117839</v>
      </c>
      <c r="E225" s="86">
        <f t="shared" si="48"/>
        <v>12572.175397418116</v>
      </c>
      <c r="F225" s="87">
        <f t="shared" si="42"/>
        <v>0.88804739658897858</v>
      </c>
      <c r="G225" s="189">
        <f t="shared" si="49"/>
        <v>1014.5732889868063</v>
      </c>
      <c r="H225" s="189">
        <f t="shared" si="43"/>
        <v>9509.5954376733353</v>
      </c>
      <c r="I225" s="189">
        <f t="shared" si="44"/>
        <v>59.334151763559923</v>
      </c>
      <c r="J225" s="88">
        <f t="shared" si="45"/>
        <v>556.13900447984713</v>
      </c>
      <c r="K225" s="189">
        <f t="shared" si="50"/>
        <v>-50.090463098272643</v>
      </c>
      <c r="L225" s="88">
        <f t="shared" si="46"/>
        <v>-469.49791062010945</v>
      </c>
      <c r="M225" s="89">
        <f t="shared" si="51"/>
        <v>9040.0975270532253</v>
      </c>
      <c r="N225" s="89">
        <f t="shared" si="52"/>
        <v>126879.09752705322</v>
      </c>
      <c r="O225" s="89">
        <f t="shared" si="53"/>
        <v>13536.658223306649</v>
      </c>
      <c r="P225" s="90">
        <f t="shared" si="47"/>
        <v>0.95617454527328649</v>
      </c>
      <c r="Q225" s="1">
        <v>4459.6417700592137</v>
      </c>
      <c r="R225" s="90">
        <f t="shared" si="54"/>
        <v>0.2125724164188473</v>
      </c>
      <c r="S225" s="90">
        <f t="shared" si="54"/>
        <v>0.20688019553733339</v>
      </c>
      <c r="T225" s="92">
        <v>9373</v>
      </c>
      <c r="U225" s="191">
        <v>97181</v>
      </c>
      <c r="V225" s="191">
        <v>10417.086504448494</v>
      </c>
      <c r="W225" s="196"/>
      <c r="X225" s="89">
        <v>0</v>
      </c>
      <c r="Y225" s="89">
        <f t="shared" si="55"/>
        <v>0</v>
      </c>
      <c r="Z225" s="1"/>
    </row>
    <row r="226" spans="2:27">
      <c r="B226" s="205">
        <v>4211</v>
      </c>
      <c r="C226" t="s">
        <v>253</v>
      </c>
      <c r="D226" s="1">
        <v>27420</v>
      </c>
      <c r="E226" s="86">
        <f t="shared" si="48"/>
        <v>10959.232613908873</v>
      </c>
      <c r="F226" s="87">
        <f t="shared" si="42"/>
        <v>0.77411567081648247</v>
      </c>
      <c r="G226" s="189">
        <f t="shared" si="49"/>
        <v>2046.8566704327218</v>
      </c>
      <c r="H226" s="189">
        <f t="shared" si="43"/>
        <v>5121.2353894226699</v>
      </c>
      <c r="I226" s="189">
        <f t="shared" si="44"/>
        <v>623.86412599179494</v>
      </c>
      <c r="J226" s="88">
        <f t="shared" si="45"/>
        <v>1560.9080432314711</v>
      </c>
      <c r="K226" s="189">
        <f t="shared" si="50"/>
        <v>514.4395111299624</v>
      </c>
      <c r="L226" s="88">
        <f t="shared" si="46"/>
        <v>1287.127656847166</v>
      </c>
      <c r="M226" s="89">
        <f t="shared" si="51"/>
        <v>6408.3630462698356</v>
      </c>
      <c r="N226" s="89">
        <f t="shared" si="52"/>
        <v>33828.363046269835</v>
      </c>
      <c r="O226" s="89">
        <f t="shared" si="53"/>
        <v>13520.528795471555</v>
      </c>
      <c r="P226" s="90">
        <f t="shared" si="47"/>
        <v>0.9550352280155614</v>
      </c>
      <c r="Q226" s="1">
        <v>2312.6679627046169</v>
      </c>
      <c r="R226" s="90">
        <f t="shared" si="54"/>
        <v>0.2875657400450789</v>
      </c>
      <c r="S226" s="90">
        <f t="shared" si="54"/>
        <v>0.28241959400173317</v>
      </c>
      <c r="T226" s="92">
        <v>2502</v>
      </c>
      <c r="U226" s="191">
        <v>21296</v>
      </c>
      <c r="V226" s="191">
        <v>8545.7463884430181</v>
      </c>
      <c r="W226" s="196"/>
      <c r="X226" s="89">
        <v>0</v>
      </c>
      <c r="Y226" s="89">
        <f t="shared" si="55"/>
        <v>0</v>
      </c>
      <c r="Z226" s="1"/>
    </row>
    <row r="227" spans="2:27">
      <c r="B227" s="205">
        <v>4212</v>
      </c>
      <c r="C227" t="s">
        <v>254</v>
      </c>
      <c r="D227" s="1">
        <v>23858</v>
      </c>
      <c r="E227" s="86">
        <f t="shared" si="48"/>
        <v>10589.436307146027</v>
      </c>
      <c r="F227" s="87">
        <f t="shared" si="42"/>
        <v>0.74799476197548698</v>
      </c>
      <c r="G227" s="189">
        <f t="shared" si="49"/>
        <v>2283.5263067609435</v>
      </c>
      <c r="H227" s="189">
        <f t="shared" si="43"/>
        <v>5144.7847691324059</v>
      </c>
      <c r="I227" s="189">
        <f t="shared" si="44"/>
        <v>753.29283335879109</v>
      </c>
      <c r="J227" s="88">
        <f t="shared" si="45"/>
        <v>1697.1687535573562</v>
      </c>
      <c r="K227" s="189">
        <f t="shared" si="50"/>
        <v>643.86821849695855</v>
      </c>
      <c r="L227" s="88">
        <f t="shared" si="46"/>
        <v>1450.6350962736476</v>
      </c>
      <c r="M227" s="89">
        <f t="shared" si="51"/>
        <v>6595.4198654060538</v>
      </c>
      <c r="N227" s="89">
        <f t="shared" si="52"/>
        <v>30453.419865406053</v>
      </c>
      <c r="O227" s="89">
        <f t="shared" si="53"/>
        <v>13516.83083240393</v>
      </c>
      <c r="P227" s="90">
        <f t="shared" si="47"/>
        <v>0.95477401892715164</v>
      </c>
      <c r="Q227" s="1">
        <v>2206.8669424354539</v>
      </c>
      <c r="R227" s="90">
        <f t="shared" si="54"/>
        <v>0.21792842922048089</v>
      </c>
      <c r="S227" s="90">
        <f t="shared" si="54"/>
        <v>0.23522701321295994</v>
      </c>
      <c r="T227" s="92">
        <v>2253</v>
      </c>
      <c r="U227" s="191">
        <v>19589</v>
      </c>
      <c r="V227" s="191">
        <v>8572.8665207877457</v>
      </c>
      <c r="W227" s="196"/>
      <c r="X227" s="89">
        <v>0</v>
      </c>
      <c r="Y227" s="89">
        <f t="shared" si="55"/>
        <v>0</v>
      </c>
      <c r="Z227" s="1"/>
    </row>
    <row r="228" spans="2:27">
      <c r="B228" s="205">
        <v>4213</v>
      </c>
      <c r="C228" t="s">
        <v>255</v>
      </c>
      <c r="D228" s="1">
        <v>72773</v>
      </c>
      <c r="E228" s="86">
        <f t="shared" si="48"/>
        <v>11317.729393468118</v>
      </c>
      <c r="F228" s="87">
        <f t="shared" si="42"/>
        <v>0.79943842695926592</v>
      </c>
      <c r="G228" s="189">
        <f t="shared" si="49"/>
        <v>1817.4187315148047</v>
      </c>
      <c r="H228" s="189">
        <f t="shared" si="43"/>
        <v>11686.002443640195</v>
      </c>
      <c r="I228" s="189">
        <f t="shared" si="44"/>
        <v>498.39025314605891</v>
      </c>
      <c r="J228" s="88">
        <f t="shared" si="45"/>
        <v>3204.6493277291584</v>
      </c>
      <c r="K228" s="189">
        <f t="shared" si="50"/>
        <v>388.96563828422632</v>
      </c>
      <c r="L228" s="88">
        <f t="shared" si="46"/>
        <v>2501.0490541675754</v>
      </c>
      <c r="M228" s="89">
        <f t="shared" si="51"/>
        <v>14187.05149780777</v>
      </c>
      <c r="N228" s="89">
        <f t="shared" si="52"/>
        <v>86960.05149780777</v>
      </c>
      <c r="O228" s="89">
        <f t="shared" si="53"/>
        <v>13524.113763267149</v>
      </c>
      <c r="P228" s="90">
        <f t="shared" si="47"/>
        <v>0.95528845557698927</v>
      </c>
      <c r="Q228" s="1">
        <v>3899.6747402840501</v>
      </c>
      <c r="R228" s="90">
        <f t="shared" si="54"/>
        <v>0.21268121979670054</v>
      </c>
      <c r="S228" s="90">
        <f t="shared" si="54"/>
        <v>0.2190935310677872</v>
      </c>
      <c r="T228" s="92">
        <v>6430</v>
      </c>
      <c r="U228" s="191">
        <v>60010</v>
      </c>
      <c r="V228" s="191">
        <v>9283.7252475247533</v>
      </c>
      <c r="W228" s="196"/>
      <c r="X228" s="89">
        <v>0</v>
      </c>
      <c r="Y228" s="89">
        <f t="shared" si="55"/>
        <v>0</v>
      </c>
      <c r="Z228" s="1"/>
    </row>
    <row r="229" spans="2:27">
      <c r="B229" s="205">
        <v>4214</v>
      </c>
      <c r="C229" t="s">
        <v>256</v>
      </c>
      <c r="D229" s="1">
        <v>71727</v>
      </c>
      <c r="E229" s="86">
        <f t="shared" si="48"/>
        <v>11387.045562787744</v>
      </c>
      <c r="F229" s="87">
        <f t="shared" si="42"/>
        <v>0.80433463956845808</v>
      </c>
      <c r="G229" s="189">
        <f t="shared" si="49"/>
        <v>1773.0563831502443</v>
      </c>
      <c r="H229" s="189">
        <f t="shared" si="43"/>
        <v>11168.482157463388</v>
      </c>
      <c r="I229" s="189">
        <f t="shared" si="44"/>
        <v>474.12959388419011</v>
      </c>
      <c r="J229" s="88">
        <f t="shared" si="45"/>
        <v>2986.5423118765134</v>
      </c>
      <c r="K229" s="189">
        <f t="shared" si="50"/>
        <v>364.70497902235752</v>
      </c>
      <c r="L229" s="88">
        <f t="shared" si="46"/>
        <v>2297.2766628618301</v>
      </c>
      <c r="M229" s="89">
        <f t="shared" si="51"/>
        <v>13465.758820325218</v>
      </c>
      <c r="N229" s="89">
        <f t="shared" si="52"/>
        <v>85192.758820325223</v>
      </c>
      <c r="O229" s="89">
        <f t="shared" si="53"/>
        <v>13524.806924960347</v>
      </c>
      <c r="P229" s="90">
        <f t="shared" si="47"/>
        <v>0.95533741770308134</v>
      </c>
      <c r="Q229" s="1">
        <v>5610.4466934757756</v>
      </c>
      <c r="R229" s="90">
        <f t="shared" si="54"/>
        <v>0.16872515153490192</v>
      </c>
      <c r="S229" s="90">
        <f t="shared" si="54"/>
        <v>0.16148903772162018</v>
      </c>
      <c r="T229" s="92">
        <v>6299</v>
      </c>
      <c r="U229" s="191">
        <v>61372</v>
      </c>
      <c r="V229" s="191">
        <v>9803.8338658146968</v>
      </c>
      <c r="W229" s="196"/>
      <c r="X229" s="89">
        <v>0</v>
      </c>
      <c r="Y229" s="89">
        <f t="shared" si="55"/>
        <v>0</v>
      </c>
      <c r="Z229" s="1"/>
    </row>
    <row r="230" spans="2:27">
      <c r="B230" s="205">
        <v>4215</v>
      </c>
      <c r="C230" t="s">
        <v>257</v>
      </c>
      <c r="D230" s="1">
        <v>152528</v>
      </c>
      <c r="E230" s="86">
        <f t="shared" si="48"/>
        <v>12902.047030959227</v>
      </c>
      <c r="F230" s="87">
        <f t="shared" si="42"/>
        <v>0.91134818870447021</v>
      </c>
      <c r="G230" s="189">
        <f t="shared" si="49"/>
        <v>803.45544352049478</v>
      </c>
      <c r="H230" s="189">
        <f t="shared" si="43"/>
        <v>9498.4502532992883</v>
      </c>
      <c r="I230" s="189">
        <f t="shared" si="44"/>
        <v>0</v>
      </c>
      <c r="J230" s="88">
        <f t="shared" si="45"/>
        <v>0</v>
      </c>
      <c r="K230" s="189">
        <f t="shared" si="50"/>
        <v>-109.42461486183257</v>
      </c>
      <c r="L230" s="88">
        <f t="shared" si="46"/>
        <v>-1293.6177968965847</v>
      </c>
      <c r="M230" s="89">
        <f t="shared" si="51"/>
        <v>8204.8324564027043</v>
      </c>
      <c r="N230" s="89">
        <f t="shared" si="52"/>
        <v>160732.83245640271</v>
      </c>
      <c r="O230" s="89">
        <f t="shared" si="53"/>
        <v>13596.077859617892</v>
      </c>
      <c r="P230" s="90">
        <f t="shared" si="47"/>
        <v>0.96037170699466201</v>
      </c>
      <c r="Q230" s="1">
        <v>4087.1671497577208</v>
      </c>
      <c r="R230" s="90">
        <f t="shared" si="54"/>
        <v>0.21707906768909138</v>
      </c>
      <c r="S230" s="90">
        <f t="shared" si="54"/>
        <v>0.2080194366658599</v>
      </c>
      <c r="T230" s="92">
        <v>11822</v>
      </c>
      <c r="U230" s="191">
        <v>125323</v>
      </c>
      <c r="V230" s="191">
        <v>10680.330663030511</v>
      </c>
      <c r="W230" s="196"/>
      <c r="X230" s="89">
        <v>0</v>
      </c>
      <c r="Y230" s="89">
        <f t="shared" si="55"/>
        <v>0</v>
      </c>
      <c r="Z230" s="1"/>
    </row>
    <row r="231" spans="2:27">
      <c r="B231" s="205">
        <v>4216</v>
      </c>
      <c r="C231" t="s">
        <v>258</v>
      </c>
      <c r="D231" s="1">
        <v>58503</v>
      </c>
      <c r="E231" s="86">
        <f t="shared" si="48"/>
        <v>10740.407563796585</v>
      </c>
      <c r="F231" s="87">
        <f t="shared" si="42"/>
        <v>0.75865875823629547</v>
      </c>
      <c r="G231" s="189">
        <f t="shared" si="49"/>
        <v>2186.9047025045857</v>
      </c>
      <c r="H231" s="189">
        <f t="shared" si="43"/>
        <v>11912.069914542477</v>
      </c>
      <c r="I231" s="189">
        <f t="shared" si="44"/>
        <v>700.45289353109547</v>
      </c>
      <c r="J231" s="88">
        <f t="shared" si="45"/>
        <v>3815.3669110638771</v>
      </c>
      <c r="K231" s="189">
        <f t="shared" si="50"/>
        <v>591.02827866926293</v>
      </c>
      <c r="L231" s="88">
        <f t="shared" si="46"/>
        <v>3219.3310339114751</v>
      </c>
      <c r="M231" s="89">
        <f t="shared" si="51"/>
        <v>15131.400948453953</v>
      </c>
      <c r="N231" s="89">
        <f t="shared" si="52"/>
        <v>73634.400948453957</v>
      </c>
      <c r="O231" s="89">
        <f t="shared" si="53"/>
        <v>13518.340544970435</v>
      </c>
      <c r="P231" s="90">
        <f t="shared" si="47"/>
        <v>0.9548806588897597</v>
      </c>
      <c r="Q231" s="1">
        <v>5395.1157325547792</v>
      </c>
      <c r="R231" s="90">
        <f t="shared" si="54"/>
        <v>0.21310081698668767</v>
      </c>
      <c r="S231" s="90">
        <f t="shared" si="54"/>
        <v>0.20552868043857903</v>
      </c>
      <c r="T231" s="92">
        <v>5447</v>
      </c>
      <c r="U231" s="191">
        <v>48226</v>
      </c>
      <c r="V231" s="191">
        <v>8909.2924441160176</v>
      </c>
      <c r="W231" s="196"/>
      <c r="X231" s="89">
        <v>0</v>
      </c>
      <c r="Y231" s="89">
        <f t="shared" si="55"/>
        <v>0</v>
      </c>
      <c r="Z231" s="1"/>
    </row>
    <row r="232" spans="2:27">
      <c r="B232" s="205">
        <v>4217</v>
      </c>
      <c r="C232" t="s">
        <v>259</v>
      </c>
      <c r="D232" s="1">
        <v>20785</v>
      </c>
      <c r="E232" s="86">
        <f t="shared" si="48"/>
        <v>11515.235457063713</v>
      </c>
      <c r="F232" s="87">
        <f t="shared" si="42"/>
        <v>0.81338945293863818</v>
      </c>
      <c r="G232" s="189">
        <f t="shared" si="49"/>
        <v>1691.0148508136242</v>
      </c>
      <c r="H232" s="189">
        <f t="shared" si="43"/>
        <v>3052.2818057185918</v>
      </c>
      <c r="I232" s="189">
        <f t="shared" si="44"/>
        <v>429.26313088760094</v>
      </c>
      <c r="J232" s="88">
        <f t="shared" si="45"/>
        <v>774.81995125211972</v>
      </c>
      <c r="K232" s="189">
        <f t="shared" si="50"/>
        <v>319.8385160257684</v>
      </c>
      <c r="L232" s="88">
        <f t="shared" si="46"/>
        <v>577.3085214265119</v>
      </c>
      <c r="M232" s="89">
        <f t="shared" si="51"/>
        <v>3629.5903271451039</v>
      </c>
      <c r="N232" s="89">
        <f t="shared" si="52"/>
        <v>24414.590327145102</v>
      </c>
      <c r="O232" s="89">
        <f t="shared" si="53"/>
        <v>13526.088823903103</v>
      </c>
      <c r="P232" s="90">
        <f t="shared" si="47"/>
        <v>0.95542796583678291</v>
      </c>
      <c r="Q232" s="1">
        <v>1498.9905686178372</v>
      </c>
      <c r="R232" s="90">
        <f t="shared" si="54"/>
        <v>0.18439797139438144</v>
      </c>
      <c r="S232" s="90">
        <f t="shared" si="54"/>
        <v>0.16668121503557365</v>
      </c>
      <c r="T232" s="92">
        <v>1805</v>
      </c>
      <c r="U232" s="191">
        <v>17549</v>
      </c>
      <c r="V232" s="191">
        <v>9870.0787401574798</v>
      </c>
      <c r="W232" s="196"/>
      <c r="X232" s="89">
        <v>0</v>
      </c>
      <c r="Y232" s="89">
        <f t="shared" si="55"/>
        <v>0</v>
      </c>
      <c r="Z232" s="1"/>
    </row>
    <row r="233" spans="2:27">
      <c r="B233" s="205">
        <v>4218</v>
      </c>
      <c r="C233" t="s">
        <v>260</v>
      </c>
      <c r="D233" s="1">
        <v>16369</v>
      </c>
      <c r="E233" s="86">
        <f t="shared" si="48"/>
        <v>11810.245310245311</v>
      </c>
      <c r="F233" s="87">
        <f t="shared" si="42"/>
        <v>0.83422775051280484</v>
      </c>
      <c r="G233" s="189">
        <f t="shared" si="49"/>
        <v>1502.2085447774014</v>
      </c>
      <c r="H233" s="189">
        <f t="shared" si="43"/>
        <v>2082.0610430614784</v>
      </c>
      <c r="I233" s="189">
        <f t="shared" si="44"/>
        <v>326.00968227404155</v>
      </c>
      <c r="J233" s="88">
        <f t="shared" si="45"/>
        <v>451.84941963182155</v>
      </c>
      <c r="K233" s="189">
        <f t="shared" si="50"/>
        <v>216.58506741220899</v>
      </c>
      <c r="L233" s="88">
        <f t="shared" si="46"/>
        <v>300.18690343332162</v>
      </c>
      <c r="M233" s="89">
        <f t="shared" si="51"/>
        <v>2382.2479464948001</v>
      </c>
      <c r="N233" s="89">
        <f t="shared" si="52"/>
        <v>18751.247946494801</v>
      </c>
      <c r="O233" s="89">
        <f t="shared" si="53"/>
        <v>13529.038922434922</v>
      </c>
      <c r="P233" s="90">
        <f t="shared" si="47"/>
        <v>0.95563634881252479</v>
      </c>
      <c r="Q233" s="1">
        <v>1687.575265475519</v>
      </c>
      <c r="R233" s="90">
        <f t="shared" si="54"/>
        <v>0.19481751824817517</v>
      </c>
      <c r="S233" s="90">
        <f t="shared" si="54"/>
        <v>0.20602432036738624</v>
      </c>
      <c r="T233" s="92">
        <v>1386</v>
      </c>
      <c r="U233" s="191">
        <v>13700</v>
      </c>
      <c r="V233" s="191">
        <v>9792.7090779127939</v>
      </c>
      <c r="W233" s="196"/>
      <c r="X233" s="89">
        <v>0</v>
      </c>
      <c r="Y233" s="89">
        <f t="shared" si="55"/>
        <v>0</v>
      </c>
      <c r="Z233" s="1"/>
    </row>
    <row r="234" spans="2:27">
      <c r="B234" s="205">
        <v>4219</v>
      </c>
      <c r="C234" t="s">
        <v>261</v>
      </c>
      <c r="D234" s="1">
        <v>41194</v>
      </c>
      <c r="E234" s="86">
        <f t="shared" si="48"/>
        <v>10722.019781363873</v>
      </c>
      <c r="F234" s="87">
        <f t="shared" si="42"/>
        <v>0.7573599199841845</v>
      </c>
      <c r="G234" s="189">
        <f t="shared" si="49"/>
        <v>2198.6728832615213</v>
      </c>
      <c r="H234" s="189">
        <f t="shared" si="43"/>
        <v>8447.3012174907635</v>
      </c>
      <c r="I234" s="189">
        <f t="shared" si="44"/>
        <v>706.88861738254468</v>
      </c>
      <c r="J234" s="88">
        <f t="shared" si="45"/>
        <v>2715.8660679837367</v>
      </c>
      <c r="K234" s="189">
        <f t="shared" si="50"/>
        <v>597.46400252071214</v>
      </c>
      <c r="L234" s="88">
        <f t="shared" si="46"/>
        <v>2295.4566976845763</v>
      </c>
      <c r="M234" s="89">
        <f t="shared" si="51"/>
        <v>10742.75791517534</v>
      </c>
      <c r="N234" s="89">
        <f t="shared" si="52"/>
        <v>51936.757915175338</v>
      </c>
      <c r="O234" s="89">
        <f t="shared" si="53"/>
        <v>13518.156667146104</v>
      </c>
      <c r="P234" s="90">
        <f t="shared" si="47"/>
        <v>0.95486767050723831</v>
      </c>
      <c r="Q234" s="1">
        <v>3422.7578308197963</v>
      </c>
      <c r="R234" s="90">
        <f t="shared" si="54"/>
        <v>0.18051296747385012</v>
      </c>
      <c r="S234" s="90">
        <f t="shared" si="54"/>
        <v>0.17621125442214966</v>
      </c>
      <c r="T234" s="92">
        <v>3842</v>
      </c>
      <c r="U234" s="191">
        <v>34895</v>
      </c>
      <c r="V234" s="191">
        <v>9115.7262277951922</v>
      </c>
      <c r="W234" s="196"/>
      <c r="X234" s="89">
        <v>0</v>
      </c>
      <c r="Y234" s="89">
        <f t="shared" si="55"/>
        <v>0</v>
      </c>
      <c r="Z234" s="1"/>
    </row>
    <row r="235" spans="2:27">
      <c r="B235" s="205">
        <v>4220</v>
      </c>
      <c r="C235" t="s">
        <v>262</v>
      </c>
      <c r="D235" s="1">
        <v>14798</v>
      </c>
      <c r="E235" s="86">
        <f t="shared" si="48"/>
        <v>12680.377035132818</v>
      </c>
      <c r="F235" s="87">
        <f t="shared" si="42"/>
        <v>0.89569032071640842</v>
      </c>
      <c r="G235" s="189">
        <f t="shared" si="49"/>
        <v>945.32424084939646</v>
      </c>
      <c r="H235" s="189">
        <f t="shared" si="43"/>
        <v>1103.1933890712457</v>
      </c>
      <c r="I235" s="189">
        <f t="shared" si="44"/>
        <v>21.463578563413918</v>
      </c>
      <c r="J235" s="88">
        <f t="shared" si="45"/>
        <v>25.04799618350404</v>
      </c>
      <c r="K235" s="189">
        <f t="shared" si="50"/>
        <v>-87.961036298418648</v>
      </c>
      <c r="L235" s="88">
        <f t="shared" si="46"/>
        <v>-102.65052936025455</v>
      </c>
      <c r="M235" s="89">
        <f t="shared" si="51"/>
        <v>1000.5428597109913</v>
      </c>
      <c r="N235" s="89">
        <f t="shared" si="52"/>
        <v>15798.542859710991</v>
      </c>
      <c r="O235" s="89">
        <f t="shared" si="53"/>
        <v>13537.740239683797</v>
      </c>
      <c r="P235" s="90">
        <f t="shared" si="47"/>
        <v>0.95625097451456076</v>
      </c>
      <c r="Q235" s="1">
        <v>653.78789668826414</v>
      </c>
      <c r="R235" s="90">
        <f t="shared" si="54"/>
        <v>0.14120459628287191</v>
      </c>
      <c r="S235" s="90">
        <f t="shared" si="54"/>
        <v>0.13631511643590158</v>
      </c>
      <c r="T235" s="92">
        <v>1167</v>
      </c>
      <c r="U235" s="191">
        <v>12967</v>
      </c>
      <c r="V235" s="191">
        <v>11159.2082616179</v>
      </c>
      <c r="W235" s="196"/>
      <c r="X235" s="89">
        <v>0</v>
      </c>
      <c r="Y235" s="89">
        <f t="shared" si="55"/>
        <v>0</v>
      </c>
      <c r="Z235" s="1"/>
    </row>
    <row r="236" spans="2:27">
      <c r="B236" s="205">
        <v>4221</v>
      </c>
      <c r="C236" t="s">
        <v>263</v>
      </c>
      <c r="D236" s="1">
        <v>23487</v>
      </c>
      <c r="E236" s="86">
        <f t="shared" si="48"/>
        <v>19426.799007444166</v>
      </c>
      <c r="F236" s="87">
        <f t="shared" si="42"/>
        <v>1.3722301620259836</v>
      </c>
      <c r="G236" s="189">
        <f t="shared" si="49"/>
        <v>-3372.3858214298662</v>
      </c>
      <c r="H236" s="189">
        <f t="shared" si="43"/>
        <v>-4077.2144581087082</v>
      </c>
      <c r="I236" s="189">
        <f t="shared" si="44"/>
        <v>0</v>
      </c>
      <c r="J236" s="88">
        <f t="shared" si="45"/>
        <v>0</v>
      </c>
      <c r="K236" s="189">
        <f t="shared" si="50"/>
        <v>-109.42461486183257</v>
      </c>
      <c r="L236" s="88">
        <f t="shared" si="46"/>
        <v>-132.29435936795556</v>
      </c>
      <c r="M236" s="89">
        <f t="shared" si="51"/>
        <v>-4209.5088174766634</v>
      </c>
      <c r="N236" s="89">
        <f t="shared" si="52"/>
        <v>19277.491182523336</v>
      </c>
      <c r="O236" s="89">
        <f t="shared" si="53"/>
        <v>15944.988571152469</v>
      </c>
      <c r="P236" s="90">
        <f t="shared" si="47"/>
        <v>1.1262892173904069</v>
      </c>
      <c r="Q236" s="1">
        <v>73.875835227298012</v>
      </c>
      <c r="R236" s="90">
        <f t="shared" si="54"/>
        <v>0.11805588613319369</v>
      </c>
      <c r="S236" s="90">
        <f t="shared" si="54"/>
        <v>0.11435677650165282</v>
      </c>
      <c r="T236" s="92">
        <v>1209</v>
      </c>
      <c r="U236" s="191">
        <v>21007</v>
      </c>
      <c r="V236" s="191">
        <v>17433.195020746887</v>
      </c>
      <c r="W236" s="196"/>
      <c r="X236" s="89">
        <v>0</v>
      </c>
      <c r="Y236" s="89">
        <f t="shared" si="55"/>
        <v>0</v>
      </c>
      <c r="Z236" s="1"/>
    </row>
    <row r="237" spans="2:27">
      <c r="B237" s="205">
        <v>4222</v>
      </c>
      <c r="C237" t="s">
        <v>264</v>
      </c>
      <c r="D237" s="1">
        <v>36776</v>
      </c>
      <c r="E237" s="86">
        <f t="shared" si="48"/>
        <v>34792.80983916745</v>
      </c>
      <c r="F237" s="87">
        <f t="shared" si="42"/>
        <v>2.4576227439551435</v>
      </c>
      <c r="G237" s="189">
        <f t="shared" si="49"/>
        <v>-13206.632753732769</v>
      </c>
      <c r="H237" s="189">
        <f t="shared" si="43"/>
        <v>-13959.410820695537</v>
      </c>
      <c r="I237" s="189">
        <f t="shared" si="44"/>
        <v>0</v>
      </c>
      <c r="J237" s="88">
        <f t="shared" si="45"/>
        <v>0</v>
      </c>
      <c r="K237" s="189">
        <f t="shared" si="50"/>
        <v>-109.42461486183257</v>
      </c>
      <c r="L237" s="88">
        <f t="shared" si="46"/>
        <v>-115.66181790895702</v>
      </c>
      <c r="M237" s="89">
        <f t="shared" si="51"/>
        <v>-14075.072638604493</v>
      </c>
      <c r="N237" s="89">
        <f t="shared" si="52"/>
        <v>22700.927361395508</v>
      </c>
      <c r="O237" s="89">
        <f t="shared" si="53"/>
        <v>21476.752470572854</v>
      </c>
      <c r="P237" s="90">
        <f t="shared" si="47"/>
        <v>1.5170305468849048</v>
      </c>
      <c r="Q237" s="1">
        <v>-938.05230948283315</v>
      </c>
      <c r="R237" s="90">
        <f t="shared" si="54"/>
        <v>9.3970312639438378E-2</v>
      </c>
      <c r="S237" s="90">
        <f t="shared" si="54"/>
        <v>7.5340733048605765E-2</v>
      </c>
      <c r="T237" s="92">
        <v>1057</v>
      </c>
      <c r="U237" s="191">
        <v>33617</v>
      </c>
      <c r="V237" s="191">
        <v>32355.149181905679</v>
      </c>
      <c r="W237" s="196"/>
      <c r="X237" s="89">
        <v>0</v>
      </c>
      <c r="Y237" s="89">
        <f t="shared" si="55"/>
        <v>0</v>
      </c>
      <c r="Z237" s="1"/>
    </row>
    <row r="238" spans="2:27">
      <c r="B238" s="205">
        <v>4223</v>
      </c>
      <c r="C238" t="s">
        <v>265</v>
      </c>
      <c r="D238" s="1">
        <v>172578</v>
      </c>
      <c r="E238" s="86">
        <f t="shared" si="48"/>
        <v>10942.049201115902</v>
      </c>
      <c r="F238" s="87">
        <f t="shared" si="42"/>
        <v>0.77290190434306494</v>
      </c>
      <c r="G238" s="189">
        <f t="shared" si="49"/>
        <v>2057.854054620223</v>
      </c>
      <c r="H238" s="189">
        <f t="shared" si="43"/>
        <v>32456.474149470159</v>
      </c>
      <c r="I238" s="189">
        <f t="shared" si="44"/>
        <v>629.87832046933454</v>
      </c>
      <c r="J238" s="88">
        <f t="shared" si="45"/>
        <v>9934.440870442344</v>
      </c>
      <c r="K238" s="189">
        <f t="shared" si="50"/>
        <v>520.453705607502</v>
      </c>
      <c r="L238" s="88">
        <f t="shared" si="46"/>
        <v>8208.5958448415204</v>
      </c>
      <c r="M238" s="89">
        <f t="shared" si="51"/>
        <v>40665.069994311678</v>
      </c>
      <c r="N238" s="89">
        <f t="shared" si="52"/>
        <v>213243.06999431166</v>
      </c>
      <c r="O238" s="89">
        <f t="shared" si="53"/>
        <v>13520.356961343625</v>
      </c>
      <c r="P238" s="90">
        <f t="shared" si="47"/>
        <v>0.95502309035082711</v>
      </c>
      <c r="Q238" s="1">
        <v>15898.215910382572</v>
      </c>
      <c r="R238" s="90">
        <f t="shared" si="54"/>
        <v>0.24195254647121051</v>
      </c>
      <c r="S238" s="90">
        <f t="shared" si="54"/>
        <v>0.2301409257528057</v>
      </c>
      <c r="T238" s="92">
        <v>15772</v>
      </c>
      <c r="U238" s="191">
        <v>138957</v>
      </c>
      <c r="V238" s="191">
        <v>8894.9558315196518</v>
      </c>
      <c r="W238" s="196"/>
      <c r="X238" s="89">
        <v>0</v>
      </c>
      <c r="Y238" s="89">
        <f t="shared" si="55"/>
        <v>0</v>
      </c>
      <c r="Z238" s="1"/>
    </row>
    <row r="239" spans="2:27">
      <c r="B239" s="205">
        <v>4224</v>
      </c>
      <c r="C239" t="s">
        <v>266</v>
      </c>
      <c r="D239" s="1">
        <v>20122</v>
      </c>
      <c r="E239" s="86">
        <f t="shared" si="48"/>
        <v>22258.849557522124</v>
      </c>
      <c r="F239" s="87">
        <f t="shared" si="42"/>
        <v>1.5722747078984192</v>
      </c>
      <c r="G239" s="189">
        <f t="shared" si="49"/>
        <v>-5184.898173479759</v>
      </c>
      <c r="H239" s="189">
        <f t="shared" si="43"/>
        <v>-4687.1479488257019</v>
      </c>
      <c r="I239" s="189">
        <f t="shared" si="44"/>
        <v>0</v>
      </c>
      <c r="J239" s="88">
        <f t="shared" si="45"/>
        <v>0</v>
      </c>
      <c r="K239" s="189">
        <f t="shared" si="50"/>
        <v>-109.42461486183257</v>
      </c>
      <c r="L239" s="88">
        <f t="shared" si="46"/>
        <v>-98.919851835096637</v>
      </c>
      <c r="M239" s="89">
        <f t="shared" si="51"/>
        <v>-4786.0678006607986</v>
      </c>
      <c r="N239" s="89">
        <f t="shared" si="52"/>
        <v>15335.9321993392</v>
      </c>
      <c r="O239" s="89">
        <f t="shared" si="53"/>
        <v>16964.526769180531</v>
      </c>
      <c r="P239" s="90">
        <f t="shared" si="47"/>
        <v>1.1983052539044836</v>
      </c>
      <c r="Q239" s="1">
        <v>25.821071170781579</v>
      </c>
      <c r="R239" s="90">
        <f t="shared" si="54"/>
        <v>0.14290582755878678</v>
      </c>
      <c r="S239" s="90">
        <f t="shared" si="54"/>
        <v>0.1568128674958959</v>
      </c>
      <c r="T239" s="92">
        <v>904</v>
      </c>
      <c r="U239" s="191">
        <v>17606</v>
      </c>
      <c r="V239" s="191">
        <v>19241.530054644809</v>
      </c>
      <c r="W239" s="196"/>
      <c r="X239" s="89">
        <v>0</v>
      </c>
      <c r="Y239" s="89">
        <f t="shared" si="55"/>
        <v>0</v>
      </c>
      <c r="Z239" s="1"/>
      <c r="AA239" s="1"/>
    </row>
    <row r="240" spans="2:27">
      <c r="B240" s="205">
        <v>4225</v>
      </c>
      <c r="C240" t="s">
        <v>267</v>
      </c>
      <c r="D240" s="1">
        <v>119441</v>
      </c>
      <c r="E240" s="86">
        <f t="shared" si="48"/>
        <v>10935.817615821279</v>
      </c>
      <c r="F240" s="87">
        <f t="shared" si="42"/>
        <v>0.77246173047318323</v>
      </c>
      <c r="G240" s="189">
        <f t="shared" si="49"/>
        <v>2061.8422692087815</v>
      </c>
      <c r="H240" s="189">
        <f t="shared" si="43"/>
        <v>22519.441264298312</v>
      </c>
      <c r="I240" s="189">
        <f t="shared" si="44"/>
        <v>632.05937532245264</v>
      </c>
      <c r="J240" s="88">
        <f t="shared" si="45"/>
        <v>6903.3524972718278</v>
      </c>
      <c r="K240" s="189">
        <f t="shared" si="50"/>
        <v>522.6347604606201</v>
      </c>
      <c r="L240" s="88">
        <f t="shared" si="46"/>
        <v>5708.2168537508933</v>
      </c>
      <c r="M240" s="89">
        <f t="shared" si="51"/>
        <v>28227.658118049207</v>
      </c>
      <c r="N240" s="89">
        <f t="shared" si="52"/>
        <v>147668.65811804921</v>
      </c>
      <c r="O240" s="89">
        <f t="shared" si="53"/>
        <v>13520.29464549068</v>
      </c>
      <c r="P240" s="90">
        <f t="shared" si="47"/>
        <v>0.95501868861212846</v>
      </c>
      <c r="Q240" s="1">
        <v>8626.5262384731395</v>
      </c>
      <c r="R240" s="90">
        <f t="shared" si="54"/>
        <v>0.20643818874175529</v>
      </c>
      <c r="S240" s="90">
        <f t="shared" si="54"/>
        <v>0.20058383752372638</v>
      </c>
      <c r="T240" s="92">
        <v>10922</v>
      </c>
      <c r="U240" s="191">
        <v>99003</v>
      </c>
      <c r="V240" s="191">
        <v>9108.7496549820589</v>
      </c>
      <c r="W240" s="196"/>
      <c r="X240" s="89">
        <v>0</v>
      </c>
      <c r="Y240" s="89">
        <f t="shared" si="55"/>
        <v>0</v>
      </c>
      <c r="Z240" s="1"/>
    </row>
    <row r="241" spans="2:27">
      <c r="B241" s="205">
        <v>4226</v>
      </c>
      <c r="C241" t="s">
        <v>268</v>
      </c>
      <c r="D241" s="1">
        <v>21617</v>
      </c>
      <c r="E241" s="86">
        <f t="shared" si="48"/>
        <v>12049.609810479376</v>
      </c>
      <c r="F241" s="87">
        <f t="shared" si="42"/>
        <v>0.85113548640967573</v>
      </c>
      <c r="G241" s="189">
        <f t="shared" si="49"/>
        <v>1349.0152646275994</v>
      </c>
      <c r="H241" s="189">
        <f t="shared" si="43"/>
        <v>2420.1333847419137</v>
      </c>
      <c r="I241" s="189">
        <f t="shared" si="44"/>
        <v>242.23210719211863</v>
      </c>
      <c r="J241" s="88">
        <f t="shared" si="45"/>
        <v>434.56440030266083</v>
      </c>
      <c r="K241" s="189">
        <f t="shared" si="50"/>
        <v>132.80749233028607</v>
      </c>
      <c r="L241" s="88">
        <f t="shared" si="46"/>
        <v>238.25664124053321</v>
      </c>
      <c r="M241" s="89">
        <f t="shared" si="51"/>
        <v>2658.3900259824468</v>
      </c>
      <c r="N241" s="89">
        <f t="shared" si="52"/>
        <v>24275.390025982448</v>
      </c>
      <c r="O241" s="89">
        <f t="shared" si="53"/>
        <v>13531.432567437263</v>
      </c>
      <c r="P241" s="90">
        <f t="shared" si="47"/>
        <v>0.95580542617149356</v>
      </c>
      <c r="Q241" s="1">
        <v>1031.0801219392797</v>
      </c>
      <c r="R241" s="90">
        <f t="shared" si="54"/>
        <v>0.20805856711746953</v>
      </c>
      <c r="S241" s="90">
        <f t="shared" si="54"/>
        <v>0.20267146090958801</v>
      </c>
      <c r="T241" s="92">
        <v>1794</v>
      </c>
      <c r="U241" s="191">
        <v>17894</v>
      </c>
      <c r="V241" s="191">
        <v>10019.036954087345</v>
      </c>
      <c r="W241" s="196"/>
      <c r="X241" s="89">
        <v>0</v>
      </c>
      <c r="Y241" s="89">
        <f t="shared" si="55"/>
        <v>0</v>
      </c>
      <c r="Z241" s="1"/>
    </row>
    <row r="242" spans="2:27">
      <c r="B242" s="205">
        <v>4227</v>
      </c>
      <c r="C242" t="s">
        <v>269</v>
      </c>
      <c r="D242" s="1">
        <v>86593</v>
      </c>
      <c r="E242" s="86">
        <f t="shared" si="48"/>
        <v>13872.63697532842</v>
      </c>
      <c r="F242" s="87">
        <f t="shared" si="42"/>
        <v>0.97990671942855745</v>
      </c>
      <c r="G242" s="189">
        <f t="shared" si="49"/>
        <v>182.27787912421161</v>
      </c>
      <c r="H242" s="189">
        <f t="shared" si="43"/>
        <v>1137.778521493329</v>
      </c>
      <c r="I242" s="189">
        <f t="shared" si="44"/>
        <v>0</v>
      </c>
      <c r="J242" s="88">
        <f t="shared" si="45"/>
        <v>0</v>
      </c>
      <c r="K242" s="189">
        <f t="shared" si="50"/>
        <v>-109.42461486183257</v>
      </c>
      <c r="L242" s="88">
        <f t="shared" si="46"/>
        <v>-683.02844596755892</v>
      </c>
      <c r="M242" s="89">
        <f t="shared" si="51"/>
        <v>454.75007552577006</v>
      </c>
      <c r="N242" s="89">
        <f t="shared" si="52"/>
        <v>87047.750075525764</v>
      </c>
      <c r="O242" s="89">
        <f t="shared" si="53"/>
        <v>13945.490239590798</v>
      </c>
      <c r="P242" s="90">
        <f t="shared" si="47"/>
        <v>0.9850527780553332</v>
      </c>
      <c r="Q242" s="1">
        <v>2803.0386794779001</v>
      </c>
      <c r="R242" s="90">
        <f t="shared" si="54"/>
        <v>0.21470955433669534</v>
      </c>
      <c r="S242" s="90">
        <f t="shared" si="54"/>
        <v>0.19933594735294022</v>
      </c>
      <c r="T242" s="92">
        <v>6242</v>
      </c>
      <c r="U242" s="191">
        <v>71287</v>
      </c>
      <c r="V242" s="191">
        <v>11566.931689112445</v>
      </c>
      <c r="W242" s="196"/>
      <c r="X242" s="89">
        <v>0</v>
      </c>
      <c r="Y242" s="89">
        <f t="shared" si="55"/>
        <v>0</v>
      </c>
      <c r="Z242" s="1"/>
    </row>
    <row r="243" spans="2:27" ht="30.6" customHeight="1">
      <c r="B243" s="205">
        <v>4228</v>
      </c>
      <c r="C243" t="s">
        <v>270</v>
      </c>
      <c r="D243" s="1">
        <v>47361</v>
      </c>
      <c r="E243" s="86">
        <f t="shared" si="48"/>
        <v>24783.359497645211</v>
      </c>
      <c r="F243" s="87">
        <f t="shared" si="42"/>
        <v>1.7505958344434491</v>
      </c>
      <c r="G243" s="189">
        <f t="shared" si="49"/>
        <v>-6800.5845351585349</v>
      </c>
      <c r="H243" s="189">
        <f t="shared" si="43"/>
        <v>-12995.91704668796</v>
      </c>
      <c r="I243" s="189">
        <f t="shared" si="44"/>
        <v>0</v>
      </c>
      <c r="J243" s="88">
        <f t="shared" si="45"/>
        <v>0</v>
      </c>
      <c r="K243" s="189">
        <f t="shared" si="50"/>
        <v>-109.42461486183257</v>
      </c>
      <c r="L243" s="88">
        <f t="shared" si="46"/>
        <v>-209.11043900096203</v>
      </c>
      <c r="M243" s="89">
        <f t="shared" si="51"/>
        <v>-13205.027485688923</v>
      </c>
      <c r="N243" s="89">
        <f t="shared" si="52"/>
        <v>34155.972514311077</v>
      </c>
      <c r="O243" s="89">
        <f t="shared" si="53"/>
        <v>17873.350347624844</v>
      </c>
      <c r="P243" s="90">
        <f t="shared" si="47"/>
        <v>1.2625008594606946</v>
      </c>
      <c r="Q243" s="1">
        <v>-406.954970124596</v>
      </c>
      <c r="R243" s="90">
        <f t="shared" si="54"/>
        <v>0.1176637168141593</v>
      </c>
      <c r="S243" s="90">
        <f t="shared" si="54"/>
        <v>0.11239999444297795</v>
      </c>
      <c r="T243" s="92">
        <v>1911</v>
      </c>
      <c r="U243" s="191">
        <v>42375</v>
      </c>
      <c r="V243" s="191">
        <v>22279.179810725553</v>
      </c>
      <c r="W243" s="196"/>
      <c r="X243" s="89">
        <v>0</v>
      </c>
      <c r="Y243" s="89">
        <f t="shared" si="55"/>
        <v>0</v>
      </c>
      <c r="Z243" s="1"/>
    </row>
    <row r="244" spans="2:27">
      <c r="B244" s="205">
        <v>4601</v>
      </c>
      <c r="C244" t="s">
        <v>271</v>
      </c>
      <c r="D244" s="1">
        <v>4473965</v>
      </c>
      <c r="E244" s="86">
        <f t="shared" si="48"/>
        <v>15173.183883877095</v>
      </c>
      <c r="F244" s="87">
        <f t="shared" si="42"/>
        <v>1.0717720696777817</v>
      </c>
      <c r="G244" s="189">
        <f t="shared" si="49"/>
        <v>-650.07214234694027</v>
      </c>
      <c r="H244" s="189">
        <f t="shared" si="43"/>
        <v>-191680.27189241879</v>
      </c>
      <c r="I244" s="189">
        <f t="shared" si="44"/>
        <v>0</v>
      </c>
      <c r="J244" s="88">
        <f t="shared" si="45"/>
        <v>0</v>
      </c>
      <c r="K244" s="189">
        <f t="shared" si="50"/>
        <v>-109.42461486183257</v>
      </c>
      <c r="L244" s="88">
        <f t="shared" si="46"/>
        <v>-32264.941938159951</v>
      </c>
      <c r="M244" s="89">
        <f t="shared" si="51"/>
        <v>-223945.21383057875</v>
      </c>
      <c r="N244" s="89">
        <f t="shared" si="52"/>
        <v>4250019.7861694209</v>
      </c>
      <c r="O244" s="89">
        <f t="shared" si="53"/>
        <v>14413.687126668319</v>
      </c>
      <c r="P244" s="90">
        <f t="shared" si="47"/>
        <v>1.0181243041450538</v>
      </c>
      <c r="Q244" s="1">
        <v>-67396.488755069964</v>
      </c>
      <c r="R244" s="93">
        <f t="shared" si="54"/>
        <v>0.22107764629847368</v>
      </c>
      <c r="S244" s="93">
        <f t="shared" si="54"/>
        <v>0.21631111177059772</v>
      </c>
      <c r="T244" s="92">
        <v>294860</v>
      </c>
      <c r="U244" s="191">
        <v>3663948</v>
      </c>
      <c r="V244" s="191">
        <v>12474.755625466021</v>
      </c>
      <c r="W244" s="196"/>
      <c r="X244" s="89">
        <v>0</v>
      </c>
      <c r="Y244" s="89">
        <f t="shared" si="55"/>
        <v>0</v>
      </c>
      <c r="Z244" s="1"/>
      <c r="AA244" s="1"/>
    </row>
    <row r="245" spans="2:27">
      <c r="B245" s="205">
        <v>4602</v>
      </c>
      <c r="C245" t="s">
        <v>272</v>
      </c>
      <c r="D245" s="1">
        <v>244129</v>
      </c>
      <c r="E245" s="86">
        <f t="shared" si="48"/>
        <v>14065.971421986633</v>
      </c>
      <c r="F245" s="87">
        <f t="shared" si="42"/>
        <v>0.9935630793343424</v>
      </c>
      <c r="G245" s="189">
        <f t="shared" si="49"/>
        <v>58.543833262955303</v>
      </c>
      <c r="H245" s="189">
        <f t="shared" si="43"/>
        <v>1016.0867701118522</v>
      </c>
      <c r="I245" s="189">
        <f t="shared" si="44"/>
        <v>0</v>
      </c>
      <c r="J245" s="88">
        <f t="shared" si="45"/>
        <v>0</v>
      </c>
      <c r="K245" s="189">
        <f t="shared" si="50"/>
        <v>-109.42461486183257</v>
      </c>
      <c r="L245" s="88">
        <f t="shared" si="46"/>
        <v>-1899.173615541966</v>
      </c>
      <c r="M245" s="89">
        <f t="shared" si="51"/>
        <v>-883.08684543011384</v>
      </c>
      <c r="N245" s="89">
        <f t="shared" si="52"/>
        <v>243245.91315456989</v>
      </c>
      <c r="O245" s="89">
        <f t="shared" si="53"/>
        <v>14015.090640387756</v>
      </c>
      <c r="P245" s="90">
        <f t="shared" si="47"/>
        <v>0.9899690676214159</v>
      </c>
      <c r="Q245" s="1">
        <v>599.28578677001281</v>
      </c>
      <c r="R245" s="93">
        <f t="shared" si="54"/>
        <v>0.25034058898847633</v>
      </c>
      <c r="S245" s="93">
        <f t="shared" si="54"/>
        <v>0.25487916107341946</v>
      </c>
      <c r="T245" s="92">
        <v>17356</v>
      </c>
      <c r="U245" s="191">
        <v>195250</v>
      </c>
      <c r="V245" s="191">
        <v>11209.024628279465</v>
      </c>
      <c r="W245" s="196"/>
      <c r="X245" s="89">
        <v>0</v>
      </c>
      <c r="Y245" s="89">
        <f t="shared" si="55"/>
        <v>0</v>
      </c>
      <c r="Z245" s="1"/>
    </row>
    <row r="246" spans="2:27">
      <c r="B246" s="205">
        <v>4611</v>
      </c>
      <c r="C246" t="s">
        <v>273</v>
      </c>
      <c r="D246" s="1">
        <v>54596</v>
      </c>
      <c r="E246" s="86">
        <f t="shared" si="48"/>
        <v>13267.557715674362</v>
      </c>
      <c r="F246" s="87">
        <f t="shared" si="42"/>
        <v>0.93716637861402163</v>
      </c>
      <c r="G246" s="189">
        <f t="shared" si="49"/>
        <v>569.52860530280861</v>
      </c>
      <c r="H246" s="189">
        <f t="shared" si="43"/>
        <v>2343.6102108210575</v>
      </c>
      <c r="I246" s="189">
        <f t="shared" si="44"/>
        <v>0</v>
      </c>
      <c r="J246" s="88">
        <f t="shared" si="45"/>
        <v>0</v>
      </c>
      <c r="K246" s="189">
        <f t="shared" si="50"/>
        <v>-109.42461486183257</v>
      </c>
      <c r="L246" s="88">
        <f t="shared" si="46"/>
        <v>-450.28229015644098</v>
      </c>
      <c r="M246" s="89">
        <f t="shared" si="51"/>
        <v>1893.3279206646166</v>
      </c>
      <c r="N246" s="89">
        <f t="shared" si="52"/>
        <v>56489.327920664618</v>
      </c>
      <c r="O246" s="89">
        <f t="shared" si="53"/>
        <v>13727.661706115337</v>
      </c>
      <c r="P246" s="90">
        <f t="shared" si="47"/>
        <v>0.96966625536210027</v>
      </c>
      <c r="Q246" s="1">
        <v>687.12312817231168</v>
      </c>
      <c r="R246" s="93">
        <f t="shared" si="54"/>
        <v>0.21806255856499041</v>
      </c>
      <c r="S246" s="93">
        <f t="shared" si="54"/>
        <v>0.21155043796026862</v>
      </c>
      <c r="T246" s="92">
        <v>4115</v>
      </c>
      <c r="U246" s="191">
        <v>44822</v>
      </c>
      <c r="V246" s="191">
        <v>10950.891766430492</v>
      </c>
      <c r="W246" s="196"/>
      <c r="X246" s="89">
        <v>0</v>
      </c>
      <c r="Y246" s="89">
        <f t="shared" si="55"/>
        <v>0</v>
      </c>
      <c r="Z246" s="1"/>
    </row>
    <row r="247" spans="2:27">
      <c r="B247" s="205">
        <v>4612</v>
      </c>
      <c r="C247" t="s">
        <v>274</v>
      </c>
      <c r="D247" s="1">
        <v>76416</v>
      </c>
      <c r="E247" s="86">
        <f t="shared" si="48"/>
        <v>13252.861602497398</v>
      </c>
      <c r="F247" s="87">
        <f t="shared" si="42"/>
        <v>0.9361283048810175</v>
      </c>
      <c r="G247" s="189">
        <f t="shared" si="49"/>
        <v>578.93411773606556</v>
      </c>
      <c r="H247" s="189">
        <f t="shared" si="43"/>
        <v>3338.134122866154</v>
      </c>
      <c r="I247" s="189">
        <f t="shared" si="44"/>
        <v>0</v>
      </c>
      <c r="J247" s="88">
        <f t="shared" si="45"/>
        <v>0</v>
      </c>
      <c r="K247" s="189">
        <f t="shared" si="50"/>
        <v>-109.42461486183257</v>
      </c>
      <c r="L247" s="88">
        <f t="shared" si="46"/>
        <v>-630.94232929332657</v>
      </c>
      <c r="M247" s="89">
        <f t="shared" si="51"/>
        <v>2707.1917935728275</v>
      </c>
      <c r="N247" s="89">
        <f t="shared" si="52"/>
        <v>79123.191793572827</v>
      </c>
      <c r="O247" s="89">
        <f t="shared" si="53"/>
        <v>13722.371105371632</v>
      </c>
      <c r="P247" s="90">
        <f t="shared" si="47"/>
        <v>0.96929254881821902</v>
      </c>
      <c r="Q247" s="1">
        <v>923.60475262248883</v>
      </c>
      <c r="R247" s="93">
        <f t="shared" si="54"/>
        <v>0.24579794258139193</v>
      </c>
      <c r="S247" s="93">
        <f t="shared" si="54"/>
        <v>0.24277311233579005</v>
      </c>
      <c r="T247" s="92">
        <v>5766</v>
      </c>
      <c r="U247" s="191">
        <v>61339</v>
      </c>
      <c r="V247" s="191">
        <v>10663.942976356051</v>
      </c>
      <c r="W247" s="196"/>
      <c r="X247" s="89">
        <v>0</v>
      </c>
      <c r="Y247" s="89">
        <f t="shared" si="55"/>
        <v>0</v>
      </c>
      <c r="Z247" s="1"/>
    </row>
    <row r="248" spans="2:27">
      <c r="B248" s="205">
        <v>4613</v>
      </c>
      <c r="C248" t="s">
        <v>275</v>
      </c>
      <c r="D248" s="1">
        <v>183183</v>
      </c>
      <c r="E248" s="86">
        <f t="shared" si="48"/>
        <v>14618.386401723725</v>
      </c>
      <c r="F248" s="87">
        <f t="shared" si="42"/>
        <v>1.0325834293600844</v>
      </c>
      <c r="G248" s="189">
        <f t="shared" si="49"/>
        <v>-295.00175376878354</v>
      </c>
      <c r="H248" s="189">
        <f t="shared" si="43"/>
        <v>-3696.6669764766266</v>
      </c>
      <c r="I248" s="189">
        <f t="shared" si="44"/>
        <v>0</v>
      </c>
      <c r="J248" s="88">
        <f t="shared" si="45"/>
        <v>0</v>
      </c>
      <c r="K248" s="189">
        <f t="shared" si="50"/>
        <v>-109.42461486183257</v>
      </c>
      <c r="L248" s="88">
        <f t="shared" si="46"/>
        <v>-1371.1998488336237</v>
      </c>
      <c r="M248" s="89">
        <f t="shared" si="51"/>
        <v>-5067.8668253102505</v>
      </c>
      <c r="N248" s="89">
        <f t="shared" si="52"/>
        <v>178115.13317468975</v>
      </c>
      <c r="O248" s="89">
        <f t="shared" si="53"/>
        <v>14213.960033093108</v>
      </c>
      <c r="P248" s="90">
        <f t="shared" si="47"/>
        <v>1.004016393630683</v>
      </c>
      <c r="Q248" s="1">
        <v>935.40566685959584</v>
      </c>
      <c r="R248" s="93">
        <f t="shared" si="54"/>
        <v>0.24524492542792273</v>
      </c>
      <c r="S248" s="93">
        <f t="shared" si="54"/>
        <v>0.22874898275606617</v>
      </c>
      <c r="T248" s="92">
        <v>12531</v>
      </c>
      <c r="U248" s="191">
        <v>147106</v>
      </c>
      <c r="V248" s="191">
        <v>11896.967246259603</v>
      </c>
      <c r="W248" s="196"/>
      <c r="X248" s="89">
        <v>0</v>
      </c>
      <c r="Y248" s="89">
        <f t="shared" si="55"/>
        <v>0</v>
      </c>
      <c r="Z248" s="1"/>
    </row>
    <row r="249" spans="2:27">
      <c r="B249" s="205">
        <v>4614</v>
      </c>
      <c r="C249" t="s">
        <v>276</v>
      </c>
      <c r="D249" s="1">
        <v>326524</v>
      </c>
      <c r="E249" s="86">
        <f t="shared" si="48"/>
        <v>16939.406515874663</v>
      </c>
      <c r="F249" s="87">
        <f t="shared" si="42"/>
        <v>1.1965308612600314</v>
      </c>
      <c r="G249" s="189">
        <f t="shared" si="49"/>
        <v>-1780.4546268253844</v>
      </c>
      <c r="H249" s="189">
        <f t="shared" si="43"/>
        <v>-34320.043386686106</v>
      </c>
      <c r="I249" s="189">
        <f t="shared" si="44"/>
        <v>0</v>
      </c>
      <c r="J249" s="88">
        <f t="shared" si="45"/>
        <v>0</v>
      </c>
      <c r="K249" s="189">
        <f t="shared" si="50"/>
        <v>-109.42461486183257</v>
      </c>
      <c r="L249" s="88">
        <f t="shared" si="46"/>
        <v>-2109.2688760766841</v>
      </c>
      <c r="M249" s="89">
        <f t="shared" si="51"/>
        <v>-36429.312262762789</v>
      </c>
      <c r="N249" s="89">
        <f t="shared" si="52"/>
        <v>290094.6877372372</v>
      </c>
      <c r="O249" s="89">
        <f t="shared" si="53"/>
        <v>15049.527274187445</v>
      </c>
      <c r="P249" s="90">
        <f t="shared" si="47"/>
        <v>1.0630374691146638</v>
      </c>
      <c r="Q249" s="1">
        <v>-5888.122911628343</v>
      </c>
      <c r="R249" s="93">
        <f t="shared" si="54"/>
        <v>0.30245953298390893</v>
      </c>
      <c r="S249" s="93">
        <f t="shared" si="54"/>
        <v>0.30745963702213325</v>
      </c>
      <c r="T249" s="92">
        <v>19276</v>
      </c>
      <c r="U249" s="191">
        <v>250698</v>
      </c>
      <c r="V249" s="191">
        <v>12955.968992248061</v>
      </c>
      <c r="W249" s="196"/>
      <c r="X249" s="89">
        <v>0</v>
      </c>
      <c r="Y249" s="89">
        <f t="shared" si="55"/>
        <v>0</v>
      </c>
      <c r="Z249" s="1"/>
    </row>
    <row r="250" spans="2:27">
      <c r="B250" s="205">
        <v>4615</v>
      </c>
      <c r="C250" t="s">
        <v>277</v>
      </c>
      <c r="D250" s="1">
        <v>44685</v>
      </c>
      <c r="E250" s="86">
        <f t="shared" si="48"/>
        <v>13804.448563484708</v>
      </c>
      <c r="F250" s="87">
        <f t="shared" si="42"/>
        <v>0.97509016702603679</v>
      </c>
      <c r="G250" s="189">
        <f t="shared" si="49"/>
        <v>225.91846270418728</v>
      </c>
      <c r="H250" s="189">
        <f t="shared" si="43"/>
        <v>731.29806377345415</v>
      </c>
      <c r="I250" s="189">
        <f t="shared" si="44"/>
        <v>0</v>
      </c>
      <c r="J250" s="88">
        <f t="shared" si="45"/>
        <v>0</v>
      </c>
      <c r="K250" s="189">
        <f t="shared" si="50"/>
        <v>-109.42461486183257</v>
      </c>
      <c r="L250" s="88">
        <f t="shared" si="46"/>
        <v>-354.20747830775201</v>
      </c>
      <c r="M250" s="89">
        <f t="shared" si="51"/>
        <v>377.09058546570213</v>
      </c>
      <c r="N250" s="89">
        <f t="shared" si="52"/>
        <v>45062.090585465703</v>
      </c>
      <c r="O250" s="89">
        <f t="shared" si="53"/>
        <v>13920.942411327063</v>
      </c>
      <c r="P250" s="90">
        <f t="shared" si="47"/>
        <v>0.98331881919042585</v>
      </c>
      <c r="Q250" s="1">
        <v>562.14239754404923</v>
      </c>
      <c r="R250" s="93">
        <f t="shared" si="54"/>
        <v>0.25516137187157661</v>
      </c>
      <c r="S250" s="93">
        <f t="shared" si="54"/>
        <v>0.24391649087550737</v>
      </c>
      <c r="T250" s="92">
        <v>3237</v>
      </c>
      <c r="U250" s="191">
        <v>35601</v>
      </c>
      <c r="V250" s="191">
        <v>11097.568578553617</v>
      </c>
      <c r="W250" s="196"/>
      <c r="X250" s="89">
        <v>0</v>
      </c>
      <c r="Y250" s="89">
        <f t="shared" si="55"/>
        <v>0</v>
      </c>
      <c r="Z250" s="1"/>
    </row>
    <row r="251" spans="2:27">
      <c r="B251" s="205">
        <v>4616</v>
      </c>
      <c r="C251" t="s">
        <v>278</v>
      </c>
      <c r="D251" s="1">
        <v>40780</v>
      </c>
      <c r="E251" s="86">
        <f t="shared" si="48"/>
        <v>13357.353422862758</v>
      </c>
      <c r="F251" s="87">
        <f t="shared" si="42"/>
        <v>0.94350918258173411</v>
      </c>
      <c r="G251" s="189">
        <f t="shared" si="49"/>
        <v>512.0593527022354</v>
      </c>
      <c r="H251" s="189">
        <f t="shared" si="43"/>
        <v>1563.3172037999245</v>
      </c>
      <c r="I251" s="189">
        <f t="shared" si="44"/>
        <v>0</v>
      </c>
      <c r="J251" s="88">
        <f t="shared" si="45"/>
        <v>0</v>
      </c>
      <c r="K251" s="189">
        <f t="shared" si="50"/>
        <v>-109.42461486183257</v>
      </c>
      <c r="L251" s="88">
        <f t="shared" si="46"/>
        <v>-334.07334917317485</v>
      </c>
      <c r="M251" s="89">
        <f t="shared" si="51"/>
        <v>1229.2438546267497</v>
      </c>
      <c r="N251" s="89">
        <f t="shared" si="52"/>
        <v>42009.243854626751</v>
      </c>
      <c r="O251" s="89">
        <f t="shared" si="53"/>
        <v>13759.98816070316</v>
      </c>
      <c r="P251" s="90">
        <f t="shared" si="47"/>
        <v>0.97194966479047684</v>
      </c>
      <c r="Q251" s="1">
        <v>12.343064473888944</v>
      </c>
      <c r="R251" s="93">
        <f t="shared" si="54"/>
        <v>4.1342151630448659E-2</v>
      </c>
      <c r="S251" s="93">
        <f t="shared" si="54"/>
        <v>1.8489244929092628E-2</v>
      </c>
      <c r="T251" s="92">
        <v>3053</v>
      </c>
      <c r="U251" s="191">
        <v>39161</v>
      </c>
      <c r="V251" s="191">
        <v>13114.869390488948</v>
      </c>
      <c r="W251" s="196"/>
      <c r="X251" s="89">
        <v>0</v>
      </c>
      <c r="Y251" s="89">
        <f t="shared" si="55"/>
        <v>0</v>
      </c>
      <c r="Z251" s="1"/>
    </row>
    <row r="252" spans="2:27">
      <c r="B252" s="205">
        <v>4617</v>
      </c>
      <c r="C252" t="s">
        <v>279</v>
      </c>
      <c r="D252" s="1">
        <v>198207</v>
      </c>
      <c r="E252" s="86">
        <f t="shared" si="48"/>
        <v>14974.841341795103</v>
      </c>
      <c r="F252" s="87">
        <f t="shared" si="42"/>
        <v>1.0577619582562592</v>
      </c>
      <c r="G252" s="189">
        <f t="shared" si="49"/>
        <v>-523.13291541446586</v>
      </c>
      <c r="H252" s="189">
        <f t="shared" si="43"/>
        <v>-6924.1872684258697</v>
      </c>
      <c r="I252" s="189">
        <f t="shared" si="44"/>
        <v>0</v>
      </c>
      <c r="J252" s="88">
        <f t="shared" si="45"/>
        <v>0</v>
      </c>
      <c r="K252" s="189">
        <f t="shared" si="50"/>
        <v>-109.42461486183257</v>
      </c>
      <c r="L252" s="88">
        <f t="shared" si="46"/>
        <v>-1448.3442023112159</v>
      </c>
      <c r="M252" s="89">
        <f t="shared" si="51"/>
        <v>-8372.5314707370853</v>
      </c>
      <c r="N252" s="89">
        <f t="shared" si="52"/>
        <v>189834.46852926293</v>
      </c>
      <c r="O252" s="89">
        <f t="shared" si="53"/>
        <v>14342.283811518808</v>
      </c>
      <c r="P252" s="90">
        <f t="shared" si="47"/>
        <v>1.0130806640333061</v>
      </c>
      <c r="Q252" s="1">
        <v>704.45028541645297</v>
      </c>
      <c r="R252" s="93">
        <f t="shared" si="54"/>
        <v>0.23162721911875275</v>
      </c>
      <c r="S252" s="93">
        <f t="shared" si="54"/>
        <v>0.22595108884025139</v>
      </c>
      <c r="T252" s="92">
        <v>13236</v>
      </c>
      <c r="U252" s="191">
        <v>160931</v>
      </c>
      <c r="V252" s="191">
        <v>12214.876660341555</v>
      </c>
      <c r="W252" s="196"/>
      <c r="X252" s="89">
        <v>0</v>
      </c>
      <c r="Y252" s="89">
        <f t="shared" si="55"/>
        <v>0</v>
      </c>
      <c r="Z252" s="1"/>
      <c r="AA252" s="1"/>
    </row>
    <row r="253" spans="2:27">
      <c r="B253" s="205">
        <v>4618</v>
      </c>
      <c r="C253" t="s">
        <v>280</v>
      </c>
      <c r="D253" s="1">
        <v>189154</v>
      </c>
      <c r="E253" s="86">
        <f t="shared" si="48"/>
        <v>17307.530423643515</v>
      </c>
      <c r="F253" s="87">
        <f t="shared" si="42"/>
        <v>1.222533638630082</v>
      </c>
      <c r="G253" s="189">
        <f t="shared" si="49"/>
        <v>-2016.0539277974494</v>
      </c>
      <c r="H253" s="189">
        <f t="shared" si="43"/>
        <v>-22033.453376898327</v>
      </c>
      <c r="I253" s="189">
        <f t="shared" si="44"/>
        <v>0</v>
      </c>
      <c r="J253" s="88">
        <f t="shared" si="45"/>
        <v>0</v>
      </c>
      <c r="K253" s="189">
        <f t="shared" si="50"/>
        <v>-109.42461486183257</v>
      </c>
      <c r="L253" s="88">
        <f t="shared" si="46"/>
        <v>-1195.9016158249681</v>
      </c>
      <c r="M253" s="89">
        <f t="shared" si="51"/>
        <v>-23229.354992723296</v>
      </c>
      <c r="N253" s="89">
        <f t="shared" si="52"/>
        <v>165924.6450072767</v>
      </c>
      <c r="O253" s="89">
        <f t="shared" si="53"/>
        <v>15182.051880984234</v>
      </c>
      <c r="P253" s="90">
        <f t="shared" si="47"/>
        <v>1.0723984689678823</v>
      </c>
      <c r="Q253" s="1">
        <v>-1040.1507004142768</v>
      </c>
      <c r="R253" s="93">
        <f t="shared" si="54"/>
        <v>0.21184980171314716</v>
      </c>
      <c r="S253" s="93">
        <f t="shared" si="54"/>
        <v>0.21761576288883397</v>
      </c>
      <c r="T253" s="92">
        <v>10929</v>
      </c>
      <c r="U253" s="191">
        <v>156087</v>
      </c>
      <c r="V253" s="191">
        <v>14214.279209543758</v>
      </c>
      <c r="W253" s="196"/>
      <c r="X253" s="89">
        <v>0</v>
      </c>
      <c r="Y253" s="89">
        <f t="shared" si="55"/>
        <v>0</v>
      </c>
      <c r="Z253" s="1"/>
    </row>
    <row r="254" spans="2:27">
      <c r="B254" s="205">
        <v>4619</v>
      </c>
      <c r="C254" t="s">
        <v>281</v>
      </c>
      <c r="D254" s="1">
        <v>26233</v>
      </c>
      <c r="E254" s="86">
        <f t="shared" si="48"/>
        <v>26632.487309644672</v>
      </c>
      <c r="F254" s="87">
        <f t="shared" si="42"/>
        <v>1.8812107111451875</v>
      </c>
      <c r="G254" s="189">
        <f t="shared" si="49"/>
        <v>-7984.0263348381895</v>
      </c>
      <c r="H254" s="189">
        <f t="shared" si="43"/>
        <v>-7864.2659398156165</v>
      </c>
      <c r="I254" s="189">
        <f t="shared" si="44"/>
        <v>0</v>
      </c>
      <c r="J254" s="88">
        <f t="shared" si="45"/>
        <v>0</v>
      </c>
      <c r="K254" s="189">
        <f t="shared" si="50"/>
        <v>-109.42461486183257</v>
      </c>
      <c r="L254" s="88">
        <f t="shared" si="46"/>
        <v>-107.78324563890507</v>
      </c>
      <c r="M254" s="89">
        <f t="shared" si="51"/>
        <v>-7972.0491854545216</v>
      </c>
      <c r="N254" s="89">
        <f t="shared" si="52"/>
        <v>18260.950814545478</v>
      </c>
      <c r="O254" s="89">
        <f t="shared" si="53"/>
        <v>18539.03635994465</v>
      </c>
      <c r="P254" s="90">
        <f t="shared" si="47"/>
        <v>1.3095222150733203</v>
      </c>
      <c r="Q254" s="1">
        <v>17.257516707102695</v>
      </c>
      <c r="R254" s="93">
        <f t="shared" si="54"/>
        <v>0.10023906387619008</v>
      </c>
      <c r="S254" s="93">
        <f t="shared" si="54"/>
        <v>8.013317235357946E-2</v>
      </c>
      <c r="T254" s="92">
        <v>985</v>
      </c>
      <c r="U254" s="191">
        <v>23843</v>
      </c>
      <c r="V254" s="191">
        <v>24656.67011375388</v>
      </c>
      <c r="W254" s="196"/>
      <c r="X254" s="89">
        <v>0</v>
      </c>
      <c r="Y254" s="89">
        <f t="shared" si="55"/>
        <v>0</v>
      </c>
      <c r="Z254" s="1"/>
    </row>
    <row r="255" spans="2:27">
      <c r="B255" s="205">
        <v>4620</v>
      </c>
      <c r="C255" t="s">
        <v>282</v>
      </c>
      <c r="D255" s="1">
        <v>17508</v>
      </c>
      <c r="E255" s="86">
        <f t="shared" si="48"/>
        <v>15716.337522441652</v>
      </c>
      <c r="F255" s="87">
        <f t="shared" si="42"/>
        <v>1.1101382361865741</v>
      </c>
      <c r="G255" s="189">
        <f t="shared" si="49"/>
        <v>-997.69047102825721</v>
      </c>
      <c r="H255" s="189">
        <f t="shared" si="43"/>
        <v>-1111.4271847254786</v>
      </c>
      <c r="I255" s="189">
        <f t="shared" si="44"/>
        <v>0</v>
      </c>
      <c r="J255" s="88">
        <f t="shared" si="45"/>
        <v>0</v>
      </c>
      <c r="K255" s="189">
        <f t="shared" si="50"/>
        <v>-109.42461486183257</v>
      </c>
      <c r="L255" s="88">
        <f t="shared" si="46"/>
        <v>-121.89902095608149</v>
      </c>
      <c r="M255" s="89">
        <f t="shared" si="51"/>
        <v>-1233.3262056815602</v>
      </c>
      <c r="N255" s="89">
        <f t="shared" si="52"/>
        <v>16274.67379431844</v>
      </c>
      <c r="O255" s="89">
        <f t="shared" si="53"/>
        <v>14609.222436551561</v>
      </c>
      <c r="P255" s="90">
        <f t="shared" si="47"/>
        <v>1.0319361240882192</v>
      </c>
      <c r="Q255" s="1">
        <v>424.62074478346312</v>
      </c>
      <c r="R255" s="93">
        <f t="shared" si="54"/>
        <v>0.16518035405297485</v>
      </c>
      <c r="S255" s="93">
        <f t="shared" si="54"/>
        <v>0.15053715391227324</v>
      </c>
      <c r="T255" s="92">
        <v>1114</v>
      </c>
      <c r="U255" s="191">
        <v>15026</v>
      </c>
      <c r="V255" s="191">
        <v>13660</v>
      </c>
      <c r="W255" s="196"/>
      <c r="X255" s="89">
        <v>0</v>
      </c>
      <c r="Y255" s="89">
        <f t="shared" si="55"/>
        <v>0</v>
      </c>
      <c r="Z255" s="1"/>
      <c r="AA255" s="1"/>
    </row>
    <row r="256" spans="2:27">
      <c r="B256" s="205">
        <v>4621</v>
      </c>
      <c r="C256" t="s">
        <v>283</v>
      </c>
      <c r="D256" s="1">
        <v>213282</v>
      </c>
      <c r="E256" s="86">
        <f t="shared" si="48"/>
        <v>12974.936123616011</v>
      </c>
      <c r="F256" s="87">
        <f t="shared" si="42"/>
        <v>0.91649677810347618</v>
      </c>
      <c r="G256" s="189">
        <f t="shared" si="49"/>
        <v>756.80642422015319</v>
      </c>
      <c r="H256" s="189">
        <f t="shared" si="43"/>
        <v>12440.384001330878</v>
      </c>
      <c r="I256" s="189">
        <f t="shared" si="44"/>
        <v>0</v>
      </c>
      <c r="J256" s="88">
        <f t="shared" si="45"/>
        <v>0</v>
      </c>
      <c r="K256" s="189">
        <f t="shared" si="50"/>
        <v>-109.42461486183257</v>
      </c>
      <c r="L256" s="88">
        <f t="shared" si="46"/>
        <v>-1798.7218190988037</v>
      </c>
      <c r="M256" s="89">
        <f t="shared" si="51"/>
        <v>10641.662182232074</v>
      </c>
      <c r="N256" s="89">
        <f t="shared" si="52"/>
        <v>223923.66218223207</v>
      </c>
      <c r="O256" s="89">
        <f t="shared" si="53"/>
        <v>13622.317932974333</v>
      </c>
      <c r="P256" s="90">
        <f t="shared" si="47"/>
        <v>0.96222519917830407</v>
      </c>
      <c r="Q256" s="1">
        <v>5579.9660706917357</v>
      </c>
      <c r="R256" s="90">
        <f t="shared" si="54"/>
        <v>0.18000298760145397</v>
      </c>
      <c r="S256" s="90">
        <f t="shared" si="54"/>
        <v>0.17985941746060949</v>
      </c>
      <c r="T256" s="92">
        <v>16438</v>
      </c>
      <c r="U256" s="191">
        <v>180747</v>
      </c>
      <c r="V256" s="191">
        <v>10997.018739352639</v>
      </c>
      <c r="W256" s="196"/>
      <c r="X256" s="89">
        <v>0</v>
      </c>
      <c r="Y256" s="89">
        <f t="shared" si="55"/>
        <v>0</v>
      </c>
      <c r="Z256" s="1"/>
    </row>
    <row r="257" spans="2:27">
      <c r="B257" s="205">
        <v>4622</v>
      </c>
      <c r="C257" t="s">
        <v>284</v>
      </c>
      <c r="D257" s="1">
        <v>114019</v>
      </c>
      <c r="E257" s="86">
        <f t="shared" si="48"/>
        <v>13429.799764428741</v>
      </c>
      <c r="F257" s="87">
        <f t="shared" si="42"/>
        <v>0.94862649784232767</v>
      </c>
      <c r="G257" s="189">
        <f t="shared" si="49"/>
        <v>465.69369410000627</v>
      </c>
      <c r="H257" s="189">
        <f t="shared" si="43"/>
        <v>3953.7394629090531</v>
      </c>
      <c r="I257" s="189">
        <f t="shared" si="44"/>
        <v>0</v>
      </c>
      <c r="J257" s="88">
        <f t="shared" si="45"/>
        <v>0</v>
      </c>
      <c r="K257" s="189">
        <f t="shared" si="50"/>
        <v>-109.42461486183257</v>
      </c>
      <c r="L257" s="88">
        <f t="shared" si="46"/>
        <v>-929.01498017695849</v>
      </c>
      <c r="M257" s="89">
        <f t="shared" si="51"/>
        <v>3024.7244827320947</v>
      </c>
      <c r="N257" s="89">
        <f t="shared" si="52"/>
        <v>117043.7244827321</v>
      </c>
      <c r="O257" s="89">
        <f t="shared" si="53"/>
        <v>13786.068843666915</v>
      </c>
      <c r="P257" s="90">
        <f t="shared" si="47"/>
        <v>0.97379189828429058</v>
      </c>
      <c r="Q257" s="1">
        <v>1718.9696617698382</v>
      </c>
      <c r="R257" s="90">
        <f t="shared" si="54"/>
        <v>0.19980848354747399</v>
      </c>
      <c r="S257" s="90">
        <f t="shared" si="54"/>
        <v>0.20362412890151207</v>
      </c>
      <c r="T257" s="92">
        <v>8490</v>
      </c>
      <c r="U257" s="191">
        <v>95031</v>
      </c>
      <c r="V257" s="191">
        <v>11157.802042972877</v>
      </c>
      <c r="W257" s="196"/>
      <c r="X257" s="89">
        <v>0</v>
      </c>
      <c r="Y257" s="89">
        <f t="shared" si="55"/>
        <v>0</v>
      </c>
      <c r="Z257" s="1"/>
    </row>
    <row r="258" spans="2:27">
      <c r="B258" s="205">
        <v>4623</v>
      </c>
      <c r="C258" t="s">
        <v>285</v>
      </c>
      <c r="D258" s="1">
        <v>33476</v>
      </c>
      <c r="E258" s="86">
        <f t="shared" si="48"/>
        <v>13449.578143832865</v>
      </c>
      <c r="F258" s="87">
        <f t="shared" si="42"/>
        <v>0.95002356221530715</v>
      </c>
      <c r="G258" s="189">
        <f t="shared" si="49"/>
        <v>453.03553128136673</v>
      </c>
      <c r="H258" s="189">
        <f t="shared" si="43"/>
        <v>1127.605437359322</v>
      </c>
      <c r="I258" s="189">
        <f t="shared" si="44"/>
        <v>0</v>
      </c>
      <c r="J258" s="88">
        <f t="shared" si="45"/>
        <v>0</v>
      </c>
      <c r="K258" s="189">
        <f t="shared" si="50"/>
        <v>-109.42461486183257</v>
      </c>
      <c r="L258" s="88">
        <f t="shared" si="46"/>
        <v>-272.35786639110125</v>
      </c>
      <c r="M258" s="89">
        <f t="shared" si="51"/>
        <v>855.24757096822077</v>
      </c>
      <c r="N258" s="89">
        <f t="shared" si="52"/>
        <v>34331.247570968218</v>
      </c>
      <c r="O258" s="89">
        <f t="shared" si="53"/>
        <v>13793.189060252398</v>
      </c>
      <c r="P258" s="90">
        <f t="shared" si="47"/>
        <v>0.97429484145856304</v>
      </c>
      <c r="Q258" s="1">
        <v>857.84336962840314</v>
      </c>
      <c r="R258" s="90">
        <f t="shared" si="54"/>
        <v>0.22032662583843687</v>
      </c>
      <c r="S258" s="90">
        <f t="shared" si="54"/>
        <v>0.22130720167277879</v>
      </c>
      <c r="T258" s="92">
        <v>2489</v>
      </c>
      <c r="U258" s="191">
        <v>27432</v>
      </c>
      <c r="V258" s="191">
        <v>11012.444801284624</v>
      </c>
      <c r="W258" s="196"/>
      <c r="X258" s="89">
        <v>0</v>
      </c>
      <c r="Y258" s="89">
        <f t="shared" si="55"/>
        <v>0</v>
      </c>
      <c r="Z258" s="1"/>
      <c r="AA258" s="1"/>
    </row>
    <row r="259" spans="2:27">
      <c r="B259" s="205">
        <v>4624</v>
      </c>
      <c r="C259" t="s">
        <v>286</v>
      </c>
      <c r="D259" s="1">
        <v>376850</v>
      </c>
      <c r="E259" s="86">
        <f t="shared" si="48"/>
        <v>14086.27069861324</v>
      </c>
      <c r="F259" s="87">
        <f t="shared" si="42"/>
        <v>0.99499693777101361</v>
      </c>
      <c r="G259" s="189">
        <f t="shared" si="49"/>
        <v>45.552296221926809</v>
      </c>
      <c r="H259" s="189">
        <f t="shared" si="43"/>
        <v>1218.6605808252079</v>
      </c>
      <c r="I259" s="189">
        <f t="shared" si="44"/>
        <v>0</v>
      </c>
      <c r="J259" s="88">
        <f t="shared" si="45"/>
        <v>0</v>
      </c>
      <c r="K259" s="189">
        <f t="shared" si="50"/>
        <v>-109.42461486183257</v>
      </c>
      <c r="L259" s="88">
        <f t="shared" si="46"/>
        <v>-2927.4367213986066</v>
      </c>
      <c r="M259" s="89">
        <f t="shared" si="51"/>
        <v>-1708.7761405733986</v>
      </c>
      <c r="N259" s="89">
        <f t="shared" si="52"/>
        <v>375141.22385942662</v>
      </c>
      <c r="O259" s="89">
        <f t="shared" si="53"/>
        <v>14022.398379973336</v>
      </c>
      <c r="P259" s="90">
        <f t="shared" si="47"/>
        <v>0.99048525665861764</v>
      </c>
      <c r="Q259" s="1">
        <v>892.19194361938526</v>
      </c>
      <c r="R259" s="90">
        <f t="shared" si="54"/>
        <v>0.2692569365388372</v>
      </c>
      <c r="S259" s="90">
        <f t="shared" si="54"/>
        <v>0.24975764296736991</v>
      </c>
      <c r="T259" s="92">
        <v>26753</v>
      </c>
      <c r="U259" s="191">
        <v>296906</v>
      </c>
      <c r="V259" s="191">
        <v>11271.201882924608</v>
      </c>
      <c r="W259" s="196"/>
      <c r="X259" s="89">
        <v>0</v>
      </c>
      <c r="Y259" s="89">
        <f t="shared" si="55"/>
        <v>0</v>
      </c>
      <c r="Z259" s="1"/>
    </row>
    <row r="260" spans="2:27">
      <c r="B260" s="205">
        <v>4625</v>
      </c>
      <c r="C260" t="s">
        <v>287</v>
      </c>
      <c r="D260" s="1">
        <v>117712</v>
      </c>
      <c r="E260" s="86">
        <f t="shared" si="48"/>
        <v>21343.970988213961</v>
      </c>
      <c r="F260" s="87">
        <f t="shared" si="42"/>
        <v>1.5076514023855154</v>
      </c>
      <c r="G260" s="189">
        <f t="shared" si="49"/>
        <v>-4599.3758891225352</v>
      </c>
      <c r="H260" s="189">
        <f t="shared" si="43"/>
        <v>-25365.558028510783</v>
      </c>
      <c r="I260" s="189">
        <f t="shared" si="44"/>
        <v>0</v>
      </c>
      <c r="J260" s="88">
        <f t="shared" si="45"/>
        <v>0</v>
      </c>
      <c r="K260" s="189">
        <f t="shared" si="50"/>
        <v>-109.42461486183257</v>
      </c>
      <c r="L260" s="88">
        <f t="shared" si="46"/>
        <v>-603.47675096300668</v>
      </c>
      <c r="M260" s="89">
        <f t="shared" si="51"/>
        <v>-25969.03477947379</v>
      </c>
      <c r="N260" s="89">
        <f t="shared" si="52"/>
        <v>91742.96522052621</v>
      </c>
      <c r="O260" s="89">
        <f t="shared" si="53"/>
        <v>16635.170484229595</v>
      </c>
      <c r="P260" s="90">
        <f t="shared" si="47"/>
        <v>1.1750408639198384</v>
      </c>
      <c r="Q260" s="1">
        <v>-3929.0923810764762</v>
      </c>
      <c r="R260" s="90">
        <f t="shared" si="54"/>
        <v>-2.5732281639781165E-2</v>
      </c>
      <c r="S260" s="90">
        <f t="shared" si="54"/>
        <v>-3.9511589351856689E-2</v>
      </c>
      <c r="T260" s="92">
        <v>5515</v>
      </c>
      <c r="U260" s="191">
        <v>120821</v>
      </c>
      <c r="V260" s="191">
        <v>22221.997425050577</v>
      </c>
      <c r="W260" s="196"/>
      <c r="X260" s="89">
        <v>0</v>
      </c>
      <c r="Y260" s="89">
        <f t="shared" si="55"/>
        <v>0</v>
      </c>
      <c r="Z260" s="1"/>
      <c r="AA260" s="1"/>
    </row>
    <row r="261" spans="2:27">
      <c r="B261" s="205">
        <v>4626</v>
      </c>
      <c r="C261" t="s">
        <v>288</v>
      </c>
      <c r="D261" s="1">
        <v>563816</v>
      </c>
      <c r="E261" s="86">
        <f t="shared" si="48"/>
        <v>13873.083831598631</v>
      </c>
      <c r="F261" s="87">
        <f t="shared" si="42"/>
        <v>0.97993828354016632</v>
      </c>
      <c r="G261" s="189">
        <f t="shared" si="49"/>
        <v>181.99189111127635</v>
      </c>
      <c r="H261" s="189">
        <f t="shared" si="43"/>
        <v>7396.3324466533822</v>
      </c>
      <c r="I261" s="189">
        <f t="shared" si="44"/>
        <v>0</v>
      </c>
      <c r="J261" s="88">
        <f t="shared" si="45"/>
        <v>0</v>
      </c>
      <c r="K261" s="189">
        <f t="shared" si="50"/>
        <v>-109.42461486183257</v>
      </c>
      <c r="L261" s="88">
        <f t="shared" si="46"/>
        <v>-4447.1257725997375</v>
      </c>
      <c r="M261" s="89">
        <f t="shared" si="51"/>
        <v>2949.2066740536447</v>
      </c>
      <c r="N261" s="89">
        <f t="shared" si="52"/>
        <v>566765.20667405368</v>
      </c>
      <c r="O261" s="89">
        <f t="shared" si="53"/>
        <v>13945.651107848076</v>
      </c>
      <c r="P261" s="90">
        <f t="shared" si="47"/>
        <v>0.98506414113551255</v>
      </c>
      <c r="Q261" s="1">
        <v>6315.4876918714408</v>
      </c>
      <c r="R261" s="90">
        <f t="shared" si="54"/>
        <v>0.24914923785891527</v>
      </c>
      <c r="S261" s="90">
        <f t="shared" si="54"/>
        <v>0.23267464344705593</v>
      </c>
      <c r="T261" s="92">
        <v>40641</v>
      </c>
      <c r="U261" s="191">
        <v>451360</v>
      </c>
      <c r="V261" s="191">
        <v>11254.457050243111</v>
      </c>
      <c r="W261" s="196"/>
      <c r="X261" s="89">
        <v>0</v>
      </c>
      <c r="Y261" s="89">
        <f t="shared" si="55"/>
        <v>0</v>
      </c>
      <c r="Z261" s="1"/>
    </row>
    <row r="262" spans="2:27">
      <c r="B262" s="205">
        <v>4627</v>
      </c>
      <c r="C262" t="s">
        <v>289</v>
      </c>
      <c r="D262" s="1">
        <v>404671</v>
      </c>
      <c r="E262" s="86">
        <f t="shared" si="48"/>
        <v>13224.542483660131</v>
      </c>
      <c r="F262" s="87">
        <f t="shared" si="42"/>
        <v>0.93412795737057042</v>
      </c>
      <c r="G262" s="189">
        <f t="shared" si="49"/>
        <v>597.05835379191672</v>
      </c>
      <c r="H262" s="189">
        <f t="shared" si="43"/>
        <v>18269.985626032649</v>
      </c>
      <c r="I262" s="189">
        <f t="shared" si="44"/>
        <v>0</v>
      </c>
      <c r="J262" s="88">
        <f t="shared" si="45"/>
        <v>0</v>
      </c>
      <c r="K262" s="189">
        <f t="shared" si="50"/>
        <v>-109.42461486183257</v>
      </c>
      <c r="L262" s="88">
        <f t="shared" si="46"/>
        <v>-3348.3932147720761</v>
      </c>
      <c r="M262" s="89">
        <f t="shared" si="51"/>
        <v>14921.592411260572</v>
      </c>
      <c r="N262" s="89">
        <f t="shared" si="52"/>
        <v>419592.59241126059</v>
      </c>
      <c r="O262" s="89">
        <f t="shared" si="53"/>
        <v>13712.176222590217</v>
      </c>
      <c r="P262" s="90">
        <f t="shared" si="47"/>
        <v>0.96857242371445806</v>
      </c>
      <c r="Q262" s="1">
        <v>9094.1238692764782</v>
      </c>
      <c r="R262" s="90">
        <f t="shared" si="54"/>
        <v>0.26562519547132046</v>
      </c>
      <c r="S262" s="90">
        <f t="shared" si="54"/>
        <v>0.25640184845857195</v>
      </c>
      <c r="T262" s="92">
        <v>30600</v>
      </c>
      <c r="U262" s="191">
        <v>319740</v>
      </c>
      <c r="V262" s="191">
        <v>10525.726701122559</v>
      </c>
      <c r="W262" s="196"/>
      <c r="X262" s="89">
        <v>0</v>
      </c>
      <c r="Y262" s="89">
        <f t="shared" si="55"/>
        <v>0</v>
      </c>
      <c r="Z262" s="1"/>
    </row>
    <row r="263" spans="2:27">
      <c r="B263" s="205">
        <v>4628</v>
      </c>
      <c r="C263" t="s">
        <v>290</v>
      </c>
      <c r="D263" s="1">
        <v>53739</v>
      </c>
      <c r="E263" s="86">
        <f t="shared" si="48"/>
        <v>13782.764811490126</v>
      </c>
      <c r="F263" s="87">
        <f t="shared" ref="F263:F326" si="56">E263/E$365</f>
        <v>0.97355851487369527</v>
      </c>
      <c r="G263" s="189">
        <f t="shared" si="49"/>
        <v>239.79606398071977</v>
      </c>
      <c r="H263" s="189">
        <f t="shared" ref="H263:H326" si="57">G263*T263/1000</f>
        <v>934.96485346082636</v>
      </c>
      <c r="I263" s="189">
        <f t="shared" ref="I263:I326" si="58">IF(E263+Y263&lt;(E$365+Y$365)*0.9,((E$365+Y$365)*0.9-E263-Y263)*0.35,0)</f>
        <v>0</v>
      </c>
      <c r="J263" s="88">
        <f t="shared" ref="J263:J326" si="59">I263*T263/1000</f>
        <v>0</v>
      </c>
      <c r="K263" s="189">
        <f t="shared" si="50"/>
        <v>-109.42461486183257</v>
      </c>
      <c r="L263" s="88">
        <f t="shared" ref="L263:L326" si="60">K263*T263/1000</f>
        <v>-426.64657334628515</v>
      </c>
      <c r="M263" s="89">
        <f t="shared" si="51"/>
        <v>508.31828011454121</v>
      </c>
      <c r="N263" s="89">
        <f t="shared" si="52"/>
        <v>54247.318280114538</v>
      </c>
      <c r="O263" s="89">
        <f t="shared" si="53"/>
        <v>13913.136260609012</v>
      </c>
      <c r="P263" s="90">
        <f t="shared" ref="P263:P326" si="61">O263/O$365</f>
        <v>0.98276742441558285</v>
      </c>
      <c r="Q263" s="1">
        <v>2310.8126067421231</v>
      </c>
      <c r="R263" s="90">
        <f t="shared" si="54"/>
        <v>0.19963836056790785</v>
      </c>
      <c r="S263" s="90">
        <f t="shared" si="54"/>
        <v>0.19225407725074201</v>
      </c>
      <c r="T263" s="92">
        <v>3899</v>
      </c>
      <c r="U263" s="191">
        <v>44796</v>
      </c>
      <c r="V263" s="191">
        <v>11560.258064516129</v>
      </c>
      <c r="W263" s="196"/>
      <c r="X263" s="89">
        <v>0</v>
      </c>
      <c r="Y263" s="89">
        <f t="shared" si="55"/>
        <v>0</v>
      </c>
      <c r="Z263" s="1"/>
    </row>
    <row r="264" spans="2:27">
      <c r="B264" s="205">
        <v>4629</v>
      </c>
      <c r="C264" t="s">
        <v>291</v>
      </c>
      <c r="D264" s="1">
        <v>12023</v>
      </c>
      <c r="E264" s="86">
        <f t="shared" ref="E264:E327" si="62">D264/T264*1000</f>
        <v>30284.634760705292</v>
      </c>
      <c r="F264" s="87">
        <f t="shared" si="56"/>
        <v>2.1391835705231683</v>
      </c>
      <c r="G264" s="189">
        <f t="shared" ref="G264:G327" si="63">($E$365+$Y$365-E264-Y264)*0.64</f>
        <v>-10321.400703516987</v>
      </c>
      <c r="H264" s="189">
        <f t="shared" si="57"/>
        <v>-4097.5960792962442</v>
      </c>
      <c r="I264" s="189">
        <f t="shared" si="58"/>
        <v>0</v>
      </c>
      <c r="J264" s="88">
        <f t="shared" si="59"/>
        <v>0</v>
      </c>
      <c r="K264" s="189">
        <f t="shared" ref="K264:K327" si="64">I264+J$367</f>
        <v>-109.42461486183257</v>
      </c>
      <c r="L264" s="88">
        <f t="shared" si="60"/>
        <v>-43.441572100147532</v>
      </c>
      <c r="M264" s="89">
        <f t="shared" ref="M264:M327" si="65">+H264+L264</f>
        <v>-4141.037651396392</v>
      </c>
      <c r="N264" s="89">
        <f t="shared" ref="N264:N327" si="66">D264+M264</f>
        <v>7881.962348603608</v>
      </c>
      <c r="O264" s="89">
        <f t="shared" ref="O264:O327" si="67">N264/T264*1000</f>
        <v>19853.80944232647</v>
      </c>
      <c r="P264" s="90">
        <f t="shared" si="61"/>
        <v>1.4023924444493934</v>
      </c>
      <c r="Q264" s="1">
        <v>225.67443059159177</v>
      </c>
      <c r="R264" s="90">
        <f t="shared" ref="R264:S327" si="68">(D264-U264)/U264</f>
        <v>5.4556617840540306E-2</v>
      </c>
      <c r="S264" s="90">
        <f t="shared" si="68"/>
        <v>4.1275048346327094E-2</v>
      </c>
      <c r="T264" s="92">
        <v>397</v>
      </c>
      <c r="U264" s="191">
        <v>11401</v>
      </c>
      <c r="V264" s="191">
        <v>29084.183673469386</v>
      </c>
      <c r="W264" s="196"/>
      <c r="X264" s="89">
        <v>0</v>
      </c>
      <c r="Y264" s="89">
        <f t="shared" ref="Y264:Y327" si="69">X264*1000/T264</f>
        <v>0</v>
      </c>
      <c r="Z264" s="1"/>
    </row>
    <row r="265" spans="2:27">
      <c r="B265" s="205">
        <v>4630</v>
      </c>
      <c r="C265" t="s">
        <v>292</v>
      </c>
      <c r="D265" s="1">
        <v>99340</v>
      </c>
      <c r="E265" s="86">
        <f t="shared" si="62"/>
        <v>12069.007411007169</v>
      </c>
      <c r="F265" s="87">
        <f t="shared" si="56"/>
        <v>0.85250565410971568</v>
      </c>
      <c r="G265" s="189">
        <f t="shared" si="63"/>
        <v>1336.600800289812</v>
      </c>
      <c r="H265" s="189">
        <f t="shared" si="57"/>
        <v>11001.561187185442</v>
      </c>
      <c r="I265" s="189">
        <f t="shared" si="58"/>
        <v>235.44294700739118</v>
      </c>
      <c r="J265" s="88">
        <f t="shared" si="59"/>
        <v>1937.9308968178368</v>
      </c>
      <c r="K265" s="189">
        <f t="shared" si="64"/>
        <v>126.01833214555862</v>
      </c>
      <c r="L265" s="88">
        <f t="shared" si="60"/>
        <v>1037.2568918900929</v>
      </c>
      <c r="M265" s="89">
        <f t="shared" si="65"/>
        <v>12038.818079075534</v>
      </c>
      <c r="N265" s="89">
        <f t="shared" si="66"/>
        <v>111378.81807907553</v>
      </c>
      <c r="O265" s="89">
        <f t="shared" si="67"/>
        <v>13531.626543442539</v>
      </c>
      <c r="P265" s="90">
        <f t="shared" si="61"/>
        <v>0.95581912784849377</v>
      </c>
      <c r="Q265" s="1">
        <v>4783.1060555642252</v>
      </c>
      <c r="R265" s="90">
        <f t="shared" si="68"/>
        <v>0.22928809196767766</v>
      </c>
      <c r="S265" s="90">
        <f t="shared" si="68"/>
        <v>0.22047652624952777</v>
      </c>
      <c r="T265" s="92">
        <v>8231</v>
      </c>
      <c r="U265" s="191">
        <v>80811</v>
      </c>
      <c r="V265" s="191">
        <v>9888.7665198237883</v>
      </c>
      <c r="W265" s="196"/>
      <c r="X265" s="89">
        <v>0</v>
      </c>
      <c r="Y265" s="89">
        <f t="shared" si="69"/>
        <v>0</v>
      </c>
      <c r="Z265" s="1"/>
      <c r="AA265" s="1"/>
    </row>
    <row r="266" spans="2:27">
      <c r="B266" s="205">
        <v>4631</v>
      </c>
      <c r="C266" t="s">
        <v>293</v>
      </c>
      <c r="D266" s="1">
        <v>413752</v>
      </c>
      <c r="E266" s="86">
        <f t="shared" si="62"/>
        <v>13661.944857190027</v>
      </c>
      <c r="F266" s="87">
        <f t="shared" si="56"/>
        <v>0.96502428412360275</v>
      </c>
      <c r="G266" s="189">
        <f t="shared" si="63"/>
        <v>317.12083473278329</v>
      </c>
      <c r="H266" s="189">
        <f t="shared" si="57"/>
        <v>9604.0044798823419</v>
      </c>
      <c r="I266" s="189">
        <f t="shared" si="58"/>
        <v>0</v>
      </c>
      <c r="J266" s="88">
        <f t="shared" si="59"/>
        <v>0</v>
      </c>
      <c r="K266" s="189">
        <f t="shared" si="64"/>
        <v>-109.42461486183257</v>
      </c>
      <c r="L266" s="88">
        <f t="shared" si="60"/>
        <v>-3313.9244610905994</v>
      </c>
      <c r="M266" s="89">
        <f t="shared" si="65"/>
        <v>6290.080018791743</v>
      </c>
      <c r="N266" s="89">
        <f t="shared" si="66"/>
        <v>420042.08001879172</v>
      </c>
      <c r="O266" s="89">
        <f t="shared" si="67"/>
        <v>13869.641077060978</v>
      </c>
      <c r="P266" s="90">
        <f t="shared" si="61"/>
        <v>0.97969510134554971</v>
      </c>
      <c r="Q266" s="1">
        <v>4615.9243588574773</v>
      </c>
      <c r="R266" s="90">
        <f t="shared" si="68"/>
        <v>0.28114443188679539</v>
      </c>
      <c r="S266" s="90">
        <f t="shared" si="68"/>
        <v>0.2762372912528554</v>
      </c>
      <c r="T266" s="92">
        <v>30285</v>
      </c>
      <c r="U266" s="191">
        <v>322955</v>
      </c>
      <c r="V266" s="191">
        <v>10704.862607312141</v>
      </c>
      <c r="W266" s="196"/>
      <c r="X266" s="89">
        <v>0</v>
      </c>
      <c r="Y266" s="89">
        <f t="shared" si="69"/>
        <v>0</v>
      </c>
      <c r="Z266" s="1"/>
    </row>
    <row r="267" spans="2:27">
      <c r="B267" s="205">
        <v>4632</v>
      </c>
      <c r="C267" t="s">
        <v>294</v>
      </c>
      <c r="D267" s="1">
        <v>52754</v>
      </c>
      <c r="E267" s="86">
        <f t="shared" si="62"/>
        <v>17900.916185951814</v>
      </c>
      <c r="F267" s="87">
        <f t="shared" si="56"/>
        <v>1.2644479982960368</v>
      </c>
      <c r="G267" s="189">
        <f t="shared" si="63"/>
        <v>-2395.8208156747605</v>
      </c>
      <c r="H267" s="189">
        <f t="shared" si="57"/>
        <v>-7060.4839437935198</v>
      </c>
      <c r="I267" s="189">
        <f t="shared" si="58"/>
        <v>0</v>
      </c>
      <c r="J267" s="88">
        <f t="shared" si="59"/>
        <v>0</v>
      </c>
      <c r="K267" s="189">
        <f t="shared" si="64"/>
        <v>-109.42461486183257</v>
      </c>
      <c r="L267" s="88">
        <f t="shared" si="60"/>
        <v>-322.47433999782055</v>
      </c>
      <c r="M267" s="89">
        <f t="shared" si="65"/>
        <v>-7382.9582837913404</v>
      </c>
      <c r="N267" s="89">
        <f t="shared" si="66"/>
        <v>45371.04171620866</v>
      </c>
      <c r="O267" s="89">
        <f t="shared" si="67"/>
        <v>15395.670755415224</v>
      </c>
      <c r="P267" s="90">
        <f t="shared" si="61"/>
        <v>1.0874876384476262</v>
      </c>
      <c r="Q267" s="1">
        <v>-1424.3752469687006</v>
      </c>
      <c r="R267" s="90">
        <f t="shared" si="68"/>
        <v>0.23937507341712674</v>
      </c>
      <c r="S267" s="90">
        <f t="shared" si="68"/>
        <v>0.22591731897214942</v>
      </c>
      <c r="T267" s="92">
        <v>2947</v>
      </c>
      <c r="U267" s="191">
        <v>42565</v>
      </c>
      <c r="V267" s="191">
        <v>14602.05831903945</v>
      </c>
      <c r="W267" s="196"/>
      <c r="X267" s="89">
        <v>0</v>
      </c>
      <c r="Y267" s="89">
        <f t="shared" si="69"/>
        <v>0</v>
      </c>
      <c r="Z267" s="1"/>
    </row>
    <row r="268" spans="2:27">
      <c r="B268" s="205">
        <v>4633</v>
      </c>
      <c r="C268" t="s">
        <v>295</v>
      </c>
      <c r="D268" s="1">
        <v>7019</v>
      </c>
      <c r="E268" s="86">
        <f t="shared" si="62"/>
        <v>13268.43100189036</v>
      </c>
      <c r="F268" s="87">
        <f t="shared" si="56"/>
        <v>0.93722806400466241</v>
      </c>
      <c r="G268" s="189">
        <f t="shared" si="63"/>
        <v>568.96970212457006</v>
      </c>
      <c r="H268" s="189">
        <f t="shared" si="57"/>
        <v>300.9849724238976</v>
      </c>
      <c r="I268" s="189">
        <f t="shared" si="58"/>
        <v>0</v>
      </c>
      <c r="J268" s="88">
        <f t="shared" si="59"/>
        <v>0</v>
      </c>
      <c r="K268" s="189">
        <f t="shared" si="64"/>
        <v>-109.42461486183257</v>
      </c>
      <c r="L268" s="88">
        <f t="shared" si="60"/>
        <v>-57.885621261909428</v>
      </c>
      <c r="M268" s="89">
        <f t="shared" si="65"/>
        <v>243.09935116198818</v>
      </c>
      <c r="N268" s="89">
        <f t="shared" si="66"/>
        <v>7262.0993511619881</v>
      </c>
      <c r="O268" s="89">
        <f t="shared" si="67"/>
        <v>13727.976089153097</v>
      </c>
      <c r="P268" s="90">
        <f t="shared" si="61"/>
        <v>0.96968846210273096</v>
      </c>
      <c r="Q268" s="1">
        <v>121.31308257670737</v>
      </c>
      <c r="R268" s="90">
        <f t="shared" si="68"/>
        <v>0.21184392265193369</v>
      </c>
      <c r="S268" s="90">
        <f t="shared" si="68"/>
        <v>0.19351736049462664</v>
      </c>
      <c r="T268" s="92">
        <v>529</v>
      </c>
      <c r="U268" s="191">
        <v>5792</v>
      </c>
      <c r="V268" s="191">
        <v>11117.082533589251</v>
      </c>
      <c r="W268" s="196"/>
      <c r="X268" s="89">
        <v>0</v>
      </c>
      <c r="Y268" s="89">
        <f t="shared" si="69"/>
        <v>0</v>
      </c>
      <c r="Z268" s="1"/>
    </row>
    <row r="269" spans="2:27">
      <c r="B269" s="205">
        <v>4634</v>
      </c>
      <c r="C269" t="s">
        <v>296</v>
      </c>
      <c r="D269" s="1">
        <v>28301</v>
      </c>
      <c r="E269" s="86">
        <f t="shared" si="62"/>
        <v>16926.435406698565</v>
      </c>
      <c r="F269" s="87">
        <f t="shared" si="56"/>
        <v>1.1956146348019538</v>
      </c>
      <c r="G269" s="189">
        <f t="shared" si="63"/>
        <v>-1772.1531169526816</v>
      </c>
      <c r="H269" s="189">
        <f t="shared" si="57"/>
        <v>-2963.0400115448838</v>
      </c>
      <c r="I269" s="189">
        <f t="shared" si="58"/>
        <v>0</v>
      </c>
      <c r="J269" s="88">
        <f t="shared" si="59"/>
        <v>0</v>
      </c>
      <c r="K269" s="189">
        <f t="shared" si="64"/>
        <v>-109.42461486183257</v>
      </c>
      <c r="L269" s="88">
        <f t="shared" si="60"/>
        <v>-182.95795604898404</v>
      </c>
      <c r="M269" s="89">
        <f t="shared" si="65"/>
        <v>-3145.997967593868</v>
      </c>
      <c r="N269" s="89">
        <f t="shared" si="66"/>
        <v>25155.002032406133</v>
      </c>
      <c r="O269" s="89">
        <f t="shared" si="67"/>
        <v>15044.857674884051</v>
      </c>
      <c r="P269" s="90">
        <f t="shared" si="61"/>
        <v>1.062707627589756</v>
      </c>
      <c r="Q269" s="1">
        <v>44.489591811444825</v>
      </c>
      <c r="R269" s="90">
        <f t="shared" si="68"/>
        <v>0.13267429760665972</v>
      </c>
      <c r="S269" s="90">
        <f t="shared" si="68"/>
        <v>0.14283584931963811</v>
      </c>
      <c r="T269" s="92">
        <v>1672</v>
      </c>
      <c r="U269" s="191">
        <v>24986</v>
      </c>
      <c r="V269" s="191">
        <v>14810.906935388264</v>
      </c>
      <c r="W269" s="196"/>
      <c r="X269" s="89">
        <v>0</v>
      </c>
      <c r="Y269" s="89">
        <f t="shared" si="69"/>
        <v>0</v>
      </c>
      <c r="Z269" s="1"/>
    </row>
    <row r="270" spans="2:27">
      <c r="B270" s="205">
        <v>4635</v>
      </c>
      <c r="C270" t="s">
        <v>297</v>
      </c>
      <c r="D270" s="1">
        <v>34460</v>
      </c>
      <c r="E270" s="86">
        <f t="shared" si="62"/>
        <v>14976.097348978705</v>
      </c>
      <c r="F270" s="87">
        <f t="shared" si="56"/>
        <v>1.0578506775012773</v>
      </c>
      <c r="G270" s="189">
        <f t="shared" si="63"/>
        <v>-523.93676001197082</v>
      </c>
      <c r="H270" s="189">
        <f t="shared" si="57"/>
        <v>-1205.578484787545</v>
      </c>
      <c r="I270" s="189">
        <f t="shared" si="58"/>
        <v>0</v>
      </c>
      <c r="J270" s="88">
        <f t="shared" si="59"/>
        <v>0</v>
      </c>
      <c r="K270" s="189">
        <f t="shared" si="64"/>
        <v>-109.42461486183257</v>
      </c>
      <c r="L270" s="88">
        <f t="shared" si="60"/>
        <v>-251.78603879707674</v>
      </c>
      <c r="M270" s="89">
        <f t="shared" si="65"/>
        <v>-1457.3645235846218</v>
      </c>
      <c r="N270" s="89">
        <f t="shared" si="66"/>
        <v>33002.63547641538</v>
      </c>
      <c r="O270" s="89">
        <f t="shared" si="67"/>
        <v>14342.735974104902</v>
      </c>
      <c r="P270" s="90">
        <f t="shared" si="61"/>
        <v>1.0131126029615125</v>
      </c>
      <c r="Q270" s="1">
        <v>-341.06986198676009</v>
      </c>
      <c r="R270" s="90">
        <f t="shared" si="68"/>
        <v>0.16179494959711405</v>
      </c>
      <c r="S270" s="90">
        <f t="shared" si="68"/>
        <v>0.14109369234657873</v>
      </c>
      <c r="T270" s="92">
        <v>2301</v>
      </c>
      <c r="U270" s="191">
        <v>29661</v>
      </c>
      <c r="V270" s="191">
        <v>13124.336283185841</v>
      </c>
      <c r="W270" s="196"/>
      <c r="X270" s="89">
        <v>0</v>
      </c>
      <c r="Y270" s="89">
        <f t="shared" si="69"/>
        <v>0</v>
      </c>
      <c r="Z270" s="1"/>
    </row>
    <row r="271" spans="2:27">
      <c r="B271" s="205">
        <v>4636</v>
      </c>
      <c r="C271" t="s">
        <v>298</v>
      </c>
      <c r="D271" s="1">
        <v>12069</v>
      </c>
      <c r="E271" s="86">
        <f t="shared" si="62"/>
        <v>16265.498652291104</v>
      </c>
      <c r="F271" s="87">
        <f t="shared" si="56"/>
        <v>1.1489287474747654</v>
      </c>
      <c r="G271" s="189">
        <f t="shared" si="63"/>
        <v>-1349.1535941319064</v>
      </c>
      <c r="H271" s="189">
        <f t="shared" si="57"/>
        <v>-1001.0719668458746</v>
      </c>
      <c r="I271" s="189">
        <f t="shared" si="58"/>
        <v>0</v>
      </c>
      <c r="J271" s="88">
        <f t="shared" si="59"/>
        <v>0</v>
      </c>
      <c r="K271" s="189">
        <f t="shared" si="64"/>
        <v>-109.42461486183257</v>
      </c>
      <c r="L271" s="88">
        <f t="shared" si="60"/>
        <v>-81.193064227479752</v>
      </c>
      <c r="M271" s="89">
        <f t="shared" si="65"/>
        <v>-1082.2650310733543</v>
      </c>
      <c r="N271" s="89">
        <f t="shared" si="66"/>
        <v>10986.734968926645</v>
      </c>
      <c r="O271" s="89">
        <f t="shared" si="67"/>
        <v>14806.920443297366</v>
      </c>
      <c r="P271" s="90">
        <f t="shared" si="61"/>
        <v>1.0459007081519682</v>
      </c>
      <c r="Q271" s="1">
        <v>-87.611819901857075</v>
      </c>
      <c r="R271" s="90">
        <f t="shared" si="68"/>
        <v>0.24576796036333609</v>
      </c>
      <c r="S271" s="90">
        <f t="shared" si="68"/>
        <v>0.24241009524106288</v>
      </c>
      <c r="T271" s="92">
        <v>742</v>
      </c>
      <c r="U271" s="191">
        <v>9688</v>
      </c>
      <c r="V271" s="191">
        <v>13091.891891891892</v>
      </c>
      <c r="W271" s="196"/>
      <c r="X271" s="89">
        <v>0</v>
      </c>
      <c r="Y271" s="89">
        <f t="shared" si="69"/>
        <v>0</v>
      </c>
      <c r="Z271" s="1"/>
    </row>
    <row r="272" spans="2:27">
      <c r="B272" s="205">
        <v>4637</v>
      </c>
      <c r="C272" t="s">
        <v>299</v>
      </c>
      <c r="D272" s="1">
        <v>17657</v>
      </c>
      <c r="E272" s="86">
        <f t="shared" si="62"/>
        <v>13848.627450980392</v>
      </c>
      <c r="F272" s="87">
        <f t="shared" si="56"/>
        <v>0.97821078416543783</v>
      </c>
      <c r="G272" s="189">
        <f t="shared" si="63"/>
        <v>197.64397470694968</v>
      </c>
      <c r="H272" s="189">
        <f t="shared" si="57"/>
        <v>251.99606775136081</v>
      </c>
      <c r="I272" s="189">
        <f t="shared" si="58"/>
        <v>0</v>
      </c>
      <c r="J272" s="88">
        <f t="shared" si="59"/>
        <v>0</v>
      </c>
      <c r="K272" s="189">
        <f t="shared" si="64"/>
        <v>-109.42461486183257</v>
      </c>
      <c r="L272" s="88">
        <f t="shared" si="60"/>
        <v>-139.51638394883653</v>
      </c>
      <c r="M272" s="89">
        <f t="shared" si="65"/>
        <v>112.47968380252428</v>
      </c>
      <c r="N272" s="89">
        <f t="shared" si="66"/>
        <v>17769.479683802525</v>
      </c>
      <c r="O272" s="89">
        <f t="shared" si="67"/>
        <v>13936.846810825509</v>
      </c>
      <c r="P272" s="90">
        <f t="shared" si="61"/>
        <v>0.9844422413606102</v>
      </c>
      <c r="Q272" s="1">
        <v>379.45516121985344</v>
      </c>
      <c r="R272" s="93">
        <f t="shared" si="68"/>
        <v>0.19757189365165492</v>
      </c>
      <c r="S272" s="93">
        <f t="shared" si="68"/>
        <v>0.20320752609236853</v>
      </c>
      <c r="T272" s="92">
        <v>1275</v>
      </c>
      <c r="U272" s="191">
        <v>14744</v>
      </c>
      <c r="V272" s="191">
        <v>11509.75800156128</v>
      </c>
      <c r="W272" s="196"/>
      <c r="X272" s="89">
        <v>0</v>
      </c>
      <c r="Y272" s="89">
        <f t="shared" si="69"/>
        <v>0</v>
      </c>
      <c r="Z272" s="1"/>
    </row>
    <row r="273" spans="2:28">
      <c r="B273" s="205">
        <v>4638</v>
      </c>
      <c r="C273" t="s">
        <v>300</v>
      </c>
      <c r="D273" s="1">
        <v>62366</v>
      </c>
      <c r="E273" s="86">
        <f t="shared" si="62"/>
        <v>16061.292814833891</v>
      </c>
      <c r="F273" s="87">
        <f t="shared" si="56"/>
        <v>1.1345044766871184</v>
      </c>
      <c r="G273" s="189">
        <f t="shared" si="63"/>
        <v>-1218.4618581592897</v>
      </c>
      <c r="H273" s="189">
        <f t="shared" si="57"/>
        <v>-4731.2873952325217</v>
      </c>
      <c r="I273" s="189">
        <f t="shared" si="58"/>
        <v>0</v>
      </c>
      <c r="J273" s="88">
        <f t="shared" si="59"/>
        <v>0</v>
      </c>
      <c r="K273" s="189">
        <f t="shared" si="64"/>
        <v>-109.42461486183257</v>
      </c>
      <c r="L273" s="88">
        <f t="shared" si="60"/>
        <v>-424.89577950849588</v>
      </c>
      <c r="M273" s="89">
        <f t="shared" si="65"/>
        <v>-5156.1831747410179</v>
      </c>
      <c r="N273" s="89">
        <f t="shared" si="66"/>
        <v>57209.816825258982</v>
      </c>
      <c r="O273" s="89">
        <f t="shared" si="67"/>
        <v>14733.406341812768</v>
      </c>
      <c r="P273" s="90">
        <f t="shared" si="61"/>
        <v>1.0407079706684152</v>
      </c>
      <c r="Q273" s="1">
        <v>-310.60298743789008</v>
      </c>
      <c r="R273" s="93">
        <f t="shared" si="68"/>
        <v>0.21642285937195241</v>
      </c>
      <c r="S273" s="93">
        <f t="shared" si="68"/>
        <v>0.21986881648065479</v>
      </c>
      <c r="T273" s="92">
        <v>3883</v>
      </c>
      <c r="U273" s="191">
        <v>51270</v>
      </c>
      <c r="V273" s="191">
        <v>13166.409861325115</v>
      </c>
      <c r="W273" s="196"/>
      <c r="X273" s="89">
        <v>0</v>
      </c>
      <c r="Y273" s="89">
        <f t="shared" si="69"/>
        <v>0</v>
      </c>
      <c r="Z273" s="1"/>
    </row>
    <row r="274" spans="2:28">
      <c r="B274" s="205">
        <v>4639</v>
      </c>
      <c r="C274" t="s">
        <v>301</v>
      </c>
      <c r="D274" s="1">
        <v>37500</v>
      </c>
      <c r="E274" s="86">
        <f t="shared" si="62"/>
        <v>14810.426540284361</v>
      </c>
      <c r="F274" s="87">
        <f t="shared" si="56"/>
        <v>1.0461483645998826</v>
      </c>
      <c r="G274" s="189">
        <f t="shared" si="63"/>
        <v>-417.90744244759088</v>
      </c>
      <c r="H274" s="189">
        <f t="shared" si="57"/>
        <v>-1058.1416442773002</v>
      </c>
      <c r="I274" s="189">
        <f t="shared" si="58"/>
        <v>0</v>
      </c>
      <c r="J274" s="88">
        <f t="shared" si="59"/>
        <v>0</v>
      </c>
      <c r="K274" s="189">
        <f t="shared" si="64"/>
        <v>-109.42461486183257</v>
      </c>
      <c r="L274" s="88">
        <f t="shared" si="60"/>
        <v>-277.06312483016006</v>
      </c>
      <c r="M274" s="89">
        <f t="shared" si="65"/>
        <v>-1335.2047691074604</v>
      </c>
      <c r="N274" s="89">
        <f t="shared" si="66"/>
        <v>36164.795230892538</v>
      </c>
      <c r="O274" s="89">
        <f t="shared" si="67"/>
        <v>14283.094482974937</v>
      </c>
      <c r="P274" s="90">
        <f t="shared" si="61"/>
        <v>1.0088997703170104</v>
      </c>
      <c r="Q274" s="1">
        <v>398.85777898718766</v>
      </c>
      <c r="R274" s="93">
        <f t="shared" si="68"/>
        <v>0.13433558183853112</v>
      </c>
      <c r="S274" s="93">
        <f t="shared" si="68"/>
        <v>0.14239957886581936</v>
      </c>
      <c r="T274" s="92">
        <v>2532</v>
      </c>
      <c r="U274" s="191">
        <v>33059</v>
      </c>
      <c r="V274" s="191">
        <v>12964.313725490196</v>
      </c>
      <c r="W274" s="196"/>
      <c r="X274" s="89">
        <v>0</v>
      </c>
      <c r="Y274" s="89">
        <f t="shared" si="69"/>
        <v>0</v>
      </c>
      <c r="Z274" s="1"/>
      <c r="AA274" s="1"/>
    </row>
    <row r="275" spans="2:28">
      <c r="B275" s="205">
        <v>4640</v>
      </c>
      <c r="C275" t="s">
        <v>302</v>
      </c>
      <c r="D275" s="1">
        <v>162752</v>
      </c>
      <c r="E275" s="86">
        <f t="shared" si="62"/>
        <v>12966.220522625877</v>
      </c>
      <c r="F275" s="87">
        <f t="shared" si="56"/>
        <v>0.91588114345598415</v>
      </c>
      <c r="G275" s="189">
        <f t="shared" si="63"/>
        <v>762.38440885383875</v>
      </c>
      <c r="H275" s="189">
        <f t="shared" si="57"/>
        <v>9569.4490999333848</v>
      </c>
      <c r="I275" s="189">
        <f t="shared" si="58"/>
        <v>0</v>
      </c>
      <c r="J275" s="88">
        <f t="shared" si="59"/>
        <v>0</v>
      </c>
      <c r="K275" s="189">
        <f t="shared" si="64"/>
        <v>-109.42461486183257</v>
      </c>
      <c r="L275" s="88">
        <f t="shared" si="60"/>
        <v>-1373.4977657457225</v>
      </c>
      <c r="M275" s="89">
        <f t="shared" si="65"/>
        <v>8195.9513341876627</v>
      </c>
      <c r="N275" s="89">
        <f t="shared" si="66"/>
        <v>170947.95133418767</v>
      </c>
      <c r="O275" s="89">
        <f t="shared" si="67"/>
        <v>13619.180316617883</v>
      </c>
      <c r="P275" s="90">
        <f t="shared" si="61"/>
        <v>0.96200357070520692</v>
      </c>
      <c r="Q275" s="1">
        <v>3616.3736342208485</v>
      </c>
      <c r="R275" s="93">
        <f t="shared" si="68"/>
        <v>0.22316583745434321</v>
      </c>
      <c r="S275" s="93">
        <f t="shared" si="68"/>
        <v>0.21770875596155786</v>
      </c>
      <c r="T275" s="92">
        <v>12552</v>
      </c>
      <c r="U275" s="191">
        <v>133058</v>
      </c>
      <c r="V275" s="191">
        <v>10648.047375160051</v>
      </c>
      <c r="W275" s="196"/>
      <c r="X275" s="89">
        <v>0</v>
      </c>
      <c r="Y275" s="89">
        <f t="shared" si="69"/>
        <v>0</v>
      </c>
      <c r="Z275" s="1"/>
    </row>
    <row r="276" spans="2:28">
      <c r="B276" s="205">
        <v>4641</v>
      </c>
      <c r="C276" t="s">
        <v>303</v>
      </c>
      <c r="D276" s="1">
        <v>40075</v>
      </c>
      <c r="E276" s="86">
        <f t="shared" si="62"/>
        <v>21476.420150053593</v>
      </c>
      <c r="F276" s="87">
        <f t="shared" si="56"/>
        <v>1.5170070731134495</v>
      </c>
      <c r="G276" s="189">
        <f t="shared" si="63"/>
        <v>-4684.143352699899</v>
      </c>
      <c r="H276" s="189">
        <f t="shared" si="57"/>
        <v>-8740.6114961380117</v>
      </c>
      <c r="I276" s="189">
        <f t="shared" si="58"/>
        <v>0</v>
      </c>
      <c r="J276" s="88">
        <f t="shared" si="59"/>
        <v>0</v>
      </c>
      <c r="K276" s="189">
        <f t="shared" si="64"/>
        <v>-109.42461486183257</v>
      </c>
      <c r="L276" s="88">
        <f t="shared" si="60"/>
        <v>-204.18633133217958</v>
      </c>
      <c r="M276" s="89">
        <f t="shared" si="65"/>
        <v>-8944.7978274701909</v>
      </c>
      <c r="N276" s="89">
        <f t="shared" si="66"/>
        <v>31130.202172529811</v>
      </c>
      <c r="O276" s="89">
        <f t="shared" si="67"/>
        <v>16682.852182491861</v>
      </c>
      <c r="P276" s="90">
        <f t="shared" si="61"/>
        <v>1.1784089053818945</v>
      </c>
      <c r="Q276" s="1">
        <v>22.193671244109282</v>
      </c>
      <c r="R276" s="93">
        <f t="shared" si="68"/>
        <v>0.13726658720699245</v>
      </c>
      <c r="S276" s="93">
        <f t="shared" si="68"/>
        <v>0.11898255847376107</v>
      </c>
      <c r="T276" s="92">
        <v>1866</v>
      </c>
      <c r="U276" s="191">
        <v>35238</v>
      </c>
      <c r="V276" s="191">
        <v>19192.810457516342</v>
      </c>
      <c r="W276" s="196"/>
      <c r="X276" s="89">
        <v>0</v>
      </c>
      <c r="Y276" s="89">
        <f t="shared" si="69"/>
        <v>0</v>
      </c>
      <c r="Z276" s="1"/>
    </row>
    <row r="277" spans="2:28">
      <c r="B277" s="205">
        <v>4642</v>
      </c>
      <c r="C277" t="s">
        <v>304</v>
      </c>
      <c r="D277" s="1">
        <v>36788</v>
      </c>
      <c r="E277" s="86">
        <f t="shared" si="62"/>
        <v>16548.807917228969</v>
      </c>
      <c r="F277" s="87">
        <f t="shared" si="56"/>
        <v>1.1689405630281242</v>
      </c>
      <c r="G277" s="189">
        <f t="shared" si="63"/>
        <v>-1530.47152369214</v>
      </c>
      <c r="H277" s="189">
        <f t="shared" si="57"/>
        <v>-3402.2381971676268</v>
      </c>
      <c r="I277" s="189">
        <f t="shared" si="58"/>
        <v>0</v>
      </c>
      <c r="J277" s="88">
        <f t="shared" si="59"/>
        <v>0</v>
      </c>
      <c r="K277" s="189">
        <f t="shared" si="64"/>
        <v>-109.42461486183257</v>
      </c>
      <c r="L277" s="88">
        <f t="shared" si="60"/>
        <v>-243.25091883785379</v>
      </c>
      <c r="M277" s="89">
        <f t="shared" si="65"/>
        <v>-3645.4891160054808</v>
      </c>
      <c r="N277" s="89">
        <f t="shared" si="66"/>
        <v>33142.510883994517</v>
      </c>
      <c r="O277" s="89">
        <f t="shared" si="67"/>
        <v>14908.911778674996</v>
      </c>
      <c r="P277" s="90">
        <f t="shared" si="61"/>
        <v>1.0531049617511774</v>
      </c>
      <c r="Q277" s="1">
        <v>-13.510883614325394</v>
      </c>
      <c r="R277" s="93">
        <f t="shared" si="68"/>
        <v>0.33750227231412472</v>
      </c>
      <c r="S277" s="93">
        <f t="shared" si="68"/>
        <v>0.31644398192681283</v>
      </c>
      <c r="T277" s="92">
        <v>2223</v>
      </c>
      <c r="U277" s="191">
        <v>27505</v>
      </c>
      <c r="V277" s="191">
        <v>12570.840950639853</v>
      </c>
      <c r="W277" s="196"/>
      <c r="X277" s="89">
        <v>0</v>
      </c>
      <c r="Y277" s="89">
        <f t="shared" si="69"/>
        <v>0</v>
      </c>
      <c r="Z277" s="1"/>
    </row>
    <row r="278" spans="2:28">
      <c r="B278" s="205">
        <v>4643</v>
      </c>
      <c r="C278" t="s">
        <v>305</v>
      </c>
      <c r="D278" s="1">
        <v>92108</v>
      </c>
      <c r="E278" s="86">
        <f t="shared" si="62"/>
        <v>17788.335264580917</v>
      </c>
      <c r="F278" s="87">
        <f t="shared" si="56"/>
        <v>1.2564957393616327</v>
      </c>
      <c r="G278" s="189">
        <f t="shared" si="63"/>
        <v>-2323.769025997387</v>
      </c>
      <c r="H278" s="189">
        <f t="shared" si="57"/>
        <v>-12032.476016614468</v>
      </c>
      <c r="I278" s="189">
        <f t="shared" si="58"/>
        <v>0</v>
      </c>
      <c r="J278" s="88">
        <f t="shared" si="59"/>
        <v>0</v>
      </c>
      <c r="K278" s="189">
        <f t="shared" si="64"/>
        <v>-109.42461486183257</v>
      </c>
      <c r="L278" s="88">
        <f t="shared" si="60"/>
        <v>-566.60065575456895</v>
      </c>
      <c r="M278" s="89">
        <f t="shared" si="65"/>
        <v>-12599.076672369038</v>
      </c>
      <c r="N278" s="89">
        <f t="shared" si="66"/>
        <v>79508.923327630968</v>
      </c>
      <c r="O278" s="89">
        <f t="shared" si="67"/>
        <v>15355.141623721702</v>
      </c>
      <c r="P278" s="90">
        <f t="shared" si="61"/>
        <v>1.0846248252312407</v>
      </c>
      <c r="Q278" s="1">
        <v>-2235.6583334930147</v>
      </c>
      <c r="R278" s="93">
        <f t="shared" si="68"/>
        <v>0.28441543953592147</v>
      </c>
      <c r="S278" s="93">
        <f t="shared" si="68"/>
        <v>0.29309727429524096</v>
      </c>
      <c r="T278" s="92">
        <v>5178</v>
      </c>
      <c r="U278" s="191">
        <v>71712</v>
      </c>
      <c r="V278" s="191">
        <v>13756.378285056589</v>
      </c>
      <c r="W278" s="196"/>
      <c r="X278" s="89">
        <v>0</v>
      </c>
      <c r="Y278" s="89">
        <f t="shared" si="69"/>
        <v>0</v>
      </c>
      <c r="Z278" s="1"/>
    </row>
    <row r="279" spans="2:28">
      <c r="B279" s="205">
        <v>4644</v>
      </c>
      <c r="C279" t="s">
        <v>306</v>
      </c>
      <c r="D279" s="1">
        <v>82477</v>
      </c>
      <c r="E279" s="86">
        <f t="shared" si="62"/>
        <v>15056.042351223074</v>
      </c>
      <c r="F279" s="87">
        <f t="shared" si="56"/>
        <v>1.0634976676894663</v>
      </c>
      <c r="G279" s="189">
        <f t="shared" si="63"/>
        <v>-575.10156144836685</v>
      </c>
      <c r="H279" s="189">
        <f t="shared" si="57"/>
        <v>-3150.4063536141539</v>
      </c>
      <c r="I279" s="189">
        <f t="shared" si="58"/>
        <v>0</v>
      </c>
      <c r="J279" s="88">
        <f t="shared" si="59"/>
        <v>0</v>
      </c>
      <c r="K279" s="189">
        <f t="shared" si="64"/>
        <v>-109.42461486183257</v>
      </c>
      <c r="L279" s="88">
        <f t="shared" si="60"/>
        <v>-599.42804021311872</v>
      </c>
      <c r="M279" s="89">
        <f t="shared" si="65"/>
        <v>-3749.8343938272728</v>
      </c>
      <c r="N279" s="89">
        <f t="shared" si="66"/>
        <v>78727.165606172726</v>
      </c>
      <c r="O279" s="89">
        <f t="shared" si="67"/>
        <v>14371.516174912875</v>
      </c>
      <c r="P279" s="90">
        <f t="shared" si="61"/>
        <v>1.0151455194292605</v>
      </c>
      <c r="Q279" s="1">
        <v>1551.8840573822381</v>
      </c>
      <c r="R279" s="93">
        <f t="shared" si="68"/>
        <v>0.1718812162546178</v>
      </c>
      <c r="S279" s="93">
        <f t="shared" si="68"/>
        <v>0.16204066569826281</v>
      </c>
      <c r="T279" s="92">
        <v>5478</v>
      </c>
      <c r="U279" s="191">
        <v>70380</v>
      </c>
      <c r="V279" s="191">
        <v>12956.553755522827</v>
      </c>
      <c r="W279" s="196"/>
      <c r="X279" s="89">
        <v>0</v>
      </c>
      <c r="Y279" s="89">
        <f t="shared" si="69"/>
        <v>0</v>
      </c>
      <c r="Z279" s="1"/>
    </row>
    <row r="280" spans="2:28">
      <c r="B280" s="205">
        <v>4645</v>
      </c>
      <c r="C280" t="s">
        <v>307</v>
      </c>
      <c r="D280" s="1">
        <v>36920</v>
      </c>
      <c r="E280" s="86">
        <f t="shared" si="62"/>
        <v>12626.538987688098</v>
      </c>
      <c r="F280" s="87">
        <f t="shared" si="56"/>
        <v>0.89188741975779329</v>
      </c>
      <c r="G280" s="189">
        <f t="shared" si="63"/>
        <v>979.78059121401748</v>
      </c>
      <c r="H280" s="189">
        <f t="shared" si="57"/>
        <v>2864.8784487097869</v>
      </c>
      <c r="I280" s="189">
        <f t="shared" si="58"/>
        <v>40.306895169066046</v>
      </c>
      <c r="J280" s="88">
        <f t="shared" si="59"/>
        <v>117.85736147434912</v>
      </c>
      <c r="K280" s="189">
        <f t="shared" si="64"/>
        <v>-69.117719692766514</v>
      </c>
      <c r="L280" s="88">
        <f t="shared" si="60"/>
        <v>-202.1002123816493</v>
      </c>
      <c r="M280" s="89">
        <f t="shared" si="65"/>
        <v>2662.7782363281376</v>
      </c>
      <c r="N280" s="89">
        <f t="shared" si="66"/>
        <v>39582.778236328137</v>
      </c>
      <c r="O280" s="89">
        <f t="shared" si="67"/>
        <v>13537.201859209348</v>
      </c>
      <c r="P280" s="90">
        <f t="shared" si="61"/>
        <v>0.9562129455049746</v>
      </c>
      <c r="Q280" s="1">
        <v>1000.2771978718808</v>
      </c>
      <c r="R280" s="93">
        <f t="shared" si="68"/>
        <v>0.15798387855597026</v>
      </c>
      <c r="S280" s="93">
        <f t="shared" si="68"/>
        <v>0.16036004246545582</v>
      </c>
      <c r="T280" s="92">
        <v>2924</v>
      </c>
      <c r="U280" s="191">
        <v>31883</v>
      </c>
      <c r="V280" s="191">
        <v>10881.569965870307</v>
      </c>
      <c r="W280" s="196"/>
      <c r="X280" s="89">
        <v>0</v>
      </c>
      <c r="Y280" s="89">
        <f t="shared" si="69"/>
        <v>0</v>
      </c>
      <c r="Z280" s="1"/>
    </row>
    <row r="281" spans="2:28">
      <c r="B281" s="205">
        <v>4646</v>
      </c>
      <c r="C281" t="s">
        <v>308</v>
      </c>
      <c r="D281" s="1">
        <v>36486</v>
      </c>
      <c r="E281" s="86">
        <f t="shared" si="62"/>
        <v>12376.526458616012</v>
      </c>
      <c r="F281" s="87">
        <f t="shared" si="56"/>
        <v>0.87422755036059352</v>
      </c>
      <c r="G281" s="189">
        <f t="shared" si="63"/>
        <v>1139.7886098201527</v>
      </c>
      <c r="H281" s="189">
        <f t="shared" si="57"/>
        <v>3360.0968217498103</v>
      </c>
      <c r="I281" s="189">
        <f t="shared" si="58"/>
        <v>127.81128034429621</v>
      </c>
      <c r="J281" s="88">
        <f t="shared" si="59"/>
        <v>376.78765445498522</v>
      </c>
      <c r="K281" s="189">
        <f t="shared" si="64"/>
        <v>18.386665482463641</v>
      </c>
      <c r="L281" s="88">
        <f t="shared" si="60"/>
        <v>54.203889842302814</v>
      </c>
      <c r="M281" s="89">
        <f t="shared" si="65"/>
        <v>3414.3007115921132</v>
      </c>
      <c r="N281" s="89">
        <f t="shared" si="66"/>
        <v>39900.300711592114</v>
      </c>
      <c r="O281" s="89">
        <f t="shared" si="67"/>
        <v>13534.701733918628</v>
      </c>
      <c r="P281" s="90">
        <f t="shared" si="61"/>
        <v>0.95603634681100258</v>
      </c>
      <c r="Q281" s="1">
        <v>34.319709853397853</v>
      </c>
      <c r="R281" s="93">
        <f t="shared" si="68"/>
        <v>0.15601039224383753</v>
      </c>
      <c r="S281" s="93">
        <f t="shared" si="68"/>
        <v>0.14659918145216461</v>
      </c>
      <c r="T281" s="92">
        <v>2948</v>
      </c>
      <c r="U281" s="191">
        <v>31562</v>
      </c>
      <c r="V281" s="191">
        <v>10794.117647058823</v>
      </c>
      <c r="W281" s="196"/>
      <c r="X281" s="89">
        <v>0</v>
      </c>
      <c r="Y281" s="89">
        <f t="shared" si="69"/>
        <v>0</v>
      </c>
      <c r="Z281" s="1"/>
      <c r="AA281" s="1"/>
    </row>
    <row r="282" spans="2:28">
      <c r="B282" s="205">
        <v>4647</v>
      </c>
      <c r="C282" t="s">
        <v>309</v>
      </c>
      <c r="D282" s="1">
        <v>304213</v>
      </c>
      <c r="E282" s="86">
        <f t="shared" si="62"/>
        <v>13340.335028942291</v>
      </c>
      <c r="F282" s="87">
        <f t="shared" si="56"/>
        <v>0.94230707237109379</v>
      </c>
      <c r="G282" s="189">
        <f t="shared" si="63"/>
        <v>522.95112481133435</v>
      </c>
      <c r="H282" s="189">
        <f t="shared" si="57"/>
        <v>11925.37745019767</v>
      </c>
      <c r="I282" s="189">
        <f t="shared" si="58"/>
        <v>0</v>
      </c>
      <c r="J282" s="88">
        <f t="shared" si="59"/>
        <v>0</v>
      </c>
      <c r="K282" s="189">
        <f t="shared" si="64"/>
        <v>-109.42461486183257</v>
      </c>
      <c r="L282" s="88">
        <f t="shared" si="60"/>
        <v>-2495.3189173092296</v>
      </c>
      <c r="M282" s="89">
        <f t="shared" si="65"/>
        <v>9430.0585328884408</v>
      </c>
      <c r="N282" s="89">
        <f t="shared" si="66"/>
        <v>313643.05853288842</v>
      </c>
      <c r="O282" s="89">
        <f t="shared" si="67"/>
        <v>13753.861538891791</v>
      </c>
      <c r="P282" s="90">
        <f t="shared" si="61"/>
        <v>0.97151690511464628</v>
      </c>
      <c r="Q282" s="1">
        <v>5245.3756050647298</v>
      </c>
      <c r="R282" s="93">
        <f t="shared" si="68"/>
        <v>0.17399190358395691</v>
      </c>
      <c r="S282" s="93">
        <f t="shared" si="68"/>
        <v>0.1666814821531149</v>
      </c>
      <c r="T282" s="92">
        <v>22804</v>
      </c>
      <c r="U282" s="191">
        <v>259127</v>
      </c>
      <c r="V282" s="191">
        <v>11434.427676286294</v>
      </c>
      <c r="W282" s="196"/>
      <c r="X282" s="89">
        <v>0</v>
      </c>
      <c r="Y282" s="89">
        <f t="shared" si="69"/>
        <v>0</v>
      </c>
      <c r="Z282" s="1"/>
    </row>
    <row r="283" spans="2:28">
      <c r="B283" s="205">
        <v>4648</v>
      </c>
      <c r="C283" t="s">
        <v>310</v>
      </c>
      <c r="D283" s="1">
        <v>52157</v>
      </c>
      <c r="E283" s="86">
        <f t="shared" si="62"/>
        <v>15426.501035196688</v>
      </c>
      <c r="F283" s="87">
        <f t="shared" si="56"/>
        <v>1.0896653641657745</v>
      </c>
      <c r="G283" s="189">
        <f t="shared" si="63"/>
        <v>-812.19511919148033</v>
      </c>
      <c r="H283" s="189">
        <f t="shared" si="57"/>
        <v>-2746.0316979863951</v>
      </c>
      <c r="I283" s="189">
        <f t="shared" si="58"/>
        <v>0</v>
      </c>
      <c r="J283" s="88">
        <f t="shared" si="59"/>
        <v>0</v>
      </c>
      <c r="K283" s="189">
        <f t="shared" si="64"/>
        <v>-109.42461486183257</v>
      </c>
      <c r="L283" s="88">
        <f t="shared" si="60"/>
        <v>-369.96462284785588</v>
      </c>
      <c r="M283" s="89">
        <f t="shared" si="65"/>
        <v>-3115.996320834251</v>
      </c>
      <c r="N283" s="89">
        <f t="shared" si="66"/>
        <v>49041.003679165748</v>
      </c>
      <c r="O283" s="89">
        <f t="shared" si="67"/>
        <v>14504.881301143374</v>
      </c>
      <c r="P283" s="90">
        <f t="shared" si="61"/>
        <v>1.0245658901607313</v>
      </c>
      <c r="Q283" s="1">
        <v>887.04274516417172</v>
      </c>
      <c r="R283" s="93">
        <f t="shared" si="68"/>
        <v>0.20705855126128211</v>
      </c>
      <c r="S283" s="93">
        <f t="shared" si="68"/>
        <v>0.19991830546855058</v>
      </c>
      <c r="T283" s="92">
        <v>3381</v>
      </c>
      <c r="U283" s="191">
        <v>43210</v>
      </c>
      <c r="V283" s="191">
        <v>12856.292770008926</v>
      </c>
      <c r="W283" s="196"/>
      <c r="X283" s="89">
        <v>0</v>
      </c>
      <c r="Y283" s="89">
        <f t="shared" si="69"/>
        <v>0</v>
      </c>
      <c r="Z283" s="1"/>
      <c r="AA283" s="1"/>
    </row>
    <row r="284" spans="2:28">
      <c r="B284" s="205">
        <v>4649</v>
      </c>
      <c r="C284" t="s">
        <v>311</v>
      </c>
      <c r="D284" s="1">
        <v>121232</v>
      </c>
      <c r="E284" s="86">
        <f t="shared" si="62"/>
        <v>12607.321131447588</v>
      </c>
      <c r="F284" s="87">
        <f t="shared" si="56"/>
        <v>0.8905299484640099</v>
      </c>
      <c r="G284" s="189">
        <f t="shared" si="63"/>
        <v>992.08001920794368</v>
      </c>
      <c r="H284" s="189">
        <f t="shared" si="57"/>
        <v>9539.8414647035861</v>
      </c>
      <c r="I284" s="189">
        <f t="shared" si="58"/>
        <v>47.033144853244444</v>
      </c>
      <c r="J284" s="88">
        <f t="shared" si="59"/>
        <v>452.27072090879858</v>
      </c>
      <c r="K284" s="189">
        <f t="shared" si="64"/>
        <v>-62.391470008588122</v>
      </c>
      <c r="L284" s="88">
        <f t="shared" si="60"/>
        <v>-599.95637560258342</v>
      </c>
      <c r="M284" s="89">
        <f t="shared" si="65"/>
        <v>8939.8850891010024</v>
      </c>
      <c r="N284" s="89">
        <f t="shared" si="66"/>
        <v>130171.88508910101</v>
      </c>
      <c r="O284" s="89">
        <f t="shared" si="67"/>
        <v>13537.009680646943</v>
      </c>
      <c r="P284" s="90">
        <f t="shared" si="61"/>
        <v>0.95619937079203665</v>
      </c>
      <c r="Q284" s="1">
        <v>4436.9628230971066</v>
      </c>
      <c r="R284" s="93">
        <f t="shared" si="68"/>
        <v>0.19677390694873592</v>
      </c>
      <c r="S284" s="93">
        <f t="shared" si="68"/>
        <v>0.20162771127184348</v>
      </c>
      <c r="T284" s="92">
        <v>9616</v>
      </c>
      <c r="U284" s="191">
        <v>101299</v>
      </c>
      <c r="V284" s="191">
        <v>10491.869497669601</v>
      </c>
      <c r="W284" s="196"/>
      <c r="X284" s="89">
        <v>0</v>
      </c>
      <c r="Y284" s="89">
        <f t="shared" si="69"/>
        <v>0</v>
      </c>
      <c r="Z284" s="1"/>
    </row>
    <row r="285" spans="2:28">
      <c r="B285" s="205">
        <v>4650</v>
      </c>
      <c r="C285" t="s">
        <v>312</v>
      </c>
      <c r="D285" s="1">
        <v>69660</v>
      </c>
      <c r="E285" s="86">
        <f t="shared" si="62"/>
        <v>11656.626506024097</v>
      </c>
      <c r="F285" s="87">
        <f t="shared" si="56"/>
        <v>0.82337674224706126</v>
      </c>
      <c r="G285" s="189">
        <f t="shared" si="63"/>
        <v>1600.5245794789785</v>
      </c>
      <c r="H285" s="189">
        <f t="shared" si="57"/>
        <v>9564.7348869663765</v>
      </c>
      <c r="I285" s="189">
        <f t="shared" si="58"/>
        <v>379.77626375146656</v>
      </c>
      <c r="J285" s="88">
        <f t="shared" si="59"/>
        <v>2269.5429521787642</v>
      </c>
      <c r="K285" s="189">
        <f t="shared" si="64"/>
        <v>270.35164888963402</v>
      </c>
      <c r="L285" s="88">
        <f t="shared" si="60"/>
        <v>1615.6214537644528</v>
      </c>
      <c r="M285" s="89">
        <f t="shared" si="65"/>
        <v>11180.356340730828</v>
      </c>
      <c r="N285" s="89">
        <f t="shared" si="66"/>
        <v>80840.356340730825</v>
      </c>
      <c r="O285" s="89">
        <f t="shared" si="67"/>
        <v>13527.502734392709</v>
      </c>
      <c r="P285" s="90">
        <f t="shared" si="61"/>
        <v>0.95552783872986724</v>
      </c>
      <c r="Q285" s="1">
        <v>3188.6644864599466</v>
      </c>
      <c r="R285" s="93">
        <f t="shared" si="68"/>
        <v>0.1613484045213564</v>
      </c>
      <c r="S285" s="93">
        <f t="shared" si="68"/>
        <v>0.15357498815909834</v>
      </c>
      <c r="T285" s="92">
        <v>5976</v>
      </c>
      <c r="U285" s="191">
        <v>59982</v>
      </c>
      <c r="V285" s="191">
        <v>10104.78436657682</v>
      </c>
      <c r="W285" s="196"/>
      <c r="X285" s="89">
        <v>0</v>
      </c>
      <c r="Y285" s="89">
        <f t="shared" si="69"/>
        <v>0</v>
      </c>
      <c r="Z285" s="1"/>
    </row>
    <row r="286" spans="2:28" ht="28.2" customHeight="1">
      <c r="B286" s="205">
        <v>4651</v>
      </c>
      <c r="C286" t="s">
        <v>313</v>
      </c>
      <c r="D286" s="1">
        <v>86931</v>
      </c>
      <c r="E286" s="86">
        <f t="shared" si="62"/>
        <v>11877.442273534636</v>
      </c>
      <c r="F286" s="87">
        <f t="shared" si="56"/>
        <v>0.83897427101712618</v>
      </c>
      <c r="G286" s="189">
        <f t="shared" si="63"/>
        <v>1459.2024882722333</v>
      </c>
      <c r="H286" s="189">
        <f t="shared" si="57"/>
        <v>10679.903011664474</v>
      </c>
      <c r="I286" s="189">
        <f t="shared" si="58"/>
        <v>302.49074512277775</v>
      </c>
      <c r="J286" s="88">
        <f t="shared" si="59"/>
        <v>2213.9297635536104</v>
      </c>
      <c r="K286" s="189">
        <f t="shared" si="64"/>
        <v>193.06613026094519</v>
      </c>
      <c r="L286" s="88">
        <f t="shared" si="60"/>
        <v>1413.0510073798578</v>
      </c>
      <c r="M286" s="89">
        <f t="shared" si="65"/>
        <v>12092.954019044331</v>
      </c>
      <c r="N286" s="89">
        <f t="shared" si="66"/>
        <v>99023.954019044337</v>
      </c>
      <c r="O286" s="89">
        <f t="shared" si="67"/>
        <v>13529.710892067815</v>
      </c>
      <c r="P286" s="90">
        <f t="shared" si="61"/>
        <v>0.95568381401756797</v>
      </c>
      <c r="Q286" s="1">
        <v>2456.4462945783616</v>
      </c>
      <c r="R286" s="93">
        <f t="shared" si="68"/>
        <v>0.18599416082294196</v>
      </c>
      <c r="S286" s="93">
        <f t="shared" si="68"/>
        <v>0.1846978152447778</v>
      </c>
      <c r="T286" s="92">
        <v>7319</v>
      </c>
      <c r="U286" s="191">
        <v>73298</v>
      </c>
      <c r="V286" s="191">
        <v>10025.714676514841</v>
      </c>
      <c r="W286" s="196"/>
      <c r="X286" s="89">
        <v>0</v>
      </c>
      <c r="Y286" s="89">
        <f t="shared" si="69"/>
        <v>0</v>
      </c>
      <c r="Z286" s="1"/>
      <c r="AA286" s="1"/>
    </row>
    <row r="287" spans="2:28">
      <c r="B287" s="205">
        <v>5001</v>
      </c>
      <c r="C287" t="s">
        <v>314</v>
      </c>
      <c r="D287" s="1">
        <v>3121539</v>
      </c>
      <c r="E287" s="86">
        <f t="shared" si="62"/>
        <v>14288.835484756935</v>
      </c>
      <c r="F287" s="87">
        <f t="shared" si="56"/>
        <v>1.0093052913605167</v>
      </c>
      <c r="G287" s="189">
        <f t="shared" si="63"/>
        <v>-84.08916691003833</v>
      </c>
      <c r="H287" s="189">
        <f t="shared" si="57"/>
        <v>-18370.119403166973</v>
      </c>
      <c r="I287" s="189">
        <f t="shared" si="58"/>
        <v>0</v>
      </c>
      <c r="J287" s="88">
        <f t="shared" si="59"/>
        <v>0</v>
      </c>
      <c r="K287" s="189">
        <f t="shared" si="64"/>
        <v>-109.42461486183257</v>
      </c>
      <c r="L287" s="88">
        <f t="shared" si="60"/>
        <v>-23904.90136271594</v>
      </c>
      <c r="M287" s="89">
        <f t="shared" si="65"/>
        <v>-42275.020765882917</v>
      </c>
      <c r="N287" s="89">
        <f t="shared" si="66"/>
        <v>3079263.9792341171</v>
      </c>
      <c r="O287" s="89">
        <f t="shared" si="67"/>
        <v>14095.321702985064</v>
      </c>
      <c r="P287" s="90">
        <f t="shared" si="61"/>
        <v>0.9956362639508386</v>
      </c>
      <c r="Q287" s="1">
        <v>-10372.430964635932</v>
      </c>
      <c r="R287" s="93">
        <f t="shared" si="68"/>
        <v>0.21303297589819278</v>
      </c>
      <c r="S287" s="93">
        <f t="shared" si="68"/>
        <v>0.20224972020289719</v>
      </c>
      <c r="T287" s="92">
        <v>218460</v>
      </c>
      <c r="U287" s="191">
        <v>2573334</v>
      </c>
      <c r="V287" s="191">
        <v>11885.081147987696</v>
      </c>
      <c r="W287" s="196"/>
      <c r="X287" s="89">
        <v>0</v>
      </c>
      <c r="Y287" s="89">
        <f t="shared" si="69"/>
        <v>0</v>
      </c>
      <c r="Z287" s="1"/>
      <c r="AA287" s="1"/>
      <c r="AB287" s="46"/>
    </row>
    <row r="288" spans="2:28">
      <c r="B288" s="205">
        <v>5006</v>
      </c>
      <c r="C288" t="s">
        <v>315</v>
      </c>
      <c r="D288" s="1">
        <v>266158</v>
      </c>
      <c r="E288" s="86">
        <f t="shared" si="62"/>
        <v>11086.683050776857</v>
      </c>
      <c r="F288" s="87">
        <f t="shared" si="56"/>
        <v>0.78311825191935069</v>
      </c>
      <c r="G288" s="189">
        <f t="shared" si="63"/>
        <v>1965.2883908372116</v>
      </c>
      <c r="H288" s="189">
        <f t="shared" si="57"/>
        <v>47180.678398828939</v>
      </c>
      <c r="I288" s="189">
        <f t="shared" si="58"/>
        <v>579.25647308800035</v>
      </c>
      <c r="J288" s="88">
        <f t="shared" si="59"/>
        <v>13906.210149423623</v>
      </c>
      <c r="K288" s="189">
        <f t="shared" si="64"/>
        <v>469.83185822616781</v>
      </c>
      <c r="L288" s="88">
        <f t="shared" si="60"/>
        <v>11279.253420435611</v>
      </c>
      <c r="M288" s="89">
        <f t="shared" si="65"/>
        <v>58459.931819264551</v>
      </c>
      <c r="N288" s="89">
        <f t="shared" si="66"/>
        <v>324617.93181926454</v>
      </c>
      <c r="O288" s="89">
        <f t="shared" si="67"/>
        <v>13521.803299840236</v>
      </c>
      <c r="P288" s="90">
        <f t="shared" si="61"/>
        <v>0.95512525382659008</v>
      </c>
      <c r="Q288" s="1">
        <v>18886.231219284462</v>
      </c>
      <c r="R288" s="93">
        <f t="shared" si="68"/>
        <v>0.1872672040396651</v>
      </c>
      <c r="S288" s="93">
        <f t="shared" si="68"/>
        <v>0.1900861414591786</v>
      </c>
      <c r="T288" s="92">
        <v>24007</v>
      </c>
      <c r="U288" s="191">
        <v>224177</v>
      </c>
      <c r="V288" s="191">
        <v>9315.8660239361707</v>
      </c>
      <c r="W288" s="196"/>
      <c r="X288" s="89">
        <v>0</v>
      </c>
      <c r="Y288" s="89">
        <f t="shared" si="69"/>
        <v>0</v>
      </c>
      <c r="Z288" s="1"/>
      <c r="AA288" s="1"/>
    </row>
    <row r="289" spans="2:26">
      <c r="B289" s="205">
        <v>5007</v>
      </c>
      <c r="C289" t="s">
        <v>316</v>
      </c>
      <c r="D289" s="1">
        <v>181631</v>
      </c>
      <c r="E289" s="86">
        <f t="shared" si="62"/>
        <v>12018.991529910005</v>
      </c>
      <c r="F289" s="87">
        <f t="shared" si="56"/>
        <v>0.84897273545463847</v>
      </c>
      <c r="G289" s="189">
        <f t="shared" si="63"/>
        <v>1368.6109641919973</v>
      </c>
      <c r="H289" s="189">
        <f t="shared" si="57"/>
        <v>20682.448890869462</v>
      </c>
      <c r="I289" s="189">
        <f t="shared" si="58"/>
        <v>252.9485053913987</v>
      </c>
      <c r="J289" s="88">
        <f t="shared" si="59"/>
        <v>3822.5578134748171</v>
      </c>
      <c r="K289" s="189">
        <f t="shared" si="64"/>
        <v>143.52389052956613</v>
      </c>
      <c r="L289" s="88">
        <f t="shared" si="60"/>
        <v>2168.9330336828029</v>
      </c>
      <c r="M289" s="89">
        <f t="shared" si="65"/>
        <v>22851.381924552265</v>
      </c>
      <c r="N289" s="89">
        <f t="shared" si="66"/>
        <v>204482.38192455226</v>
      </c>
      <c r="O289" s="89">
        <f t="shared" si="67"/>
        <v>13531.126384631569</v>
      </c>
      <c r="P289" s="90">
        <f t="shared" si="61"/>
        <v>0.95578379866194307</v>
      </c>
      <c r="Q289" s="1">
        <v>7333.5191096691215</v>
      </c>
      <c r="R289" s="90">
        <f t="shared" si="68"/>
        <v>0.18821797723407038</v>
      </c>
      <c r="S289" s="90">
        <f t="shared" si="68"/>
        <v>0.19152033000298449</v>
      </c>
      <c r="T289" s="92">
        <v>15112</v>
      </c>
      <c r="U289" s="191">
        <v>152860</v>
      </c>
      <c r="V289" s="191">
        <v>10087.105714662795</v>
      </c>
      <c r="W289" s="196"/>
      <c r="X289" s="89">
        <v>0</v>
      </c>
      <c r="Y289" s="89">
        <f t="shared" si="69"/>
        <v>0</v>
      </c>
      <c r="Z289" s="1"/>
    </row>
    <row r="290" spans="2:26">
      <c r="B290" s="205">
        <v>5014</v>
      </c>
      <c r="C290" t="s">
        <v>317</v>
      </c>
      <c r="D290" s="1">
        <v>90490</v>
      </c>
      <c r="E290" s="86">
        <f t="shared" si="62"/>
        <v>15617.880566102865</v>
      </c>
      <c r="F290" s="87">
        <f t="shared" si="56"/>
        <v>1.1031836367645289</v>
      </c>
      <c r="G290" s="189">
        <f t="shared" si="63"/>
        <v>-934.67801897143363</v>
      </c>
      <c r="H290" s="189">
        <f t="shared" si="57"/>
        <v>-5415.5244419204864</v>
      </c>
      <c r="I290" s="189">
        <f t="shared" si="58"/>
        <v>0</v>
      </c>
      <c r="J290" s="88">
        <f t="shared" si="59"/>
        <v>0</v>
      </c>
      <c r="K290" s="189">
        <f t="shared" si="64"/>
        <v>-109.42461486183257</v>
      </c>
      <c r="L290" s="88">
        <f t="shared" si="60"/>
        <v>-634.00621850945788</v>
      </c>
      <c r="M290" s="89">
        <f t="shared" si="65"/>
        <v>-6049.530660429944</v>
      </c>
      <c r="N290" s="89">
        <f t="shared" si="66"/>
        <v>84440.46933957006</v>
      </c>
      <c r="O290" s="89">
        <f t="shared" si="67"/>
        <v>14573.777932269601</v>
      </c>
      <c r="P290" s="90">
        <f t="shared" si="61"/>
        <v>1.0294324682962832</v>
      </c>
      <c r="Q290" s="1">
        <v>-670.83795756248946</v>
      </c>
      <c r="R290" s="90">
        <f t="shared" si="68"/>
        <v>-0.43476604223794918</v>
      </c>
      <c r="S290" s="90">
        <f t="shared" si="68"/>
        <v>-0.44832619414145713</v>
      </c>
      <c r="T290" s="92">
        <v>5794</v>
      </c>
      <c r="U290" s="191">
        <v>160093</v>
      </c>
      <c r="V290" s="191">
        <v>28309.991158267021</v>
      </c>
      <c r="W290" s="196"/>
      <c r="X290" s="89">
        <v>0</v>
      </c>
      <c r="Y290" s="89">
        <f t="shared" si="69"/>
        <v>0</v>
      </c>
      <c r="Z290" s="1"/>
    </row>
    <row r="291" spans="2:26">
      <c r="B291" s="205">
        <v>5020</v>
      </c>
      <c r="C291" t="s">
        <v>318</v>
      </c>
      <c r="D291" s="1">
        <v>11588</v>
      </c>
      <c r="E291" s="86">
        <f t="shared" si="62"/>
        <v>12720.087815587267</v>
      </c>
      <c r="F291" s="87">
        <f t="shared" si="56"/>
        <v>0.8984953289257539</v>
      </c>
      <c r="G291" s="189">
        <f t="shared" si="63"/>
        <v>919.90934135854945</v>
      </c>
      <c r="H291" s="189">
        <f t="shared" si="57"/>
        <v>838.0374099776385</v>
      </c>
      <c r="I291" s="189">
        <f t="shared" si="58"/>
        <v>7.5648054043569566</v>
      </c>
      <c r="J291" s="88">
        <f t="shared" si="59"/>
        <v>6.8915377233691872</v>
      </c>
      <c r="K291" s="189">
        <f t="shared" si="64"/>
        <v>-101.85980945747561</v>
      </c>
      <c r="L291" s="88">
        <f t="shared" si="60"/>
        <v>-92.794286415760268</v>
      </c>
      <c r="M291" s="89">
        <f t="shared" si="65"/>
        <v>745.24312356187829</v>
      </c>
      <c r="N291" s="89">
        <f t="shared" si="66"/>
        <v>12333.243123561879</v>
      </c>
      <c r="O291" s="89">
        <f t="shared" si="67"/>
        <v>13538.13734748834</v>
      </c>
      <c r="P291" s="90">
        <f t="shared" si="61"/>
        <v>0.95627902459665415</v>
      </c>
      <c r="Q291" s="1">
        <v>442.74193134790704</v>
      </c>
      <c r="R291" s="90">
        <f t="shared" si="68"/>
        <v>0.15729551582942175</v>
      </c>
      <c r="S291" s="90">
        <f t="shared" si="68"/>
        <v>0.13188836948849034</v>
      </c>
      <c r="T291" s="92">
        <v>911</v>
      </c>
      <c r="U291" s="191">
        <v>10013</v>
      </c>
      <c r="V291" s="191">
        <v>11237.934904601572</v>
      </c>
      <c r="W291" s="196"/>
      <c r="X291" s="89">
        <v>0</v>
      </c>
      <c r="Y291" s="89">
        <f t="shared" si="69"/>
        <v>0</v>
      </c>
      <c r="Z291" s="1"/>
    </row>
    <row r="292" spans="2:26">
      <c r="B292" s="205">
        <v>5021</v>
      </c>
      <c r="C292" t="s">
        <v>319</v>
      </c>
      <c r="D292" s="1">
        <v>86320</v>
      </c>
      <c r="E292" s="86">
        <f t="shared" si="62"/>
        <v>11631.855545074786</v>
      </c>
      <c r="F292" s="87">
        <f t="shared" si="56"/>
        <v>0.82162702219570405</v>
      </c>
      <c r="G292" s="189">
        <f t="shared" si="63"/>
        <v>1616.3779944865371</v>
      </c>
      <c r="H292" s="189">
        <f t="shared" si="57"/>
        <v>11995.141097084592</v>
      </c>
      <c r="I292" s="189">
        <f t="shared" si="58"/>
        <v>388.44610008372518</v>
      </c>
      <c r="J292" s="88">
        <f t="shared" si="59"/>
        <v>2882.6585087213248</v>
      </c>
      <c r="K292" s="189">
        <f t="shared" si="64"/>
        <v>279.02148522189259</v>
      </c>
      <c r="L292" s="88">
        <f t="shared" si="60"/>
        <v>2070.6184418316648</v>
      </c>
      <c r="M292" s="89">
        <f t="shared" si="65"/>
        <v>14065.759538916256</v>
      </c>
      <c r="N292" s="89">
        <f t="shared" si="66"/>
        <v>100385.75953891626</v>
      </c>
      <c r="O292" s="89">
        <f t="shared" si="67"/>
        <v>13527.255024783217</v>
      </c>
      <c r="P292" s="90">
        <f t="shared" si="61"/>
        <v>0.95551034152935377</v>
      </c>
      <c r="Q292" s="1">
        <v>4100.6522546886335</v>
      </c>
      <c r="R292" s="90">
        <f t="shared" si="68"/>
        <v>0.20261365061231312</v>
      </c>
      <c r="S292" s="90">
        <f t="shared" si="68"/>
        <v>0.20050692948874999</v>
      </c>
      <c r="T292" s="92">
        <v>7421</v>
      </c>
      <c r="U292" s="191">
        <v>71777</v>
      </c>
      <c r="V292" s="191">
        <v>9689.1198704103681</v>
      </c>
      <c r="W292" s="196"/>
      <c r="X292" s="89">
        <v>0</v>
      </c>
      <c r="Y292" s="89">
        <f t="shared" si="69"/>
        <v>0</v>
      </c>
      <c r="Z292" s="1"/>
    </row>
    <row r="293" spans="2:26">
      <c r="B293" s="205">
        <v>5022</v>
      </c>
      <c r="C293" t="s">
        <v>320</v>
      </c>
      <c r="D293" s="1">
        <v>28212</v>
      </c>
      <c r="E293" s="86">
        <f t="shared" si="62"/>
        <v>11221.957040572794</v>
      </c>
      <c r="F293" s="87">
        <f t="shared" si="56"/>
        <v>0.79267345701847425</v>
      </c>
      <c r="G293" s="189">
        <f t="shared" si="63"/>
        <v>1878.7130373678124</v>
      </c>
      <c r="H293" s="189">
        <f t="shared" si="57"/>
        <v>4723.0845759426802</v>
      </c>
      <c r="I293" s="189">
        <f t="shared" si="58"/>
        <v>531.91057665942265</v>
      </c>
      <c r="J293" s="88">
        <f t="shared" si="59"/>
        <v>1337.2231897217885</v>
      </c>
      <c r="K293" s="189">
        <f t="shared" si="64"/>
        <v>422.48596179759011</v>
      </c>
      <c r="L293" s="88">
        <f t="shared" si="60"/>
        <v>1062.1297079591416</v>
      </c>
      <c r="M293" s="89">
        <f t="shared" si="65"/>
        <v>5785.2142839018215</v>
      </c>
      <c r="N293" s="89">
        <f t="shared" si="66"/>
        <v>33997.21428390182</v>
      </c>
      <c r="O293" s="89">
        <f t="shared" si="67"/>
        <v>13523.156039738193</v>
      </c>
      <c r="P293" s="90">
        <f t="shared" si="61"/>
        <v>0.95522080587758118</v>
      </c>
      <c r="Q293" s="1">
        <v>2163.5057227175867</v>
      </c>
      <c r="R293" s="90">
        <f t="shared" si="68"/>
        <v>0.15428992267092181</v>
      </c>
      <c r="S293" s="90">
        <f t="shared" si="68"/>
        <v>0.15383077791250069</v>
      </c>
      <c r="T293" s="92">
        <v>2514</v>
      </c>
      <c r="U293" s="191">
        <v>24441</v>
      </c>
      <c r="V293" s="191">
        <v>9725.8257063270994</v>
      </c>
      <c r="W293" s="196"/>
      <c r="X293" s="89">
        <v>0</v>
      </c>
      <c r="Y293" s="89">
        <f t="shared" si="69"/>
        <v>0</v>
      </c>
      <c r="Z293" s="1"/>
    </row>
    <row r="294" spans="2:26">
      <c r="B294" s="205">
        <v>5025</v>
      </c>
      <c r="C294" t="s">
        <v>321</v>
      </c>
      <c r="D294" s="1">
        <v>67552</v>
      </c>
      <c r="E294" s="86">
        <f t="shared" si="62"/>
        <v>11981.553742461867</v>
      </c>
      <c r="F294" s="87">
        <f t="shared" si="56"/>
        <v>0.84632828223740153</v>
      </c>
      <c r="G294" s="189">
        <f t="shared" si="63"/>
        <v>1392.5711481588055</v>
      </c>
      <c r="H294" s="189">
        <f t="shared" si="57"/>
        <v>7851.3161333193457</v>
      </c>
      <c r="I294" s="189">
        <f t="shared" si="58"/>
        <v>266.05173099824697</v>
      </c>
      <c r="J294" s="88">
        <f t="shared" si="59"/>
        <v>1499.9996593681165</v>
      </c>
      <c r="K294" s="189">
        <f t="shared" si="64"/>
        <v>156.6271161364144</v>
      </c>
      <c r="L294" s="88">
        <f t="shared" si="60"/>
        <v>883.06368077710431</v>
      </c>
      <c r="M294" s="89">
        <f t="shared" si="65"/>
        <v>8734.37981409645</v>
      </c>
      <c r="N294" s="89">
        <f t="shared" si="66"/>
        <v>76286.37981409645</v>
      </c>
      <c r="O294" s="89">
        <f t="shared" si="67"/>
        <v>13530.752006757086</v>
      </c>
      <c r="P294" s="90">
        <f t="shared" si="61"/>
        <v>0.95575735412977059</v>
      </c>
      <c r="Q294" s="1">
        <v>1913.8825794279064</v>
      </c>
      <c r="R294" s="90">
        <f t="shared" si="68"/>
        <v>0.16660046628097747</v>
      </c>
      <c r="S294" s="90">
        <f t="shared" si="68"/>
        <v>0.17549791574002016</v>
      </c>
      <c r="T294" s="92">
        <v>5638</v>
      </c>
      <c r="U294" s="191">
        <v>57905</v>
      </c>
      <c r="V294" s="191">
        <v>10192.747755676817</v>
      </c>
      <c r="W294" s="196"/>
      <c r="X294" s="89">
        <v>0</v>
      </c>
      <c r="Y294" s="89">
        <f t="shared" si="69"/>
        <v>0</v>
      </c>
      <c r="Z294" s="1"/>
    </row>
    <row r="295" spans="2:26">
      <c r="B295" s="205">
        <v>5026</v>
      </c>
      <c r="C295" t="s">
        <v>322</v>
      </c>
      <c r="D295" s="1">
        <v>22142</v>
      </c>
      <c r="E295" s="86">
        <f t="shared" si="62"/>
        <v>10869.90672557683</v>
      </c>
      <c r="F295" s="87">
        <f t="shared" si="56"/>
        <v>0.76780605294418014</v>
      </c>
      <c r="G295" s="189">
        <f t="shared" si="63"/>
        <v>2104.0252389652296</v>
      </c>
      <c r="H295" s="189">
        <f t="shared" si="57"/>
        <v>4285.8994117721732</v>
      </c>
      <c r="I295" s="189">
        <f t="shared" si="58"/>
        <v>655.12818690800998</v>
      </c>
      <c r="J295" s="88">
        <f t="shared" si="59"/>
        <v>1334.4961167316164</v>
      </c>
      <c r="K295" s="189">
        <f t="shared" si="64"/>
        <v>545.70357204617744</v>
      </c>
      <c r="L295" s="88">
        <f t="shared" si="60"/>
        <v>1111.5981762580634</v>
      </c>
      <c r="M295" s="89">
        <f t="shared" si="65"/>
        <v>5397.4975880302363</v>
      </c>
      <c r="N295" s="89">
        <f t="shared" si="66"/>
        <v>27539.497588030237</v>
      </c>
      <c r="O295" s="89">
        <f t="shared" si="67"/>
        <v>13519.635536588235</v>
      </c>
      <c r="P295" s="90">
        <f t="shared" si="61"/>
        <v>0.95497213183683838</v>
      </c>
      <c r="Q295" s="1">
        <v>1722.7972622019583</v>
      </c>
      <c r="R295" s="90">
        <f t="shared" si="68"/>
        <v>0.20278124830246075</v>
      </c>
      <c r="S295" s="90">
        <f t="shared" si="68"/>
        <v>0.20927638513669111</v>
      </c>
      <c r="T295" s="92">
        <v>2037</v>
      </c>
      <c r="U295" s="191">
        <v>18409</v>
      </c>
      <c r="V295" s="191">
        <v>8988.76953125</v>
      </c>
      <c r="W295" s="196"/>
      <c r="X295" s="89">
        <v>0</v>
      </c>
      <c r="Y295" s="89">
        <f t="shared" si="69"/>
        <v>0</v>
      </c>
      <c r="Z295" s="1"/>
    </row>
    <row r="296" spans="2:26">
      <c r="B296" s="205">
        <v>5027</v>
      </c>
      <c r="C296" t="s">
        <v>323</v>
      </c>
      <c r="D296" s="1">
        <v>68894</v>
      </c>
      <c r="E296" s="86">
        <f t="shared" si="62"/>
        <v>11316.360052562419</v>
      </c>
      <c r="F296" s="87">
        <f t="shared" si="56"/>
        <v>0.79934170228052825</v>
      </c>
      <c r="G296" s="189">
        <f t="shared" si="63"/>
        <v>1818.2951096944523</v>
      </c>
      <c r="H296" s="189">
        <f t="shared" si="57"/>
        <v>11069.780627819824</v>
      </c>
      <c r="I296" s="189">
        <f t="shared" si="58"/>
        <v>498.86952246305378</v>
      </c>
      <c r="J296" s="88">
        <f t="shared" si="59"/>
        <v>3037.1176527550715</v>
      </c>
      <c r="K296" s="189">
        <f t="shared" si="64"/>
        <v>389.44490760122119</v>
      </c>
      <c r="L296" s="88">
        <f t="shared" si="60"/>
        <v>2370.9405974762349</v>
      </c>
      <c r="M296" s="89">
        <f t="shared" si="65"/>
        <v>13440.72122529606</v>
      </c>
      <c r="N296" s="89">
        <f t="shared" si="66"/>
        <v>82334.72122529606</v>
      </c>
      <c r="O296" s="89">
        <f t="shared" si="67"/>
        <v>13524.100069858092</v>
      </c>
      <c r="P296" s="90">
        <f t="shared" si="61"/>
        <v>0.95528748833020194</v>
      </c>
      <c r="Q296" s="1">
        <v>3899.243579914355</v>
      </c>
      <c r="R296" s="90">
        <f t="shared" si="68"/>
        <v>0.21705796102955466</v>
      </c>
      <c r="S296" s="90">
        <f t="shared" si="68"/>
        <v>0.22765324222774247</v>
      </c>
      <c r="T296" s="92">
        <v>6088</v>
      </c>
      <c r="U296" s="191">
        <v>56607</v>
      </c>
      <c r="V296" s="191">
        <v>9217.8798241328768</v>
      </c>
      <c r="W296" s="196"/>
      <c r="X296" s="89">
        <v>0</v>
      </c>
      <c r="Y296" s="89">
        <f t="shared" si="69"/>
        <v>0</v>
      </c>
      <c r="Z296" s="1"/>
    </row>
    <row r="297" spans="2:26">
      <c r="B297" s="205">
        <v>5028</v>
      </c>
      <c r="C297" t="s">
        <v>324</v>
      </c>
      <c r="D297" s="1">
        <v>215215</v>
      </c>
      <c r="E297" s="86">
        <f t="shared" si="62"/>
        <v>12071.741081444918</v>
      </c>
      <c r="F297" s="87">
        <f t="shared" si="56"/>
        <v>0.85269874948411473</v>
      </c>
      <c r="G297" s="189">
        <f t="shared" si="63"/>
        <v>1334.8512512096529</v>
      </c>
      <c r="H297" s="189">
        <f t="shared" si="57"/>
        <v>23797.72810656569</v>
      </c>
      <c r="I297" s="189">
        <f t="shared" si="58"/>
        <v>234.48616235417919</v>
      </c>
      <c r="J297" s="88">
        <f t="shared" si="59"/>
        <v>4180.4193024503065</v>
      </c>
      <c r="K297" s="189">
        <f t="shared" si="64"/>
        <v>125.06154749234662</v>
      </c>
      <c r="L297" s="88">
        <f t="shared" si="60"/>
        <v>2229.5972686935556</v>
      </c>
      <c r="M297" s="89">
        <f t="shared" si="65"/>
        <v>26027.325375259246</v>
      </c>
      <c r="N297" s="89">
        <f t="shared" si="66"/>
        <v>241242.32537525924</v>
      </c>
      <c r="O297" s="89">
        <f t="shared" si="67"/>
        <v>13531.653880146918</v>
      </c>
      <c r="P297" s="90">
        <f t="shared" si="61"/>
        <v>0.95582105880223789</v>
      </c>
      <c r="Q297" s="1">
        <v>10224.912125938425</v>
      </c>
      <c r="R297" s="90">
        <f t="shared" si="68"/>
        <v>0.22819282196440088</v>
      </c>
      <c r="S297" s="90">
        <f t="shared" si="68"/>
        <v>0.22709056230816171</v>
      </c>
      <c r="T297" s="92">
        <v>17828</v>
      </c>
      <c r="U297" s="191">
        <v>175229</v>
      </c>
      <c r="V297" s="191">
        <v>9837.693689647429</v>
      </c>
      <c r="W297" s="196"/>
      <c r="X297" s="89">
        <v>0</v>
      </c>
      <c r="Y297" s="89">
        <f t="shared" si="69"/>
        <v>0</v>
      </c>
      <c r="Z297" s="1"/>
    </row>
    <row r="298" spans="2:26">
      <c r="B298" s="205">
        <v>5029</v>
      </c>
      <c r="C298" t="s">
        <v>325</v>
      </c>
      <c r="D298" s="1">
        <v>105652</v>
      </c>
      <c r="E298" s="86">
        <f t="shared" si="62"/>
        <v>12322.369955679962</v>
      </c>
      <c r="F298" s="87">
        <f t="shared" si="56"/>
        <v>0.87040215499977158</v>
      </c>
      <c r="G298" s="189">
        <f t="shared" si="63"/>
        <v>1174.4487716992246</v>
      </c>
      <c r="H298" s="189">
        <f t="shared" si="57"/>
        <v>10069.723768549151</v>
      </c>
      <c r="I298" s="189">
        <f t="shared" si="58"/>
        <v>146.76605637191369</v>
      </c>
      <c r="J298" s="88">
        <f t="shared" si="59"/>
        <v>1258.372167332788</v>
      </c>
      <c r="K298" s="189">
        <f t="shared" si="64"/>
        <v>37.341441510081125</v>
      </c>
      <c r="L298" s="88">
        <f t="shared" si="60"/>
        <v>320.16551950743553</v>
      </c>
      <c r="M298" s="89">
        <f t="shared" si="65"/>
        <v>10389.889288056587</v>
      </c>
      <c r="N298" s="89">
        <f t="shared" si="66"/>
        <v>116041.88928805658</v>
      </c>
      <c r="O298" s="89">
        <f t="shared" si="67"/>
        <v>13534.160168889268</v>
      </c>
      <c r="P298" s="90">
        <f t="shared" si="61"/>
        <v>0.95599809285739445</v>
      </c>
      <c r="Q298" s="1">
        <v>4916.8845292683527</v>
      </c>
      <c r="R298" s="90">
        <f t="shared" si="68"/>
        <v>0.25750740921480175</v>
      </c>
      <c r="S298" s="90">
        <f t="shared" si="68"/>
        <v>0.24973415371114133</v>
      </c>
      <c r="T298" s="92">
        <v>8574</v>
      </c>
      <c r="U298" s="191">
        <v>84017</v>
      </c>
      <c r="V298" s="191">
        <v>9859.9929585729369</v>
      </c>
      <c r="W298" s="196"/>
      <c r="X298" s="89">
        <v>0</v>
      </c>
      <c r="Y298" s="89">
        <f t="shared" si="69"/>
        <v>0</v>
      </c>
      <c r="Z298" s="1"/>
    </row>
    <row r="299" spans="2:26">
      <c r="B299" s="205">
        <v>5031</v>
      </c>
      <c r="C299" t="s">
        <v>326</v>
      </c>
      <c r="D299" s="1">
        <v>204425</v>
      </c>
      <c r="E299" s="86">
        <f t="shared" si="62"/>
        <v>13663.859367689325</v>
      </c>
      <c r="F299" s="87">
        <f t="shared" si="56"/>
        <v>0.96515951736772321</v>
      </c>
      <c r="G299" s="189">
        <f t="shared" si="63"/>
        <v>315.8955480132322</v>
      </c>
      <c r="H299" s="189">
        <f t="shared" si="57"/>
        <v>4726.113293825967</v>
      </c>
      <c r="I299" s="189">
        <f t="shared" si="58"/>
        <v>0</v>
      </c>
      <c r="J299" s="88">
        <f t="shared" si="59"/>
        <v>0</v>
      </c>
      <c r="K299" s="189">
        <f t="shared" si="64"/>
        <v>-109.42461486183257</v>
      </c>
      <c r="L299" s="88">
        <f t="shared" si="60"/>
        <v>-1637.101662947877</v>
      </c>
      <c r="M299" s="89">
        <f t="shared" si="65"/>
        <v>3089.0116308780898</v>
      </c>
      <c r="N299" s="89">
        <f t="shared" si="66"/>
        <v>207514.01163087809</v>
      </c>
      <c r="O299" s="89">
        <f t="shared" si="67"/>
        <v>13870.330300840726</v>
      </c>
      <c r="P299" s="90">
        <f t="shared" si="61"/>
        <v>0.97974378531343298</v>
      </c>
      <c r="Q299" s="1">
        <v>2632.4190329491862</v>
      </c>
      <c r="R299" s="90">
        <f t="shared" si="68"/>
        <v>0.21809883031527263</v>
      </c>
      <c r="S299" s="90">
        <f t="shared" si="68"/>
        <v>0.22314676344003354</v>
      </c>
      <c r="T299" s="92">
        <v>14961</v>
      </c>
      <c r="U299" s="191">
        <v>167823</v>
      </c>
      <c r="V299" s="191">
        <v>11171.071024429208</v>
      </c>
      <c r="W299" s="196"/>
      <c r="X299" s="89">
        <v>0</v>
      </c>
      <c r="Y299" s="89">
        <f t="shared" si="69"/>
        <v>0</v>
      </c>
      <c r="Z299" s="1"/>
    </row>
    <row r="300" spans="2:26">
      <c r="B300" s="205">
        <v>5032</v>
      </c>
      <c r="C300" t="s">
        <v>327</v>
      </c>
      <c r="D300" s="1">
        <v>51217</v>
      </c>
      <c r="E300" s="86">
        <f t="shared" si="62"/>
        <v>12028.417097228745</v>
      </c>
      <c r="F300" s="87">
        <f t="shared" si="56"/>
        <v>0.84963851923940026</v>
      </c>
      <c r="G300" s="189">
        <f t="shared" si="63"/>
        <v>1362.5786011080036</v>
      </c>
      <c r="H300" s="189">
        <f t="shared" si="57"/>
        <v>5801.8596835178787</v>
      </c>
      <c r="I300" s="189">
        <f t="shared" si="58"/>
        <v>249.64955682983972</v>
      </c>
      <c r="J300" s="88">
        <f t="shared" si="59"/>
        <v>1063.0078129814574</v>
      </c>
      <c r="K300" s="189">
        <f t="shared" si="64"/>
        <v>140.22494196800716</v>
      </c>
      <c r="L300" s="88">
        <f t="shared" si="60"/>
        <v>597.0778028997745</v>
      </c>
      <c r="M300" s="89">
        <f t="shared" si="65"/>
        <v>6398.9374864176534</v>
      </c>
      <c r="N300" s="89">
        <f t="shared" si="66"/>
        <v>57615.93748641765</v>
      </c>
      <c r="O300" s="89">
        <f t="shared" si="67"/>
        <v>13531.220640304757</v>
      </c>
      <c r="P300" s="90">
        <f t="shared" si="61"/>
        <v>0.95579045649979077</v>
      </c>
      <c r="Q300" s="1">
        <v>2934.5001779361642</v>
      </c>
      <c r="R300" s="90">
        <f t="shared" si="68"/>
        <v>0.21387433934538905</v>
      </c>
      <c r="S300" s="90">
        <f t="shared" si="68"/>
        <v>0.20674731762541823</v>
      </c>
      <c r="T300" s="92">
        <v>4258</v>
      </c>
      <c r="U300" s="191">
        <v>42193</v>
      </c>
      <c r="V300" s="191">
        <v>9967.6352468698333</v>
      </c>
      <c r="W300" s="196"/>
      <c r="X300" s="89">
        <v>0</v>
      </c>
      <c r="Y300" s="89">
        <f t="shared" si="69"/>
        <v>0</v>
      </c>
      <c r="Z300" s="1"/>
    </row>
    <row r="301" spans="2:26">
      <c r="B301" s="205">
        <v>5033</v>
      </c>
      <c r="C301" t="s">
        <v>328</v>
      </c>
      <c r="D301" s="1">
        <v>16971</v>
      </c>
      <c r="E301" s="86">
        <f t="shared" si="62"/>
        <v>21954.721862871927</v>
      </c>
      <c r="F301" s="87">
        <f t="shared" si="56"/>
        <v>1.5507923630434326</v>
      </c>
      <c r="G301" s="189">
        <f t="shared" si="63"/>
        <v>-4990.2564489036331</v>
      </c>
      <c r="H301" s="189">
        <f t="shared" si="57"/>
        <v>-3857.4682350025082</v>
      </c>
      <c r="I301" s="189">
        <f t="shared" si="58"/>
        <v>0</v>
      </c>
      <c r="J301" s="88">
        <f t="shared" si="59"/>
        <v>0</v>
      </c>
      <c r="K301" s="189">
        <f t="shared" si="64"/>
        <v>-109.42461486183257</v>
      </c>
      <c r="L301" s="88">
        <f t="shared" si="60"/>
        <v>-84.585227288196577</v>
      </c>
      <c r="M301" s="89">
        <f t="shared" si="65"/>
        <v>-3942.0534622907048</v>
      </c>
      <c r="N301" s="89">
        <f t="shared" si="66"/>
        <v>13028.946537709295</v>
      </c>
      <c r="O301" s="89">
        <f t="shared" si="67"/>
        <v>16855.04079910646</v>
      </c>
      <c r="P301" s="90">
        <f t="shared" si="61"/>
        <v>1.1905716097566883</v>
      </c>
      <c r="Q301" s="1">
        <v>146.06089382191794</v>
      </c>
      <c r="R301" s="90">
        <f t="shared" si="68"/>
        <v>0.13397033275424294</v>
      </c>
      <c r="S301" s="90">
        <f t="shared" si="68"/>
        <v>0.15304098518089918</v>
      </c>
      <c r="T301" s="92">
        <v>773</v>
      </c>
      <c r="U301" s="191">
        <v>14966</v>
      </c>
      <c r="V301" s="191">
        <v>19040.712468193382</v>
      </c>
      <c r="W301" s="196"/>
      <c r="X301" s="89">
        <v>0</v>
      </c>
      <c r="Y301" s="89">
        <f t="shared" si="69"/>
        <v>0</v>
      </c>
      <c r="Z301" s="1"/>
    </row>
    <row r="302" spans="2:26">
      <c r="B302" s="205">
        <v>5034</v>
      </c>
      <c r="C302" t="s">
        <v>329</v>
      </c>
      <c r="D302" s="1">
        <v>27407</v>
      </c>
      <c r="E302" s="86">
        <f t="shared" si="62"/>
        <v>11141.056910569105</v>
      </c>
      <c r="F302" s="87">
        <f t="shared" si="56"/>
        <v>0.78695900048549905</v>
      </c>
      <c r="G302" s="189">
        <f t="shared" si="63"/>
        <v>1930.4891205701733</v>
      </c>
      <c r="H302" s="189">
        <f t="shared" si="57"/>
        <v>4749.0032366026271</v>
      </c>
      <c r="I302" s="189">
        <f t="shared" si="58"/>
        <v>560.22562216071367</v>
      </c>
      <c r="J302" s="88">
        <f t="shared" si="59"/>
        <v>1378.1550305153555</v>
      </c>
      <c r="K302" s="189">
        <f t="shared" si="64"/>
        <v>450.80100729888113</v>
      </c>
      <c r="L302" s="88">
        <f t="shared" si="60"/>
        <v>1108.9704779552476</v>
      </c>
      <c r="M302" s="89">
        <f t="shared" si="65"/>
        <v>5857.9737145578747</v>
      </c>
      <c r="N302" s="89">
        <f t="shared" si="66"/>
        <v>33264.973714557877</v>
      </c>
      <c r="O302" s="89">
        <f t="shared" si="67"/>
        <v>13522.347038438162</v>
      </c>
      <c r="P302" s="90">
        <f t="shared" si="61"/>
        <v>0.95516366131225183</v>
      </c>
      <c r="Q302" s="1">
        <v>3373.7908026592181</v>
      </c>
      <c r="R302" s="90">
        <f t="shared" si="68"/>
        <v>0.21237724497920907</v>
      </c>
      <c r="S302" s="90">
        <f t="shared" si="68"/>
        <v>0.21829128032057094</v>
      </c>
      <c r="T302" s="92">
        <v>2460</v>
      </c>
      <c r="U302" s="191">
        <v>22606</v>
      </c>
      <c r="V302" s="191">
        <v>9144.8220064724919</v>
      </c>
      <c r="W302" s="196"/>
      <c r="X302" s="89">
        <v>0</v>
      </c>
      <c r="Y302" s="89">
        <f t="shared" si="69"/>
        <v>0</v>
      </c>
      <c r="Z302" s="1"/>
    </row>
    <row r="303" spans="2:26">
      <c r="B303" s="205">
        <v>5035</v>
      </c>
      <c r="C303" t="s">
        <v>330</v>
      </c>
      <c r="D303" s="1">
        <v>304403</v>
      </c>
      <c r="E303" s="86">
        <f t="shared" si="62"/>
        <v>12123.745419786521</v>
      </c>
      <c r="F303" s="87">
        <f t="shared" si="56"/>
        <v>0.85637212468098622</v>
      </c>
      <c r="G303" s="189">
        <f t="shared" si="63"/>
        <v>1301.5684746710269</v>
      </c>
      <c r="H303" s="189">
        <f t="shared" si="57"/>
        <v>32679.781262040146</v>
      </c>
      <c r="I303" s="189">
        <f t="shared" si="58"/>
        <v>216.28464393461809</v>
      </c>
      <c r="J303" s="88">
        <f t="shared" si="59"/>
        <v>5430.474839910391</v>
      </c>
      <c r="K303" s="189">
        <f t="shared" si="64"/>
        <v>106.86002907278552</v>
      </c>
      <c r="L303" s="88">
        <f t="shared" si="60"/>
        <v>2683.0416099594991</v>
      </c>
      <c r="M303" s="89">
        <f t="shared" si="65"/>
        <v>35362.822871999648</v>
      </c>
      <c r="N303" s="89">
        <f t="shared" si="66"/>
        <v>339765.82287199964</v>
      </c>
      <c r="O303" s="89">
        <f t="shared" si="67"/>
        <v>13532.173923530336</v>
      </c>
      <c r="P303" s="90">
        <f t="shared" si="61"/>
        <v>0.95585779255420666</v>
      </c>
      <c r="Q303" s="1">
        <v>12438.733200474653</v>
      </c>
      <c r="R303" s="90">
        <f t="shared" si="68"/>
        <v>0.22470549422253694</v>
      </c>
      <c r="S303" s="90">
        <f t="shared" si="68"/>
        <v>0.2158767665479201</v>
      </c>
      <c r="T303" s="92">
        <v>25108</v>
      </c>
      <c r="U303" s="191">
        <v>248552</v>
      </c>
      <c r="V303" s="191">
        <v>9971.1958920046527</v>
      </c>
      <c r="W303" s="196"/>
      <c r="X303" s="89">
        <v>0</v>
      </c>
      <c r="Y303" s="89">
        <f t="shared" si="69"/>
        <v>0</v>
      </c>
      <c r="Z303" s="1"/>
    </row>
    <row r="304" spans="2:26">
      <c r="B304" s="205">
        <v>5036</v>
      </c>
      <c r="C304" t="s">
        <v>331</v>
      </c>
      <c r="D304" s="1">
        <v>28481</v>
      </c>
      <c r="E304" s="86">
        <f t="shared" si="62"/>
        <v>10679.040119985002</v>
      </c>
      <c r="F304" s="87">
        <f t="shared" si="56"/>
        <v>0.75432401130591231</v>
      </c>
      <c r="G304" s="189">
        <f t="shared" si="63"/>
        <v>2226.1798665439992</v>
      </c>
      <c r="H304" s="189">
        <f t="shared" si="57"/>
        <v>5937.2217040728465</v>
      </c>
      <c r="I304" s="189">
        <f t="shared" si="58"/>
        <v>721.93149886514959</v>
      </c>
      <c r="J304" s="88">
        <f t="shared" si="59"/>
        <v>1925.3913074733541</v>
      </c>
      <c r="K304" s="189">
        <f t="shared" si="64"/>
        <v>612.50688400331705</v>
      </c>
      <c r="L304" s="88">
        <f t="shared" si="60"/>
        <v>1633.5558596368467</v>
      </c>
      <c r="M304" s="89">
        <f t="shared" si="65"/>
        <v>7570.7775637096929</v>
      </c>
      <c r="N304" s="89">
        <f t="shared" si="66"/>
        <v>36051.777563709693</v>
      </c>
      <c r="O304" s="89">
        <f t="shared" si="67"/>
        <v>13517.726870532319</v>
      </c>
      <c r="P304" s="90">
        <f t="shared" si="61"/>
        <v>0.9548373114204558</v>
      </c>
      <c r="Q304" s="1">
        <v>1800.394662882979</v>
      </c>
      <c r="R304" s="90">
        <f t="shared" si="68"/>
        <v>0.18046172338044514</v>
      </c>
      <c r="S304" s="90">
        <f t="shared" si="68"/>
        <v>0.17780601646620359</v>
      </c>
      <c r="T304" s="92">
        <v>2667</v>
      </c>
      <c r="U304" s="191">
        <v>24127</v>
      </c>
      <c r="V304" s="191">
        <v>9066.8921458098448</v>
      </c>
      <c r="W304" s="196"/>
      <c r="X304" s="89">
        <v>0</v>
      </c>
      <c r="Y304" s="89">
        <f t="shared" si="69"/>
        <v>0</v>
      </c>
      <c r="Z304" s="1"/>
    </row>
    <row r="305" spans="2:27">
      <c r="B305" s="205">
        <v>5037</v>
      </c>
      <c r="C305" t="s">
        <v>332</v>
      </c>
      <c r="D305" s="1">
        <v>249417</v>
      </c>
      <c r="E305" s="86">
        <f t="shared" si="62"/>
        <v>11987.167780074014</v>
      </c>
      <c r="F305" s="87">
        <f t="shared" si="56"/>
        <v>0.84672483504773244</v>
      </c>
      <c r="G305" s="189">
        <f t="shared" si="63"/>
        <v>1388.978164087031</v>
      </c>
      <c r="H305" s="189">
        <f t="shared" si="57"/>
        <v>28900.468660158855</v>
      </c>
      <c r="I305" s="189">
        <f t="shared" si="58"/>
        <v>264.08681783399533</v>
      </c>
      <c r="J305" s="88">
        <f t="shared" si="59"/>
        <v>5494.85441867194</v>
      </c>
      <c r="K305" s="189">
        <f t="shared" si="64"/>
        <v>154.66220297216276</v>
      </c>
      <c r="L305" s="88">
        <f t="shared" si="60"/>
        <v>3218.0564572417902</v>
      </c>
      <c r="M305" s="89">
        <f t="shared" si="65"/>
        <v>32118.525117400644</v>
      </c>
      <c r="N305" s="89">
        <f t="shared" si="66"/>
        <v>281535.52511740063</v>
      </c>
      <c r="O305" s="89">
        <f t="shared" si="67"/>
        <v>13530.808147133206</v>
      </c>
      <c r="P305" s="90">
        <f t="shared" si="61"/>
        <v>0.95576131965787381</v>
      </c>
      <c r="Q305" s="1">
        <v>7903.5485491586551</v>
      </c>
      <c r="R305" s="90">
        <f t="shared" si="68"/>
        <v>0.21897542666119288</v>
      </c>
      <c r="S305" s="90">
        <f t="shared" si="68"/>
        <v>0.21458156127937011</v>
      </c>
      <c r="T305" s="92">
        <v>20807</v>
      </c>
      <c r="U305" s="191">
        <v>204612</v>
      </c>
      <c r="V305" s="191">
        <v>9869.3806675670457</v>
      </c>
      <c r="W305" s="196"/>
      <c r="X305" s="89">
        <v>0</v>
      </c>
      <c r="Y305" s="89">
        <f t="shared" si="69"/>
        <v>0</v>
      </c>
      <c r="Z305" s="1"/>
    </row>
    <row r="306" spans="2:27">
      <c r="B306" s="205">
        <v>5038</v>
      </c>
      <c r="C306" t="s">
        <v>333</v>
      </c>
      <c r="D306" s="1">
        <v>175781</v>
      </c>
      <c r="E306" s="86">
        <f t="shared" si="62"/>
        <v>11388.467768059605</v>
      </c>
      <c r="F306" s="87">
        <f t="shared" si="56"/>
        <v>0.80443509837126415</v>
      </c>
      <c r="G306" s="189">
        <f t="shared" si="63"/>
        <v>1772.1461717762531</v>
      </c>
      <c r="H306" s="189">
        <f t="shared" si="57"/>
        <v>27353.076161366465</v>
      </c>
      <c r="I306" s="189">
        <f t="shared" si="58"/>
        <v>473.63182203903858</v>
      </c>
      <c r="J306" s="88">
        <f t="shared" si="59"/>
        <v>7310.5071731725602</v>
      </c>
      <c r="K306" s="189">
        <f t="shared" si="64"/>
        <v>364.20720717720599</v>
      </c>
      <c r="L306" s="88">
        <f t="shared" si="60"/>
        <v>5621.5382427801742</v>
      </c>
      <c r="M306" s="89">
        <f t="shared" si="65"/>
        <v>32974.61440414664</v>
      </c>
      <c r="N306" s="89">
        <f t="shared" si="66"/>
        <v>208755.61440414665</v>
      </c>
      <c r="O306" s="89">
        <f t="shared" si="67"/>
        <v>13524.821147013065</v>
      </c>
      <c r="P306" s="90">
        <f t="shared" si="61"/>
        <v>0.95533842229110932</v>
      </c>
      <c r="Q306" s="1">
        <v>11700.651316684947</v>
      </c>
      <c r="R306" s="90">
        <f t="shared" si="68"/>
        <v>0.20196246025505146</v>
      </c>
      <c r="S306" s="90">
        <f t="shared" si="68"/>
        <v>0.20017139212509591</v>
      </c>
      <c r="T306" s="92">
        <v>15435</v>
      </c>
      <c r="U306" s="191">
        <v>146245</v>
      </c>
      <c r="V306" s="191">
        <v>9489.0345185569677</v>
      </c>
      <c r="W306" s="196"/>
      <c r="X306" s="89">
        <v>0</v>
      </c>
      <c r="Y306" s="89">
        <f t="shared" si="69"/>
        <v>0</v>
      </c>
      <c r="Z306" s="1"/>
    </row>
    <row r="307" spans="2:27">
      <c r="B307" s="205">
        <v>5041</v>
      </c>
      <c r="C307" t="s">
        <v>334</v>
      </c>
      <c r="D307" s="1">
        <v>23302</v>
      </c>
      <c r="E307" s="86">
        <f t="shared" si="62"/>
        <v>10883.699205978513</v>
      </c>
      <c r="F307" s="87">
        <f t="shared" si="56"/>
        <v>0.76878029772887624</v>
      </c>
      <c r="G307" s="189">
        <f t="shared" si="63"/>
        <v>2095.1980515081518</v>
      </c>
      <c r="H307" s="189">
        <f t="shared" si="57"/>
        <v>4485.8190282789537</v>
      </c>
      <c r="I307" s="189">
        <f t="shared" si="58"/>
        <v>650.30081876742065</v>
      </c>
      <c r="J307" s="88">
        <f t="shared" si="59"/>
        <v>1392.2940529810476</v>
      </c>
      <c r="K307" s="189">
        <f t="shared" si="64"/>
        <v>540.87620390558811</v>
      </c>
      <c r="L307" s="88">
        <f t="shared" si="60"/>
        <v>1158.0159525618642</v>
      </c>
      <c r="M307" s="89">
        <f t="shared" si="65"/>
        <v>5643.8349808408184</v>
      </c>
      <c r="N307" s="89">
        <f t="shared" si="66"/>
        <v>28945.834980840817</v>
      </c>
      <c r="O307" s="89">
        <f t="shared" si="67"/>
        <v>13519.773461392255</v>
      </c>
      <c r="P307" s="90">
        <f t="shared" si="61"/>
        <v>0.95498187428468551</v>
      </c>
      <c r="Q307" s="1">
        <v>1415.1078489810534</v>
      </c>
      <c r="R307" s="90">
        <f t="shared" si="68"/>
        <v>0.22307369305059838</v>
      </c>
      <c r="S307" s="90">
        <f t="shared" si="68"/>
        <v>0.22135990459700083</v>
      </c>
      <c r="T307" s="92">
        <v>2141</v>
      </c>
      <c r="U307" s="191">
        <v>19052</v>
      </c>
      <c r="V307" s="191">
        <v>8911.1318989710016</v>
      </c>
      <c r="W307" s="196"/>
      <c r="X307" s="89">
        <v>0</v>
      </c>
      <c r="Y307" s="89">
        <f t="shared" si="69"/>
        <v>0</v>
      </c>
      <c r="Z307" s="1"/>
    </row>
    <row r="308" spans="2:27">
      <c r="B308" s="205">
        <v>5042</v>
      </c>
      <c r="C308" t="s">
        <v>335</v>
      </c>
      <c r="D308" s="1">
        <v>15557</v>
      </c>
      <c r="E308" s="86">
        <f t="shared" si="62"/>
        <v>11948.540706605223</v>
      </c>
      <c r="F308" s="87">
        <f t="shared" si="56"/>
        <v>0.84399637549737849</v>
      </c>
      <c r="G308" s="189">
        <f t="shared" si="63"/>
        <v>1413.6994911070576</v>
      </c>
      <c r="H308" s="189">
        <f t="shared" si="57"/>
        <v>1840.6367374213889</v>
      </c>
      <c r="I308" s="189">
        <f t="shared" si="58"/>
        <v>277.6062935480723</v>
      </c>
      <c r="J308" s="88">
        <f t="shared" si="59"/>
        <v>361.44339419959016</v>
      </c>
      <c r="K308" s="189">
        <f t="shared" si="64"/>
        <v>168.18167868623974</v>
      </c>
      <c r="L308" s="88">
        <f t="shared" si="60"/>
        <v>218.97254564948415</v>
      </c>
      <c r="M308" s="89">
        <f t="shared" si="65"/>
        <v>2059.6092830708731</v>
      </c>
      <c r="N308" s="89">
        <f t="shared" si="66"/>
        <v>17616.609283070873</v>
      </c>
      <c r="O308" s="89">
        <f t="shared" si="67"/>
        <v>13530.421876398521</v>
      </c>
      <c r="P308" s="90">
        <f t="shared" si="61"/>
        <v>0.95573403506237053</v>
      </c>
      <c r="Q308" s="1">
        <v>803.80196140743874</v>
      </c>
      <c r="R308" s="90">
        <f t="shared" si="68"/>
        <v>0.1671543251556756</v>
      </c>
      <c r="S308" s="90">
        <f t="shared" si="68"/>
        <v>0.17970437166272593</v>
      </c>
      <c r="T308" s="92">
        <v>1302</v>
      </c>
      <c r="U308" s="191">
        <v>13329</v>
      </c>
      <c r="V308" s="191">
        <v>10128.419452887538</v>
      </c>
      <c r="W308" s="196"/>
      <c r="X308" s="89">
        <v>0</v>
      </c>
      <c r="Y308" s="89">
        <f t="shared" si="69"/>
        <v>0</v>
      </c>
      <c r="Z308" s="1"/>
    </row>
    <row r="309" spans="2:27">
      <c r="B309" s="205">
        <v>5043</v>
      </c>
      <c r="C309" s="210" t="s">
        <v>336</v>
      </c>
      <c r="D309" s="1">
        <v>5933</v>
      </c>
      <c r="E309" s="86">
        <f t="shared" si="62"/>
        <v>13514.806378132118</v>
      </c>
      <c r="F309" s="87">
        <f t="shared" si="56"/>
        <v>0.95463101970157827</v>
      </c>
      <c r="G309" s="189">
        <f t="shared" si="63"/>
        <v>411.28946132984481</v>
      </c>
      <c r="H309" s="189">
        <f t="shared" si="57"/>
        <v>180.55607352380187</v>
      </c>
      <c r="I309" s="189">
        <f t="shared" si="58"/>
        <v>0</v>
      </c>
      <c r="J309" s="88">
        <f t="shared" si="59"/>
        <v>0</v>
      </c>
      <c r="K309" s="189">
        <f t="shared" si="64"/>
        <v>-109.42461486183257</v>
      </c>
      <c r="L309" s="88">
        <f t="shared" si="60"/>
        <v>-48.03740592434449</v>
      </c>
      <c r="M309" s="89">
        <f t="shared" si="65"/>
        <v>132.51866759945739</v>
      </c>
      <c r="N309" s="89">
        <f t="shared" si="66"/>
        <v>6065.5186675994573</v>
      </c>
      <c r="O309" s="89">
        <f t="shared" si="67"/>
        <v>13816.67122460013</v>
      </c>
      <c r="P309" s="90">
        <f t="shared" si="61"/>
        <v>0.97595352615362074</v>
      </c>
      <c r="Q309" s="1">
        <v>370.33036531413006</v>
      </c>
      <c r="R309" s="90">
        <f t="shared" si="68"/>
        <v>8.9023494860499264E-2</v>
      </c>
      <c r="S309" s="90">
        <f t="shared" si="68"/>
        <v>9.894626018952421E-2</v>
      </c>
      <c r="T309" s="92">
        <v>439</v>
      </c>
      <c r="U309" s="191">
        <v>5448</v>
      </c>
      <c r="V309" s="191">
        <v>12297.968397291197</v>
      </c>
      <c r="W309" s="196"/>
      <c r="X309" s="89">
        <v>0</v>
      </c>
      <c r="Y309" s="89">
        <f t="shared" si="69"/>
        <v>0</v>
      </c>
      <c r="Z309" s="1"/>
    </row>
    <row r="310" spans="2:27">
      <c r="B310" s="205">
        <v>5044</v>
      </c>
      <c r="C310" s="210" t="s">
        <v>337</v>
      </c>
      <c r="D310" s="1">
        <v>14308</v>
      </c>
      <c r="E310" s="86">
        <f t="shared" si="62"/>
        <v>17818.181818181816</v>
      </c>
      <c r="F310" s="87">
        <f t="shared" si="56"/>
        <v>1.2586039786586978</v>
      </c>
      <c r="G310" s="189">
        <f t="shared" si="63"/>
        <v>-2342.8708203019623</v>
      </c>
      <c r="H310" s="189">
        <f t="shared" si="57"/>
        <v>-1881.3252687024758</v>
      </c>
      <c r="I310" s="189">
        <f t="shared" si="58"/>
        <v>0</v>
      </c>
      <c r="J310" s="88">
        <f t="shared" si="59"/>
        <v>0</v>
      </c>
      <c r="K310" s="189">
        <f t="shared" si="64"/>
        <v>-109.42461486183257</v>
      </c>
      <c r="L310" s="88">
        <f t="shared" si="60"/>
        <v>-87.867965734051552</v>
      </c>
      <c r="M310" s="89">
        <f t="shared" si="65"/>
        <v>-1969.1932344365273</v>
      </c>
      <c r="N310" s="89">
        <f t="shared" si="66"/>
        <v>12338.806765563473</v>
      </c>
      <c r="O310" s="89">
        <f t="shared" si="67"/>
        <v>15365.886383018023</v>
      </c>
      <c r="P310" s="90">
        <f t="shared" si="61"/>
        <v>1.0853837913781841</v>
      </c>
      <c r="Q310" s="1">
        <v>312.65513290944591</v>
      </c>
      <c r="R310" s="90">
        <f t="shared" si="68"/>
        <v>9.9853947267276505E-2</v>
      </c>
      <c r="S310" s="90">
        <f t="shared" si="68"/>
        <v>0.11081139630605369</v>
      </c>
      <c r="T310" s="92">
        <v>803</v>
      </c>
      <c r="U310" s="191">
        <v>13009</v>
      </c>
      <c r="V310" s="191">
        <v>16040.690505548706</v>
      </c>
      <c r="W310" s="196"/>
      <c r="X310" s="89">
        <v>0</v>
      </c>
      <c r="Y310" s="89">
        <f t="shared" si="69"/>
        <v>0</v>
      </c>
      <c r="Z310" s="1"/>
    </row>
    <row r="311" spans="2:27">
      <c r="B311" s="205">
        <v>5045</v>
      </c>
      <c r="C311" t="s">
        <v>338</v>
      </c>
      <c r="D311" s="1">
        <v>27942</v>
      </c>
      <c r="E311" s="86">
        <f t="shared" si="62"/>
        <v>12191.099476439791</v>
      </c>
      <c r="F311" s="87">
        <f t="shared" si="56"/>
        <v>0.86112974162235711</v>
      </c>
      <c r="G311" s="189">
        <f t="shared" si="63"/>
        <v>1258.4618784129341</v>
      </c>
      <c r="H311" s="189">
        <f t="shared" si="57"/>
        <v>2884.3946253224449</v>
      </c>
      <c r="I311" s="189">
        <f t="shared" si="58"/>
        <v>192.71072410597353</v>
      </c>
      <c r="J311" s="88">
        <f t="shared" si="59"/>
        <v>441.69297965089135</v>
      </c>
      <c r="K311" s="189">
        <f t="shared" si="64"/>
        <v>83.28610924414096</v>
      </c>
      <c r="L311" s="88">
        <f t="shared" si="60"/>
        <v>190.89176238757108</v>
      </c>
      <c r="M311" s="89">
        <f t="shared" si="65"/>
        <v>3075.2863877100158</v>
      </c>
      <c r="N311" s="89">
        <f t="shared" si="66"/>
        <v>31017.286387710017</v>
      </c>
      <c r="O311" s="89">
        <f t="shared" si="67"/>
        <v>13532.847464096865</v>
      </c>
      <c r="P311" s="90">
        <f t="shared" si="61"/>
        <v>0.9559053687236202</v>
      </c>
      <c r="Q311" s="1">
        <v>1631.7521624776093</v>
      </c>
      <c r="R311" s="90">
        <f t="shared" si="68"/>
        <v>0.17191628570230255</v>
      </c>
      <c r="S311" s="90">
        <f t="shared" si="68"/>
        <v>0.18316504586174864</v>
      </c>
      <c r="T311" s="92">
        <v>2292</v>
      </c>
      <c r="U311" s="191">
        <v>23843</v>
      </c>
      <c r="V311" s="191">
        <v>10303.802938634401</v>
      </c>
      <c r="W311" s="196"/>
      <c r="X311" s="89">
        <v>0</v>
      </c>
      <c r="Y311" s="89">
        <f t="shared" si="69"/>
        <v>0</v>
      </c>
      <c r="Z311" s="1"/>
    </row>
    <row r="312" spans="2:27">
      <c r="B312" s="205">
        <v>5046</v>
      </c>
      <c r="C312" t="s">
        <v>339</v>
      </c>
      <c r="D312" s="1">
        <v>13559</v>
      </c>
      <c r="E312" s="86">
        <f t="shared" si="62"/>
        <v>11023.577235772358</v>
      </c>
      <c r="F312" s="87">
        <f t="shared" si="56"/>
        <v>0.77866071350989774</v>
      </c>
      <c r="G312" s="189">
        <f t="shared" si="63"/>
        <v>2005.6761124400912</v>
      </c>
      <c r="H312" s="189">
        <f t="shared" si="57"/>
        <v>2466.9816183013118</v>
      </c>
      <c r="I312" s="189">
        <f t="shared" si="58"/>
        <v>601.34350833957501</v>
      </c>
      <c r="J312" s="88">
        <f t="shared" si="59"/>
        <v>739.65251525767735</v>
      </c>
      <c r="K312" s="189">
        <f t="shared" si="64"/>
        <v>491.91889347774247</v>
      </c>
      <c r="L312" s="88">
        <f t="shared" si="60"/>
        <v>605.06023897762327</v>
      </c>
      <c r="M312" s="89">
        <f t="shared" si="65"/>
        <v>3072.0418572789349</v>
      </c>
      <c r="N312" s="89">
        <f t="shared" si="66"/>
        <v>16631.041857278935</v>
      </c>
      <c r="O312" s="89">
        <f t="shared" si="67"/>
        <v>13521.172241690192</v>
      </c>
      <c r="P312" s="90">
        <f t="shared" si="61"/>
        <v>0.95508067844249567</v>
      </c>
      <c r="Q312" s="1">
        <v>738.47540132960694</v>
      </c>
      <c r="R312" s="90">
        <f t="shared" si="68"/>
        <v>0.21594475831763968</v>
      </c>
      <c r="S312" s="90">
        <f t="shared" si="68"/>
        <v>0.22088762318884969</v>
      </c>
      <c r="T312" s="92">
        <v>1230</v>
      </c>
      <c r="U312" s="191">
        <v>11151</v>
      </c>
      <c r="V312" s="191">
        <v>9029.1497975708498</v>
      </c>
      <c r="W312" s="196"/>
      <c r="X312" s="89">
        <v>0</v>
      </c>
      <c r="Y312" s="89">
        <f t="shared" si="69"/>
        <v>0</v>
      </c>
      <c r="Z312" s="1"/>
    </row>
    <row r="313" spans="2:27">
      <c r="B313" s="205">
        <v>5047</v>
      </c>
      <c r="C313" t="s">
        <v>340</v>
      </c>
      <c r="D313" s="1">
        <v>45041</v>
      </c>
      <c r="E313" s="86">
        <f t="shared" si="62"/>
        <v>11420.131845841786</v>
      </c>
      <c r="F313" s="87">
        <f t="shared" si="56"/>
        <v>0.80667172019294431</v>
      </c>
      <c r="G313" s="189">
        <f t="shared" si="63"/>
        <v>1751.8811619956571</v>
      </c>
      <c r="H313" s="189">
        <f t="shared" si="57"/>
        <v>6909.4193029108719</v>
      </c>
      <c r="I313" s="189">
        <f t="shared" si="58"/>
        <v>462.54939481527515</v>
      </c>
      <c r="J313" s="88">
        <f t="shared" si="59"/>
        <v>1824.2948131514452</v>
      </c>
      <c r="K313" s="189">
        <f t="shared" si="64"/>
        <v>353.12477995344261</v>
      </c>
      <c r="L313" s="88">
        <f t="shared" si="60"/>
        <v>1392.7241321363776</v>
      </c>
      <c r="M313" s="89">
        <f t="shared" si="65"/>
        <v>8302.14343504725</v>
      </c>
      <c r="N313" s="89">
        <f t="shared" si="66"/>
        <v>53343.143435047248</v>
      </c>
      <c r="O313" s="89">
        <f t="shared" si="67"/>
        <v>13525.137787790884</v>
      </c>
      <c r="P313" s="90">
        <f t="shared" si="61"/>
        <v>0.95536078850932593</v>
      </c>
      <c r="Q313" s="1">
        <v>1663.3437909300565</v>
      </c>
      <c r="R313" s="90">
        <f t="shared" si="68"/>
        <v>0.18631969868570075</v>
      </c>
      <c r="S313" s="90">
        <f t="shared" si="68"/>
        <v>0.18692128068300617</v>
      </c>
      <c r="T313" s="92">
        <v>3944</v>
      </c>
      <c r="U313" s="191">
        <v>37967</v>
      </c>
      <c r="V313" s="191">
        <v>9621.642169285351</v>
      </c>
      <c r="W313" s="196"/>
      <c r="X313" s="89">
        <v>0</v>
      </c>
      <c r="Y313" s="89">
        <f t="shared" si="69"/>
        <v>0</v>
      </c>
      <c r="Z313" s="1"/>
    </row>
    <row r="314" spans="2:27">
      <c r="B314" s="205">
        <v>5049</v>
      </c>
      <c r="C314" t="s">
        <v>341</v>
      </c>
      <c r="D314" s="1">
        <v>14328</v>
      </c>
      <c r="E314" s="86">
        <f t="shared" si="62"/>
        <v>12908.108108108108</v>
      </c>
      <c r="F314" s="87">
        <f t="shared" si="56"/>
        <v>0.91177631857161268</v>
      </c>
      <c r="G314" s="189">
        <f t="shared" si="63"/>
        <v>799.57635414521098</v>
      </c>
      <c r="H314" s="189">
        <f t="shared" si="57"/>
        <v>887.52975310118416</v>
      </c>
      <c r="I314" s="189">
        <f t="shared" si="58"/>
        <v>0</v>
      </c>
      <c r="J314" s="88">
        <f t="shared" si="59"/>
        <v>0</v>
      </c>
      <c r="K314" s="189">
        <f t="shared" si="64"/>
        <v>-109.42461486183257</v>
      </c>
      <c r="L314" s="88">
        <f t="shared" si="60"/>
        <v>-121.46132249663415</v>
      </c>
      <c r="M314" s="89">
        <f t="shared" si="65"/>
        <v>766.06843060455003</v>
      </c>
      <c r="N314" s="89">
        <f t="shared" si="66"/>
        <v>15094.06843060455</v>
      </c>
      <c r="O314" s="89">
        <f t="shared" si="67"/>
        <v>13598.259847391486</v>
      </c>
      <c r="P314" s="90">
        <f t="shared" si="61"/>
        <v>0.96052583374683309</v>
      </c>
      <c r="Q314" s="1">
        <v>-351.52324915460008</v>
      </c>
      <c r="R314" s="90">
        <f t="shared" si="68"/>
        <v>0.14881334188582424</v>
      </c>
      <c r="S314" s="90">
        <f t="shared" si="68"/>
        <v>0.1601979786072153</v>
      </c>
      <c r="T314" s="92">
        <v>1110</v>
      </c>
      <c r="U314" s="191">
        <v>12472</v>
      </c>
      <c r="V314" s="191">
        <v>11125.78055307761</v>
      </c>
      <c r="W314" s="196"/>
      <c r="X314" s="89">
        <v>0</v>
      </c>
      <c r="Y314" s="89">
        <f t="shared" si="69"/>
        <v>0</v>
      </c>
      <c r="Z314" s="1"/>
    </row>
    <row r="315" spans="2:27">
      <c r="B315" s="205">
        <v>5052</v>
      </c>
      <c r="C315" t="s">
        <v>342</v>
      </c>
      <c r="D315" s="1">
        <v>6596</v>
      </c>
      <c r="E315" s="86">
        <f t="shared" si="62"/>
        <v>11067.114093959732</v>
      </c>
      <c r="F315" s="87">
        <f t="shared" si="56"/>
        <v>0.78173598030715385</v>
      </c>
      <c r="G315" s="189">
        <f t="shared" si="63"/>
        <v>1977.8125232001721</v>
      </c>
      <c r="H315" s="189">
        <f t="shared" si="57"/>
        <v>1178.7762638273025</v>
      </c>
      <c r="I315" s="189">
        <f t="shared" si="58"/>
        <v>586.10560797399421</v>
      </c>
      <c r="J315" s="88">
        <f t="shared" si="59"/>
        <v>349.31894235250059</v>
      </c>
      <c r="K315" s="189">
        <f t="shared" si="64"/>
        <v>476.68099311216167</v>
      </c>
      <c r="L315" s="88">
        <f t="shared" si="60"/>
        <v>284.10187189484839</v>
      </c>
      <c r="M315" s="89">
        <f t="shared" si="65"/>
        <v>1462.878135722151</v>
      </c>
      <c r="N315" s="89">
        <f t="shared" si="66"/>
        <v>8058.8781357221505</v>
      </c>
      <c r="O315" s="89">
        <f t="shared" si="67"/>
        <v>13521.607610272065</v>
      </c>
      <c r="P315" s="90">
        <f t="shared" si="61"/>
        <v>0.95511143111046826</v>
      </c>
      <c r="Q315" s="1">
        <v>194.80874731093172</v>
      </c>
      <c r="R315" s="90">
        <f t="shared" si="68"/>
        <v>5.705128205128205E-2</v>
      </c>
      <c r="S315" s="90">
        <f t="shared" si="68"/>
        <v>5.1730554121493771E-2</v>
      </c>
      <c r="T315" s="92">
        <v>596</v>
      </c>
      <c r="U315" s="191">
        <v>6240</v>
      </c>
      <c r="V315" s="191">
        <v>10522.765598650927</v>
      </c>
      <c r="W315" s="196"/>
      <c r="X315" s="89">
        <v>0</v>
      </c>
      <c r="Y315" s="89">
        <f t="shared" si="69"/>
        <v>0</v>
      </c>
      <c r="Z315" s="1"/>
    </row>
    <row r="316" spans="2:27">
      <c r="B316" s="205">
        <v>5053</v>
      </c>
      <c r="C316" t="s">
        <v>343</v>
      </c>
      <c r="D316" s="1">
        <v>81518</v>
      </c>
      <c r="E316" s="86">
        <f t="shared" si="62"/>
        <v>11536.654401358617</v>
      </c>
      <c r="F316" s="87">
        <f t="shared" si="56"/>
        <v>0.81490240015083515</v>
      </c>
      <c r="G316" s="189">
        <f t="shared" si="63"/>
        <v>1677.3067264648853</v>
      </c>
      <c r="H316" s="189">
        <f t="shared" si="57"/>
        <v>11851.849329200879</v>
      </c>
      <c r="I316" s="189">
        <f t="shared" si="58"/>
        <v>421.76650038438436</v>
      </c>
      <c r="J316" s="88">
        <f t="shared" si="59"/>
        <v>2980.2020917160598</v>
      </c>
      <c r="K316" s="189">
        <f t="shared" si="64"/>
        <v>312.34188552255182</v>
      </c>
      <c r="L316" s="88">
        <f t="shared" si="60"/>
        <v>2207.0077631023514</v>
      </c>
      <c r="M316" s="89">
        <f t="shared" si="65"/>
        <v>14058.857092303231</v>
      </c>
      <c r="N316" s="89">
        <f t="shared" si="66"/>
        <v>95576.857092303224</v>
      </c>
      <c r="O316" s="89">
        <f t="shared" si="67"/>
        <v>13526.303013346056</v>
      </c>
      <c r="P316" s="90">
        <f t="shared" si="61"/>
        <v>0.95544309530890514</v>
      </c>
      <c r="Q316" s="1">
        <v>4449.6660209715683</v>
      </c>
      <c r="R316" s="93">
        <f t="shared" si="68"/>
        <v>0.19729749577733716</v>
      </c>
      <c r="S316" s="93">
        <f t="shared" si="68"/>
        <v>0.19136692510762179</v>
      </c>
      <c r="T316" s="92">
        <v>7066</v>
      </c>
      <c r="U316" s="191">
        <v>68085</v>
      </c>
      <c r="V316" s="191">
        <v>9683.5443037974692</v>
      </c>
      <c r="W316" s="196"/>
      <c r="X316" s="89">
        <v>0</v>
      </c>
      <c r="Y316" s="89">
        <f t="shared" si="69"/>
        <v>0</v>
      </c>
      <c r="Z316" s="1"/>
    </row>
    <row r="317" spans="2:27">
      <c r="B317" s="205">
        <v>5054</v>
      </c>
      <c r="C317" t="s">
        <v>344</v>
      </c>
      <c r="D317" s="1">
        <v>109377</v>
      </c>
      <c r="E317" s="86">
        <f t="shared" si="62"/>
        <v>10931.141315210873</v>
      </c>
      <c r="F317" s="87">
        <f t="shared" si="56"/>
        <v>0.77213141559517162</v>
      </c>
      <c r="G317" s="189">
        <f t="shared" si="63"/>
        <v>2064.8351015994417</v>
      </c>
      <c r="H317" s="189">
        <f t="shared" si="57"/>
        <v>20660.740026604017</v>
      </c>
      <c r="I317" s="189">
        <f t="shared" si="58"/>
        <v>633.696080536095</v>
      </c>
      <c r="J317" s="88">
        <f t="shared" si="59"/>
        <v>6340.7629818441665</v>
      </c>
      <c r="K317" s="189">
        <f t="shared" si="64"/>
        <v>524.27146567426246</v>
      </c>
      <c r="L317" s="88">
        <f t="shared" si="60"/>
        <v>5245.8602855366698</v>
      </c>
      <c r="M317" s="89">
        <f t="shared" si="65"/>
        <v>25906.600312140687</v>
      </c>
      <c r="N317" s="89">
        <f t="shared" si="66"/>
        <v>135283.60031214068</v>
      </c>
      <c r="O317" s="89">
        <f t="shared" si="67"/>
        <v>13520.247882484577</v>
      </c>
      <c r="P317" s="90">
        <f t="shared" si="61"/>
        <v>0.95501538546334841</v>
      </c>
      <c r="Q317" s="1">
        <v>8162.2772241496532</v>
      </c>
      <c r="R317" s="93">
        <f t="shared" si="68"/>
        <v>0.21048495982646806</v>
      </c>
      <c r="S317" s="93">
        <f t="shared" si="68"/>
        <v>0.21484009260217768</v>
      </c>
      <c r="T317" s="92">
        <v>10006</v>
      </c>
      <c r="U317" s="191">
        <v>90358</v>
      </c>
      <c r="V317" s="191">
        <v>8998.0083648675572</v>
      </c>
      <c r="W317" s="196"/>
      <c r="X317" s="89">
        <v>0</v>
      </c>
      <c r="Y317" s="89">
        <f t="shared" si="69"/>
        <v>0</v>
      </c>
      <c r="Z317" s="1"/>
      <c r="AA317" s="1"/>
    </row>
    <row r="318" spans="2:27">
      <c r="B318" s="205">
        <v>5055</v>
      </c>
      <c r="C318" t="s">
        <v>345</v>
      </c>
      <c r="D318" s="1">
        <v>75450</v>
      </c>
      <c r="E318" s="86">
        <f t="shared" si="62"/>
        <v>12419.753086419752</v>
      </c>
      <c r="F318" s="87">
        <f t="shared" si="56"/>
        <v>0.8772809037438366</v>
      </c>
      <c r="G318" s="189">
        <f t="shared" si="63"/>
        <v>1112.1235680257587</v>
      </c>
      <c r="H318" s="189">
        <f t="shared" si="57"/>
        <v>6756.1506757564839</v>
      </c>
      <c r="I318" s="189">
        <f t="shared" si="58"/>
        <v>112.68196061298703</v>
      </c>
      <c r="J318" s="88">
        <f t="shared" si="59"/>
        <v>684.54291072389628</v>
      </c>
      <c r="K318" s="189">
        <f t="shared" si="64"/>
        <v>3.2573457511544603</v>
      </c>
      <c r="L318" s="88">
        <f t="shared" si="60"/>
        <v>19.788375438263344</v>
      </c>
      <c r="M318" s="89">
        <f t="shared" si="65"/>
        <v>6775.9390511947477</v>
      </c>
      <c r="N318" s="89">
        <f t="shared" si="66"/>
        <v>82225.939051194742</v>
      </c>
      <c r="O318" s="89">
        <f t="shared" si="67"/>
        <v>13535.134000196666</v>
      </c>
      <c r="P318" s="90">
        <f t="shared" si="61"/>
        <v>0.956066880344835</v>
      </c>
      <c r="Q318" s="1">
        <v>2150.878506566959</v>
      </c>
      <c r="R318" s="93">
        <f t="shared" si="68"/>
        <v>0.19674523363893032</v>
      </c>
      <c r="S318" s="93">
        <f t="shared" si="68"/>
        <v>0.20836794454999139</v>
      </c>
      <c r="T318" s="92">
        <v>6075</v>
      </c>
      <c r="U318" s="191">
        <v>63046</v>
      </c>
      <c r="V318" s="191">
        <v>10278.121943267037</v>
      </c>
      <c r="W318" s="196"/>
      <c r="X318" s="89">
        <v>0</v>
      </c>
      <c r="Y318" s="89">
        <f t="shared" si="69"/>
        <v>0</v>
      </c>
      <c r="Z318" s="1"/>
      <c r="AA318" s="1"/>
    </row>
    <row r="319" spans="2:27">
      <c r="B319" s="205">
        <v>5056</v>
      </c>
      <c r="C319" t="s">
        <v>346</v>
      </c>
      <c r="D319" s="1">
        <v>73374</v>
      </c>
      <c r="E319" s="86">
        <f t="shared" si="62"/>
        <v>13177.801724137931</v>
      </c>
      <c r="F319" s="87">
        <f t="shared" si="56"/>
        <v>0.93082637999862217</v>
      </c>
      <c r="G319" s="189">
        <f t="shared" si="63"/>
        <v>626.97243988612433</v>
      </c>
      <c r="H319" s="189">
        <f t="shared" si="57"/>
        <v>3490.98254528594</v>
      </c>
      <c r="I319" s="189">
        <f t="shared" si="58"/>
        <v>0</v>
      </c>
      <c r="J319" s="88">
        <f t="shared" si="59"/>
        <v>0</v>
      </c>
      <c r="K319" s="189">
        <f t="shared" si="64"/>
        <v>-109.42461486183257</v>
      </c>
      <c r="L319" s="88">
        <f t="shared" si="60"/>
        <v>-609.27625555068369</v>
      </c>
      <c r="M319" s="89">
        <f t="shared" si="65"/>
        <v>2881.7062897352562</v>
      </c>
      <c r="N319" s="89">
        <f t="shared" si="66"/>
        <v>76255.706289735259</v>
      </c>
      <c r="O319" s="89">
        <f t="shared" si="67"/>
        <v>13695.349549162223</v>
      </c>
      <c r="P319" s="90">
        <f t="shared" si="61"/>
        <v>0.96738385586055664</v>
      </c>
      <c r="Q319" s="1">
        <v>1443.0267746448158</v>
      </c>
      <c r="R319" s="93">
        <f t="shared" si="68"/>
        <v>0.24675457078773874</v>
      </c>
      <c r="S319" s="93">
        <f t="shared" si="68"/>
        <v>0.2122717755468421</v>
      </c>
      <c r="T319" s="92">
        <v>5568</v>
      </c>
      <c r="U319" s="191">
        <v>58852</v>
      </c>
      <c r="V319" s="191">
        <v>10870.336165496861</v>
      </c>
      <c r="W319" s="196"/>
      <c r="X319" s="89">
        <v>0</v>
      </c>
      <c r="Y319" s="89">
        <f t="shared" si="69"/>
        <v>0</v>
      </c>
      <c r="Z319" s="1"/>
      <c r="AA319" s="1"/>
    </row>
    <row r="320" spans="2:27">
      <c r="B320" s="205">
        <v>5057</v>
      </c>
      <c r="C320" t="s">
        <v>347</v>
      </c>
      <c r="D320" s="1">
        <v>132128</v>
      </c>
      <c r="E320" s="86">
        <f t="shared" si="62"/>
        <v>12341.490752848869</v>
      </c>
      <c r="F320" s="87">
        <f t="shared" si="56"/>
        <v>0.87175277043503208</v>
      </c>
      <c r="G320" s="189">
        <f t="shared" si="63"/>
        <v>1162.2114615111238</v>
      </c>
      <c r="H320" s="189">
        <f t="shared" si="57"/>
        <v>12442.635906938092</v>
      </c>
      <c r="I320" s="189">
        <f t="shared" si="58"/>
        <v>140.07377736279614</v>
      </c>
      <c r="J320" s="88">
        <f t="shared" si="59"/>
        <v>1499.6298604460956</v>
      </c>
      <c r="K320" s="189">
        <f t="shared" si="64"/>
        <v>30.64916250096357</v>
      </c>
      <c r="L320" s="88">
        <f t="shared" si="60"/>
        <v>328.129933735316</v>
      </c>
      <c r="M320" s="89">
        <f t="shared" si="65"/>
        <v>12770.765840673408</v>
      </c>
      <c r="N320" s="89">
        <f t="shared" si="66"/>
        <v>144898.76584067341</v>
      </c>
      <c r="O320" s="89">
        <f t="shared" si="67"/>
        <v>13534.351376860957</v>
      </c>
      <c r="P320" s="90">
        <f t="shared" si="61"/>
        <v>0.95601159901174704</v>
      </c>
      <c r="Q320" s="1">
        <v>3463.7165582396592</v>
      </c>
      <c r="R320" s="93">
        <f t="shared" si="68"/>
        <v>0.20212533663294271</v>
      </c>
      <c r="S320" s="93">
        <f t="shared" si="68"/>
        <v>0.19325480594043362</v>
      </c>
      <c r="T320" s="92">
        <v>10706</v>
      </c>
      <c r="U320" s="191">
        <v>109912</v>
      </c>
      <c r="V320" s="191">
        <v>10342.711960101627</v>
      </c>
      <c r="W320" s="196"/>
      <c r="X320" s="89">
        <v>0</v>
      </c>
      <c r="Y320" s="89">
        <f t="shared" si="69"/>
        <v>0</v>
      </c>
      <c r="Z320" s="1"/>
      <c r="AA320" s="1"/>
    </row>
    <row r="321" spans="2:27">
      <c r="B321" s="205">
        <v>5058</v>
      </c>
      <c r="C321" t="s">
        <v>348</v>
      </c>
      <c r="D321" s="1">
        <v>54814</v>
      </c>
      <c r="E321" s="86">
        <f t="shared" si="62"/>
        <v>12629.953917050692</v>
      </c>
      <c r="F321" s="87">
        <f t="shared" si="56"/>
        <v>0.89212863649508212</v>
      </c>
      <c r="G321" s="189">
        <f t="shared" si="63"/>
        <v>977.59503642195716</v>
      </c>
      <c r="H321" s="189">
        <f t="shared" si="57"/>
        <v>4242.7624580712945</v>
      </c>
      <c r="I321" s="189">
        <f t="shared" si="58"/>
        <v>39.111669892158076</v>
      </c>
      <c r="J321" s="88">
        <f t="shared" si="59"/>
        <v>169.74464733196606</v>
      </c>
      <c r="K321" s="189">
        <f t="shared" si="64"/>
        <v>-70.31294496967449</v>
      </c>
      <c r="L321" s="88">
        <f t="shared" si="60"/>
        <v>-305.15818116838727</v>
      </c>
      <c r="M321" s="89">
        <f t="shared" si="65"/>
        <v>3937.6042769029073</v>
      </c>
      <c r="N321" s="89">
        <f t="shared" si="66"/>
        <v>58751.604276902908</v>
      </c>
      <c r="O321" s="89">
        <f t="shared" si="67"/>
        <v>13537.236008502974</v>
      </c>
      <c r="P321" s="90">
        <f t="shared" si="61"/>
        <v>0.95621535767234744</v>
      </c>
      <c r="Q321" s="1">
        <v>-605.81012864188233</v>
      </c>
      <c r="R321" s="93">
        <f t="shared" si="68"/>
        <v>0.21511859898027044</v>
      </c>
      <c r="S321" s="93">
        <f t="shared" si="68"/>
        <v>0.21567856146828002</v>
      </c>
      <c r="T321" s="92">
        <v>4340</v>
      </c>
      <c r="U321" s="191">
        <v>45110</v>
      </c>
      <c r="V321" s="191">
        <v>10389.221556886227</v>
      </c>
      <c r="W321" s="196"/>
      <c r="X321" s="89">
        <v>0</v>
      </c>
      <c r="Y321" s="89">
        <f t="shared" si="69"/>
        <v>0</v>
      </c>
      <c r="Z321" s="1"/>
      <c r="AA321" s="1"/>
    </row>
    <row r="322" spans="2:27">
      <c r="B322" s="205">
        <v>5059</v>
      </c>
      <c r="C322" t="s">
        <v>349</v>
      </c>
      <c r="D322" s="1">
        <v>220004</v>
      </c>
      <c r="E322" s="86">
        <f t="shared" si="62"/>
        <v>11677.494692144373</v>
      </c>
      <c r="F322" s="87">
        <f t="shared" si="56"/>
        <v>0.8248507861392147</v>
      </c>
      <c r="G322" s="189">
        <f t="shared" si="63"/>
        <v>1587.1689403620014</v>
      </c>
      <c r="H322" s="189">
        <f t="shared" si="57"/>
        <v>29902.262836420108</v>
      </c>
      <c r="I322" s="189">
        <f t="shared" si="58"/>
        <v>372.47239860936969</v>
      </c>
      <c r="J322" s="88">
        <f t="shared" si="59"/>
        <v>7017.3799898005245</v>
      </c>
      <c r="K322" s="189">
        <f t="shared" si="64"/>
        <v>263.0477837475371</v>
      </c>
      <c r="L322" s="88">
        <f t="shared" si="60"/>
        <v>4955.8202458035994</v>
      </c>
      <c r="M322" s="89">
        <f t="shared" si="65"/>
        <v>34858.083082223704</v>
      </c>
      <c r="N322" s="89">
        <f t="shared" si="66"/>
        <v>254862.08308222372</v>
      </c>
      <c r="O322" s="89">
        <f t="shared" si="67"/>
        <v>13527.711416253913</v>
      </c>
      <c r="P322" s="90">
        <f t="shared" si="61"/>
        <v>0.95554257916878893</v>
      </c>
      <c r="Q322" s="1">
        <v>11161.043220365696</v>
      </c>
      <c r="R322" s="93">
        <f t="shared" si="68"/>
        <v>0.216432599800951</v>
      </c>
      <c r="S322" s="93">
        <f t="shared" si="68"/>
        <v>0.2137208073810126</v>
      </c>
      <c r="T322" s="92">
        <v>18840</v>
      </c>
      <c r="U322" s="191">
        <v>180860</v>
      </c>
      <c r="V322" s="191">
        <v>9621.2363017342268</v>
      </c>
      <c r="W322" s="196"/>
      <c r="X322" s="89">
        <v>0</v>
      </c>
      <c r="Y322" s="89">
        <f t="shared" si="69"/>
        <v>0</v>
      </c>
      <c r="Z322" s="1"/>
      <c r="AA322" s="1"/>
    </row>
    <row r="323" spans="2:27">
      <c r="B323" s="205">
        <v>5060</v>
      </c>
      <c r="C323" t="s">
        <v>350</v>
      </c>
      <c r="D323" s="1">
        <v>129971</v>
      </c>
      <c r="E323" s="86">
        <f t="shared" si="62"/>
        <v>13101.915322580644</v>
      </c>
      <c r="F323" s="87">
        <f t="shared" si="56"/>
        <v>0.92546607287521898</v>
      </c>
      <c r="G323" s="189">
        <f t="shared" si="63"/>
        <v>675.53973688278813</v>
      </c>
      <c r="H323" s="189">
        <f t="shared" si="57"/>
        <v>6701.3541898772582</v>
      </c>
      <c r="I323" s="189">
        <f t="shared" si="58"/>
        <v>0</v>
      </c>
      <c r="J323" s="88">
        <f t="shared" si="59"/>
        <v>0</v>
      </c>
      <c r="K323" s="189">
        <f t="shared" si="64"/>
        <v>-109.42461486183257</v>
      </c>
      <c r="L323" s="88">
        <f t="shared" si="60"/>
        <v>-1085.4921794293791</v>
      </c>
      <c r="M323" s="89">
        <f t="shared" si="65"/>
        <v>5615.8620104478796</v>
      </c>
      <c r="N323" s="89">
        <f t="shared" si="66"/>
        <v>135586.86201044789</v>
      </c>
      <c r="O323" s="89">
        <f t="shared" si="67"/>
        <v>13668.030444601602</v>
      </c>
      <c r="P323" s="90">
        <f t="shared" si="61"/>
        <v>0.96545414529613161</v>
      </c>
      <c r="Q323" s="1">
        <v>-23.451608391409536</v>
      </c>
      <c r="R323" s="90">
        <f t="shared" si="68"/>
        <v>0.15020619833979362</v>
      </c>
      <c r="S323" s="90">
        <f t="shared" si="68"/>
        <v>0.15032214654527132</v>
      </c>
      <c r="T323" s="92">
        <v>9920</v>
      </c>
      <c r="U323" s="191">
        <v>112998</v>
      </c>
      <c r="V323" s="191">
        <v>11389.779256123375</v>
      </c>
      <c r="W323" s="196"/>
      <c r="X323" s="89">
        <v>0</v>
      </c>
      <c r="Y323" s="89">
        <f t="shared" si="69"/>
        <v>0</v>
      </c>
      <c r="Z323" s="1"/>
    </row>
    <row r="324" spans="2:27">
      <c r="B324" s="205">
        <v>5061</v>
      </c>
      <c r="C324" t="s">
        <v>351</v>
      </c>
      <c r="D324" s="1">
        <v>22666</v>
      </c>
      <c r="E324" s="86">
        <f t="shared" si="62"/>
        <v>11713.695090439276</v>
      </c>
      <c r="F324" s="87">
        <f t="shared" si="56"/>
        <v>0.82740783521346439</v>
      </c>
      <c r="G324" s="189">
        <f t="shared" si="63"/>
        <v>1564.0006854532637</v>
      </c>
      <c r="H324" s="189">
        <f t="shared" si="57"/>
        <v>3026.3413263520656</v>
      </c>
      <c r="I324" s="189">
        <f t="shared" si="58"/>
        <v>359.80225920615374</v>
      </c>
      <c r="J324" s="88">
        <f t="shared" si="59"/>
        <v>696.21737156390748</v>
      </c>
      <c r="K324" s="189">
        <f t="shared" si="64"/>
        <v>250.37764434432117</v>
      </c>
      <c r="L324" s="88">
        <f t="shared" si="60"/>
        <v>484.48074180626145</v>
      </c>
      <c r="M324" s="89">
        <f t="shared" si="65"/>
        <v>3510.8220681583271</v>
      </c>
      <c r="N324" s="89">
        <f t="shared" si="66"/>
        <v>26176.822068158326</v>
      </c>
      <c r="O324" s="89">
        <f t="shared" si="67"/>
        <v>13528.073420236862</v>
      </c>
      <c r="P324" s="90">
        <f t="shared" si="61"/>
        <v>0.95556814965953141</v>
      </c>
      <c r="Q324" s="1">
        <v>1091.3613020916991</v>
      </c>
      <c r="R324" s="90">
        <f t="shared" si="68"/>
        <v>0.17580536390517196</v>
      </c>
      <c r="S324" s="90">
        <f t="shared" si="68"/>
        <v>0.17702066660688281</v>
      </c>
      <c r="T324" s="92">
        <v>1935</v>
      </c>
      <c r="U324" s="191">
        <v>19277</v>
      </c>
      <c r="V324" s="191">
        <v>9951.9876097057295</v>
      </c>
      <c r="W324" s="196"/>
      <c r="X324" s="89">
        <v>0</v>
      </c>
      <c r="Y324" s="89">
        <f t="shared" si="69"/>
        <v>0</v>
      </c>
      <c r="Z324" s="1"/>
    </row>
    <row r="325" spans="2:27">
      <c r="B325" s="205">
        <v>5501</v>
      </c>
      <c r="C325" t="s">
        <v>352</v>
      </c>
      <c r="D325" s="1">
        <v>1165569</v>
      </c>
      <c r="E325" s="86">
        <f t="shared" si="62"/>
        <v>14580.000750534757</v>
      </c>
      <c r="F325" s="87">
        <f t="shared" si="56"/>
        <v>1.0298720228988179</v>
      </c>
      <c r="G325" s="189">
        <f t="shared" si="63"/>
        <v>-270.43493700784398</v>
      </c>
      <c r="H325" s="189">
        <f t="shared" si="57"/>
        <v>-21619.380169218071</v>
      </c>
      <c r="I325" s="189">
        <f t="shared" si="58"/>
        <v>0</v>
      </c>
      <c r="J325" s="88">
        <f t="shared" si="59"/>
        <v>0</v>
      </c>
      <c r="K325" s="189">
        <f t="shared" si="64"/>
        <v>-109.42461486183257</v>
      </c>
      <c r="L325" s="88">
        <f t="shared" si="60"/>
        <v>-8747.7319858994797</v>
      </c>
      <c r="M325" s="89">
        <f t="shared" si="65"/>
        <v>-30367.112155117553</v>
      </c>
      <c r="N325" s="89">
        <f t="shared" si="66"/>
        <v>1135201.8878448824</v>
      </c>
      <c r="O325" s="89">
        <f t="shared" si="67"/>
        <v>14200.14119866508</v>
      </c>
      <c r="P325" s="90">
        <f t="shared" si="61"/>
        <v>1.0030402873046271</v>
      </c>
      <c r="Q325" s="1">
        <v>-915.10215419722954</v>
      </c>
      <c r="R325" s="90">
        <f t="shared" si="68"/>
        <v>0.22955893569012095</v>
      </c>
      <c r="S325" s="90">
        <f t="shared" si="68"/>
        <v>0.22153034326263846</v>
      </c>
      <c r="T325" s="92">
        <v>79943</v>
      </c>
      <c r="U325" s="191">
        <v>947957</v>
      </c>
      <c r="V325" s="191">
        <v>11935.848201357323</v>
      </c>
      <c r="W325" s="196"/>
      <c r="X325" s="89">
        <v>0</v>
      </c>
      <c r="Y325" s="89">
        <f t="shared" si="69"/>
        <v>0</v>
      </c>
      <c r="Z325" s="1"/>
    </row>
    <row r="326" spans="2:27">
      <c r="B326" s="205">
        <v>5503</v>
      </c>
      <c r="C326" t="s">
        <v>353</v>
      </c>
      <c r="D326" s="1">
        <v>340947</v>
      </c>
      <c r="E326" s="86">
        <f t="shared" si="62"/>
        <v>13527.495635613395</v>
      </c>
      <c r="F326" s="87">
        <f t="shared" si="56"/>
        <v>0.9555273373009342</v>
      </c>
      <c r="G326" s="189">
        <f t="shared" si="63"/>
        <v>403.16833654182733</v>
      </c>
      <c r="H326" s="189">
        <f t="shared" si="57"/>
        <v>10161.454754200216</v>
      </c>
      <c r="I326" s="189">
        <f t="shared" si="58"/>
        <v>0</v>
      </c>
      <c r="J326" s="88">
        <f t="shared" si="59"/>
        <v>0</v>
      </c>
      <c r="K326" s="189">
        <f t="shared" si="64"/>
        <v>-109.42461486183257</v>
      </c>
      <c r="L326" s="88">
        <f t="shared" si="60"/>
        <v>-2757.9379929776278</v>
      </c>
      <c r="M326" s="89">
        <f t="shared" si="65"/>
        <v>7403.5167612225887</v>
      </c>
      <c r="N326" s="89">
        <f t="shared" si="66"/>
        <v>348350.51676122256</v>
      </c>
      <c r="O326" s="89">
        <f t="shared" si="67"/>
        <v>13821.239357293389</v>
      </c>
      <c r="P326" s="90">
        <f t="shared" si="61"/>
        <v>0.97627620048938879</v>
      </c>
      <c r="Q326" s="1">
        <v>4978.6747320667619</v>
      </c>
      <c r="R326" s="90">
        <f t="shared" si="68"/>
        <v>0.2379705745657352</v>
      </c>
      <c r="S326" s="90">
        <f t="shared" si="68"/>
        <v>0.23615320782795818</v>
      </c>
      <c r="T326" s="92">
        <v>25204</v>
      </c>
      <c r="U326" s="191">
        <v>275408</v>
      </c>
      <c r="V326" s="191">
        <v>10943.219295108674</v>
      </c>
      <c r="W326" s="196"/>
      <c r="X326" s="89">
        <v>0</v>
      </c>
      <c r="Y326" s="89">
        <f t="shared" si="69"/>
        <v>0</v>
      </c>
      <c r="Z326" s="1"/>
    </row>
    <row r="327" spans="2:27">
      <c r="B327" s="205">
        <v>5510</v>
      </c>
      <c r="C327" t="s">
        <v>354</v>
      </c>
      <c r="D327" s="1">
        <v>33778</v>
      </c>
      <c r="E327" s="86">
        <f t="shared" si="62"/>
        <v>11643.571182350912</v>
      </c>
      <c r="F327" s="87">
        <f t="shared" ref="F327:F362" si="70">E327/E$365</f>
        <v>0.82245456721902443</v>
      </c>
      <c r="G327" s="189">
        <f t="shared" si="63"/>
        <v>1608.8799866298168</v>
      </c>
      <c r="H327" s="189">
        <f t="shared" ref="H327:H362" si="71">G327*T327/1000</f>
        <v>4667.3608412130989</v>
      </c>
      <c r="I327" s="189">
        <f t="shared" ref="I327:I362" si="72">IF(E327+Y327&lt;(E$365+Y$365)*0.9,((E$365+Y$365)*0.9-E327-Y327)*0.35,0)</f>
        <v>384.34562703708121</v>
      </c>
      <c r="J327" s="88">
        <f t="shared" ref="J327:J362" si="73">I327*T327/1000</f>
        <v>1114.9866640345726</v>
      </c>
      <c r="K327" s="189">
        <f t="shared" si="64"/>
        <v>274.92101217524862</v>
      </c>
      <c r="L327" s="88">
        <f t="shared" ref="L327:L362" si="74">K327*T327/1000</f>
        <v>797.5458563203963</v>
      </c>
      <c r="M327" s="89">
        <f t="shared" si="65"/>
        <v>5464.9066975334954</v>
      </c>
      <c r="N327" s="89">
        <f t="shared" si="66"/>
        <v>39242.906697533494</v>
      </c>
      <c r="O327" s="89">
        <f t="shared" si="67"/>
        <v>13527.372181155979</v>
      </c>
      <c r="P327" s="90">
        <f t="shared" ref="P327:P362" si="75">O327/O$365</f>
        <v>0.95551861697958707</v>
      </c>
      <c r="Q327" s="1">
        <v>1747.3859831359337</v>
      </c>
      <c r="R327" s="90">
        <f t="shared" si="68"/>
        <v>0.23575034755249871</v>
      </c>
      <c r="S327" s="90">
        <f t="shared" si="68"/>
        <v>0.21487762537736146</v>
      </c>
      <c r="T327" s="92">
        <v>2901</v>
      </c>
      <c r="U327" s="191">
        <v>27334</v>
      </c>
      <c r="V327" s="191">
        <v>9584.1514726507721</v>
      </c>
      <c r="W327" s="196"/>
      <c r="X327" s="89">
        <v>0</v>
      </c>
      <c r="Y327" s="89">
        <f t="shared" si="69"/>
        <v>0</v>
      </c>
      <c r="Z327" s="1"/>
    </row>
    <row r="328" spans="2:27">
      <c r="B328" s="205">
        <v>5512</v>
      </c>
      <c r="C328" t="s">
        <v>355</v>
      </c>
      <c r="D328" s="1">
        <v>51160</v>
      </c>
      <c r="E328" s="86">
        <f t="shared" ref="E328:E362" si="76">D328/T328*1000</f>
        <v>12345.559845559847</v>
      </c>
      <c r="F328" s="87">
        <f t="shared" si="70"/>
        <v>0.87204019461376281</v>
      </c>
      <c r="G328" s="189">
        <f t="shared" ref="G328:G363" si="77">($E$365+$Y$365-E328-Y328)*0.64</f>
        <v>1159.6072421760985</v>
      </c>
      <c r="H328" s="189">
        <f t="shared" si="71"/>
        <v>4805.4124115777522</v>
      </c>
      <c r="I328" s="189">
        <f t="shared" si="72"/>
        <v>138.6495949139541</v>
      </c>
      <c r="J328" s="88">
        <f t="shared" si="73"/>
        <v>574.5639213234258</v>
      </c>
      <c r="K328" s="189">
        <f t="shared" ref="K328:K362" si="78">I328+J$367</f>
        <v>29.224980052121538</v>
      </c>
      <c r="L328" s="88">
        <f t="shared" si="74"/>
        <v>121.10831733599166</v>
      </c>
      <c r="M328" s="89">
        <f t="shared" ref="M328:M362" si="79">+H328+L328</f>
        <v>4926.5207289137443</v>
      </c>
      <c r="N328" s="89">
        <f t="shared" ref="N328:N362" si="80">D328+M328</f>
        <v>56086.520728913747</v>
      </c>
      <c r="O328" s="89">
        <f t="shared" ref="O328:O362" si="81">N328/T328*1000</f>
        <v>13534.392067788067</v>
      </c>
      <c r="P328" s="90">
        <f t="shared" si="75"/>
        <v>0.95601447325353428</v>
      </c>
      <c r="Q328" s="1">
        <v>1605.7764578129213</v>
      </c>
      <c r="R328" s="90">
        <f t="shared" ref="R328:S362" si="82">(D328-U328)/U328</f>
        <v>0.18382080710847834</v>
      </c>
      <c r="S328" s="90">
        <f t="shared" si="82"/>
        <v>0.20238942498059498</v>
      </c>
      <c r="T328" s="92">
        <v>4144</v>
      </c>
      <c r="U328" s="191">
        <v>43216</v>
      </c>
      <c r="V328" s="191">
        <v>10267.52197671656</v>
      </c>
      <c r="W328" s="196"/>
      <c r="X328" s="89">
        <v>0</v>
      </c>
      <c r="Y328" s="89">
        <f t="shared" ref="Y328:Y362" si="83">X328*1000/T328</f>
        <v>0</v>
      </c>
      <c r="Z328" s="1"/>
    </row>
    <row r="329" spans="2:27">
      <c r="B329" s="205">
        <v>5514</v>
      </c>
      <c r="C329" t="s">
        <v>356</v>
      </c>
      <c r="D329" s="1">
        <v>15728</v>
      </c>
      <c r="E329" s="86">
        <f t="shared" si="76"/>
        <v>12220.668220668222</v>
      </c>
      <c r="F329" s="87">
        <f t="shared" si="70"/>
        <v>0.86321835759392995</v>
      </c>
      <c r="G329" s="189">
        <f t="shared" si="77"/>
        <v>1239.5378821067384</v>
      </c>
      <c r="H329" s="189">
        <f t="shared" si="71"/>
        <v>1595.2852542713722</v>
      </c>
      <c r="I329" s="189">
        <f t="shared" si="72"/>
        <v>182.36166362602279</v>
      </c>
      <c r="J329" s="88">
        <f t="shared" si="73"/>
        <v>234.69946108669131</v>
      </c>
      <c r="K329" s="189">
        <f t="shared" si="78"/>
        <v>72.937048764190223</v>
      </c>
      <c r="L329" s="88">
        <f t="shared" si="74"/>
        <v>93.869981759512811</v>
      </c>
      <c r="M329" s="89">
        <f t="shared" si="79"/>
        <v>1689.1552360308849</v>
      </c>
      <c r="N329" s="89">
        <f t="shared" si="80"/>
        <v>17417.155236030885</v>
      </c>
      <c r="O329" s="89">
        <f t="shared" si="81"/>
        <v>13533.14315153915</v>
      </c>
      <c r="P329" s="90">
        <f t="shared" si="75"/>
        <v>0.95592625488333594</v>
      </c>
      <c r="Q329" s="1">
        <v>-292.53773860877845</v>
      </c>
      <c r="R329" s="90">
        <f>(D329-U329)/U329</f>
        <v>0.10093798124037519</v>
      </c>
      <c r="S329" s="90">
        <f t="shared" si="82"/>
        <v>0.11291399657632338</v>
      </c>
      <c r="T329" s="92">
        <v>1287</v>
      </c>
      <c r="U329" s="191">
        <v>14286</v>
      </c>
      <c r="V329" s="191">
        <v>10980.784012298232</v>
      </c>
      <c r="W329" s="196"/>
      <c r="X329" s="89">
        <v>0</v>
      </c>
      <c r="Y329" s="89">
        <f t="shared" si="83"/>
        <v>0</v>
      </c>
      <c r="Z329" s="1"/>
    </row>
    <row r="330" spans="2:27">
      <c r="B330" s="205">
        <v>5516</v>
      </c>
      <c r="C330" t="s">
        <v>357</v>
      </c>
      <c r="D330" s="1">
        <v>13849</v>
      </c>
      <c r="E330" s="86">
        <f t="shared" si="76"/>
        <v>13040.489642184557</v>
      </c>
      <c r="F330" s="87">
        <f t="shared" si="70"/>
        <v>0.92112721234908801</v>
      </c>
      <c r="G330" s="189">
        <f t="shared" si="77"/>
        <v>714.85217233628384</v>
      </c>
      <c r="H330" s="189">
        <f t="shared" si="71"/>
        <v>759.17300702113346</v>
      </c>
      <c r="I330" s="189">
        <f t="shared" si="72"/>
        <v>0</v>
      </c>
      <c r="J330" s="88">
        <f t="shared" si="73"/>
        <v>0</v>
      </c>
      <c r="K330" s="189">
        <f t="shared" si="78"/>
        <v>-109.42461486183257</v>
      </c>
      <c r="L330" s="88">
        <f t="shared" si="74"/>
        <v>-116.20894098326619</v>
      </c>
      <c r="M330" s="89">
        <f t="shared" si="79"/>
        <v>642.96406603786727</v>
      </c>
      <c r="N330" s="89">
        <f t="shared" si="80"/>
        <v>14491.964066037868</v>
      </c>
      <c r="O330" s="89">
        <f t="shared" si="81"/>
        <v>13645.91719965901</v>
      </c>
      <c r="P330" s="90">
        <f t="shared" si="75"/>
        <v>0.96389215550672447</v>
      </c>
      <c r="Q330" s="1">
        <v>9.3862967547872813</v>
      </c>
      <c r="R330" s="90">
        <f t="shared" si="82"/>
        <v>0.21493113431002719</v>
      </c>
      <c r="S330" s="90">
        <f t="shared" si="82"/>
        <v>0.21493113431002719</v>
      </c>
      <c r="T330" s="92">
        <v>1062</v>
      </c>
      <c r="U330" s="191">
        <v>11399</v>
      </c>
      <c r="V330" s="191">
        <v>10733.521657250471</v>
      </c>
      <c r="W330" s="196"/>
      <c r="X330" s="89">
        <v>0</v>
      </c>
      <c r="Y330" s="89">
        <f t="shared" si="83"/>
        <v>0</v>
      </c>
      <c r="Z330" s="1"/>
    </row>
    <row r="331" spans="2:27">
      <c r="B331" s="205">
        <v>5518</v>
      </c>
      <c r="C331" t="s">
        <v>358</v>
      </c>
      <c r="D331" s="1">
        <v>9385</v>
      </c>
      <c r="E331" s="86">
        <f t="shared" si="76"/>
        <v>9366.2674650698609</v>
      </c>
      <c r="F331" s="87">
        <f t="shared" si="70"/>
        <v>0.66159508399950451</v>
      </c>
      <c r="G331" s="189">
        <f t="shared" si="77"/>
        <v>3066.3543656896895</v>
      </c>
      <c r="H331" s="189">
        <f t="shared" si="71"/>
        <v>3072.4870744210693</v>
      </c>
      <c r="I331" s="189">
        <f t="shared" si="72"/>
        <v>1181.4019280854491</v>
      </c>
      <c r="J331" s="88">
        <f t="shared" si="73"/>
        <v>1183.7647319416199</v>
      </c>
      <c r="K331" s="189">
        <f t="shared" si="78"/>
        <v>1071.9773132236164</v>
      </c>
      <c r="L331" s="88">
        <f t="shared" si="74"/>
        <v>1074.1212678500638</v>
      </c>
      <c r="M331" s="89">
        <f t="shared" si="79"/>
        <v>4146.6083422711326</v>
      </c>
      <c r="N331" s="89">
        <f t="shared" si="80"/>
        <v>13531.608342271133</v>
      </c>
      <c r="O331" s="89">
        <f t="shared" si="81"/>
        <v>13504.599143983165</v>
      </c>
      <c r="P331" s="90">
        <f t="shared" si="75"/>
        <v>0.95391002214739162</v>
      </c>
      <c r="Q331" s="1">
        <v>1360.8979610831429</v>
      </c>
      <c r="R331" s="90">
        <f t="shared" si="82"/>
        <v>0.17695008778530225</v>
      </c>
      <c r="S331" s="90">
        <f t="shared" si="82"/>
        <v>0.15698187272307665</v>
      </c>
      <c r="T331" s="92">
        <v>1002</v>
      </c>
      <c r="U331" s="191">
        <v>7974</v>
      </c>
      <c r="V331" s="191">
        <v>8095.4314720812181</v>
      </c>
      <c r="W331" s="196"/>
      <c r="X331" s="89">
        <v>0</v>
      </c>
      <c r="Y331" s="89">
        <f t="shared" si="83"/>
        <v>0</v>
      </c>
      <c r="Z331" s="1"/>
    </row>
    <row r="332" spans="2:27">
      <c r="B332" s="205">
        <v>5520</v>
      </c>
      <c r="C332" t="s">
        <v>359</v>
      </c>
      <c r="D332" s="1">
        <v>61474</v>
      </c>
      <c r="E332" s="86">
        <f t="shared" si="76"/>
        <v>15353.146853146853</v>
      </c>
      <c r="F332" s="87">
        <f t="shared" si="70"/>
        <v>1.0844839227414329</v>
      </c>
      <c r="G332" s="189">
        <f t="shared" si="77"/>
        <v>-765.24844267958542</v>
      </c>
      <c r="H332" s="189">
        <f t="shared" si="71"/>
        <v>-3064.0547644890603</v>
      </c>
      <c r="I332" s="189">
        <f t="shared" si="72"/>
        <v>0</v>
      </c>
      <c r="J332" s="88">
        <f t="shared" si="73"/>
        <v>0</v>
      </c>
      <c r="K332" s="189">
        <f t="shared" si="78"/>
        <v>-109.42461486183257</v>
      </c>
      <c r="L332" s="88">
        <f t="shared" si="74"/>
        <v>-438.13615790677756</v>
      </c>
      <c r="M332" s="89">
        <f t="shared" si="79"/>
        <v>-3502.1909223958378</v>
      </c>
      <c r="N332" s="89">
        <f t="shared" si="80"/>
        <v>57971.809077604164</v>
      </c>
      <c r="O332" s="89">
        <f t="shared" si="81"/>
        <v>14478.473795605434</v>
      </c>
      <c r="P332" s="90">
        <f t="shared" si="75"/>
        <v>1.0227005712479684</v>
      </c>
      <c r="Q332" s="1">
        <v>-345.14755645153582</v>
      </c>
      <c r="R332" s="90">
        <f t="shared" si="82"/>
        <v>0.20482919467691041</v>
      </c>
      <c r="S332" s="90">
        <f t="shared" si="82"/>
        <v>0.19189021980900139</v>
      </c>
      <c r="T332" s="92">
        <v>4004</v>
      </c>
      <c r="U332" s="191">
        <v>51023</v>
      </c>
      <c r="V332" s="191">
        <v>12881.343095177986</v>
      </c>
      <c r="W332" s="196"/>
      <c r="X332" s="89">
        <v>0</v>
      </c>
      <c r="Y332" s="89">
        <f t="shared" si="83"/>
        <v>0</v>
      </c>
      <c r="Z332" s="1"/>
    </row>
    <row r="333" spans="2:27">
      <c r="B333" s="205">
        <v>5522</v>
      </c>
      <c r="C333" t="s">
        <v>360</v>
      </c>
      <c r="D333" s="1">
        <v>24114</v>
      </c>
      <c r="E333" s="86">
        <f t="shared" si="76"/>
        <v>11310.506566604128</v>
      </c>
      <c r="F333" s="87">
        <f t="shared" si="70"/>
        <v>0.79892823581176597</v>
      </c>
      <c r="G333" s="189">
        <f t="shared" si="77"/>
        <v>1822.0413407077583</v>
      </c>
      <c r="H333" s="189">
        <f t="shared" si="71"/>
        <v>3884.5921383889404</v>
      </c>
      <c r="I333" s="189">
        <f t="shared" si="72"/>
        <v>500.91824254845545</v>
      </c>
      <c r="J333" s="88">
        <f t="shared" si="73"/>
        <v>1067.957693113307</v>
      </c>
      <c r="K333" s="189">
        <f t="shared" si="78"/>
        <v>391.49362768662286</v>
      </c>
      <c r="L333" s="88">
        <f t="shared" si="74"/>
        <v>834.66441422788</v>
      </c>
      <c r="M333" s="89">
        <f t="shared" si="79"/>
        <v>4719.25655261682</v>
      </c>
      <c r="N333" s="89">
        <f t="shared" si="80"/>
        <v>28833.256552616818</v>
      </c>
      <c r="O333" s="89">
        <f t="shared" si="81"/>
        <v>13524.041534998509</v>
      </c>
      <c r="P333" s="90">
        <f t="shared" si="75"/>
        <v>0.95528335366551431</v>
      </c>
      <c r="Q333" s="1">
        <v>1318.8320289713142</v>
      </c>
      <c r="R333" s="90">
        <f t="shared" si="82"/>
        <v>0.14779380265600456</v>
      </c>
      <c r="S333" s="90">
        <f t="shared" si="82"/>
        <v>0.13917996548785455</v>
      </c>
      <c r="T333" s="92">
        <v>2132</v>
      </c>
      <c r="U333" s="191">
        <v>21009</v>
      </c>
      <c r="V333" s="191">
        <v>9928.6389413988654</v>
      </c>
      <c r="W333" s="196"/>
      <c r="X333" s="89">
        <v>0</v>
      </c>
      <c r="Y333" s="89">
        <f t="shared" si="83"/>
        <v>0</v>
      </c>
      <c r="Z333" s="1"/>
    </row>
    <row r="334" spans="2:27">
      <c r="B334" s="205">
        <v>5524</v>
      </c>
      <c r="C334" t="s">
        <v>361</v>
      </c>
      <c r="D334" s="1">
        <v>93119</v>
      </c>
      <c r="E334" s="86">
        <f t="shared" si="76"/>
        <v>13655.814635577064</v>
      </c>
      <c r="F334" s="87">
        <f t="shared" si="70"/>
        <v>0.96459127017241153</v>
      </c>
      <c r="G334" s="189">
        <f t="shared" si="77"/>
        <v>321.04417656507928</v>
      </c>
      <c r="H334" s="189">
        <f t="shared" si="71"/>
        <v>2189.2002399972757</v>
      </c>
      <c r="I334" s="189">
        <f t="shared" si="72"/>
        <v>0</v>
      </c>
      <c r="J334" s="88">
        <f t="shared" si="73"/>
        <v>0</v>
      </c>
      <c r="K334" s="189">
        <f t="shared" si="78"/>
        <v>-109.42461486183257</v>
      </c>
      <c r="L334" s="88">
        <f t="shared" si="74"/>
        <v>-746.16644874283622</v>
      </c>
      <c r="M334" s="89">
        <f t="shared" si="79"/>
        <v>1443.0337912544396</v>
      </c>
      <c r="N334" s="89">
        <f t="shared" si="80"/>
        <v>94562.033791254435</v>
      </c>
      <c r="O334" s="89">
        <f t="shared" si="81"/>
        <v>13867.43419728031</v>
      </c>
      <c r="P334" s="90">
        <f t="shared" si="75"/>
        <v>0.97953921632312069</v>
      </c>
      <c r="Q334" s="1">
        <v>853.87854459464245</v>
      </c>
      <c r="R334" s="90">
        <f t="shared" si="82"/>
        <v>0.22662187973391293</v>
      </c>
      <c r="S334" s="90">
        <f t="shared" si="82"/>
        <v>0.22212480582375779</v>
      </c>
      <c r="T334" s="92">
        <v>6819</v>
      </c>
      <c r="U334" s="191">
        <v>75915</v>
      </c>
      <c r="V334" s="191">
        <v>11173.82984986753</v>
      </c>
      <c r="W334" s="196"/>
      <c r="X334" s="89">
        <v>0</v>
      </c>
      <c r="Y334" s="89">
        <f t="shared" si="83"/>
        <v>0</v>
      </c>
      <c r="Z334" s="1"/>
    </row>
    <row r="335" spans="2:27">
      <c r="B335" s="205">
        <v>5526</v>
      </c>
      <c r="C335" t="s">
        <v>362</v>
      </c>
      <c r="D335" s="1">
        <v>45472</v>
      </c>
      <c r="E335" s="86">
        <f t="shared" si="76"/>
        <v>12888.888888888889</v>
      </c>
      <c r="F335" s="87">
        <f t="shared" si="70"/>
        <v>0.91041875100255021</v>
      </c>
      <c r="G335" s="189">
        <f t="shared" si="77"/>
        <v>811.87665444551158</v>
      </c>
      <c r="H335" s="189">
        <f t="shared" si="71"/>
        <v>2864.3008368837645</v>
      </c>
      <c r="I335" s="189">
        <f t="shared" si="72"/>
        <v>0</v>
      </c>
      <c r="J335" s="88">
        <f t="shared" si="73"/>
        <v>0</v>
      </c>
      <c r="K335" s="189">
        <f t="shared" si="78"/>
        <v>-109.42461486183257</v>
      </c>
      <c r="L335" s="88">
        <f t="shared" si="74"/>
        <v>-386.05004123254525</v>
      </c>
      <c r="M335" s="89">
        <f t="shared" si="79"/>
        <v>2478.2507956512191</v>
      </c>
      <c r="N335" s="89">
        <f t="shared" si="80"/>
        <v>47950.25079565122</v>
      </c>
      <c r="O335" s="89">
        <f t="shared" si="81"/>
        <v>13591.340928472569</v>
      </c>
      <c r="P335" s="90">
        <f t="shared" si="75"/>
        <v>0.96003710942197074</v>
      </c>
      <c r="Q335" s="1">
        <v>1285.1785166930504</v>
      </c>
      <c r="R335" s="90">
        <f t="shared" si="82"/>
        <v>0.22764578833693305</v>
      </c>
      <c r="S335" s="90">
        <f t="shared" si="82"/>
        <v>0.22938564914806811</v>
      </c>
      <c r="T335" s="92">
        <v>3528</v>
      </c>
      <c r="U335" s="191">
        <v>37040</v>
      </c>
      <c r="V335" s="191">
        <v>10484.00792527597</v>
      </c>
      <c r="W335" s="196"/>
      <c r="X335" s="89">
        <v>0</v>
      </c>
      <c r="Y335" s="89">
        <f t="shared" si="83"/>
        <v>0</v>
      </c>
      <c r="Z335" s="1"/>
    </row>
    <row r="336" spans="2:27">
      <c r="B336" s="205">
        <v>5528</v>
      </c>
      <c r="C336" t="s">
        <v>363</v>
      </c>
      <c r="D336" s="1">
        <v>12910</v>
      </c>
      <c r="E336" s="86">
        <f t="shared" si="76"/>
        <v>11987.000928505107</v>
      </c>
      <c r="F336" s="87">
        <f t="shared" si="70"/>
        <v>0.84671304933072644</v>
      </c>
      <c r="G336" s="189">
        <f t="shared" si="77"/>
        <v>1389.0849490911316</v>
      </c>
      <c r="H336" s="189">
        <f t="shared" si="71"/>
        <v>1496.0444901711487</v>
      </c>
      <c r="I336" s="189">
        <f t="shared" si="72"/>
        <v>264.14521588311283</v>
      </c>
      <c r="J336" s="88">
        <f t="shared" si="73"/>
        <v>284.48439750611254</v>
      </c>
      <c r="K336" s="189">
        <f t="shared" si="78"/>
        <v>154.72060102128026</v>
      </c>
      <c r="L336" s="88">
        <f t="shared" si="74"/>
        <v>166.63408729991883</v>
      </c>
      <c r="M336" s="89">
        <f t="shared" si="79"/>
        <v>1662.6785774710675</v>
      </c>
      <c r="N336" s="89">
        <f t="shared" si="80"/>
        <v>14572.678577471068</v>
      </c>
      <c r="O336" s="89">
        <f t="shared" si="81"/>
        <v>13530.806478617518</v>
      </c>
      <c r="P336" s="90">
        <f t="shared" si="75"/>
        <v>0.9557612018007039</v>
      </c>
      <c r="Q336" s="1">
        <v>854.08646116421653</v>
      </c>
      <c r="R336" s="90">
        <f t="shared" si="82"/>
        <v>0.20148906468124708</v>
      </c>
      <c r="S336" s="90">
        <f t="shared" si="82"/>
        <v>0.19256435482289067</v>
      </c>
      <c r="T336" s="92">
        <v>1077</v>
      </c>
      <c r="U336" s="191">
        <v>10745</v>
      </c>
      <c r="V336" s="191">
        <v>10051.449953227315</v>
      </c>
      <c r="W336" s="196"/>
      <c r="X336" s="89">
        <v>0</v>
      </c>
      <c r="Y336" s="89">
        <f t="shared" si="83"/>
        <v>0</v>
      </c>
      <c r="Z336" s="1"/>
    </row>
    <row r="337" spans="2:26">
      <c r="B337" s="205">
        <v>5530</v>
      </c>
      <c r="C337" t="s">
        <v>364</v>
      </c>
      <c r="D337" s="1">
        <v>202285</v>
      </c>
      <c r="E337" s="86">
        <f t="shared" si="76"/>
        <v>13534.390472367189</v>
      </c>
      <c r="F337" s="87">
        <f t="shared" si="70"/>
        <v>0.95601436055948419</v>
      </c>
      <c r="G337" s="189">
        <f t="shared" si="77"/>
        <v>398.75564101939904</v>
      </c>
      <c r="H337" s="189">
        <f t="shared" si="71"/>
        <v>5959.8018106759373</v>
      </c>
      <c r="I337" s="189">
        <f t="shared" si="72"/>
        <v>0</v>
      </c>
      <c r="J337" s="88">
        <f t="shared" si="73"/>
        <v>0</v>
      </c>
      <c r="K337" s="189">
        <f t="shared" si="78"/>
        <v>-109.42461486183257</v>
      </c>
      <c r="L337" s="88">
        <f t="shared" si="74"/>
        <v>-1635.4602937249495</v>
      </c>
      <c r="M337" s="89">
        <f t="shared" si="79"/>
        <v>4324.3415169509881</v>
      </c>
      <c r="N337" s="89">
        <f t="shared" si="80"/>
        <v>206609.34151695098</v>
      </c>
      <c r="O337" s="89">
        <f t="shared" si="81"/>
        <v>13823.721498524756</v>
      </c>
      <c r="P337" s="90">
        <f t="shared" si="75"/>
        <v>0.97645152886246689</v>
      </c>
      <c r="Q337" s="1">
        <v>1432.9619134054192</v>
      </c>
      <c r="R337" s="90">
        <f t="shared" si="82"/>
        <v>0.23128286910790807</v>
      </c>
      <c r="S337" s="90">
        <f t="shared" si="82"/>
        <v>0.23144763330824364</v>
      </c>
      <c r="T337" s="92">
        <v>14946</v>
      </c>
      <c r="U337" s="191">
        <v>164288</v>
      </c>
      <c r="V337" s="191">
        <v>10990.634198554992</v>
      </c>
      <c r="W337" s="196"/>
      <c r="X337" s="89">
        <v>0</v>
      </c>
      <c r="Y337" s="89">
        <f t="shared" si="83"/>
        <v>0</v>
      </c>
      <c r="Z337" s="1"/>
    </row>
    <row r="338" spans="2:26">
      <c r="B338" s="205">
        <v>5532</v>
      </c>
      <c r="C338" t="s">
        <v>365</v>
      </c>
      <c r="D338" s="1">
        <v>66975</v>
      </c>
      <c r="E338" s="86">
        <f t="shared" si="76"/>
        <v>11906.666666666666</v>
      </c>
      <c r="F338" s="87">
        <f t="shared" si="70"/>
        <v>0.84103856342614891</v>
      </c>
      <c r="G338" s="189">
        <f t="shared" si="77"/>
        <v>1440.4988766677341</v>
      </c>
      <c r="H338" s="189">
        <f t="shared" si="71"/>
        <v>8102.8061812560036</v>
      </c>
      <c r="I338" s="189">
        <f t="shared" si="72"/>
        <v>292.26220752656724</v>
      </c>
      <c r="J338" s="88">
        <f t="shared" si="73"/>
        <v>1643.9749173369407</v>
      </c>
      <c r="K338" s="189">
        <f t="shared" si="78"/>
        <v>182.83759266473467</v>
      </c>
      <c r="L338" s="88">
        <f t="shared" si="74"/>
        <v>1028.4614587391325</v>
      </c>
      <c r="M338" s="89">
        <f t="shared" si="79"/>
        <v>9131.2676399951361</v>
      </c>
      <c r="N338" s="89">
        <f t="shared" si="80"/>
        <v>76106.267639995131</v>
      </c>
      <c r="O338" s="89">
        <f t="shared" si="81"/>
        <v>13530.003135999134</v>
      </c>
      <c r="P338" s="90">
        <f t="shared" si="75"/>
        <v>0.95570445694165806</v>
      </c>
      <c r="Q338" s="1">
        <v>3829.5075060805193</v>
      </c>
      <c r="R338" s="90">
        <f t="shared" si="82"/>
        <v>0.25025667830274972</v>
      </c>
      <c r="S338" s="90">
        <f t="shared" si="82"/>
        <v>0.24358864268513505</v>
      </c>
      <c r="T338" s="92">
        <v>5625</v>
      </c>
      <c r="U338" s="191">
        <v>53569</v>
      </c>
      <c r="V338" s="191">
        <v>9574.4414655942801</v>
      </c>
      <c r="W338" s="196"/>
      <c r="X338" s="89">
        <v>0</v>
      </c>
      <c r="Y338" s="89">
        <f t="shared" si="83"/>
        <v>0</v>
      </c>
      <c r="Z338" s="1"/>
    </row>
    <row r="339" spans="2:26">
      <c r="B339" s="205">
        <v>5534</v>
      </c>
      <c r="C339" t="s">
        <v>366</v>
      </c>
      <c r="D339" s="1">
        <v>27103</v>
      </c>
      <c r="E339" s="86">
        <f t="shared" si="76"/>
        <v>12126.62192393736</v>
      </c>
      <c r="F339" s="87">
        <f t="shared" si="70"/>
        <v>0.85657530924862713</v>
      </c>
      <c r="G339" s="189">
        <f t="shared" si="77"/>
        <v>1299.7275120144895</v>
      </c>
      <c r="H339" s="189">
        <f t="shared" si="71"/>
        <v>2904.8909893523842</v>
      </c>
      <c r="I339" s="189">
        <f t="shared" si="72"/>
        <v>215.27786748182425</v>
      </c>
      <c r="J339" s="88">
        <f t="shared" si="73"/>
        <v>481.14603382187721</v>
      </c>
      <c r="K339" s="189">
        <f t="shared" si="78"/>
        <v>105.85325261999168</v>
      </c>
      <c r="L339" s="88">
        <f t="shared" si="74"/>
        <v>236.58201960568141</v>
      </c>
      <c r="M339" s="89">
        <f t="shared" si="79"/>
        <v>3141.4730089580657</v>
      </c>
      <c r="N339" s="89">
        <f t="shared" si="80"/>
        <v>30244.473008958066</v>
      </c>
      <c r="O339" s="89">
        <f t="shared" si="81"/>
        <v>13532.202688571841</v>
      </c>
      <c r="P339" s="90">
        <f t="shared" si="75"/>
        <v>0.95585982439988282</v>
      </c>
      <c r="Q339" s="1">
        <v>433.28530241599401</v>
      </c>
      <c r="R339" s="90">
        <f t="shared" si="82"/>
        <v>0.22383274631987718</v>
      </c>
      <c r="S339" s="90">
        <f t="shared" si="82"/>
        <v>0.21726183224567669</v>
      </c>
      <c r="T339" s="92">
        <v>2235</v>
      </c>
      <c r="U339" s="191">
        <v>22146</v>
      </c>
      <c r="V339" s="191">
        <v>9962.2132253711188</v>
      </c>
      <c r="W339" s="196"/>
      <c r="X339" s="89">
        <v>0</v>
      </c>
      <c r="Y339" s="89">
        <f t="shared" si="83"/>
        <v>0</v>
      </c>
      <c r="Z339" s="1"/>
    </row>
    <row r="340" spans="2:26">
      <c r="B340" s="205">
        <v>5536</v>
      </c>
      <c r="C340" t="s">
        <v>367</v>
      </c>
      <c r="D340" s="1">
        <v>30201</v>
      </c>
      <c r="E340" s="86">
        <f t="shared" si="76"/>
        <v>11054.538799414349</v>
      </c>
      <c r="F340" s="87">
        <f t="shared" si="70"/>
        <v>0.780847712586624</v>
      </c>
      <c r="G340" s="189">
        <f t="shared" si="77"/>
        <v>1985.8607117092167</v>
      </c>
      <c r="H340" s="189">
        <f t="shared" si="71"/>
        <v>5425.3714643895801</v>
      </c>
      <c r="I340" s="189">
        <f t="shared" si="72"/>
        <v>590.50696106487806</v>
      </c>
      <c r="J340" s="88">
        <f t="shared" si="73"/>
        <v>1613.2650176292468</v>
      </c>
      <c r="K340" s="189">
        <f t="shared" si="78"/>
        <v>481.08234620304552</v>
      </c>
      <c r="L340" s="88">
        <f t="shared" si="74"/>
        <v>1314.3169698267204</v>
      </c>
      <c r="M340" s="89">
        <f t="shared" si="79"/>
        <v>6739.6884342163003</v>
      </c>
      <c r="N340" s="89">
        <f t="shared" si="80"/>
        <v>36940.688434216303</v>
      </c>
      <c r="O340" s="89">
        <f t="shared" si="81"/>
        <v>13521.481857326611</v>
      </c>
      <c r="P340" s="90">
        <f t="shared" si="75"/>
        <v>0.95510254843326292</v>
      </c>
      <c r="Q340" s="1">
        <v>1843.0900296199043</v>
      </c>
      <c r="R340" s="90">
        <f t="shared" si="82"/>
        <v>0.15060195062480952</v>
      </c>
      <c r="S340" s="90">
        <f t="shared" si="82"/>
        <v>0.15144426537636504</v>
      </c>
      <c r="T340" s="92">
        <v>2732</v>
      </c>
      <c r="U340" s="191">
        <v>26248</v>
      </c>
      <c r="V340" s="191">
        <v>9600.5852231163135</v>
      </c>
      <c r="W340" s="196"/>
      <c r="X340" s="89">
        <v>0</v>
      </c>
      <c r="Y340" s="89">
        <f t="shared" si="83"/>
        <v>0</v>
      </c>
      <c r="Z340" s="1"/>
    </row>
    <row r="341" spans="2:26">
      <c r="B341" s="205">
        <v>5538</v>
      </c>
      <c r="C341" t="s">
        <v>368</v>
      </c>
      <c r="D341" s="1">
        <v>22641</v>
      </c>
      <c r="E341" s="86">
        <f t="shared" si="76"/>
        <v>12251.623376623376</v>
      </c>
      <c r="F341" s="87">
        <f t="shared" si="70"/>
        <v>0.86540490405768888</v>
      </c>
      <c r="G341" s="189">
        <f t="shared" si="77"/>
        <v>1219.7265822954394</v>
      </c>
      <c r="H341" s="189">
        <f t="shared" si="71"/>
        <v>2254.0547240819719</v>
      </c>
      <c r="I341" s="189">
        <f t="shared" si="72"/>
        <v>171.52735904171868</v>
      </c>
      <c r="J341" s="88">
        <f t="shared" si="73"/>
        <v>316.98255950909612</v>
      </c>
      <c r="K341" s="189">
        <f t="shared" si="78"/>
        <v>62.102744179886116</v>
      </c>
      <c r="L341" s="88">
        <f t="shared" si="74"/>
        <v>114.76587124442953</v>
      </c>
      <c r="M341" s="89">
        <f t="shared" si="79"/>
        <v>2368.8205953264014</v>
      </c>
      <c r="N341" s="89">
        <f t="shared" si="80"/>
        <v>25009.820595326401</v>
      </c>
      <c r="O341" s="89">
        <f t="shared" si="81"/>
        <v>13533.452703098701</v>
      </c>
      <c r="P341" s="90">
        <f t="shared" si="75"/>
        <v>0.9559481203479735</v>
      </c>
      <c r="Q341" s="1">
        <v>1234.5150419976542</v>
      </c>
      <c r="R341" s="90">
        <f t="shared" si="82"/>
        <v>0.14905602923264311</v>
      </c>
      <c r="S341" s="90">
        <f t="shared" si="82"/>
        <v>0.13724214148620359</v>
      </c>
      <c r="T341" s="92">
        <v>1848</v>
      </c>
      <c r="U341" s="191">
        <v>19704</v>
      </c>
      <c r="V341" s="191">
        <v>10773.100054674685</v>
      </c>
      <c r="W341" s="196"/>
      <c r="X341" s="89">
        <v>0</v>
      </c>
      <c r="Y341" s="89">
        <f t="shared" si="83"/>
        <v>0</v>
      </c>
      <c r="Z341" s="1"/>
    </row>
    <row r="342" spans="2:26">
      <c r="B342" s="205">
        <v>5540</v>
      </c>
      <c r="C342" t="s">
        <v>369</v>
      </c>
      <c r="D342" s="1">
        <v>21917</v>
      </c>
      <c r="E342" s="86">
        <f t="shared" si="76"/>
        <v>11303.249097472924</v>
      </c>
      <c r="F342" s="87">
        <f t="shared" si="70"/>
        <v>0.79841559767524162</v>
      </c>
      <c r="G342" s="189">
        <f t="shared" si="77"/>
        <v>1826.6861209517288</v>
      </c>
      <c r="H342" s="189">
        <f t="shared" si="71"/>
        <v>3541.9443885254022</v>
      </c>
      <c r="I342" s="189">
        <f t="shared" si="72"/>
        <v>503.45835674437683</v>
      </c>
      <c r="J342" s="88">
        <f t="shared" si="73"/>
        <v>976.20575372734663</v>
      </c>
      <c r="K342" s="189">
        <f t="shared" si="78"/>
        <v>394.03374188254429</v>
      </c>
      <c r="L342" s="88">
        <f t="shared" si="74"/>
        <v>764.03142551025337</v>
      </c>
      <c r="M342" s="89">
        <f t="shared" si="79"/>
        <v>4305.9758140356553</v>
      </c>
      <c r="N342" s="89">
        <f t="shared" si="80"/>
        <v>26222.975814035657</v>
      </c>
      <c r="O342" s="89">
        <f t="shared" si="81"/>
        <v>13523.968960307197</v>
      </c>
      <c r="P342" s="90">
        <f t="shared" si="75"/>
        <v>0.95527822728414902</v>
      </c>
      <c r="Q342" s="1">
        <v>1556.4405554293571</v>
      </c>
      <c r="R342" s="90">
        <f t="shared" si="82"/>
        <v>8.0773213669313088E-2</v>
      </c>
      <c r="S342" s="90">
        <f t="shared" si="82"/>
        <v>8.9691404189534418E-2</v>
      </c>
      <c r="T342" s="92">
        <v>1939</v>
      </c>
      <c r="U342" s="191">
        <v>20279</v>
      </c>
      <c r="V342" s="191">
        <v>10372.890025575447</v>
      </c>
      <c r="W342" s="196"/>
      <c r="X342" s="89">
        <v>0</v>
      </c>
      <c r="Y342" s="89">
        <f t="shared" si="83"/>
        <v>0</v>
      </c>
      <c r="Z342" s="1"/>
    </row>
    <row r="343" spans="2:26">
      <c r="B343" s="205">
        <v>5542</v>
      </c>
      <c r="C343" t="s">
        <v>370</v>
      </c>
      <c r="D343" s="1">
        <v>35121</v>
      </c>
      <c r="E343" s="86">
        <f t="shared" si="76"/>
        <v>12534.261241970022</v>
      </c>
      <c r="F343" s="87">
        <f t="shared" si="70"/>
        <v>0.88536929467143266</v>
      </c>
      <c r="G343" s="189">
        <f t="shared" si="77"/>
        <v>1038.8383484735864</v>
      </c>
      <c r="H343" s="189">
        <f t="shared" si="71"/>
        <v>2910.8250524229893</v>
      </c>
      <c r="I343" s="189">
        <f t="shared" si="72"/>
        <v>72.604106170392782</v>
      </c>
      <c r="J343" s="88">
        <f t="shared" si="73"/>
        <v>203.43670548944058</v>
      </c>
      <c r="K343" s="189">
        <f t="shared" si="78"/>
        <v>-36.820508691439784</v>
      </c>
      <c r="L343" s="88">
        <f t="shared" si="74"/>
        <v>-103.17106535341428</v>
      </c>
      <c r="M343" s="89">
        <f t="shared" si="79"/>
        <v>2807.6539870695751</v>
      </c>
      <c r="N343" s="89">
        <f t="shared" si="80"/>
        <v>37928.653987069578</v>
      </c>
      <c r="O343" s="89">
        <f t="shared" si="81"/>
        <v>13536.279081752169</v>
      </c>
      <c r="P343" s="90">
        <f t="shared" si="75"/>
        <v>0.95614776425411108</v>
      </c>
      <c r="Q343" s="1">
        <v>1138.80196302891</v>
      </c>
      <c r="R343" s="90">
        <f t="shared" si="82"/>
        <v>0.25101517418251762</v>
      </c>
      <c r="S343" s="90">
        <f t="shared" si="82"/>
        <v>0.24297867413423596</v>
      </c>
      <c r="T343" s="92">
        <v>2802</v>
      </c>
      <c r="U343" s="191">
        <v>28074</v>
      </c>
      <c r="V343" s="191">
        <v>10084.051724137931</v>
      </c>
      <c r="W343" s="196"/>
      <c r="X343" s="89">
        <v>0</v>
      </c>
      <c r="Y343" s="89">
        <f t="shared" si="83"/>
        <v>0</v>
      </c>
      <c r="Z343" s="1"/>
    </row>
    <row r="344" spans="2:26">
      <c r="B344" s="205">
        <v>5544</v>
      </c>
      <c r="C344" t="s">
        <v>371</v>
      </c>
      <c r="D344" s="1">
        <v>60062</v>
      </c>
      <c r="E344" s="86">
        <f t="shared" si="76"/>
        <v>12350.812255809171</v>
      </c>
      <c r="F344" s="87">
        <f t="shared" si="70"/>
        <v>0.872411203536267</v>
      </c>
      <c r="G344" s="189">
        <f t="shared" si="77"/>
        <v>1156.2456996165308</v>
      </c>
      <c r="H344" s="189">
        <f t="shared" si="71"/>
        <v>5622.8228372351887</v>
      </c>
      <c r="I344" s="189">
        <f t="shared" si="72"/>
        <v>136.81125132669058</v>
      </c>
      <c r="J344" s="88">
        <f t="shared" si="73"/>
        <v>665.31311520169629</v>
      </c>
      <c r="K344" s="189">
        <f t="shared" si="78"/>
        <v>27.386636464858015</v>
      </c>
      <c r="L344" s="88">
        <f t="shared" si="74"/>
        <v>133.18121312860453</v>
      </c>
      <c r="M344" s="89">
        <f t="shared" si="79"/>
        <v>5756.0040503637929</v>
      </c>
      <c r="N344" s="89">
        <f t="shared" si="80"/>
        <v>65818.004050363787</v>
      </c>
      <c r="O344" s="89">
        <f t="shared" si="81"/>
        <v>13534.444591890559</v>
      </c>
      <c r="P344" s="90">
        <f t="shared" si="75"/>
        <v>0.95601818334275923</v>
      </c>
      <c r="Q344" s="1">
        <v>2184.1047452568155</v>
      </c>
      <c r="R344" s="90">
        <f t="shared" si="82"/>
        <v>0.23062738187927714</v>
      </c>
      <c r="S344" s="90">
        <f t="shared" si="82"/>
        <v>0.21721523891411126</v>
      </c>
      <c r="T344" s="92">
        <v>4863</v>
      </c>
      <c r="U344" s="191">
        <v>48806</v>
      </c>
      <c r="V344" s="191">
        <v>10146.777546777546</v>
      </c>
      <c r="W344" s="196"/>
      <c r="X344" s="89">
        <v>0</v>
      </c>
      <c r="Y344" s="89">
        <f t="shared" si="83"/>
        <v>0</v>
      </c>
      <c r="Z344" s="1"/>
    </row>
    <row r="345" spans="2:26">
      <c r="B345" s="205">
        <v>5546</v>
      </c>
      <c r="C345" t="s">
        <v>372</v>
      </c>
      <c r="D345" s="1">
        <v>14257</v>
      </c>
      <c r="E345" s="86">
        <f t="shared" si="76"/>
        <v>12672.888888888889</v>
      </c>
      <c r="F345" s="87">
        <f t="shared" si="70"/>
        <v>0.89516138848574878</v>
      </c>
      <c r="G345" s="189">
        <f t="shared" si="77"/>
        <v>950.11665444551159</v>
      </c>
      <c r="H345" s="189">
        <f t="shared" si="71"/>
        <v>1068.8812362512006</v>
      </c>
      <c r="I345" s="189">
        <f t="shared" si="72"/>
        <v>24.084429748789351</v>
      </c>
      <c r="J345" s="88">
        <f t="shared" si="73"/>
        <v>27.094983467388019</v>
      </c>
      <c r="K345" s="189">
        <f t="shared" si="78"/>
        <v>-85.340185113043219</v>
      </c>
      <c r="L345" s="88">
        <f t="shared" si="74"/>
        <v>-96.007708252173614</v>
      </c>
      <c r="M345" s="89">
        <f t="shared" si="79"/>
        <v>972.87352799902692</v>
      </c>
      <c r="N345" s="89">
        <f t="shared" si="80"/>
        <v>15229.873527999027</v>
      </c>
      <c r="O345" s="89">
        <f t="shared" si="81"/>
        <v>13537.665358221357</v>
      </c>
      <c r="P345" s="90">
        <f t="shared" si="75"/>
        <v>0.95624568519225417</v>
      </c>
      <c r="Q345" s="1">
        <v>726.21894924961089</v>
      </c>
      <c r="R345" s="90">
        <f t="shared" si="82"/>
        <v>-8.4098395122293083E-4</v>
      </c>
      <c r="S345" s="90">
        <f t="shared" si="82"/>
        <v>4.4878641343704777E-3</v>
      </c>
      <c r="T345" s="92">
        <v>1125</v>
      </c>
      <c r="U345" s="191">
        <v>14269</v>
      </c>
      <c r="V345" s="191">
        <v>12616.268788682582</v>
      </c>
      <c r="W345" s="196"/>
      <c r="X345" s="89">
        <v>0</v>
      </c>
      <c r="Y345" s="89">
        <f t="shared" si="83"/>
        <v>0</v>
      </c>
      <c r="Z345" s="1"/>
    </row>
    <row r="346" spans="2:26">
      <c r="B346" s="205">
        <v>5601</v>
      </c>
      <c r="C346" t="s">
        <v>373</v>
      </c>
      <c r="D346" s="1">
        <v>289057</v>
      </c>
      <c r="E346" s="86">
        <f t="shared" si="76"/>
        <v>13094.908036604149</v>
      </c>
      <c r="F346" s="87">
        <f t="shared" si="70"/>
        <v>0.92497110666039362</v>
      </c>
      <c r="G346" s="189">
        <f t="shared" si="77"/>
        <v>680.02439990774496</v>
      </c>
      <c r="H346" s="189">
        <f t="shared" si="71"/>
        <v>15010.858603563562</v>
      </c>
      <c r="I346" s="189">
        <f t="shared" si="72"/>
        <v>0</v>
      </c>
      <c r="J346" s="88">
        <f t="shared" si="73"/>
        <v>0</v>
      </c>
      <c r="K346" s="189">
        <f t="shared" si="78"/>
        <v>-109.42461486183257</v>
      </c>
      <c r="L346" s="88">
        <f t="shared" si="74"/>
        <v>-2415.438948460092</v>
      </c>
      <c r="M346" s="89">
        <f t="shared" si="79"/>
        <v>12595.419655103469</v>
      </c>
      <c r="N346" s="89">
        <f t="shared" si="80"/>
        <v>301652.41965510347</v>
      </c>
      <c r="O346" s="89">
        <f t="shared" si="81"/>
        <v>13665.507821650062</v>
      </c>
      <c r="P346" s="90">
        <f t="shared" si="75"/>
        <v>0.96527595745879435</v>
      </c>
      <c r="Q346" s="1">
        <v>6278.7291206015889</v>
      </c>
      <c r="R346" s="90">
        <f t="shared" si="82"/>
        <v>0.24432094566962689</v>
      </c>
      <c r="S346" s="90">
        <f t="shared" si="82"/>
        <v>0.23321597030055383</v>
      </c>
      <c r="T346" s="92">
        <v>22074</v>
      </c>
      <c r="U346" s="191">
        <v>232301</v>
      </c>
      <c r="V346" s="191">
        <v>10618.503451113042</v>
      </c>
      <c r="W346" s="196"/>
      <c r="X346" s="89">
        <v>0</v>
      </c>
      <c r="Y346" s="89">
        <f t="shared" si="83"/>
        <v>0</v>
      </c>
      <c r="Z346" s="1"/>
    </row>
    <row r="347" spans="2:26">
      <c r="B347" s="205">
        <v>5603</v>
      </c>
      <c r="C347" t="s">
        <v>374</v>
      </c>
      <c r="D347" s="1">
        <v>177781</v>
      </c>
      <c r="E347" s="86">
        <f t="shared" si="76"/>
        <v>15607.14599245018</v>
      </c>
      <c r="F347" s="87">
        <f t="shared" si="70"/>
        <v>1.1024253900900736</v>
      </c>
      <c r="G347" s="189">
        <f t="shared" si="77"/>
        <v>-927.80789183371473</v>
      </c>
      <c r="H347" s="189">
        <f t="shared" si="71"/>
        <v>-10568.659695877845</v>
      </c>
      <c r="I347" s="189">
        <f t="shared" si="72"/>
        <v>0</v>
      </c>
      <c r="J347" s="88">
        <f t="shared" si="73"/>
        <v>0</v>
      </c>
      <c r="K347" s="189">
        <f t="shared" si="78"/>
        <v>-109.42461486183257</v>
      </c>
      <c r="L347" s="88">
        <f t="shared" si="74"/>
        <v>-1246.4557878911348</v>
      </c>
      <c r="M347" s="89">
        <f t="shared" si="79"/>
        <v>-11815.115483768979</v>
      </c>
      <c r="N347" s="89">
        <f t="shared" si="80"/>
        <v>165965.88451623102</v>
      </c>
      <c r="O347" s="89">
        <f t="shared" si="81"/>
        <v>14569.913485754632</v>
      </c>
      <c r="P347" s="90">
        <f t="shared" si="75"/>
        <v>1.0291594994934792</v>
      </c>
      <c r="Q347" s="1">
        <v>-1921.2554184663913</v>
      </c>
      <c r="R347" s="90">
        <f t="shared" si="82"/>
        <v>0.23712466511255698</v>
      </c>
      <c r="S347" s="90">
        <f t="shared" si="82"/>
        <v>0.22984810005571021</v>
      </c>
      <c r="T347" s="92">
        <v>11391</v>
      </c>
      <c r="U347" s="191">
        <v>143705</v>
      </c>
      <c r="V347" s="191">
        <v>12690.303779583186</v>
      </c>
      <c r="W347" s="196"/>
      <c r="X347" s="89">
        <v>0</v>
      </c>
      <c r="Y347" s="89">
        <f t="shared" si="83"/>
        <v>0</v>
      </c>
      <c r="Z347" s="1"/>
    </row>
    <row r="348" spans="2:26">
      <c r="B348" s="205">
        <v>5605</v>
      </c>
      <c r="C348" t="s">
        <v>375</v>
      </c>
      <c r="D348" s="1">
        <v>134106</v>
      </c>
      <c r="E348" s="86">
        <f t="shared" si="76"/>
        <v>13482.054890921885</v>
      </c>
      <c r="F348" s="87">
        <f t="shared" si="70"/>
        <v>0.95231758769541663</v>
      </c>
      <c r="G348" s="189">
        <f t="shared" si="77"/>
        <v>432.25041314439386</v>
      </c>
      <c r="H348" s="189">
        <f t="shared" si="71"/>
        <v>4299.5948595472855</v>
      </c>
      <c r="I348" s="189">
        <f t="shared" si="72"/>
        <v>0</v>
      </c>
      <c r="J348" s="88">
        <f t="shared" si="73"/>
        <v>0</v>
      </c>
      <c r="K348" s="189">
        <f t="shared" si="78"/>
        <v>-109.42461486183257</v>
      </c>
      <c r="L348" s="88">
        <f t="shared" si="74"/>
        <v>-1088.4466440306485</v>
      </c>
      <c r="M348" s="89">
        <f t="shared" si="79"/>
        <v>3211.1482155166368</v>
      </c>
      <c r="N348" s="89">
        <f t="shared" si="80"/>
        <v>137317.14821551664</v>
      </c>
      <c r="O348" s="89">
        <f t="shared" si="81"/>
        <v>13804.880689204449</v>
      </c>
      <c r="P348" s="90">
        <f t="shared" si="75"/>
        <v>0.97512069063140272</v>
      </c>
      <c r="Q348" s="1">
        <v>3323.6672067873537</v>
      </c>
      <c r="R348" s="90">
        <f t="shared" si="82"/>
        <v>0.23909488214803795</v>
      </c>
      <c r="S348" s="90">
        <f t="shared" si="82"/>
        <v>0.24108799747068468</v>
      </c>
      <c r="T348" s="92">
        <v>9947</v>
      </c>
      <c r="U348" s="191">
        <v>108229</v>
      </c>
      <c r="V348" s="191">
        <v>10863.093445749273</v>
      </c>
      <c r="W348" s="196"/>
      <c r="X348" s="89">
        <v>0</v>
      </c>
      <c r="Y348" s="89">
        <f t="shared" si="83"/>
        <v>0</v>
      </c>
      <c r="Z348" s="1"/>
    </row>
    <row r="349" spans="2:26">
      <c r="B349" s="205">
        <v>5607</v>
      </c>
      <c r="C349" t="s">
        <v>376</v>
      </c>
      <c r="D349" s="1">
        <v>73161</v>
      </c>
      <c r="E349" s="86">
        <f t="shared" si="76"/>
        <v>12596.590909090908</v>
      </c>
      <c r="F349" s="87">
        <f t="shared" si="70"/>
        <v>0.8897720091474276</v>
      </c>
      <c r="G349" s="189">
        <f t="shared" si="77"/>
        <v>998.94736151621908</v>
      </c>
      <c r="H349" s="189">
        <f t="shared" si="71"/>
        <v>5801.8862756862009</v>
      </c>
      <c r="I349" s="189">
        <f t="shared" si="72"/>
        <v>50.788722678082557</v>
      </c>
      <c r="J349" s="88">
        <f t="shared" si="73"/>
        <v>294.98090131430354</v>
      </c>
      <c r="K349" s="189">
        <f t="shared" si="78"/>
        <v>-58.635892183750009</v>
      </c>
      <c r="L349" s="88">
        <f t="shared" si="74"/>
        <v>-340.55726180322</v>
      </c>
      <c r="M349" s="89">
        <f t="shared" si="79"/>
        <v>5461.3290138829807</v>
      </c>
      <c r="N349" s="89">
        <f t="shared" si="80"/>
        <v>78622.329013882976</v>
      </c>
      <c r="O349" s="89">
        <f t="shared" si="81"/>
        <v>13536.902378423378</v>
      </c>
      <c r="P349" s="90">
        <f t="shared" si="75"/>
        <v>0.956191791398871</v>
      </c>
      <c r="Q349" s="1">
        <v>2528.0415886593287</v>
      </c>
      <c r="R349" s="90">
        <f t="shared" si="82"/>
        <v>0.20689882710041407</v>
      </c>
      <c r="S349" s="90">
        <f t="shared" si="82"/>
        <v>0.20045704617064244</v>
      </c>
      <c r="T349" s="92">
        <v>5808</v>
      </c>
      <c r="U349" s="191">
        <v>60619</v>
      </c>
      <c r="V349" s="191">
        <v>10493.162541111304</v>
      </c>
      <c r="W349" s="196"/>
      <c r="X349" s="89">
        <v>0</v>
      </c>
      <c r="Y349" s="89">
        <f t="shared" si="83"/>
        <v>0</v>
      </c>
      <c r="Z349" s="1"/>
    </row>
    <row r="350" spans="2:26">
      <c r="B350" s="205">
        <v>5610</v>
      </c>
      <c r="C350" t="s">
        <v>377</v>
      </c>
      <c r="D350" s="1">
        <v>29719</v>
      </c>
      <c r="E350" s="86">
        <f t="shared" si="76"/>
        <v>11774.564183835182</v>
      </c>
      <c r="F350" s="87">
        <f t="shared" si="70"/>
        <v>0.83170738069499395</v>
      </c>
      <c r="G350" s="189">
        <f t="shared" si="77"/>
        <v>1525.0444656798838</v>
      </c>
      <c r="H350" s="189">
        <f t="shared" si="71"/>
        <v>3849.2122313760269</v>
      </c>
      <c r="I350" s="189">
        <f t="shared" si="72"/>
        <v>338.49807651758664</v>
      </c>
      <c r="J350" s="88">
        <f t="shared" si="73"/>
        <v>854.36914513038869</v>
      </c>
      <c r="K350" s="189">
        <f t="shared" si="78"/>
        <v>229.07346165575407</v>
      </c>
      <c r="L350" s="88">
        <f t="shared" si="74"/>
        <v>578.18141721912332</v>
      </c>
      <c r="M350" s="89">
        <f t="shared" si="79"/>
        <v>4427.3936485951499</v>
      </c>
      <c r="N350" s="89">
        <f t="shared" si="80"/>
        <v>34146.393648595149</v>
      </c>
      <c r="O350" s="89">
        <f t="shared" si="81"/>
        <v>13528.68211117082</v>
      </c>
      <c r="P350" s="90">
        <f t="shared" si="75"/>
        <v>0.95561114511434664</v>
      </c>
      <c r="Q350" s="1">
        <v>1572.4188560617299</v>
      </c>
      <c r="R350" s="90">
        <f t="shared" si="82"/>
        <v>0.25837320574162681</v>
      </c>
      <c r="S350" s="90">
        <f t="shared" si="82"/>
        <v>0.25837320574162675</v>
      </c>
      <c r="T350" s="92">
        <v>2524</v>
      </c>
      <c r="U350" s="191">
        <v>23617</v>
      </c>
      <c r="V350" s="191">
        <v>9356.9730586370843</v>
      </c>
      <c r="W350" s="196"/>
      <c r="X350" s="89">
        <v>0</v>
      </c>
      <c r="Y350" s="89">
        <f t="shared" si="83"/>
        <v>0</v>
      </c>
      <c r="Z350" s="1"/>
    </row>
    <row r="351" spans="2:26">
      <c r="B351" s="205">
        <v>5612</v>
      </c>
      <c r="C351" t="s">
        <v>378</v>
      </c>
      <c r="D351" s="1">
        <v>29015</v>
      </c>
      <c r="E351" s="86">
        <f t="shared" si="76"/>
        <v>10053.707553707554</v>
      </c>
      <c r="F351" s="87">
        <f t="shared" si="70"/>
        <v>0.71015305918898297</v>
      </c>
      <c r="G351" s="189">
        <f t="shared" si="77"/>
        <v>2626.3927089615654</v>
      </c>
      <c r="H351" s="189">
        <f t="shared" si="71"/>
        <v>7579.7693580630776</v>
      </c>
      <c r="I351" s="189">
        <f t="shared" si="72"/>
        <v>940.79789706225631</v>
      </c>
      <c r="J351" s="88">
        <f t="shared" si="73"/>
        <v>2715.1427309216715</v>
      </c>
      <c r="K351" s="189">
        <f t="shared" si="78"/>
        <v>831.37328220042377</v>
      </c>
      <c r="L351" s="88">
        <f t="shared" si="74"/>
        <v>2399.3432924304234</v>
      </c>
      <c r="M351" s="89">
        <f t="shared" si="79"/>
        <v>9979.1126504935019</v>
      </c>
      <c r="N351" s="89">
        <f t="shared" si="80"/>
        <v>38994.112650493502</v>
      </c>
      <c r="O351" s="89">
        <f t="shared" si="81"/>
        <v>13511.473544869545</v>
      </c>
      <c r="P351" s="90">
        <f t="shared" si="75"/>
        <v>0.95439560189928663</v>
      </c>
      <c r="Q351" s="1">
        <v>3577.4862831197115</v>
      </c>
      <c r="R351" s="90">
        <f t="shared" si="82"/>
        <v>0.26686460289045105</v>
      </c>
      <c r="S351" s="90">
        <f t="shared" si="82"/>
        <v>0.25193965607885188</v>
      </c>
      <c r="T351" s="92">
        <v>2886</v>
      </c>
      <c r="U351" s="191">
        <v>22903</v>
      </c>
      <c r="V351" s="191">
        <v>8030.5049088359046</v>
      </c>
      <c r="W351" s="196"/>
      <c r="X351" s="89">
        <v>0</v>
      </c>
      <c r="Y351" s="89">
        <f t="shared" si="83"/>
        <v>0</v>
      </c>
      <c r="Z351" s="1"/>
    </row>
    <row r="352" spans="2:26">
      <c r="B352" s="205">
        <v>5614</v>
      </c>
      <c r="C352" t="s">
        <v>379</v>
      </c>
      <c r="D352" s="1">
        <v>10371</v>
      </c>
      <c r="E352" s="86">
        <f t="shared" si="76"/>
        <v>12258.86524822695</v>
      </c>
      <c r="F352" s="87">
        <f t="shared" si="70"/>
        <v>0.86591644044822524</v>
      </c>
      <c r="G352" s="189">
        <f t="shared" si="77"/>
        <v>1215.0917844691523</v>
      </c>
      <c r="H352" s="189">
        <f t="shared" si="71"/>
        <v>1027.9676496609029</v>
      </c>
      <c r="I352" s="189">
        <f t="shared" si="72"/>
        <v>168.99270398046792</v>
      </c>
      <c r="J352" s="88">
        <f t="shared" si="73"/>
        <v>142.96782756747584</v>
      </c>
      <c r="K352" s="189">
        <f t="shared" si="78"/>
        <v>59.568089118635356</v>
      </c>
      <c r="L352" s="88">
        <f t="shared" si="74"/>
        <v>50.394603394365511</v>
      </c>
      <c r="M352" s="89">
        <f t="shared" si="79"/>
        <v>1078.3622530552684</v>
      </c>
      <c r="N352" s="89">
        <f t="shared" si="80"/>
        <v>11449.362253055268</v>
      </c>
      <c r="O352" s="89">
        <f t="shared" si="81"/>
        <v>13533.525121814737</v>
      </c>
      <c r="P352" s="90">
        <f t="shared" si="75"/>
        <v>0.95595323571187885</v>
      </c>
      <c r="Q352" s="1">
        <v>451.77708091451109</v>
      </c>
      <c r="R352" s="90">
        <f t="shared" si="82"/>
        <v>0.29411030696281509</v>
      </c>
      <c r="S352" s="90">
        <f t="shared" si="82"/>
        <v>0.32164456881308762</v>
      </c>
      <c r="T352" s="92">
        <v>846</v>
      </c>
      <c r="U352" s="191">
        <v>8014</v>
      </c>
      <c r="V352" s="191">
        <v>9275.4629629629635</v>
      </c>
      <c r="W352" s="196"/>
      <c r="X352" s="89">
        <v>0</v>
      </c>
      <c r="Y352" s="89">
        <f t="shared" si="83"/>
        <v>0</v>
      </c>
      <c r="Z352" s="1"/>
    </row>
    <row r="353" spans="2:28">
      <c r="B353" s="205">
        <v>5616</v>
      </c>
      <c r="C353" t="s">
        <v>380</v>
      </c>
      <c r="D353" s="1">
        <v>11728</v>
      </c>
      <c r="E353" s="86">
        <f t="shared" si="76"/>
        <v>11882.472137791287</v>
      </c>
      <c r="F353" s="87">
        <f t="shared" si="70"/>
        <v>0.83932956019478366</v>
      </c>
      <c r="G353" s="189">
        <f t="shared" si="77"/>
        <v>1455.9833751479769</v>
      </c>
      <c r="H353" s="189">
        <f t="shared" si="71"/>
        <v>1437.0555912710531</v>
      </c>
      <c r="I353" s="189">
        <f t="shared" si="72"/>
        <v>300.73029263295007</v>
      </c>
      <c r="J353" s="88">
        <f t="shared" si="73"/>
        <v>296.82079882872176</v>
      </c>
      <c r="K353" s="189">
        <f t="shared" si="78"/>
        <v>191.3056777711175</v>
      </c>
      <c r="L353" s="88">
        <f t="shared" si="74"/>
        <v>188.81870396009296</v>
      </c>
      <c r="M353" s="89">
        <f t="shared" si="79"/>
        <v>1625.8742952311461</v>
      </c>
      <c r="N353" s="89">
        <f t="shared" si="80"/>
        <v>13353.874295231146</v>
      </c>
      <c r="O353" s="89">
        <f t="shared" si="81"/>
        <v>13529.761190710382</v>
      </c>
      <c r="P353" s="90">
        <f t="shared" si="75"/>
        <v>0.95568736690934464</v>
      </c>
      <c r="Q353" s="1">
        <v>770.44826106692915</v>
      </c>
      <c r="R353" s="90">
        <f t="shared" si="82"/>
        <v>0.35395982452089586</v>
      </c>
      <c r="S353" s="90">
        <f t="shared" si="82"/>
        <v>0.34024189316810033</v>
      </c>
      <c r="T353" s="92">
        <v>987</v>
      </c>
      <c r="U353" s="191">
        <v>8662</v>
      </c>
      <c r="V353" s="191">
        <v>8865.9160696008203</v>
      </c>
      <c r="W353" s="196"/>
      <c r="X353" s="89">
        <v>0</v>
      </c>
      <c r="Y353" s="89">
        <f t="shared" si="83"/>
        <v>0</v>
      </c>
      <c r="Z353" s="1"/>
    </row>
    <row r="354" spans="2:28">
      <c r="B354" s="205">
        <v>5618</v>
      </c>
      <c r="C354" t="s">
        <v>381</v>
      </c>
      <c r="D354" s="1">
        <v>14934</v>
      </c>
      <c r="E354" s="86">
        <f t="shared" si="76"/>
        <v>13713.498622589532</v>
      </c>
      <c r="F354" s="87">
        <f t="shared" si="70"/>
        <v>0.96866583267826201</v>
      </c>
      <c r="G354" s="189">
        <f t="shared" si="77"/>
        <v>284.12642487709991</v>
      </c>
      <c r="H354" s="189">
        <f t="shared" si="71"/>
        <v>309.41367669116181</v>
      </c>
      <c r="I354" s="189">
        <f t="shared" si="72"/>
        <v>0</v>
      </c>
      <c r="J354" s="88">
        <f t="shared" si="73"/>
        <v>0</v>
      </c>
      <c r="K354" s="189">
        <f t="shared" si="78"/>
        <v>-109.42461486183257</v>
      </c>
      <c r="L354" s="88">
        <f t="shared" si="74"/>
        <v>-119.16340558453567</v>
      </c>
      <c r="M354" s="89">
        <f t="shared" si="79"/>
        <v>190.25027110662614</v>
      </c>
      <c r="N354" s="89">
        <f t="shared" si="80"/>
        <v>15124.250271106626</v>
      </c>
      <c r="O354" s="89">
        <f t="shared" si="81"/>
        <v>13888.200432604799</v>
      </c>
      <c r="P354" s="90">
        <f t="shared" si="75"/>
        <v>0.98100605882522685</v>
      </c>
      <c r="Q354" s="1">
        <v>252.93887887719092</v>
      </c>
      <c r="R354" s="90">
        <f t="shared" si="82"/>
        <v>0.16799624589394652</v>
      </c>
      <c r="S354" s="90">
        <f t="shared" si="82"/>
        <v>0.17764910743026016</v>
      </c>
      <c r="T354" s="92">
        <v>1089</v>
      </c>
      <c r="U354" s="191">
        <v>12786</v>
      </c>
      <c r="V354" s="191">
        <v>11644.808743169398</v>
      </c>
      <c r="W354" s="196"/>
      <c r="X354" s="89">
        <v>0</v>
      </c>
      <c r="Y354" s="89">
        <f t="shared" si="83"/>
        <v>0</v>
      </c>
      <c r="Z354" s="1"/>
    </row>
    <row r="355" spans="2:28">
      <c r="B355" s="205">
        <v>5620</v>
      </c>
      <c r="C355" t="s">
        <v>382</v>
      </c>
      <c r="D355" s="1">
        <v>41695</v>
      </c>
      <c r="E355" s="86">
        <f t="shared" si="76"/>
        <v>14157.894736842105</v>
      </c>
      <c r="F355" s="87">
        <f t="shared" si="70"/>
        <v>1.0000561688644165</v>
      </c>
      <c r="G355" s="189">
        <f t="shared" si="77"/>
        <v>-0.28708824454690329</v>
      </c>
      <c r="H355" s="189">
        <f t="shared" si="71"/>
        <v>-0.84547488019063022</v>
      </c>
      <c r="I355" s="189">
        <f t="shared" si="72"/>
        <v>0</v>
      </c>
      <c r="J355" s="88">
        <f t="shared" si="73"/>
        <v>0</v>
      </c>
      <c r="K355" s="189">
        <f t="shared" si="78"/>
        <v>-109.42461486183257</v>
      </c>
      <c r="L355" s="88">
        <f t="shared" si="74"/>
        <v>-322.25549076809693</v>
      </c>
      <c r="M355" s="89">
        <f t="shared" si="79"/>
        <v>-323.10096564828757</v>
      </c>
      <c r="N355" s="89">
        <f t="shared" si="80"/>
        <v>41371.899034351714</v>
      </c>
      <c r="O355" s="89">
        <f t="shared" si="81"/>
        <v>14048.183033735728</v>
      </c>
      <c r="P355" s="90">
        <f t="shared" si="75"/>
        <v>0.99230657985224269</v>
      </c>
      <c r="Q355" s="1">
        <v>341.62780375879913</v>
      </c>
      <c r="R355" s="90">
        <f t="shared" si="82"/>
        <v>0.29411216983767341</v>
      </c>
      <c r="S355" s="90">
        <f t="shared" si="82"/>
        <v>0.29894586554844238</v>
      </c>
      <c r="T355" s="92">
        <v>2945</v>
      </c>
      <c r="U355" s="191">
        <v>32219</v>
      </c>
      <c r="V355" s="191">
        <v>10899.526387009471</v>
      </c>
      <c r="W355" s="196"/>
      <c r="X355" s="89">
        <v>0</v>
      </c>
      <c r="Y355" s="89">
        <f t="shared" si="83"/>
        <v>0</v>
      </c>
      <c r="Z355" s="1"/>
    </row>
    <row r="356" spans="2:28">
      <c r="B356" s="205">
        <v>5622</v>
      </c>
      <c r="C356" t="s">
        <v>383</v>
      </c>
      <c r="D356" s="1">
        <v>52253</v>
      </c>
      <c r="E356" s="86">
        <f t="shared" si="76"/>
        <v>13377.624167946749</v>
      </c>
      <c r="F356" s="87">
        <f t="shared" si="70"/>
        <v>0.94494102566614213</v>
      </c>
      <c r="G356" s="189">
        <f t="shared" si="77"/>
        <v>499.08607584848068</v>
      </c>
      <c r="H356" s="189">
        <f t="shared" si="71"/>
        <v>1949.4302122641654</v>
      </c>
      <c r="I356" s="189">
        <f t="shared" si="72"/>
        <v>0</v>
      </c>
      <c r="J356" s="88">
        <f t="shared" si="73"/>
        <v>0</v>
      </c>
      <c r="K356" s="189">
        <f t="shared" si="78"/>
        <v>-109.42461486183257</v>
      </c>
      <c r="L356" s="88">
        <f t="shared" si="74"/>
        <v>-427.41254565031801</v>
      </c>
      <c r="M356" s="89">
        <f t="shared" si="79"/>
        <v>1522.0176666138475</v>
      </c>
      <c r="N356" s="89">
        <f t="shared" si="80"/>
        <v>53775.01766661385</v>
      </c>
      <c r="O356" s="89">
        <f t="shared" si="81"/>
        <v>13767.285628933398</v>
      </c>
      <c r="P356" s="90">
        <f t="shared" si="75"/>
        <v>0.97246512830086373</v>
      </c>
      <c r="Q356" s="1">
        <v>1415.8819291958757</v>
      </c>
      <c r="R356" s="90">
        <f t="shared" si="82"/>
        <v>0.27839213191760043</v>
      </c>
      <c r="S356" s="90">
        <f t="shared" si="82"/>
        <v>0.27511923859471887</v>
      </c>
      <c r="T356" s="92">
        <v>3906</v>
      </c>
      <c r="U356" s="191">
        <v>40874</v>
      </c>
      <c r="V356" s="191">
        <v>10491.273100616016</v>
      </c>
      <c r="W356" s="196"/>
      <c r="X356" s="89">
        <v>0</v>
      </c>
      <c r="Y356" s="89">
        <f t="shared" si="83"/>
        <v>0</v>
      </c>
      <c r="Z356" s="1"/>
    </row>
    <row r="357" spans="2:28">
      <c r="B357" s="205">
        <v>5624</v>
      </c>
      <c r="C357" t="s">
        <v>384</v>
      </c>
      <c r="D357" s="1">
        <v>16887</v>
      </c>
      <c r="E357" s="86">
        <f t="shared" si="76"/>
        <v>13520.416333066454</v>
      </c>
      <c r="F357" s="87">
        <f t="shared" si="70"/>
        <v>0.9550272841281342</v>
      </c>
      <c r="G357" s="189">
        <f t="shared" si="77"/>
        <v>407.69909017186961</v>
      </c>
      <c r="H357" s="189">
        <f t="shared" si="71"/>
        <v>509.21616362466517</v>
      </c>
      <c r="I357" s="189">
        <f t="shared" si="72"/>
        <v>0</v>
      </c>
      <c r="J357" s="88">
        <f t="shared" si="73"/>
        <v>0</v>
      </c>
      <c r="K357" s="189">
        <f t="shared" si="78"/>
        <v>-109.42461486183257</v>
      </c>
      <c r="L357" s="88">
        <f t="shared" si="74"/>
        <v>-136.67134396242889</v>
      </c>
      <c r="M357" s="89">
        <f t="shared" si="79"/>
        <v>372.54481966223625</v>
      </c>
      <c r="N357" s="89">
        <f t="shared" si="80"/>
        <v>17259.544819662235</v>
      </c>
      <c r="O357" s="89">
        <f t="shared" si="81"/>
        <v>13818.69080837649</v>
      </c>
      <c r="P357" s="90">
        <f t="shared" si="75"/>
        <v>0.97609618134718079</v>
      </c>
      <c r="Q357" s="1">
        <v>227.09482067732841</v>
      </c>
      <c r="R357" s="90">
        <f t="shared" si="82"/>
        <v>0.27103718199608612</v>
      </c>
      <c r="S357" s="90">
        <f t="shared" si="82"/>
        <v>0.25984309952854667</v>
      </c>
      <c r="T357" s="92">
        <v>1249</v>
      </c>
      <c r="U357" s="191">
        <v>13286</v>
      </c>
      <c r="V357" s="191">
        <v>10731.825525040387</v>
      </c>
      <c r="W357" s="196"/>
      <c r="X357" s="89">
        <v>0</v>
      </c>
      <c r="Y357" s="89">
        <f t="shared" si="83"/>
        <v>0</v>
      </c>
      <c r="Z357" s="1"/>
    </row>
    <row r="358" spans="2:28">
      <c r="B358" s="205">
        <v>5626</v>
      </c>
      <c r="C358" t="s">
        <v>385</v>
      </c>
      <c r="D358" s="1">
        <v>11026</v>
      </c>
      <c r="E358" s="86">
        <f t="shared" si="76"/>
        <v>10820.412168792935</v>
      </c>
      <c r="F358" s="87">
        <f t="shared" si="70"/>
        <v>0.7643099585207529</v>
      </c>
      <c r="G358" s="189">
        <f t="shared" si="77"/>
        <v>2135.7017553069222</v>
      </c>
      <c r="H358" s="189">
        <f t="shared" si="71"/>
        <v>2176.2800886577534</v>
      </c>
      <c r="I358" s="189">
        <f t="shared" si="72"/>
        <v>672.45128178237326</v>
      </c>
      <c r="J358" s="88">
        <f t="shared" si="73"/>
        <v>685.2278561362383</v>
      </c>
      <c r="K358" s="189">
        <f t="shared" si="78"/>
        <v>563.02666692054072</v>
      </c>
      <c r="L358" s="88">
        <f t="shared" si="74"/>
        <v>573.72417359203098</v>
      </c>
      <c r="M358" s="89">
        <f t="shared" si="79"/>
        <v>2750.0042622497845</v>
      </c>
      <c r="N358" s="89">
        <f t="shared" si="80"/>
        <v>13776.004262249784</v>
      </c>
      <c r="O358" s="89">
        <f t="shared" si="81"/>
        <v>13519.140591020398</v>
      </c>
      <c r="P358" s="90">
        <f t="shared" si="75"/>
        <v>0.95493717089260421</v>
      </c>
      <c r="Q358" s="1">
        <v>1135.9722877681866</v>
      </c>
      <c r="R358" s="90">
        <f t="shared" si="82"/>
        <v>9.6350800437506212E-2</v>
      </c>
      <c r="S358" s="90">
        <f t="shared" si="82"/>
        <v>0.13077987366027383</v>
      </c>
      <c r="T358" s="92">
        <v>1019</v>
      </c>
      <c r="U358" s="191">
        <v>10057</v>
      </c>
      <c r="V358" s="191">
        <v>9568.9819219790679</v>
      </c>
      <c r="W358" s="196"/>
      <c r="X358" s="89">
        <v>0</v>
      </c>
      <c r="Y358" s="89">
        <f t="shared" si="83"/>
        <v>0</v>
      </c>
      <c r="Z358" s="1"/>
    </row>
    <row r="359" spans="2:28">
      <c r="B359" s="205">
        <v>5628</v>
      </c>
      <c r="C359" t="s">
        <v>386</v>
      </c>
      <c r="D359" s="1">
        <v>34652</v>
      </c>
      <c r="E359" s="86">
        <f t="shared" si="76"/>
        <v>12349.251603706345</v>
      </c>
      <c r="F359" s="87">
        <f t="shared" si="70"/>
        <v>0.87230096541175117</v>
      </c>
      <c r="G359" s="189">
        <f t="shared" si="77"/>
        <v>1157.2445169623395</v>
      </c>
      <c r="H359" s="189">
        <f t="shared" si="71"/>
        <v>3247.2281145963243</v>
      </c>
      <c r="I359" s="189">
        <f t="shared" si="72"/>
        <v>137.3574795626796</v>
      </c>
      <c r="J359" s="88">
        <f t="shared" si="73"/>
        <v>385.42508765287897</v>
      </c>
      <c r="K359" s="189">
        <f t="shared" si="78"/>
        <v>27.932864700847034</v>
      </c>
      <c r="L359" s="88">
        <f t="shared" si="74"/>
        <v>78.379618350576777</v>
      </c>
      <c r="M359" s="89">
        <f t="shared" si="79"/>
        <v>3325.6077329469013</v>
      </c>
      <c r="N359" s="89">
        <f t="shared" si="80"/>
        <v>37977.607732946904</v>
      </c>
      <c r="O359" s="89">
        <f t="shared" si="81"/>
        <v>13534.428985369532</v>
      </c>
      <c r="P359" s="90">
        <f t="shared" si="75"/>
        <v>0.95601708096151417</v>
      </c>
      <c r="Q359" s="1">
        <v>1289.0612163665603</v>
      </c>
      <c r="R359" s="90">
        <f t="shared" si="82"/>
        <v>0.20135903480793232</v>
      </c>
      <c r="S359" s="90">
        <f t="shared" si="82"/>
        <v>0.19793391995459553</v>
      </c>
      <c r="T359" s="92">
        <v>2806</v>
      </c>
      <c r="U359" s="191">
        <v>28844</v>
      </c>
      <c r="V359" s="191">
        <v>10308.79199428163</v>
      </c>
      <c r="W359" s="196"/>
      <c r="X359" s="89">
        <v>0</v>
      </c>
      <c r="Y359" s="89">
        <f t="shared" si="83"/>
        <v>0</v>
      </c>
      <c r="Z359" s="1"/>
    </row>
    <row r="360" spans="2:28">
      <c r="B360" s="205">
        <v>5630</v>
      </c>
      <c r="C360" t="s">
        <v>387</v>
      </c>
      <c r="D360" s="1">
        <v>10827</v>
      </c>
      <c r="E360" s="86">
        <f t="shared" si="76"/>
        <v>12531.25</v>
      </c>
      <c r="F360" s="87">
        <f t="shared" si="70"/>
        <v>0.88515659277160663</v>
      </c>
      <c r="G360" s="189">
        <f t="shared" si="77"/>
        <v>1040.7655433344003</v>
      </c>
      <c r="H360" s="189">
        <f t="shared" si="71"/>
        <v>899.22142944092184</v>
      </c>
      <c r="I360" s="189">
        <f t="shared" si="72"/>
        <v>73.658040859900382</v>
      </c>
      <c r="J360" s="88">
        <f t="shared" si="73"/>
        <v>63.640547302953927</v>
      </c>
      <c r="K360" s="189">
        <f t="shared" si="78"/>
        <v>-35.766574001932185</v>
      </c>
      <c r="L360" s="88">
        <f t="shared" si="74"/>
        <v>-30.902319937669407</v>
      </c>
      <c r="M360" s="89">
        <f t="shared" si="79"/>
        <v>868.31910950325243</v>
      </c>
      <c r="N360" s="89">
        <f t="shared" si="80"/>
        <v>11695.319109503253</v>
      </c>
      <c r="O360" s="89">
        <f t="shared" si="81"/>
        <v>13536.24896933247</v>
      </c>
      <c r="P360" s="90">
        <f t="shared" si="75"/>
        <v>0.95614563723511281</v>
      </c>
      <c r="Q360" s="1">
        <v>466.80263302370128</v>
      </c>
      <c r="R360" s="90">
        <f t="shared" si="82"/>
        <v>0.22574436771198914</v>
      </c>
      <c r="S360" s="90">
        <f t="shared" si="82"/>
        <v>0.26263019359221101</v>
      </c>
      <c r="T360" s="92">
        <v>864</v>
      </c>
      <c r="U360" s="191">
        <v>8833</v>
      </c>
      <c r="V360" s="191">
        <v>9924.7191011235955</v>
      </c>
      <c r="W360" s="196"/>
      <c r="X360" s="89">
        <v>0</v>
      </c>
      <c r="Y360" s="89">
        <f t="shared" si="83"/>
        <v>0</v>
      </c>
      <c r="Z360" s="1"/>
    </row>
    <row r="361" spans="2:28">
      <c r="B361" s="205">
        <v>5632</v>
      </c>
      <c r="C361" t="s">
        <v>388</v>
      </c>
      <c r="D361" s="1">
        <v>26946</v>
      </c>
      <c r="E361" s="86">
        <f t="shared" si="76"/>
        <v>12807.03422053232</v>
      </c>
      <c r="F361" s="87">
        <f t="shared" si="70"/>
        <v>0.90463686975806534</v>
      </c>
      <c r="G361" s="189">
        <f t="shared" si="77"/>
        <v>864.26364219371578</v>
      </c>
      <c r="H361" s="189">
        <f t="shared" si="71"/>
        <v>1818.410703175578</v>
      </c>
      <c r="I361" s="189">
        <f t="shared" si="72"/>
        <v>0</v>
      </c>
      <c r="J361" s="88">
        <f t="shared" si="73"/>
        <v>0</v>
      </c>
      <c r="K361" s="189">
        <f t="shared" si="78"/>
        <v>-109.42461486183257</v>
      </c>
      <c r="L361" s="88">
        <f t="shared" si="74"/>
        <v>-230.22938966929573</v>
      </c>
      <c r="M361" s="89">
        <f t="shared" si="79"/>
        <v>1588.1813135062823</v>
      </c>
      <c r="N361" s="89">
        <f t="shared" si="80"/>
        <v>28534.181313506284</v>
      </c>
      <c r="O361" s="89">
        <f t="shared" si="81"/>
        <v>13561.873247864203</v>
      </c>
      <c r="P361" s="90">
        <f t="shared" si="75"/>
        <v>0.95795563217395618</v>
      </c>
      <c r="Q361" s="1">
        <v>658.23063467181771</v>
      </c>
      <c r="R361" s="90">
        <f t="shared" si="82"/>
        <v>0.25499510968282801</v>
      </c>
      <c r="S361" s="90">
        <f t="shared" si="82"/>
        <v>0.25678455137914402</v>
      </c>
      <c r="T361" s="92">
        <v>2104</v>
      </c>
      <c r="U361" s="191">
        <v>21471</v>
      </c>
      <c r="V361" s="191">
        <v>10190.317987660179</v>
      </c>
      <c r="W361" s="196"/>
      <c r="X361" s="89">
        <v>0</v>
      </c>
      <c r="Y361" s="89">
        <f t="shared" si="83"/>
        <v>0</v>
      </c>
      <c r="Z361" s="1"/>
    </row>
    <row r="362" spans="2:28">
      <c r="B362" s="205">
        <v>5634</v>
      </c>
      <c r="C362" t="s">
        <v>389</v>
      </c>
      <c r="D362" s="1">
        <v>22264</v>
      </c>
      <c r="E362" s="86">
        <f t="shared" si="76"/>
        <v>11307.262569832401</v>
      </c>
      <c r="F362" s="87">
        <f t="shared" si="70"/>
        <v>0.79869909305829567</v>
      </c>
      <c r="G362" s="189">
        <f t="shared" si="77"/>
        <v>1824.1174986416638</v>
      </c>
      <c r="H362" s="189">
        <f t="shared" si="71"/>
        <v>3591.6873548254362</v>
      </c>
      <c r="I362" s="189">
        <f t="shared" si="72"/>
        <v>502.05364141856006</v>
      </c>
      <c r="J362" s="88">
        <f t="shared" si="73"/>
        <v>988.5436199531448</v>
      </c>
      <c r="K362" s="189">
        <f t="shared" si="78"/>
        <v>392.62902655672747</v>
      </c>
      <c r="L362" s="88">
        <f t="shared" si="74"/>
        <v>773.08655329019632</v>
      </c>
      <c r="M362" s="89">
        <f t="shared" si="79"/>
        <v>4364.7739081156324</v>
      </c>
      <c r="N362" s="89">
        <f t="shared" si="80"/>
        <v>26628.773908115632</v>
      </c>
      <c r="O362" s="89">
        <f t="shared" si="81"/>
        <v>13524.009095030793</v>
      </c>
      <c r="P362" s="90">
        <f t="shared" si="75"/>
        <v>0.95528106223797971</v>
      </c>
      <c r="Q362" s="1">
        <v>1440.4399554617885</v>
      </c>
      <c r="R362" s="90">
        <f t="shared" si="82"/>
        <v>0.27507015634843363</v>
      </c>
      <c r="S362" s="90">
        <f t="shared" si="82"/>
        <v>0.28348859821360839</v>
      </c>
      <c r="T362" s="92">
        <v>1969</v>
      </c>
      <c r="U362" s="191">
        <v>17461</v>
      </c>
      <c r="V362" s="191">
        <v>8809.7880928355207</v>
      </c>
      <c r="W362" s="196"/>
      <c r="X362" s="89">
        <v>0</v>
      </c>
      <c r="Y362" s="89">
        <f t="shared" si="83"/>
        <v>0</v>
      </c>
      <c r="Z362" s="1"/>
    </row>
    <row r="363" spans="2:28">
      <c r="B363" s="205">
        <v>5636</v>
      </c>
      <c r="C363" t="s">
        <v>390</v>
      </c>
      <c r="D363" s="1">
        <v>9937</v>
      </c>
      <c r="E363" s="86">
        <f t="shared" ref="E363" si="84">D363/T363*1000</f>
        <v>11369.565217391304</v>
      </c>
      <c r="F363" s="87">
        <f t="shared" ref="F363" si="85">E363/E$365</f>
        <v>0.80309989898219714</v>
      </c>
      <c r="G363" s="189">
        <f t="shared" si="77"/>
        <v>1784.2438042039657</v>
      </c>
      <c r="H363" s="189">
        <f t="shared" ref="H363" si="86">G363*T363/1000</f>
        <v>1559.429084874266</v>
      </c>
      <c r="I363" s="189">
        <f t="shared" ref="I363" si="87">IF(E363+Y363&lt;(E$365+Y$365)*0.9,((E$365+Y$365)*0.9-E363-Y363)*0.35,0)</f>
        <v>480.24771477294394</v>
      </c>
      <c r="J363" s="88">
        <f>I363*T363/1000</f>
        <v>419.73650271155299</v>
      </c>
      <c r="K363" s="189">
        <f t="shared" ref="K363" si="88">I363+J$367</f>
        <v>370.8230999111114</v>
      </c>
      <c r="L363" s="88">
        <f t="shared" ref="L363" si="89">K363*T363/1000</f>
        <v>324.09938932231137</v>
      </c>
      <c r="M363" s="89">
        <f t="shared" ref="M363" si="90">+H363+L363</f>
        <v>1883.5284741965775</v>
      </c>
      <c r="N363" s="89">
        <f t="shared" ref="N363" si="91">D363+M363</f>
        <v>11820.528474196577</v>
      </c>
      <c r="O363" s="89">
        <f t="shared" ref="O363" si="92">N363/T363*1000</f>
        <v>13524.63212150638</v>
      </c>
      <c r="P363" s="90">
        <f t="shared" ref="P363" si="93">O363/O$365</f>
        <v>0.95532507029721858</v>
      </c>
      <c r="Q363" s="1">
        <v>382.91185427811115</v>
      </c>
      <c r="R363" s="90">
        <f t="shared" ref="R363" si="94">(D363-U363)/U363</f>
        <v>0.18213181061146799</v>
      </c>
      <c r="S363" s="90">
        <f t="shared" ref="S363" si="95">(E363-V363)/V363</f>
        <v>0.17401648925715579</v>
      </c>
      <c r="T363" s="92">
        <v>874</v>
      </c>
      <c r="U363" s="191">
        <v>8406</v>
      </c>
      <c r="V363" s="191">
        <v>9684.3317972350233</v>
      </c>
      <c r="W363" s="196"/>
      <c r="X363" s="89">
        <v>0</v>
      </c>
      <c r="Y363" s="89">
        <f t="shared" ref="Y363" si="96">X363*1000/T363</f>
        <v>0</v>
      </c>
      <c r="Z363" s="1"/>
    </row>
    <row r="364" spans="2:28">
      <c r="B364" s="86"/>
      <c r="C364" s="86"/>
      <c r="D364" s="86"/>
      <c r="E364" s="86"/>
      <c r="F364" s="87"/>
      <c r="G364" s="189"/>
      <c r="H364" s="189"/>
      <c r="I364" s="189"/>
      <c r="J364" s="88"/>
      <c r="K364" s="189"/>
      <c r="L364" s="88"/>
      <c r="M364" s="89"/>
      <c r="N364" s="89"/>
      <c r="O364" s="89"/>
      <c r="P364" s="90"/>
      <c r="Q364" s="91"/>
      <c r="R364" s="90"/>
      <c r="S364" s="90"/>
      <c r="T364" s="92"/>
      <c r="U364" s="1"/>
      <c r="V364" s="126"/>
      <c r="X364" s="89"/>
      <c r="Y364" s="89"/>
    </row>
    <row r="365" spans="2:28" ht="23.25" customHeight="1">
      <c r="B365" s="202"/>
      <c r="C365" s="211" t="s">
        <v>391</v>
      </c>
      <c r="D365" s="168">
        <f>SUM(D7:D363)</f>
        <v>79667662</v>
      </c>
      <c r="E365" s="212">
        <f>D365/T365*1000</f>
        <v>14157.099548637027</v>
      </c>
      <c r="F365" s="213">
        <f>E365/E$365</f>
        <v>1</v>
      </c>
      <c r="G365" s="214">
        <f>($E$365-E365)*0.6</f>
        <v>0</v>
      </c>
      <c r="H365" s="168">
        <f>SUM(H7:H363)</f>
        <v>3.0406681617023423E-9</v>
      </c>
      <c r="I365" s="215">
        <f>IF(E365&lt;E$365*0.9,(E$365*0.9-E365)*0.35,0)</f>
        <v>0</v>
      </c>
      <c r="J365" s="168">
        <f>SUM(J7:J363)</f>
        <v>615776.07767347654</v>
      </c>
      <c r="K365" s="95"/>
      <c r="L365" s="168">
        <f>SUM(L7:L363)</f>
        <v>-1.0004441719502211E-10</v>
      </c>
      <c r="M365" s="168">
        <f>SUM(M7:M363)</f>
        <v>4.1313796828035265E-9</v>
      </c>
      <c r="N365" s="168">
        <f>SUM(N7:N363)</f>
        <v>79667661.999999955</v>
      </c>
      <c r="O365" s="216">
        <f t="shared" ref="O365" si="97">N365/T365*1000</f>
        <v>14157.099548637018</v>
      </c>
      <c r="P365" s="217">
        <f>O365/O$365</f>
        <v>1</v>
      </c>
      <c r="Q365" s="168">
        <f>SUM(Q7:Q363)</f>
        <v>-3.0649971449747682E-9</v>
      </c>
      <c r="R365" s="217">
        <f t="shared" ref="R365" si="98">(D365-U365)/U365</f>
        <v>0.20454228733523522</v>
      </c>
      <c r="S365" s="217">
        <f>(E365-V365)/V365</f>
        <v>1.8667234568547806</v>
      </c>
      <c r="T365" s="168">
        <f>SUM(T7:T363)</f>
        <v>5627400</v>
      </c>
      <c r="U365" s="168">
        <f>SUM(U7:U363)</f>
        <v>66139365</v>
      </c>
      <c r="V365" s="168">
        <v>4938.4252655362361</v>
      </c>
      <c r="W365" s="203"/>
      <c r="X365" s="96">
        <f>SUM(X7:X362)</f>
        <v>1950.5289999999986</v>
      </c>
      <c r="Y365" s="97">
        <f>X365*1000/T365</f>
        <v>0.34661282297330892</v>
      </c>
      <c r="Z365" s="1"/>
      <c r="AA365" s="46"/>
      <c r="AB365" s="1"/>
    </row>
    <row r="367" spans="2:28" ht="19.5" customHeight="1">
      <c r="B367" s="190" t="s">
        <v>392</v>
      </c>
      <c r="C367" s="102" t="s">
        <v>393</v>
      </c>
      <c r="D367" s="98"/>
      <c r="E367" s="98"/>
      <c r="F367" s="98"/>
      <c r="G367" s="98"/>
      <c r="H367" s="98"/>
      <c r="I367" s="98"/>
      <c r="J367" s="99">
        <f>-J365*1000/$T$365</f>
        <v>-109.42461486183257</v>
      </c>
      <c r="S367" s="100"/>
    </row>
    <row r="368" spans="2:28" ht="20.25" customHeight="1">
      <c r="B368" s="101"/>
      <c r="C368" s="102" t="s">
        <v>394</v>
      </c>
      <c r="D368" s="102"/>
      <c r="E368" s="102"/>
      <c r="F368" s="102"/>
      <c r="G368" s="102"/>
      <c r="H368" s="102"/>
      <c r="I368" s="102"/>
      <c r="J368" s="103">
        <f>J365/D365</f>
        <v>7.7293102648534678E-3</v>
      </c>
    </row>
    <row r="369" spans="2:10" ht="21.75" customHeight="1">
      <c r="B369" s="101" t="s">
        <v>395</v>
      </c>
      <c r="C369" s="102" t="s">
        <v>446</v>
      </c>
      <c r="D369" s="167"/>
      <c r="E369" s="104"/>
      <c r="F369" s="104"/>
      <c r="G369" s="104"/>
      <c r="H369" s="104"/>
      <c r="I369" s="104"/>
      <c r="J369" s="104"/>
    </row>
    <row r="371" spans="2:10" ht="15.6">
      <c r="C371" s="233" t="s">
        <v>443</v>
      </c>
    </row>
  </sheetData>
  <sheetProtection sheet="1" objects="1" scenarios="1"/>
  <mergeCells count="10">
    <mergeCell ref="R1:S1"/>
    <mergeCell ref="D2:F2"/>
    <mergeCell ref="G2:H2"/>
    <mergeCell ref="N2:P2"/>
    <mergeCell ref="G3:H3"/>
    <mergeCell ref="D1:F1"/>
    <mergeCell ref="G1:H1"/>
    <mergeCell ref="I1:L1"/>
    <mergeCell ref="N1:P1"/>
    <mergeCell ref="R2:S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90012-6A72-417C-A5EE-B33A081868F9}">
  <dimension ref="A1:T25"/>
  <sheetViews>
    <sheetView workbookViewId="0">
      <selection activeCell="K10" sqref="K10"/>
    </sheetView>
  </sheetViews>
  <sheetFormatPr baseColWidth="10" defaultColWidth="11.5546875" defaultRowHeight="14.4"/>
  <cols>
    <col min="2" max="2" width="18.6640625" customWidth="1"/>
    <col min="11" max="11" width="12.5546875" customWidth="1"/>
  </cols>
  <sheetData>
    <row r="1" spans="1:20" ht="33" customHeight="1">
      <c r="A1" s="49"/>
      <c r="B1" s="2"/>
      <c r="C1" s="246" t="s">
        <v>396</v>
      </c>
      <c r="D1" s="246"/>
      <c r="E1" s="246"/>
      <c r="F1" s="247" t="s">
        <v>397</v>
      </c>
      <c r="G1" s="247"/>
      <c r="H1" s="247" t="s">
        <v>398</v>
      </c>
      <c r="I1" s="247"/>
      <c r="J1" s="247"/>
      <c r="K1" s="4" t="s">
        <v>399</v>
      </c>
      <c r="L1" s="50" t="s">
        <v>9</v>
      </c>
      <c r="M1" s="45"/>
      <c r="N1" s="248" t="s">
        <v>400</v>
      </c>
      <c r="O1" s="249"/>
      <c r="Q1" s="121"/>
    </row>
    <row r="2" spans="1:20">
      <c r="A2" s="109"/>
      <c r="B2" s="110"/>
      <c r="C2" s="250" t="s">
        <v>425</v>
      </c>
      <c r="D2" s="250"/>
      <c r="E2" s="250"/>
      <c r="F2" s="251" t="str">
        <f>C2</f>
        <v>Mars</v>
      </c>
      <c r="G2" s="251"/>
      <c r="H2" s="251" t="str">
        <f>C2</f>
        <v>Mars</v>
      </c>
      <c r="I2" s="252"/>
      <c r="J2" s="252"/>
      <c r="K2" s="106" t="s">
        <v>402</v>
      </c>
      <c r="L2" s="107" t="s">
        <v>16</v>
      </c>
      <c r="M2" s="108"/>
      <c r="N2" s="253" t="str">
        <f>C2</f>
        <v>Mars</v>
      </c>
      <c r="O2" s="254"/>
      <c r="P2" s="27"/>
      <c r="Q2" s="255" t="str">
        <f>C2</f>
        <v>Mars</v>
      </c>
      <c r="R2" s="256"/>
      <c r="S2" s="257"/>
      <c r="T2" s="257"/>
    </row>
    <row r="3" spans="1:20">
      <c r="C3" s="258"/>
      <c r="D3" s="259"/>
      <c r="E3" s="47" t="s">
        <v>19</v>
      </c>
      <c r="F3" s="3"/>
      <c r="G3" s="3"/>
      <c r="H3" s="260"/>
      <c r="I3" s="260"/>
      <c r="J3" s="48" t="s">
        <v>25</v>
      </c>
      <c r="K3" s="105" t="str">
        <f>LEFT(C2,3)</f>
        <v>Mar</v>
      </c>
      <c r="L3" s="232" t="s">
        <v>447</v>
      </c>
      <c r="M3" s="45"/>
      <c r="N3" s="118" t="s">
        <v>403</v>
      </c>
      <c r="O3" s="51" t="s">
        <v>403</v>
      </c>
      <c r="Q3" s="261" t="s">
        <v>10</v>
      </c>
      <c r="R3" s="262"/>
      <c r="S3" s="263"/>
      <c r="T3" s="264"/>
    </row>
    <row r="4" spans="1:20">
      <c r="A4" s="49" t="s">
        <v>404</v>
      </c>
      <c r="B4" s="2" t="s">
        <v>405</v>
      </c>
      <c r="C4" s="111" t="s">
        <v>29</v>
      </c>
      <c r="D4" s="111" t="s">
        <v>30</v>
      </c>
      <c r="E4" s="111" t="s">
        <v>31</v>
      </c>
      <c r="F4" s="111" t="s">
        <v>30</v>
      </c>
      <c r="G4" s="111" t="s">
        <v>29</v>
      </c>
      <c r="H4" s="111" t="s">
        <v>29</v>
      </c>
      <c r="I4" s="111" t="s">
        <v>30</v>
      </c>
      <c r="J4" s="111" t="s">
        <v>33</v>
      </c>
      <c r="K4" s="112" t="s">
        <v>406</v>
      </c>
      <c r="L4" s="113"/>
      <c r="M4" s="114"/>
      <c r="N4" s="119" t="s">
        <v>34</v>
      </c>
      <c r="O4" s="115" t="s">
        <v>407</v>
      </c>
      <c r="P4" s="116"/>
      <c r="Q4" s="123" t="s">
        <v>34</v>
      </c>
      <c r="R4" s="117" t="s">
        <v>408</v>
      </c>
      <c r="S4" s="22"/>
      <c r="T4" s="22"/>
    </row>
    <row r="5" spans="1:20">
      <c r="A5" s="5"/>
      <c r="B5" s="5"/>
      <c r="C5" s="6">
        <v>1</v>
      </c>
      <c r="D5" s="6">
        <v>2</v>
      </c>
      <c r="E5" s="6">
        <v>3</v>
      </c>
      <c r="F5" s="6"/>
      <c r="G5" s="6"/>
      <c r="H5" s="6"/>
      <c r="I5" s="6"/>
      <c r="J5" s="6"/>
      <c r="K5" s="6"/>
      <c r="L5" s="52"/>
      <c r="M5" s="30"/>
      <c r="N5" s="120"/>
      <c r="O5" s="6"/>
      <c r="Q5" s="124"/>
      <c r="R5" s="8"/>
      <c r="S5" s="23"/>
      <c r="T5" s="23"/>
    </row>
    <row r="6" spans="1:20">
      <c r="A6" s="9"/>
      <c r="B6" s="10"/>
      <c r="C6" s="11"/>
      <c r="D6" s="11"/>
      <c r="E6" s="11"/>
      <c r="F6" s="11"/>
      <c r="G6" s="11"/>
      <c r="H6" s="11"/>
      <c r="I6" s="11"/>
      <c r="J6" s="11"/>
      <c r="K6" s="12"/>
      <c r="L6" s="13"/>
      <c r="N6" s="121"/>
      <c r="Q6" s="125"/>
      <c r="R6" s="24"/>
      <c r="S6" s="24"/>
      <c r="T6" s="24"/>
    </row>
    <row r="7" spans="1:20">
      <c r="A7" s="20">
        <v>3</v>
      </c>
      <c r="B7" t="s">
        <v>35</v>
      </c>
      <c r="C7" s="194">
        <v>2373644</v>
      </c>
      <c r="D7" s="53">
        <f t="shared" ref="D7:D21" si="0">C7*1000/L7</f>
        <v>3257.3053351520625</v>
      </c>
      <c r="E7" s="38">
        <f>D7/D$23</f>
        <v>1.1662731537420732</v>
      </c>
      <c r="F7" s="54">
        <f t="shared" ref="F7:F10" si="1">($D$23-D7)*0.875</f>
        <v>-406.33887988331685</v>
      </c>
      <c r="G7" s="53">
        <f t="shared" ref="G7:G10" si="2">(F7*L7)/1000</f>
        <v>-296104.83051529131</v>
      </c>
      <c r="H7" s="53">
        <f>G7+C7</f>
        <v>2077539.1694847087</v>
      </c>
      <c r="I7" s="55">
        <f t="shared" ref="I7:I10" si="3">H7*1000/L7</f>
        <v>2850.9664552687459</v>
      </c>
      <c r="J7" s="38">
        <f>I7/I$23</f>
        <v>1.020784144217759</v>
      </c>
      <c r="K7" s="235">
        <v>-139277.29375310979</v>
      </c>
      <c r="L7" s="64">
        <v>728714</v>
      </c>
      <c r="N7" s="122">
        <f>(C7-Q7)/Q7</f>
        <v>0.21200380301524779</v>
      </c>
      <c r="O7" s="28">
        <f>(D7-R7)/R7</f>
        <v>0.20464576567201112</v>
      </c>
      <c r="Q7" s="1">
        <v>1958446</v>
      </c>
      <c r="R7" s="1">
        <v>2703.9528365709866</v>
      </c>
      <c r="S7" s="25"/>
      <c r="T7" s="1"/>
    </row>
    <row r="8" spans="1:20">
      <c r="A8" s="20">
        <v>11</v>
      </c>
      <c r="B8" t="s">
        <v>409</v>
      </c>
      <c r="C8" s="194">
        <v>1579712</v>
      </c>
      <c r="D8" s="53">
        <f t="shared" si="0"/>
        <v>3104.0355889507628</v>
      </c>
      <c r="E8" s="38">
        <f t="shared" ref="E8:E21" si="4">D8/D$23</f>
        <v>1.1113951573975605</v>
      </c>
      <c r="F8" s="54">
        <f t="shared" si="1"/>
        <v>-272.22785195717955</v>
      </c>
      <c r="G8" s="53">
        <f t="shared" si="2"/>
        <v>-138542.74287375173</v>
      </c>
      <c r="H8" s="53">
        <f t="shared" ref="H8:H10" si="5">G8+C8</f>
        <v>1441169.2571262482</v>
      </c>
      <c r="I8" s="55">
        <f t="shared" si="3"/>
        <v>2831.8077369935827</v>
      </c>
      <c r="J8" s="38">
        <f t="shared" ref="J8:J21" si="6">I8/I$23</f>
        <v>1.0139243946746948</v>
      </c>
      <c r="K8" s="235">
        <v>-47621.493782430654</v>
      </c>
      <c r="L8" s="64">
        <v>508922</v>
      </c>
      <c r="N8" s="122">
        <f>(C8-Q8)/Q8</f>
        <v>0.251023175073808</v>
      </c>
      <c r="O8" s="28">
        <f t="shared" ref="O8:O10" si="7">(D8-R8)/R8</f>
        <v>0.2401432591478378</v>
      </c>
      <c r="Q8" s="1">
        <v>1262736</v>
      </c>
      <c r="R8" s="1">
        <v>2502.9653357013731</v>
      </c>
      <c r="S8" s="25"/>
      <c r="T8" s="1"/>
    </row>
    <row r="9" spans="1:20">
      <c r="A9" s="21">
        <v>15</v>
      </c>
      <c r="B9" t="s">
        <v>410</v>
      </c>
      <c r="C9" s="194">
        <v>745339</v>
      </c>
      <c r="D9" s="53">
        <f t="shared" si="0"/>
        <v>2728.4904216803516</v>
      </c>
      <c r="E9" s="38">
        <f t="shared" si="4"/>
        <v>0.97693178920226342</v>
      </c>
      <c r="F9" s="54">
        <f t="shared" si="1"/>
        <v>56.374169404430233</v>
      </c>
      <c r="G9" s="53">
        <f t="shared" si="2"/>
        <v>15399.675482038801</v>
      </c>
      <c r="H9" s="53">
        <f t="shared" si="5"/>
        <v>760738.67548203876</v>
      </c>
      <c r="I9" s="55">
        <f t="shared" si="3"/>
        <v>2784.8645910847818</v>
      </c>
      <c r="J9" s="38">
        <f t="shared" si="6"/>
        <v>0.99711647365028278</v>
      </c>
      <c r="K9" s="235">
        <v>14109.309396768542</v>
      </c>
      <c r="L9" s="64">
        <v>273169</v>
      </c>
      <c r="N9" s="122">
        <f t="shared" ref="N9:N10" si="8">(C9-Q9)/Q9</f>
        <v>0.23511329703144213</v>
      </c>
      <c r="O9" s="28">
        <f t="shared" si="7"/>
        <v>0.23169509931297561</v>
      </c>
      <c r="Q9" s="1">
        <v>603458</v>
      </c>
      <c r="R9" s="1">
        <v>2215.2320190299288</v>
      </c>
      <c r="S9" s="25"/>
      <c r="T9" s="1"/>
    </row>
    <row r="10" spans="1:20">
      <c r="A10" s="21">
        <v>18</v>
      </c>
      <c r="B10" t="s">
        <v>411</v>
      </c>
      <c r="C10" s="194">
        <v>652534</v>
      </c>
      <c r="D10" s="53">
        <f t="shared" si="0"/>
        <v>2682.3226676312934</v>
      </c>
      <c r="E10" s="38">
        <f t="shared" si="4"/>
        <v>0.96040149603787706</v>
      </c>
      <c r="F10" s="54">
        <f t="shared" si="1"/>
        <v>96.770954197356161</v>
      </c>
      <c r="G10" s="53">
        <f t="shared" si="2"/>
        <v>23541.663569499229</v>
      </c>
      <c r="H10" s="53">
        <f t="shared" si="5"/>
        <v>676075.66356949927</v>
      </c>
      <c r="I10" s="55">
        <f t="shared" si="3"/>
        <v>2779.0936218286497</v>
      </c>
      <c r="J10" s="38">
        <f t="shared" si="6"/>
        <v>0.99505018700473458</v>
      </c>
      <c r="K10" s="235">
        <v>14961.245525464703</v>
      </c>
      <c r="L10" s="64">
        <v>243272</v>
      </c>
      <c r="N10" s="122">
        <f t="shared" si="8"/>
        <v>0.21771406391126172</v>
      </c>
      <c r="O10" s="28">
        <f t="shared" si="7"/>
        <v>0.21926578938650132</v>
      </c>
      <c r="Q10" s="1">
        <v>535868</v>
      </c>
      <c r="R10" s="1">
        <v>2199.9490931185392</v>
      </c>
      <c r="S10" s="25"/>
      <c r="T10" s="1"/>
    </row>
    <row r="11" spans="1:20">
      <c r="A11" s="21">
        <v>31</v>
      </c>
      <c r="B11" t="s">
        <v>412</v>
      </c>
      <c r="C11" s="194">
        <v>740229</v>
      </c>
      <c r="D11" s="53">
        <f t="shared" si="0"/>
        <v>2339.1805288704622</v>
      </c>
      <c r="E11" s="38">
        <f t="shared" si="4"/>
        <v>0.83753998224745674</v>
      </c>
      <c r="F11" s="54">
        <f t="shared" ref="F11:F21" si="9">($D$23-D11)*0.875</f>
        <v>397.0203256130834</v>
      </c>
      <c r="G11" s="53">
        <f t="shared" ref="G11:G21" si="10">(F11*L11)/1000</f>
        <v>125636.28799960902</v>
      </c>
      <c r="H11" s="53">
        <f t="shared" ref="H11:H21" si="11">G11+C11</f>
        <v>865865.28799960902</v>
      </c>
      <c r="I11" s="55">
        <f t="shared" ref="I11:I21" si="12">H11*1000/L11</f>
        <v>2736.2008544835453</v>
      </c>
      <c r="J11" s="38">
        <f t="shared" si="6"/>
        <v>0.97969249778093181</v>
      </c>
      <c r="K11" s="235">
        <v>36721.965935423039</v>
      </c>
      <c r="L11" s="64">
        <v>316448</v>
      </c>
      <c r="N11" s="122">
        <f t="shared" ref="N11:N21" si="13">(C11-Q11)/Q11</f>
        <v>0.22005043512658229</v>
      </c>
      <c r="O11" s="28">
        <f t="shared" ref="O11:O21" si="14">(D11-R11)/R11</f>
        <v>0.21218145526861726</v>
      </c>
      <c r="Q11" s="1">
        <v>606720</v>
      </c>
      <c r="R11" s="1">
        <v>1929.7280276838619</v>
      </c>
      <c r="S11" s="25"/>
      <c r="T11" s="1"/>
    </row>
    <row r="12" spans="1:20">
      <c r="A12" s="21">
        <v>32</v>
      </c>
      <c r="B12" t="s">
        <v>413</v>
      </c>
      <c r="C12" s="194">
        <v>2265877</v>
      </c>
      <c r="D12" s="53">
        <f t="shared" si="0"/>
        <v>3024.3670974777333</v>
      </c>
      <c r="E12" s="38">
        <f t="shared" si="4"/>
        <v>1.0828699768437435</v>
      </c>
      <c r="F12" s="54">
        <f t="shared" si="9"/>
        <v>-202.51792191827877</v>
      </c>
      <c r="G12" s="53">
        <f t="shared" si="10"/>
        <v>-151727.8447266279</v>
      </c>
      <c r="H12" s="53">
        <f t="shared" si="11"/>
        <v>2114149.1552733723</v>
      </c>
      <c r="I12" s="55">
        <f t="shared" si="12"/>
        <v>2821.8491755594546</v>
      </c>
      <c r="J12" s="38">
        <f t="shared" si="6"/>
        <v>1.0103587471054678</v>
      </c>
      <c r="K12" s="235">
        <v>-44085.610071147661</v>
      </c>
      <c r="L12" s="64">
        <v>749207</v>
      </c>
      <c r="N12" s="122">
        <f t="shared" si="13"/>
        <v>0.24731202328735755</v>
      </c>
      <c r="O12" s="28">
        <f t="shared" si="14"/>
        <v>0.23311590709707736</v>
      </c>
      <c r="Q12" s="1">
        <v>1816608</v>
      </c>
      <c r="R12" s="1">
        <v>2452.6219149970298</v>
      </c>
      <c r="S12" s="25"/>
      <c r="T12" s="1"/>
    </row>
    <row r="13" spans="1:20">
      <c r="A13" s="21">
        <v>33</v>
      </c>
      <c r="B13" t="s">
        <v>414</v>
      </c>
      <c r="C13" s="194">
        <v>717402</v>
      </c>
      <c r="D13" s="53">
        <f t="shared" si="0"/>
        <v>2628.0290569673348</v>
      </c>
      <c r="E13" s="38">
        <f t="shared" si="4"/>
        <v>0.94096175243946389</v>
      </c>
      <c r="F13" s="54">
        <f t="shared" si="9"/>
        <v>144.27786352831993</v>
      </c>
      <c r="G13" s="53">
        <f t="shared" si="10"/>
        <v>39385.115463824302</v>
      </c>
      <c r="H13" s="53">
        <f t="shared" si="11"/>
        <v>756787.11546382424</v>
      </c>
      <c r="I13" s="55">
        <f t="shared" si="12"/>
        <v>2772.3069204956546</v>
      </c>
      <c r="J13" s="38">
        <f t="shared" si="6"/>
        <v>0.99262021905493281</v>
      </c>
      <c r="K13" s="235">
        <v>13389.36320625418</v>
      </c>
      <c r="L13" s="64">
        <v>272981</v>
      </c>
      <c r="N13" s="122">
        <f t="shared" si="13"/>
        <v>0.21953010653434446</v>
      </c>
      <c r="O13" s="28">
        <f t="shared" si="14"/>
        <v>0.21178800845929893</v>
      </c>
      <c r="Q13" s="1">
        <v>588261</v>
      </c>
      <c r="R13" s="1">
        <v>2168.7201380286674</v>
      </c>
      <c r="S13" s="25"/>
      <c r="T13" s="1"/>
    </row>
    <row r="14" spans="1:20">
      <c r="A14" s="21">
        <v>34</v>
      </c>
      <c r="B14" t="s">
        <v>415</v>
      </c>
      <c r="C14" s="194">
        <v>900313</v>
      </c>
      <c r="D14" s="53">
        <f t="shared" si="0"/>
        <v>2372.4412893161311</v>
      </c>
      <c r="E14" s="38">
        <f t="shared" si="4"/>
        <v>0.84944894624975809</v>
      </c>
      <c r="F14" s="54">
        <f t="shared" si="9"/>
        <v>367.91716022312312</v>
      </c>
      <c r="G14" s="53">
        <f t="shared" si="10"/>
        <v>139620.14729875253</v>
      </c>
      <c r="H14" s="53">
        <f t="shared" si="11"/>
        <v>1039933.1472987526</v>
      </c>
      <c r="I14" s="55">
        <f t="shared" si="12"/>
        <v>2740.3584495392543</v>
      </c>
      <c r="J14" s="38">
        <f t="shared" si="6"/>
        <v>0.98118111828121957</v>
      </c>
      <c r="K14" s="235">
        <v>40133.374712122852</v>
      </c>
      <c r="L14" s="64">
        <v>379488</v>
      </c>
      <c r="N14" s="122">
        <f t="shared" si="13"/>
        <v>0.21312767637460217</v>
      </c>
      <c r="O14" s="28">
        <f t="shared" si="14"/>
        <v>0.20695155836624424</v>
      </c>
      <c r="Q14" s="1">
        <v>742142</v>
      </c>
      <c r="R14" s="1">
        <v>1965.6474801089109</v>
      </c>
      <c r="S14" s="25"/>
      <c r="T14" s="1"/>
    </row>
    <row r="15" spans="1:20">
      <c r="A15" s="21">
        <v>39</v>
      </c>
      <c r="B15" t="s">
        <v>416</v>
      </c>
      <c r="C15" s="194">
        <v>641142</v>
      </c>
      <c r="D15" s="53">
        <f t="shared" si="0"/>
        <v>2472.2826338438758</v>
      </c>
      <c r="E15" s="38">
        <f t="shared" si="4"/>
        <v>0.88519698574105299</v>
      </c>
      <c r="F15" s="54">
        <f t="shared" si="9"/>
        <v>280.55598376134651</v>
      </c>
      <c r="G15" s="53">
        <f t="shared" si="10"/>
        <v>72757.144380797516</v>
      </c>
      <c r="H15" s="53">
        <f t="shared" si="11"/>
        <v>713899.14438079752</v>
      </c>
      <c r="I15" s="55">
        <f t="shared" si="12"/>
        <v>2752.8386176052222</v>
      </c>
      <c r="J15" s="38">
        <f t="shared" si="6"/>
        <v>0.98564962321763139</v>
      </c>
      <c r="K15" s="235">
        <v>19132.584991736847</v>
      </c>
      <c r="L15" s="64">
        <v>259332</v>
      </c>
      <c r="N15" s="122">
        <f t="shared" si="13"/>
        <v>0.20512921725302671</v>
      </c>
      <c r="O15" s="28">
        <f t="shared" si="14"/>
        <v>0.1992692850311796</v>
      </c>
      <c r="Q15" s="1">
        <v>532011</v>
      </c>
      <c r="R15" s="1">
        <v>2061.4908300428951</v>
      </c>
      <c r="S15" s="25"/>
      <c r="T15" s="1"/>
    </row>
    <row r="16" spans="1:20">
      <c r="A16" s="21">
        <v>40</v>
      </c>
      <c r="B16" t="s">
        <v>417</v>
      </c>
      <c r="C16" s="194">
        <v>457053</v>
      </c>
      <c r="D16" s="53">
        <f t="shared" si="0"/>
        <v>2568.8247163098645</v>
      </c>
      <c r="E16" s="38">
        <f t="shared" si="4"/>
        <v>0.91976372953732644</v>
      </c>
      <c r="F16" s="54">
        <f t="shared" si="9"/>
        <v>196.08166160360645</v>
      </c>
      <c r="G16" s="53">
        <f t="shared" si="10"/>
        <v>34887.437477498475</v>
      </c>
      <c r="H16" s="53">
        <f t="shared" si="11"/>
        <v>491940.43747749849</v>
      </c>
      <c r="I16" s="55">
        <f t="shared" si="12"/>
        <v>2764.9063779134708</v>
      </c>
      <c r="J16" s="38">
        <f t="shared" si="6"/>
        <v>0.98997046619216555</v>
      </c>
      <c r="K16" s="235">
        <v>17473.264919523212</v>
      </c>
      <c r="L16" s="64">
        <v>177923</v>
      </c>
      <c r="N16" s="122">
        <f t="shared" si="13"/>
        <v>0.2257868129215668</v>
      </c>
      <c r="O16" s="28">
        <f t="shared" si="14"/>
        <v>0.22537344754005173</v>
      </c>
      <c r="Q16" s="1">
        <v>372865</v>
      </c>
      <c r="R16" s="1">
        <v>2096.3606820980194</v>
      </c>
      <c r="S16" s="25"/>
      <c r="T16" s="1"/>
    </row>
    <row r="17" spans="1:20">
      <c r="A17" s="21">
        <v>42</v>
      </c>
      <c r="B17" t="s">
        <v>418</v>
      </c>
      <c r="C17" s="194">
        <v>778567</v>
      </c>
      <c r="D17" s="53">
        <f t="shared" si="0"/>
        <v>2403.5038434229618</v>
      </c>
      <c r="E17" s="38">
        <f t="shared" si="4"/>
        <v>0.86057084586122512</v>
      </c>
      <c r="F17" s="54">
        <f t="shared" si="9"/>
        <v>340.73742537964625</v>
      </c>
      <c r="G17" s="53">
        <f t="shared" si="10"/>
        <v>110375.07420322881</v>
      </c>
      <c r="H17" s="53">
        <f t="shared" si="11"/>
        <v>888942.07420322881</v>
      </c>
      <c r="I17" s="55">
        <f t="shared" si="12"/>
        <v>2744.2412688026079</v>
      </c>
      <c r="J17" s="38">
        <f t="shared" si="6"/>
        <v>0.98257135573265297</v>
      </c>
      <c r="K17" s="235">
        <v>38901.204751528174</v>
      </c>
      <c r="L17" s="64">
        <v>323930</v>
      </c>
      <c r="N17" s="122">
        <f t="shared" si="13"/>
        <v>0.21998790302361731</v>
      </c>
      <c r="O17" s="28">
        <f t="shared" si="14"/>
        <v>0.21342716790471161</v>
      </c>
      <c r="Q17" s="1">
        <v>638176</v>
      </c>
      <c r="R17" s="1">
        <v>1980.7565769054092</v>
      </c>
      <c r="S17" s="25"/>
      <c r="T17" s="1"/>
    </row>
    <row r="18" spans="1:20">
      <c r="A18" s="21">
        <v>46</v>
      </c>
      <c r="B18" t="s">
        <v>419</v>
      </c>
      <c r="C18" s="194">
        <v>1919862</v>
      </c>
      <c r="D18" s="53">
        <f t="shared" si="0"/>
        <v>2916.2076853671801</v>
      </c>
      <c r="E18" s="38">
        <f t="shared" si="4"/>
        <v>1.0441436660776775</v>
      </c>
      <c r="F18" s="54">
        <f t="shared" si="9"/>
        <v>-107.87843632154477</v>
      </c>
      <c r="G18" s="53">
        <f t="shared" si="10"/>
        <v>-71020.905524798422</v>
      </c>
      <c r="H18" s="53">
        <f t="shared" si="11"/>
        <v>1848841.0944752016</v>
      </c>
      <c r="I18" s="55">
        <f t="shared" si="12"/>
        <v>2808.3292490456352</v>
      </c>
      <c r="J18" s="38">
        <f t="shared" si="6"/>
        <v>1.0055179582597094</v>
      </c>
      <c r="K18" s="235">
        <v>-4969.8539598662319</v>
      </c>
      <c r="L18" s="64">
        <v>658342</v>
      </c>
      <c r="N18" s="122">
        <f t="shared" si="13"/>
        <v>0.2455297190479836</v>
      </c>
      <c r="O18" s="28">
        <f t="shared" si="14"/>
        <v>0.23960422883156379</v>
      </c>
      <c r="Q18" s="1">
        <v>1541402</v>
      </c>
      <c r="R18" s="1">
        <v>2352.5312495230537</v>
      </c>
      <c r="S18" s="25"/>
      <c r="T18" s="1"/>
    </row>
    <row r="19" spans="1:20">
      <c r="A19" s="21">
        <v>50</v>
      </c>
      <c r="B19" t="s">
        <v>420</v>
      </c>
      <c r="C19" s="194">
        <v>1268992</v>
      </c>
      <c r="D19" s="53">
        <f t="shared" si="0"/>
        <v>2594.1950176422729</v>
      </c>
      <c r="E19" s="38">
        <f t="shared" si="4"/>
        <v>0.92884752681817095</v>
      </c>
      <c r="F19" s="54">
        <f t="shared" si="9"/>
        <v>173.88264793774908</v>
      </c>
      <c r="G19" s="53">
        <f t="shared" si="10"/>
        <v>85057.479361116973</v>
      </c>
      <c r="H19" s="53">
        <f t="shared" si="11"/>
        <v>1354049.4793611169</v>
      </c>
      <c r="I19" s="55">
        <f t="shared" si="12"/>
        <v>2768.0776655800219</v>
      </c>
      <c r="J19" s="38">
        <f t="shared" si="6"/>
        <v>0.99110594085227122</v>
      </c>
      <c r="K19" s="235">
        <v>30281.623559059139</v>
      </c>
      <c r="L19" s="64">
        <v>489166</v>
      </c>
      <c r="N19" s="122">
        <f t="shared" si="13"/>
        <v>0.21239613597648185</v>
      </c>
      <c r="O19" s="28">
        <f t="shared" si="14"/>
        <v>0.20656919110361527</v>
      </c>
      <c r="Q19" s="1">
        <v>1046681</v>
      </c>
      <c r="R19" s="1">
        <v>2150.0590573421114</v>
      </c>
      <c r="S19" s="25"/>
      <c r="T19" s="1"/>
    </row>
    <row r="20" spans="1:20">
      <c r="A20" s="21">
        <v>55</v>
      </c>
      <c r="B20" t="s">
        <v>421</v>
      </c>
      <c r="C20" s="194">
        <v>472971</v>
      </c>
      <c r="D20" s="53">
        <f t="shared" si="0"/>
        <v>2762.3906364984991</v>
      </c>
      <c r="E20" s="38">
        <f t="shared" si="4"/>
        <v>0.98906970885683865</v>
      </c>
      <c r="F20" s="54">
        <f t="shared" si="9"/>
        <v>26.711481438551118</v>
      </c>
      <c r="G20" s="53">
        <f t="shared" si="10"/>
        <v>4573.4864289458446</v>
      </c>
      <c r="H20" s="53">
        <f t="shared" si="11"/>
        <v>477544.48642894585</v>
      </c>
      <c r="I20" s="55">
        <f t="shared" si="12"/>
        <v>2789.10211793705</v>
      </c>
      <c r="J20" s="38">
        <f t="shared" si="6"/>
        <v>0.99863371360710462</v>
      </c>
      <c r="K20" s="235">
        <v>5728.0337631499078</v>
      </c>
      <c r="L20" s="64">
        <v>171218</v>
      </c>
      <c r="N20" s="122">
        <f t="shared" si="13"/>
        <v>0.24044627331880375</v>
      </c>
      <c r="O20" s="28">
        <f t="shared" si="14"/>
        <v>0.23509233976051794</v>
      </c>
      <c r="Q20" s="1">
        <v>381291</v>
      </c>
      <c r="R20" s="1">
        <v>2236.5863244153238</v>
      </c>
      <c r="S20" s="25"/>
      <c r="T20" s="1"/>
    </row>
    <row r="21" spans="1:20">
      <c r="A21" s="21">
        <v>56</v>
      </c>
      <c r="B21" t="s">
        <v>422</v>
      </c>
      <c r="C21" s="194">
        <v>203230</v>
      </c>
      <c r="D21" s="53">
        <f t="shared" si="0"/>
        <v>2699.367761130592</v>
      </c>
      <c r="E21" s="38">
        <f t="shared" si="4"/>
        <v>0.96650446548833768</v>
      </c>
      <c r="F21" s="54">
        <f t="shared" si="9"/>
        <v>81.856497385469822</v>
      </c>
      <c r="G21" s="53">
        <f t="shared" si="10"/>
        <v>6162.8119751572513</v>
      </c>
      <c r="H21" s="53">
        <f t="shared" si="11"/>
        <v>209392.81197515724</v>
      </c>
      <c r="I21" s="55">
        <f t="shared" si="12"/>
        <v>2781.2242585160616</v>
      </c>
      <c r="J21" s="38">
        <f t="shared" si="6"/>
        <v>0.99581305818604193</v>
      </c>
      <c r="K21" s="235">
        <v>5122.2808055229661</v>
      </c>
      <c r="L21" s="64">
        <v>75288</v>
      </c>
      <c r="N21" s="122">
        <f t="shared" si="13"/>
        <v>0.252303047108482</v>
      </c>
      <c r="O21" s="28">
        <f t="shared" si="14"/>
        <v>0.24821120578464986</v>
      </c>
      <c r="Q21" s="1">
        <v>162285</v>
      </c>
      <c r="R21" s="1">
        <v>2162.5889501878946</v>
      </c>
      <c r="S21" s="25"/>
      <c r="T21" s="1"/>
    </row>
    <row r="22" spans="1:20">
      <c r="A22" s="14"/>
      <c r="B22" s="9"/>
      <c r="C22" s="56"/>
      <c r="D22" s="53"/>
      <c r="E22" s="38"/>
      <c r="F22" s="57"/>
      <c r="G22" s="53"/>
      <c r="H22" s="53"/>
      <c r="I22" s="55"/>
      <c r="J22" s="38"/>
      <c r="K22" s="58"/>
      <c r="L22" s="15"/>
      <c r="N22" s="122"/>
      <c r="O22" s="28"/>
      <c r="Q22" s="16"/>
      <c r="R22" s="16"/>
      <c r="S22" s="16"/>
      <c r="T22" s="26"/>
    </row>
    <row r="23" spans="1:20">
      <c r="A23" s="17" t="s">
        <v>391</v>
      </c>
      <c r="B23" s="18"/>
      <c r="C23" s="59">
        <f>SUM(C7:C21)</f>
        <v>15716867</v>
      </c>
      <c r="D23" s="59">
        <f>C23*1000/L23</f>
        <v>2792.9180438568433</v>
      </c>
      <c r="E23" s="60">
        <f>D23/D$23</f>
        <v>1</v>
      </c>
      <c r="F23" s="61"/>
      <c r="G23" s="59">
        <f>SUM(G7:G21)</f>
        <v>-5.8753357734531164E-10</v>
      </c>
      <c r="H23" s="59">
        <f>SUM(H7:H22)</f>
        <v>15716867.000000002</v>
      </c>
      <c r="I23" s="62">
        <f>H23*1000/L23</f>
        <v>2792.9180438568437</v>
      </c>
      <c r="J23" s="60">
        <f>I23/I$23</f>
        <v>1</v>
      </c>
      <c r="K23" s="63">
        <f>SUM(K7:K21)</f>
        <v>-7.9398887464776635E-10</v>
      </c>
      <c r="L23" s="19">
        <f>SUM(L7:L21)</f>
        <v>5627400</v>
      </c>
      <c r="N23" s="227">
        <f>(C23-Q23)/Q23</f>
        <v>0.22894115623252886</v>
      </c>
      <c r="O23" s="128">
        <f>(D23-R23)/R23</f>
        <v>0.22172133986528167</v>
      </c>
      <c r="Q23" s="127">
        <f>SUM(Q7:Q21)</f>
        <v>12788950</v>
      </c>
      <c r="R23" s="127">
        <v>2286.0516164552027</v>
      </c>
      <c r="S23" s="16"/>
      <c r="T23" s="25"/>
    </row>
    <row r="25" spans="1:20">
      <c r="A25" s="65" t="s">
        <v>392</v>
      </c>
      <c r="B25" s="174" t="str">
        <f>komm!C369</f>
        <v>Utbetales/trekkes ved 5. termin rammetilskudd i mai</v>
      </c>
      <c r="C25" s="66"/>
      <c r="D25" s="66"/>
      <c r="E25" s="66"/>
      <c r="O25" s="67"/>
      <c r="Q25" s="46"/>
    </row>
  </sheetData>
  <sheetProtection sheet="1" objects="1" scenarios="1"/>
  <mergeCells count="14">
    <mergeCell ref="Q2:R2"/>
    <mergeCell ref="S2:T2"/>
    <mergeCell ref="C3:D3"/>
    <mergeCell ref="H3:I3"/>
    <mergeCell ref="Q3:R3"/>
    <mergeCell ref="S3:T3"/>
    <mergeCell ref="C1:E1"/>
    <mergeCell ref="F1:G1"/>
    <mergeCell ref="H1:J1"/>
    <mergeCell ref="N1:O1"/>
    <mergeCell ref="C2:E2"/>
    <mergeCell ref="F2:G2"/>
    <mergeCell ref="H2:J2"/>
    <mergeCell ref="N2:O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B731D-BFF1-46DE-95F0-186DFB26424E}">
  <dimension ref="A1:S63"/>
  <sheetViews>
    <sheetView tabSelected="1" zoomScale="90" zoomScaleNormal="90" workbookViewId="0"/>
  </sheetViews>
  <sheetFormatPr baseColWidth="10" defaultColWidth="11.5546875" defaultRowHeight="14.4"/>
  <cols>
    <col min="1" max="1" width="23" style="30" customWidth="1"/>
    <col min="2" max="2" width="12.6640625" style="30" customWidth="1"/>
    <col min="3" max="4" width="13.6640625" style="30" customWidth="1"/>
    <col min="5" max="5" width="14.6640625" style="30" customWidth="1"/>
    <col min="6" max="6" width="11.5546875" style="30" bestFit="1" customWidth="1"/>
    <col min="7" max="8" width="12.33203125" style="30" customWidth="1"/>
    <col min="9" max="9" width="14.6640625" style="30" customWidth="1"/>
    <col min="10" max="12" width="14.5546875" style="30" customWidth="1"/>
    <col min="13" max="13" width="13.6640625" style="30" customWidth="1"/>
    <col min="14" max="14" width="11.5546875" style="30" bestFit="1" customWidth="1"/>
    <col min="15" max="15" width="12.44140625" style="30" bestFit="1" customWidth="1"/>
    <col min="16" max="16" width="11.5546875" style="30"/>
    <col min="17" max="17" width="13.6640625" style="30" bestFit="1" customWidth="1"/>
    <col min="18" max="18" width="12.33203125" style="30" customWidth="1"/>
    <col min="19" max="16384" width="11.5546875" style="30"/>
  </cols>
  <sheetData>
    <row r="1" spans="1:17">
      <c r="A1" s="135" t="s">
        <v>423</v>
      </c>
      <c r="B1" s="266"/>
      <c r="C1" s="266"/>
      <c r="D1" s="130"/>
      <c r="E1" s="130"/>
      <c r="F1" s="266"/>
      <c r="G1" s="266"/>
      <c r="H1" s="130"/>
      <c r="I1" s="130"/>
      <c r="J1" s="266"/>
      <c r="K1" s="266"/>
      <c r="L1" s="158"/>
    </row>
    <row r="2" spans="1:17">
      <c r="A2" s="136"/>
      <c r="B2" s="134">
        <v>2024</v>
      </c>
      <c r="C2" s="134">
        <v>2025</v>
      </c>
      <c r="D2" s="134">
        <v>2026</v>
      </c>
      <c r="E2" s="134"/>
      <c r="F2" s="134">
        <f>B2</f>
        <v>2024</v>
      </c>
      <c r="G2" s="134">
        <f>C2</f>
        <v>2025</v>
      </c>
      <c r="H2" s="134">
        <f>D2</f>
        <v>2026</v>
      </c>
      <c r="I2" s="134"/>
      <c r="J2" s="134">
        <f>F2</f>
        <v>2024</v>
      </c>
      <c r="K2" s="134">
        <f>G2</f>
        <v>2025</v>
      </c>
      <c r="L2" s="134">
        <f>H2</f>
        <v>2026</v>
      </c>
    </row>
    <row r="3" spans="1:17">
      <c r="A3" s="7" t="s">
        <v>401</v>
      </c>
      <c r="B3" s="29">
        <v>25701680.805999998</v>
      </c>
      <c r="C3" s="29">
        <v>26451927.085000027</v>
      </c>
      <c r="D3" s="29">
        <v>40197839</v>
      </c>
      <c r="E3" s="7"/>
      <c r="F3" s="29">
        <v>5090096.4759999998</v>
      </c>
      <c r="G3" s="29">
        <v>5107753</v>
      </c>
      <c r="H3" s="29">
        <v>7856887</v>
      </c>
      <c r="I3" s="7"/>
      <c r="J3" s="29">
        <f t="shared" ref="J3:J14" si="0">B3+F3</f>
        <v>30791777.281999998</v>
      </c>
      <c r="K3" s="29">
        <f t="shared" ref="K3:K14" si="1">C3+G3</f>
        <v>31559680.085000027</v>
      </c>
      <c r="L3" s="29">
        <f>D3+H3</f>
        <v>48054726</v>
      </c>
      <c r="M3" s="147"/>
      <c r="N3" s="147"/>
      <c r="O3" s="147"/>
      <c r="P3" s="164"/>
      <c r="Q3" s="164"/>
    </row>
    <row r="4" spans="1:17">
      <c r="A4" s="7" t="s">
        <v>424</v>
      </c>
      <c r="B4" s="29">
        <v>26869918</v>
      </c>
      <c r="C4" s="29">
        <v>27627230</v>
      </c>
      <c r="D4" s="29">
        <v>57893398.857000001</v>
      </c>
      <c r="E4" s="7"/>
      <c r="F4" s="29">
        <v>5310162</v>
      </c>
      <c r="G4" s="29">
        <v>5327695</v>
      </c>
      <c r="H4" s="29">
        <v>11382702</v>
      </c>
      <c r="I4" s="29"/>
      <c r="J4" s="29">
        <f t="shared" si="0"/>
        <v>32180080</v>
      </c>
      <c r="K4" s="29">
        <f t="shared" si="1"/>
        <v>32954925</v>
      </c>
      <c r="L4" s="29">
        <f t="shared" ref="L4:L14" si="2">D4+H4</f>
        <v>69276100.856999993</v>
      </c>
      <c r="M4" s="164"/>
      <c r="N4" s="164"/>
      <c r="O4" s="164"/>
      <c r="P4" s="164"/>
    </row>
    <row r="5" spans="1:17">
      <c r="A5" s="7" t="s">
        <v>425</v>
      </c>
      <c r="B5" s="29">
        <v>61849967</v>
      </c>
      <c r="C5" s="29">
        <v>66139364.700999998</v>
      </c>
      <c r="D5" s="29">
        <v>79667662</v>
      </c>
      <c r="E5" s="29"/>
      <c r="F5" s="29">
        <v>12068811</v>
      </c>
      <c r="G5" s="29">
        <v>12788950</v>
      </c>
      <c r="H5" s="29">
        <v>15716867</v>
      </c>
      <c r="I5" s="29"/>
      <c r="J5" s="29">
        <f t="shared" si="0"/>
        <v>73918778</v>
      </c>
      <c r="K5" s="29">
        <f t="shared" si="1"/>
        <v>78928314.701000005</v>
      </c>
      <c r="L5" s="29">
        <f t="shared" si="2"/>
        <v>95384529</v>
      </c>
      <c r="O5" s="164"/>
    </row>
    <row r="6" spans="1:17">
      <c r="A6" s="7" t="s">
        <v>426</v>
      </c>
      <c r="B6" s="29">
        <v>63631848</v>
      </c>
      <c r="C6" s="29">
        <v>67934278.56099999</v>
      </c>
      <c r="D6" s="29"/>
      <c r="E6" s="29"/>
      <c r="F6" s="29">
        <v>12407989</v>
      </c>
      <c r="G6" s="29">
        <v>13126847</v>
      </c>
      <c r="H6" s="29"/>
      <c r="I6" s="29"/>
      <c r="J6" s="29">
        <f t="shared" si="0"/>
        <v>76039837</v>
      </c>
      <c r="K6" s="29">
        <f t="shared" si="1"/>
        <v>81061125.56099999</v>
      </c>
      <c r="L6" s="29">
        <f t="shared" si="2"/>
        <v>0</v>
      </c>
      <c r="O6" s="164"/>
    </row>
    <row r="7" spans="1:17">
      <c r="A7" s="7" t="s">
        <v>427</v>
      </c>
      <c r="B7" s="29">
        <v>104018526</v>
      </c>
      <c r="C7" s="29">
        <v>112383364</v>
      </c>
      <c r="D7" s="29"/>
      <c r="E7" s="29"/>
      <c r="F7" s="29">
        <v>20231818</v>
      </c>
      <c r="G7" s="29">
        <v>21701501</v>
      </c>
      <c r="H7" s="29"/>
      <c r="I7" s="29"/>
      <c r="J7" s="29">
        <f t="shared" si="0"/>
        <v>124250344</v>
      </c>
      <c r="K7" s="29">
        <f t="shared" si="1"/>
        <v>134084865</v>
      </c>
      <c r="L7" s="29">
        <f t="shared" si="2"/>
        <v>0</v>
      </c>
      <c r="O7" s="164"/>
      <c r="P7" s="164"/>
    </row>
    <row r="8" spans="1:17">
      <c r="A8" s="7" t="s">
        <v>428</v>
      </c>
      <c r="B8" s="29">
        <v>109061725.594</v>
      </c>
      <c r="C8" s="29">
        <v>118891723.56299999</v>
      </c>
      <c r="D8" s="29"/>
      <c r="E8" s="29"/>
      <c r="F8" s="29">
        <v>21201261</v>
      </c>
      <c r="G8" s="29">
        <v>22946830</v>
      </c>
      <c r="H8" s="29"/>
      <c r="I8" s="29"/>
      <c r="J8" s="29">
        <f t="shared" si="0"/>
        <v>130262986.594</v>
      </c>
      <c r="K8" s="29">
        <f t="shared" si="1"/>
        <v>141838553.56299999</v>
      </c>
      <c r="L8" s="29">
        <f t="shared" si="2"/>
        <v>0</v>
      </c>
      <c r="N8" s="164"/>
      <c r="O8" s="164"/>
      <c r="P8" s="164"/>
      <c r="Q8" s="164"/>
    </row>
    <row r="9" spans="1:17">
      <c r="A9" s="7" t="s">
        <v>429</v>
      </c>
      <c r="B9" s="29">
        <v>132737375</v>
      </c>
      <c r="C9" s="29">
        <v>144980763.32300004</v>
      </c>
      <c r="D9" s="29"/>
      <c r="E9" s="29"/>
      <c r="F9" s="29">
        <v>25785293</v>
      </c>
      <c r="G9" s="29">
        <v>28002624</v>
      </c>
      <c r="H9" s="29"/>
      <c r="I9" s="29"/>
      <c r="J9" s="29">
        <f t="shared" si="0"/>
        <v>158522668</v>
      </c>
      <c r="K9" s="29">
        <f t="shared" si="1"/>
        <v>172983387.32300004</v>
      </c>
      <c r="L9" s="29">
        <f t="shared" si="2"/>
        <v>0</v>
      </c>
      <c r="N9" s="164"/>
      <c r="O9" s="164"/>
      <c r="P9" s="164"/>
      <c r="Q9" s="164"/>
    </row>
    <row r="10" spans="1:17">
      <c r="A10" s="7" t="s">
        <v>430</v>
      </c>
      <c r="B10" s="29">
        <v>135520524.042</v>
      </c>
      <c r="C10" s="29">
        <v>147601267.27900001</v>
      </c>
      <c r="D10" s="29"/>
      <c r="E10" s="29"/>
      <c r="F10" s="29">
        <v>26332332</v>
      </c>
      <c r="G10" s="29">
        <v>28504385.460000001</v>
      </c>
      <c r="H10" s="29"/>
      <c r="I10" s="29"/>
      <c r="J10" s="29">
        <f t="shared" si="0"/>
        <v>161852856.042</v>
      </c>
      <c r="K10" s="29">
        <f t="shared" si="1"/>
        <v>176105652.73900002</v>
      </c>
      <c r="L10" s="29">
        <f t="shared" si="2"/>
        <v>0</v>
      </c>
      <c r="O10" s="164"/>
      <c r="P10" s="164"/>
    </row>
    <row r="11" spans="1:17">
      <c r="A11" s="7" t="s">
        <v>431</v>
      </c>
      <c r="B11" s="29">
        <v>173127354.21100006</v>
      </c>
      <c r="C11" s="29">
        <v>188978831.83200026</v>
      </c>
      <c r="D11" s="29"/>
      <c r="E11" s="29"/>
      <c r="F11" s="29">
        <v>33607413</v>
      </c>
      <c r="G11" s="29">
        <v>36489460.726999991</v>
      </c>
      <c r="H11" s="29"/>
      <c r="I11" s="29"/>
      <c r="J11" s="29">
        <f t="shared" si="0"/>
        <v>206734767.21100006</v>
      </c>
      <c r="K11" s="29">
        <f t="shared" si="1"/>
        <v>225468292.55900025</v>
      </c>
      <c r="L11" s="29">
        <f t="shared" si="2"/>
        <v>0</v>
      </c>
    </row>
    <row r="12" spans="1:17" ht="15" thickBot="1">
      <c r="A12" s="7" t="s">
        <v>432</v>
      </c>
      <c r="B12" s="29">
        <v>174472885</v>
      </c>
      <c r="C12" s="29">
        <v>190334268</v>
      </c>
      <c r="D12" s="29"/>
      <c r="E12" s="29"/>
      <c r="F12" s="29">
        <v>33870624</v>
      </c>
      <c r="G12" s="29">
        <v>36750254</v>
      </c>
      <c r="H12" s="29"/>
      <c r="I12" s="29"/>
      <c r="J12" s="29">
        <f t="shared" si="0"/>
        <v>208343509</v>
      </c>
      <c r="K12" s="29">
        <f t="shared" si="1"/>
        <v>227084522</v>
      </c>
      <c r="L12" s="29">
        <f t="shared" si="2"/>
        <v>0</v>
      </c>
    </row>
    <row r="13" spans="1:17">
      <c r="A13" s="7" t="s">
        <v>433</v>
      </c>
      <c r="B13" s="29">
        <v>209184111.13300014</v>
      </c>
      <c r="C13" s="29">
        <v>231712304</v>
      </c>
      <c r="D13" s="29"/>
      <c r="E13" s="31" t="s">
        <v>30</v>
      </c>
      <c r="F13" s="29">
        <v>40903622.478</v>
      </c>
      <c r="G13" s="29">
        <v>44990148</v>
      </c>
      <c r="H13" s="29"/>
      <c r="I13" s="31" t="s">
        <v>30</v>
      </c>
      <c r="J13" s="29">
        <f t="shared" si="0"/>
        <v>250087733.61100012</v>
      </c>
      <c r="K13" s="29">
        <f t="shared" si="1"/>
        <v>276702452</v>
      </c>
      <c r="L13" s="29">
        <f t="shared" si="2"/>
        <v>0</v>
      </c>
      <c r="M13" s="32"/>
      <c r="N13" s="137"/>
    </row>
    <row r="14" spans="1:17">
      <c r="A14" s="39" t="s">
        <v>434</v>
      </c>
      <c r="B14" s="29">
        <v>213344145.97700018</v>
      </c>
      <c r="C14" s="29">
        <v>236446558.73000005</v>
      </c>
      <c r="D14" s="29"/>
      <c r="E14" s="197">
        <f>D14*1000/$N$15</f>
        <v>0</v>
      </c>
      <c r="F14" s="29">
        <v>41689971</v>
      </c>
      <c r="G14" s="29">
        <v>45895886.854999997</v>
      </c>
      <c r="H14" s="29"/>
      <c r="I14" s="197">
        <f>H14*1000/$N$15</f>
        <v>0</v>
      </c>
      <c r="J14" s="29">
        <f t="shared" si="0"/>
        <v>255034116.97700018</v>
      </c>
      <c r="K14" s="29">
        <f t="shared" si="1"/>
        <v>282342445.58500004</v>
      </c>
      <c r="L14" s="29">
        <f t="shared" si="2"/>
        <v>0</v>
      </c>
      <c r="N14" s="192" t="s">
        <v>435</v>
      </c>
      <c r="O14" s="192"/>
    </row>
    <row r="15" spans="1:17">
      <c r="A15" s="131" t="s">
        <v>436</v>
      </c>
      <c r="B15" s="229">
        <v>220250000</v>
      </c>
      <c r="C15" s="229">
        <v>234630000</v>
      </c>
      <c r="D15" s="198">
        <f>249200000-218000</f>
        <v>248982000</v>
      </c>
      <c r="E15" s="199">
        <f>D15*1000/$N$15</f>
        <v>44244.588975370505</v>
      </c>
      <c r="F15" s="231">
        <v>43250000</v>
      </c>
      <c r="G15" s="231">
        <v>45760000</v>
      </c>
      <c r="H15" s="200">
        <f>48300000-45000</f>
        <v>48255000</v>
      </c>
      <c r="I15" s="199">
        <f>H15*1000/$N$15</f>
        <v>8575.0079965881232</v>
      </c>
      <c r="J15" s="135"/>
      <c r="K15" s="201"/>
      <c r="L15" s="201">
        <f>D15+H15</f>
        <v>297237000</v>
      </c>
      <c r="M15" s="33"/>
      <c r="N15" s="193">
        <v>5627400</v>
      </c>
      <c r="O15" s="192"/>
    </row>
    <row r="16" spans="1:17">
      <c r="A16" s="7" t="s">
        <v>437</v>
      </c>
      <c r="B16" s="229">
        <v>220400000</v>
      </c>
      <c r="C16" s="229">
        <v>234095000</v>
      </c>
      <c r="D16" s="169"/>
      <c r="E16" s="42">
        <f>D16*1000/$N$15</f>
        <v>0</v>
      </c>
      <c r="F16" s="231">
        <v>43100000</v>
      </c>
      <c r="G16" s="231">
        <v>45355000</v>
      </c>
      <c r="H16" s="170"/>
      <c r="I16" s="42">
        <f>H16*1000/$N$15</f>
        <v>0</v>
      </c>
      <c r="J16" s="39"/>
      <c r="K16" s="43"/>
      <c r="L16" s="43">
        <f>D16+H16</f>
        <v>0</v>
      </c>
      <c r="M16" s="33"/>
      <c r="N16" s="138"/>
    </row>
    <row r="17" spans="1:19">
      <c r="A17" s="41" t="s">
        <v>438</v>
      </c>
      <c r="B17" s="230">
        <v>218400000</v>
      </c>
      <c r="C17" s="230">
        <v>234450000</v>
      </c>
      <c r="D17" s="39"/>
      <c r="E17" s="42">
        <f>D17*1000/$N$15</f>
        <v>0</v>
      </c>
      <c r="F17" s="230">
        <v>42600000</v>
      </c>
      <c r="G17" s="230">
        <v>45700000</v>
      </c>
      <c r="H17" s="39"/>
      <c r="I17" s="42">
        <f>H17*1000/$N$15</f>
        <v>0</v>
      </c>
      <c r="J17" s="44"/>
      <c r="K17" s="39"/>
      <c r="L17" s="39">
        <f>D17+H17</f>
        <v>0</v>
      </c>
      <c r="M17" s="34"/>
      <c r="N17" s="148"/>
    </row>
    <row r="18" spans="1:19" ht="15" thickBot="1">
      <c r="A18" s="41"/>
      <c r="B18" s="195"/>
      <c r="C18" s="195"/>
      <c r="D18" s="171"/>
      <c r="E18" s="172">
        <f>D18*1000/$N$15</f>
        <v>0</v>
      </c>
      <c r="F18" s="44"/>
      <c r="G18" s="39"/>
      <c r="H18" s="39"/>
      <c r="I18" s="172">
        <f>H18*1000/$N$15</f>
        <v>0</v>
      </c>
      <c r="J18" s="44"/>
      <c r="K18" s="39"/>
      <c r="L18" s="39">
        <f>D18+H18</f>
        <v>0</v>
      </c>
      <c r="M18" s="34"/>
      <c r="N18" s="148"/>
    </row>
    <row r="19" spans="1:19">
      <c r="A19" s="139"/>
      <c r="B19" s="140"/>
      <c r="C19" s="141"/>
      <c r="D19" s="141"/>
      <c r="E19" s="142"/>
      <c r="F19" s="140"/>
      <c r="G19" s="141"/>
      <c r="H19" s="141"/>
      <c r="I19" s="142"/>
      <c r="J19" s="140"/>
      <c r="K19" s="143"/>
      <c r="L19" s="143"/>
      <c r="M19" s="34"/>
      <c r="N19" s="33"/>
      <c r="O19" s="147"/>
      <c r="P19" s="147"/>
    </row>
    <row r="20" spans="1:19">
      <c r="A20" s="160"/>
      <c r="B20" s="160"/>
      <c r="C20" s="160"/>
      <c r="D20" s="160"/>
      <c r="E20" s="142"/>
      <c r="F20" s="140"/>
      <c r="G20" s="144"/>
      <c r="H20" s="144"/>
      <c r="I20" s="142"/>
      <c r="J20" s="140"/>
      <c r="K20" s="143"/>
      <c r="L20" s="143"/>
      <c r="M20" s="145"/>
      <c r="N20" s="33"/>
      <c r="O20" s="147"/>
    </row>
    <row r="21" spans="1:19">
      <c r="A21" s="161"/>
      <c r="B21" s="162"/>
      <c r="C21" s="163"/>
      <c r="D21" s="163"/>
      <c r="E21" s="142"/>
      <c r="F21" s="140"/>
      <c r="G21" s="144"/>
      <c r="H21" s="144"/>
      <c r="I21" s="142"/>
      <c r="J21" s="140"/>
      <c r="K21" s="143"/>
      <c r="L21" s="143"/>
      <c r="M21" s="34"/>
      <c r="N21" s="33"/>
    </row>
    <row r="22" spans="1:19">
      <c r="A22" s="35" t="s">
        <v>439</v>
      </c>
      <c r="B22" s="266"/>
      <c r="C22" s="266"/>
      <c r="D22" s="266"/>
      <c r="E22" s="36"/>
      <c r="F22" s="266"/>
      <c r="G22" s="266"/>
      <c r="H22" s="130"/>
      <c r="I22" s="36"/>
      <c r="J22" s="266"/>
      <c r="K22" s="266"/>
      <c r="L22" s="266"/>
    </row>
    <row r="23" spans="1:19">
      <c r="A23" s="37" t="s">
        <v>440</v>
      </c>
      <c r="B23" s="134">
        <f t="shared" ref="B23:K23" si="3">B2</f>
        <v>2024</v>
      </c>
      <c r="C23" s="134">
        <f>C2</f>
        <v>2025</v>
      </c>
      <c r="D23" s="134">
        <f>D2</f>
        <v>2026</v>
      </c>
      <c r="E23" s="134"/>
      <c r="F23" s="134">
        <f t="shared" si="3"/>
        <v>2024</v>
      </c>
      <c r="G23" s="134">
        <f t="shared" si="3"/>
        <v>2025</v>
      </c>
      <c r="H23" s="134">
        <f t="shared" si="3"/>
        <v>2026</v>
      </c>
      <c r="I23" s="134"/>
      <c r="J23" s="134">
        <f t="shared" si="3"/>
        <v>2024</v>
      </c>
      <c r="K23" s="134">
        <f t="shared" si="3"/>
        <v>2025</v>
      </c>
      <c r="L23" s="134">
        <f t="shared" ref="L23" si="4">L2</f>
        <v>2026</v>
      </c>
      <c r="O23"/>
      <c r="Q23" s="45"/>
      <c r="R23" s="45"/>
      <c r="S23" s="45"/>
    </row>
    <row r="24" spans="1:19">
      <c r="A24" s="7" t="s">
        <v>401</v>
      </c>
      <c r="B24" s="38">
        <v>6.775266564019582E-4</v>
      </c>
      <c r="C24" s="38">
        <f>(C3-B3)/B3</f>
        <v>2.9190553126194209E-2</v>
      </c>
      <c r="D24" s="38">
        <f>(D3-C3)/C3</f>
        <v>0.51965635134367216</v>
      </c>
      <c r="E24" s="7"/>
      <c r="F24" s="38">
        <v>-3.6677774830604519E-2</v>
      </c>
      <c r="G24" s="38">
        <v>1.9295044878169475E-2</v>
      </c>
      <c r="H24" s="38">
        <f>(H3-G3)/G3</f>
        <v>0.53822767075855082</v>
      </c>
      <c r="I24" s="7"/>
      <c r="J24" s="38">
        <v>-5.7280209693009064E-3</v>
      </c>
      <c r="K24" s="38">
        <f>(K3-J3)/J3</f>
        <v>2.4938567071570873E-2</v>
      </c>
      <c r="L24" s="38">
        <f>(L3-K3)/K3</f>
        <v>0.52266201275087987</v>
      </c>
      <c r="N24" s="146"/>
      <c r="O24"/>
      <c r="Q24" s="173"/>
      <c r="R24" s="32"/>
      <c r="S24" s="147"/>
    </row>
    <row r="25" spans="1:19">
      <c r="A25" s="7" t="s">
        <v>424</v>
      </c>
      <c r="B25" s="38">
        <v>-1.6492121192155603E-3</v>
      </c>
      <c r="C25" s="38">
        <f t="shared" ref="C25:C30" si="5">(C4-B4)/B4</f>
        <v>2.8184380763648032E-2</v>
      </c>
      <c r="D25" s="38">
        <f>(D4-C4)/C4</f>
        <v>1.0955194877300403</v>
      </c>
      <c r="E25" s="7"/>
      <c r="F25" s="38">
        <v>-3.8193152548046283E-2</v>
      </c>
      <c r="G25" s="38">
        <v>1.5416458155696647E-2</v>
      </c>
      <c r="H25" s="38">
        <f>(H4-G4)/G4</f>
        <v>1.1365153222922859</v>
      </c>
      <c r="I25" s="7"/>
      <c r="J25" s="38">
        <v>-7.9003838977869945E-3</v>
      </c>
      <c r="K25" s="38">
        <f t="shared" ref="K25:K29" si="6">(K4-J4)/J4</f>
        <v>2.4078405025717772E-2</v>
      </c>
      <c r="L25" s="38">
        <f>(L4-K4)/K4</f>
        <v>1.1021471254144863</v>
      </c>
      <c r="N25" s="146"/>
      <c r="O25"/>
      <c r="Q25" s="173"/>
      <c r="R25" s="32"/>
      <c r="S25" s="147"/>
    </row>
    <row r="26" spans="1:19">
      <c r="A26" s="7" t="s">
        <v>425</v>
      </c>
      <c r="B26" s="38">
        <v>3.8025412353021495E-2</v>
      </c>
      <c r="C26" s="38">
        <f t="shared" si="5"/>
        <v>6.93516570671735E-2</v>
      </c>
      <c r="D26" s="38">
        <f>(D5-C5)/C5</f>
        <v>0.20454229278067831</v>
      </c>
      <c r="E26" s="7"/>
      <c r="F26" s="38">
        <v>1.5854519348921167E-2</v>
      </c>
      <c r="G26" s="38">
        <v>7.2073747194751261E-3</v>
      </c>
      <c r="H26" s="38">
        <f>(H5-G5)/G5</f>
        <v>0.22894115623252886</v>
      </c>
      <c r="I26" s="7"/>
      <c r="J26" s="38">
        <v>3.4291285792708973E-2</v>
      </c>
      <c r="K26" s="38">
        <f t="shared" si="6"/>
        <v>6.7770826798570785E-2</v>
      </c>
      <c r="L26" s="38">
        <f>(L5-K5)/K5</f>
        <v>0.20849570095776412</v>
      </c>
      <c r="N26" s="146"/>
      <c r="O26"/>
      <c r="Q26" s="173"/>
      <c r="R26" s="173"/>
      <c r="S26" s="147"/>
    </row>
    <row r="27" spans="1:19">
      <c r="A27" s="7" t="s">
        <v>426</v>
      </c>
      <c r="B27" s="38">
        <v>3.0005878730073769E-2</v>
      </c>
      <c r="C27" s="38">
        <f t="shared" si="5"/>
        <v>6.7614421020744039E-2</v>
      </c>
      <c r="D27" s="38"/>
      <c r="E27" s="7"/>
      <c r="F27" s="38">
        <v>7.9884553471095254E-3</v>
      </c>
      <c r="G27" s="38">
        <v>7.1914245788855706E-3</v>
      </c>
      <c r="H27" s="38"/>
      <c r="I27" s="7"/>
      <c r="J27" s="38">
        <v>2.6300359299116102E-2</v>
      </c>
      <c r="K27" s="38">
        <f t="shared" si="6"/>
        <v>6.6034972707792489E-2</v>
      </c>
      <c r="L27" s="38"/>
      <c r="N27" s="146"/>
      <c r="Q27" s="173"/>
    </row>
    <row r="28" spans="1:19">
      <c r="A28" s="7" t="s">
        <v>427</v>
      </c>
      <c r="B28" s="38">
        <v>1.949113115538172E-2</v>
      </c>
      <c r="C28" s="38">
        <f t="shared" si="5"/>
        <v>8.0416809597936428E-2</v>
      </c>
      <c r="D28" s="38"/>
      <c r="E28" s="7"/>
      <c r="F28" s="38">
        <v>1.6118349385184946E-3</v>
      </c>
      <c r="G28" s="38">
        <v>2.534794207137453E-2</v>
      </c>
      <c r="H28" s="38"/>
      <c r="I28" s="7"/>
      <c r="J28" s="38">
        <v>1.6493280336366191E-2</v>
      </c>
      <c r="K28" s="38">
        <f t="shared" si="6"/>
        <v>7.9150855308698378E-2</v>
      </c>
      <c r="L28" s="38"/>
      <c r="N28" s="146"/>
      <c r="Q28" s="173"/>
    </row>
    <row r="29" spans="1:19">
      <c r="A29" s="7" t="s">
        <v>428</v>
      </c>
      <c r="B29" s="38">
        <v>1.951924564666753E-2</v>
      </c>
      <c r="C29" s="38">
        <f t="shared" si="5"/>
        <v>9.0132426526917081E-2</v>
      </c>
      <c r="D29" s="38"/>
      <c r="E29" s="7"/>
      <c r="F29" s="38">
        <v>1.6663697588875429E-3</v>
      </c>
      <c r="G29" s="38">
        <v>2.2122082714070256E-2</v>
      </c>
      <c r="H29" s="38"/>
      <c r="I29" s="7"/>
      <c r="J29" s="38">
        <v>1.6526928339740482E-2</v>
      </c>
      <c r="K29" s="38">
        <f t="shared" si="6"/>
        <v>8.8863055205991845E-2</v>
      </c>
      <c r="L29" s="38"/>
      <c r="N29" s="146"/>
    </row>
    <row r="30" spans="1:19">
      <c r="A30" s="7" t="s">
        <v>429</v>
      </c>
      <c r="B30" s="38">
        <v>2.3955005745479464E-2</v>
      </c>
      <c r="C30" s="38">
        <f t="shared" si="5"/>
        <v>9.2237686054888787E-2</v>
      </c>
      <c r="D30" s="38"/>
      <c r="E30" s="7"/>
      <c r="F30" s="38">
        <v>7.7607711030431839E-3</v>
      </c>
      <c r="G30" s="38">
        <v>1.8812554172573784E-2</v>
      </c>
      <c r="H30" s="38"/>
      <c r="I30" s="7"/>
      <c r="J30" s="38">
        <v>2.1243950654319915E-2</v>
      </c>
      <c r="K30" s="38">
        <f t="shared" ref="K30:K35" si="7">(K9-J9)/J9</f>
        <v>9.1221776074321706E-2</v>
      </c>
      <c r="L30" s="38"/>
      <c r="N30" s="146"/>
    </row>
    <row r="31" spans="1:19">
      <c r="A31" s="7" t="s">
        <v>430</v>
      </c>
      <c r="B31" s="38">
        <v>9.774844077562423E-3</v>
      </c>
      <c r="C31" s="38">
        <f>(C10-B10)/B10</f>
        <v>8.9143274219158131E-2</v>
      </c>
      <c r="D31" s="38"/>
      <c r="E31" s="7"/>
      <c r="F31" s="38">
        <v>-6.7859947240014526E-3</v>
      </c>
      <c r="G31" s="38">
        <v>1.8350300274582173E-2</v>
      </c>
      <c r="H31" s="38"/>
      <c r="I31" s="7"/>
      <c r="J31" s="38">
        <v>7.0010705856122148E-3</v>
      </c>
      <c r="K31" s="38">
        <f t="shared" si="7"/>
        <v>8.8060211265604718E-2</v>
      </c>
      <c r="L31" s="38"/>
      <c r="N31" s="146"/>
    </row>
    <row r="32" spans="1:19">
      <c r="A32" s="7" t="s">
        <v>431</v>
      </c>
      <c r="B32" s="38">
        <v>9.10309959763843E-3</v>
      </c>
      <c r="C32" s="38">
        <f>(C11-B11)/B11</f>
        <v>9.155963650712938E-2</v>
      </c>
      <c r="D32" s="38"/>
      <c r="E32" s="7"/>
      <c r="F32" s="38">
        <v>-6.2789492700951292E-3</v>
      </c>
      <c r="G32" s="38">
        <v>1.6021666961882831E-2</v>
      </c>
      <c r="H32" s="38"/>
      <c r="I32" s="7"/>
      <c r="J32" s="38">
        <v>6.5295814050128267E-3</v>
      </c>
      <c r="K32" s="38">
        <f t="shared" si="7"/>
        <v>9.0616230645328116E-2</v>
      </c>
      <c r="L32" s="38"/>
      <c r="N32" s="146"/>
    </row>
    <row r="33" spans="1:18">
      <c r="A33" s="7" t="s">
        <v>432</v>
      </c>
      <c r="B33" s="38">
        <v>7.2698373172050681E-3</v>
      </c>
      <c r="C33" s="38">
        <f>(C12-B12)/B12</f>
        <v>9.0910303913413246E-2</v>
      </c>
      <c r="D33" s="38"/>
      <c r="E33" s="7"/>
      <c r="F33" s="38">
        <v>-8.4541868832781041E-3</v>
      </c>
      <c r="G33" s="38">
        <v>1.5943510382199485E-2</v>
      </c>
      <c r="H33" s="38"/>
      <c r="I33" s="7"/>
      <c r="J33" s="38">
        <v>4.638388570943985E-3</v>
      </c>
      <c r="K33" s="38">
        <f t="shared" si="7"/>
        <v>8.9952468833574273E-2</v>
      </c>
      <c r="L33" s="38"/>
      <c r="N33" s="146"/>
    </row>
    <row r="34" spans="1:18">
      <c r="A34" s="7" t="s">
        <v>433</v>
      </c>
      <c r="B34" s="38">
        <v>-4.7321088364397156E-2</v>
      </c>
      <c r="C34" s="38">
        <f>(C13-B13)/B13</f>
        <v>0.10769552594114734</v>
      </c>
      <c r="D34" s="38"/>
      <c r="E34" s="39"/>
      <c r="F34" s="38">
        <v>-6.4996871054952235E-2</v>
      </c>
      <c r="G34" s="38">
        <v>2.3219335640952765E-3</v>
      </c>
      <c r="H34" s="38"/>
      <c r="I34" s="39"/>
      <c r="J34" s="38">
        <v>-5.0290202714143063E-2</v>
      </c>
      <c r="K34" s="38">
        <f t="shared" si="7"/>
        <v>0.10642152657674063</v>
      </c>
      <c r="L34" s="38"/>
      <c r="N34" s="146"/>
    </row>
    <row r="35" spans="1:18">
      <c r="A35" s="39" t="s">
        <v>434</v>
      </c>
      <c r="B35" s="40">
        <v>-4.6857387229888491E-2</v>
      </c>
      <c r="C35" s="38">
        <f>(C14-B14)/B14</f>
        <v>0.10828707132883063</v>
      </c>
      <c r="D35" s="38"/>
      <c r="E35" s="39"/>
      <c r="F35" s="40">
        <v>-6.4416801031961179E-2</v>
      </c>
      <c r="G35" s="38">
        <v>-2.1272481435045861E-5</v>
      </c>
      <c r="H35" s="38"/>
      <c r="I35" s="39"/>
      <c r="J35" s="40">
        <v>-4.9805611043642561E-2</v>
      </c>
      <c r="K35" s="38">
        <f t="shared" si="7"/>
        <v>0.10707715866290397</v>
      </c>
      <c r="L35" s="38"/>
      <c r="N35" s="146"/>
    </row>
    <row r="36" spans="1:18">
      <c r="A36" s="131" t="str">
        <f>A15</f>
        <v>Anslag SB2026</v>
      </c>
      <c r="B36" s="132"/>
      <c r="C36" s="133"/>
      <c r="D36" s="133">
        <f>(D15-C$14)/C$14</f>
        <v>5.3015959874105241E-2</v>
      </c>
      <c r="E36" s="132"/>
      <c r="F36" s="132"/>
      <c r="G36" s="133"/>
      <c r="H36" s="133">
        <f>(H15-G$14)/G$14</f>
        <v>5.1401406676228036E-2</v>
      </c>
      <c r="I36" s="132"/>
      <c r="J36" s="132"/>
      <c r="K36" s="133"/>
      <c r="L36" s="133">
        <f>(L15-K$14)/K$14</f>
        <v>5.2753507833861672E-2</v>
      </c>
      <c r="O36" s="32"/>
      <c r="P36" s="147"/>
      <c r="Q36" s="147"/>
      <c r="R36" s="147"/>
    </row>
    <row r="37" spans="1:18">
      <c r="A37" s="131" t="str">
        <f>A16</f>
        <v>Anslag RNB2026</v>
      </c>
      <c r="C37" s="40"/>
      <c r="D37" s="40"/>
      <c r="G37" s="40"/>
      <c r="H37" s="40"/>
      <c r="K37" s="40"/>
      <c r="L37" s="40"/>
      <c r="O37" s="32"/>
      <c r="P37" s="147"/>
      <c r="Q37" s="147"/>
      <c r="R37" s="147"/>
    </row>
    <row r="38" spans="1:18">
      <c r="A38" s="7" t="str">
        <f>A17</f>
        <v>Anslag NB2027</v>
      </c>
      <c r="C38" s="40"/>
      <c r="D38" s="40"/>
      <c r="G38" s="40"/>
      <c r="H38" s="40"/>
      <c r="K38" s="38"/>
      <c r="L38" s="38"/>
      <c r="O38" s="32"/>
      <c r="P38" s="147"/>
      <c r="Q38" s="147"/>
      <c r="R38" s="147"/>
    </row>
    <row r="39" spans="1:18">
      <c r="A39" s="7">
        <f>A18</f>
        <v>0</v>
      </c>
      <c r="C39" s="40"/>
      <c r="D39" s="40"/>
      <c r="G39" s="40"/>
      <c r="H39" s="40"/>
      <c r="K39" s="38"/>
      <c r="L39" s="38"/>
    </row>
    <row r="40" spans="1:18">
      <c r="A40" s="139"/>
      <c r="C40" s="148"/>
      <c r="D40" s="148"/>
      <c r="F40" s="149"/>
      <c r="G40" s="148"/>
      <c r="H40" s="148"/>
      <c r="K40" s="148"/>
      <c r="L40" s="148"/>
    </row>
    <row r="41" spans="1:18">
      <c r="A41" s="144"/>
      <c r="B41" s="150"/>
      <c r="C41" s="151"/>
      <c r="D41" s="151"/>
      <c r="E41" s="150"/>
      <c r="F41" s="150"/>
      <c r="G41" s="151"/>
      <c r="H41" s="151"/>
      <c r="I41" s="150"/>
      <c r="J41" s="150"/>
      <c r="K41" s="151"/>
      <c r="L41" s="151"/>
    </row>
    <row r="42" spans="1:18">
      <c r="A42" s="7" t="s">
        <v>441</v>
      </c>
      <c r="B42" s="265"/>
      <c r="C42" s="265"/>
      <c r="D42" s="265"/>
      <c r="E42" s="265"/>
      <c r="F42" s="265"/>
      <c r="G42" s="265"/>
      <c r="H42" s="265"/>
      <c r="I42" s="265"/>
      <c r="J42" s="265"/>
      <c r="K42" s="265"/>
      <c r="L42" s="265"/>
      <c r="M42" s="265"/>
    </row>
    <row r="43" spans="1:18">
      <c r="A43" s="166"/>
      <c r="B43" s="134">
        <f>B23</f>
        <v>2024</v>
      </c>
      <c r="C43" s="134">
        <f>C23</f>
        <v>2025</v>
      </c>
      <c r="D43" s="134">
        <f>D23</f>
        <v>2026</v>
      </c>
      <c r="E43" s="204" t="s">
        <v>444</v>
      </c>
      <c r="F43" s="134">
        <f>F23</f>
        <v>2024</v>
      </c>
      <c r="G43" s="134">
        <f>G23</f>
        <v>2025</v>
      </c>
      <c r="H43" s="134">
        <f>H23</f>
        <v>2026</v>
      </c>
      <c r="I43" s="152" t="str">
        <f>E43</f>
        <v>endring 25-26</v>
      </c>
      <c r="J43" s="134">
        <f>J23</f>
        <v>2024</v>
      </c>
      <c r="K43" s="134">
        <f>K23</f>
        <v>2025</v>
      </c>
      <c r="L43" s="134">
        <f>L23</f>
        <v>2026</v>
      </c>
      <c r="M43" s="152" t="str">
        <f>I43</f>
        <v>endring 25-26</v>
      </c>
    </row>
    <row r="44" spans="1:18">
      <c r="A44" s="32" t="str">
        <f>A3</f>
        <v>Januar</v>
      </c>
      <c r="B44" s="32">
        <f>B3</f>
        <v>25701680.805999998</v>
      </c>
      <c r="C44" s="32">
        <f>C3</f>
        <v>26451927.085000027</v>
      </c>
      <c r="D44" s="32">
        <f>D3</f>
        <v>40197839</v>
      </c>
      <c r="E44" s="153">
        <f>(D44-C44)/C44</f>
        <v>0.51965635134367216</v>
      </c>
      <c r="F44" s="32">
        <f>F3</f>
        <v>5090096.4759999998</v>
      </c>
      <c r="G44" s="32">
        <f>G3</f>
        <v>5107753</v>
      </c>
      <c r="H44" s="32">
        <f>H3</f>
        <v>7856887</v>
      </c>
      <c r="I44" s="153">
        <f>(H44-G44)/G44</f>
        <v>0.53822767075855082</v>
      </c>
      <c r="J44" s="32">
        <f t="shared" ref="J44:J56" si="8">B44+F44</f>
        <v>30791777.281999998</v>
      </c>
      <c r="K44" s="32">
        <f t="shared" ref="K44:K56" si="9">C44+G44</f>
        <v>31559680.085000027</v>
      </c>
      <c r="L44" s="32">
        <f t="shared" ref="L44:L56" si="10">D44+H44</f>
        <v>48054726</v>
      </c>
      <c r="M44" s="153">
        <f>(L44-K44)/K44</f>
        <v>0.52266201275087987</v>
      </c>
      <c r="O44" s="147"/>
    </row>
    <row r="45" spans="1:18">
      <c r="A45" s="32" t="str">
        <f t="shared" ref="A45:A55" si="11">A4</f>
        <v>Februar</v>
      </c>
      <c r="B45" s="32">
        <f>B4-B3</f>
        <v>1168237.194000002</v>
      </c>
      <c r="C45" s="32">
        <f>C4-C3</f>
        <v>1175302.914999973</v>
      </c>
      <c r="D45" s="32">
        <f>D4-D3</f>
        <v>17695559.857000001</v>
      </c>
      <c r="E45" s="153">
        <f>(D45-C45)/C45</f>
        <v>14.056169461640796</v>
      </c>
      <c r="F45" s="32">
        <f>F4-F3</f>
        <v>220065.52400000021</v>
      </c>
      <c r="G45" s="32">
        <f>G4-G3</f>
        <v>219942</v>
      </c>
      <c r="H45" s="32">
        <f>H4-H3</f>
        <v>3525815</v>
      </c>
      <c r="I45" s="153">
        <f>(H45-G45)/G45</f>
        <v>15.030658082585409</v>
      </c>
      <c r="J45" s="32">
        <f t="shared" si="8"/>
        <v>1388302.7180000022</v>
      </c>
      <c r="K45" s="32">
        <f t="shared" si="9"/>
        <v>1395244.914999973</v>
      </c>
      <c r="L45" s="32">
        <f t="shared" si="10"/>
        <v>21221374.857000001</v>
      </c>
      <c r="M45" s="153">
        <f>(L45-K45)/K45</f>
        <v>14.2097847688629</v>
      </c>
      <c r="O45" s="147"/>
    </row>
    <row r="46" spans="1:18">
      <c r="A46" s="32" t="str">
        <f t="shared" si="11"/>
        <v>Mars</v>
      </c>
      <c r="B46" s="32">
        <f t="shared" ref="B46" si="12">B5-B4</f>
        <v>34980049</v>
      </c>
      <c r="C46" s="32">
        <f t="shared" ref="C46:D55" si="13">C5-C4</f>
        <v>38512134.700999998</v>
      </c>
      <c r="D46" s="32">
        <f>D5-D4</f>
        <v>21774263.142999999</v>
      </c>
      <c r="E46" s="153">
        <f>(D46-C46)/C46</f>
        <v>-0.43461292623608805</v>
      </c>
      <c r="F46" s="32">
        <f t="shared" ref="F46" si="14">F5-F4</f>
        <v>6758649</v>
      </c>
      <c r="G46" s="32">
        <f t="shared" ref="G46:H50" si="15">G5-G4</f>
        <v>7461255</v>
      </c>
      <c r="H46" s="32">
        <f>H5-H4</f>
        <v>4334165</v>
      </c>
      <c r="I46" s="153">
        <f>(H46-G46)/G46</f>
        <v>-0.41911045795915031</v>
      </c>
      <c r="J46" s="32">
        <f t="shared" si="8"/>
        <v>41738698</v>
      </c>
      <c r="K46" s="32">
        <f t="shared" si="9"/>
        <v>45973389.700999998</v>
      </c>
      <c r="L46" s="32">
        <f t="shared" ref="L46" si="16">D46+H46</f>
        <v>26108428.142999999</v>
      </c>
      <c r="M46" s="153">
        <f>(L46-K46)/K46</f>
        <v>-0.43209695189319275</v>
      </c>
      <c r="O46" s="147"/>
    </row>
    <row r="47" spans="1:18">
      <c r="A47" s="32" t="str">
        <f t="shared" si="11"/>
        <v>April</v>
      </c>
      <c r="B47" s="32">
        <f t="shared" ref="B47" si="17">B6-B5</f>
        <v>1781881</v>
      </c>
      <c r="C47" s="32">
        <f t="shared" si="13"/>
        <v>1794913.859999992</v>
      </c>
      <c r="D47" s="32"/>
      <c r="E47" s="153"/>
      <c r="F47" s="32">
        <f t="shared" ref="F47" si="18">F6-F5</f>
        <v>339178</v>
      </c>
      <c r="G47" s="32">
        <f t="shared" si="15"/>
        <v>337897</v>
      </c>
      <c r="H47" s="32"/>
      <c r="I47" s="153"/>
      <c r="J47" s="32">
        <f t="shared" si="8"/>
        <v>2121059</v>
      </c>
      <c r="K47" s="32">
        <f t="shared" si="9"/>
        <v>2132810.859999992</v>
      </c>
      <c r="L47" s="32"/>
      <c r="M47" s="153"/>
      <c r="O47" s="147"/>
    </row>
    <row r="48" spans="1:18">
      <c r="A48" s="32" t="str">
        <f t="shared" si="11"/>
        <v>Mai</v>
      </c>
      <c r="B48" s="32">
        <f t="shared" ref="B48" si="19">B7-B6</f>
        <v>40386678</v>
      </c>
      <c r="C48" s="32">
        <f t="shared" si="13"/>
        <v>44449085.43900001</v>
      </c>
      <c r="D48" s="32">
        <f t="shared" si="13"/>
        <v>0</v>
      </c>
      <c r="E48" s="153"/>
      <c r="F48" s="32">
        <f t="shared" ref="F48" si="20">F7-F6</f>
        <v>7823829</v>
      </c>
      <c r="G48" s="32">
        <f t="shared" si="15"/>
        <v>8574654</v>
      </c>
      <c r="H48" s="32">
        <f t="shared" si="15"/>
        <v>0</v>
      </c>
      <c r="I48" s="153"/>
      <c r="J48" s="32">
        <f t="shared" si="8"/>
        <v>48210507</v>
      </c>
      <c r="K48" s="32">
        <f t="shared" si="9"/>
        <v>53023739.43900001</v>
      </c>
      <c r="L48" s="32">
        <f t="shared" si="10"/>
        <v>0</v>
      </c>
      <c r="M48" s="153"/>
      <c r="N48" s="153"/>
      <c r="O48" s="147"/>
      <c r="P48" s="154"/>
    </row>
    <row r="49" spans="1:16">
      <c r="A49" s="32" t="str">
        <f t="shared" si="11"/>
        <v>Juni</v>
      </c>
      <c r="B49" s="32">
        <f t="shared" ref="B49" si="21">B8-B7</f>
        <v>5043199.5939999968</v>
      </c>
      <c r="C49" s="32">
        <f t="shared" si="13"/>
        <v>6508359.5629999936</v>
      </c>
      <c r="D49" s="32">
        <f t="shared" si="13"/>
        <v>0</v>
      </c>
      <c r="E49" s="153"/>
      <c r="F49" s="32">
        <f t="shared" ref="F49" si="22">F8-F7</f>
        <v>969443</v>
      </c>
      <c r="G49" s="32">
        <f t="shared" si="15"/>
        <v>1245329</v>
      </c>
      <c r="H49" s="32">
        <f t="shared" si="15"/>
        <v>0</v>
      </c>
      <c r="I49" s="153"/>
      <c r="J49" s="32">
        <f t="shared" si="8"/>
        <v>6012642.5939999968</v>
      </c>
      <c r="K49" s="32">
        <f t="shared" si="9"/>
        <v>7753688.5629999936</v>
      </c>
      <c r="L49" s="32">
        <f t="shared" si="10"/>
        <v>0</v>
      </c>
      <c r="M49" s="153"/>
      <c r="O49" s="147"/>
    </row>
    <row r="50" spans="1:16">
      <c r="A50" s="32" t="str">
        <f t="shared" si="11"/>
        <v>Juli</v>
      </c>
      <c r="B50" s="32">
        <f t="shared" ref="B50" si="23">B9-B8</f>
        <v>23675649.406000003</v>
      </c>
      <c r="C50" s="32">
        <f t="shared" si="13"/>
        <v>26089039.76000005</v>
      </c>
      <c r="D50" s="32">
        <f t="shared" si="13"/>
        <v>0</v>
      </c>
      <c r="E50" s="153"/>
      <c r="F50" s="32">
        <f t="shared" ref="F50" si="24">F9-F8</f>
        <v>4584032</v>
      </c>
      <c r="G50" s="32">
        <f t="shared" si="15"/>
        <v>5055794</v>
      </c>
      <c r="H50" s="32">
        <f t="shared" si="15"/>
        <v>0</v>
      </c>
      <c r="I50" s="153"/>
      <c r="J50" s="32">
        <f t="shared" si="8"/>
        <v>28259681.406000003</v>
      </c>
      <c r="K50" s="32">
        <f t="shared" si="9"/>
        <v>31144833.76000005</v>
      </c>
      <c r="L50" s="32">
        <f t="shared" si="10"/>
        <v>0</v>
      </c>
      <c r="M50" s="153"/>
      <c r="O50" s="147"/>
    </row>
    <row r="51" spans="1:16">
      <c r="A51" s="32" t="str">
        <f t="shared" si="11"/>
        <v>August</v>
      </c>
      <c r="B51" s="32">
        <f t="shared" ref="B51" si="25">B10-B9</f>
        <v>2783149.0419999957</v>
      </c>
      <c r="C51" s="32">
        <f t="shared" si="13"/>
        <v>2620503.9559999704</v>
      </c>
      <c r="D51" s="32">
        <f t="shared" si="13"/>
        <v>0</v>
      </c>
      <c r="E51" s="153"/>
      <c r="F51" s="32">
        <f t="shared" ref="F51" si="26">F10-F9</f>
        <v>547039</v>
      </c>
      <c r="G51" s="32">
        <f t="shared" ref="G51:H55" si="27">G10-G9</f>
        <v>501761.46000000089</v>
      </c>
      <c r="H51" s="32">
        <f t="shared" si="27"/>
        <v>0</v>
      </c>
      <c r="I51" s="153"/>
      <c r="J51" s="32">
        <f t="shared" si="8"/>
        <v>3330188.0419999957</v>
      </c>
      <c r="K51" s="32">
        <f t="shared" si="9"/>
        <v>3122265.4159999713</v>
      </c>
      <c r="L51" s="32">
        <f t="shared" si="10"/>
        <v>0</v>
      </c>
      <c r="M51" s="153"/>
      <c r="O51" s="147"/>
    </row>
    <row r="52" spans="1:16">
      <c r="A52" s="32" t="str">
        <f t="shared" si="11"/>
        <v>September</v>
      </c>
      <c r="B52" s="32">
        <f t="shared" ref="B52" si="28">B11-B10</f>
        <v>37606830.169000059</v>
      </c>
      <c r="C52" s="32">
        <f t="shared" si="13"/>
        <v>41377564.553000242</v>
      </c>
      <c r="D52" s="32">
        <f t="shared" si="13"/>
        <v>0</v>
      </c>
      <c r="E52" s="153"/>
      <c r="F52" s="32">
        <f t="shared" ref="F52" si="29">F11-F10</f>
        <v>7275081</v>
      </c>
      <c r="G52" s="32">
        <f t="shared" si="27"/>
        <v>7985075.2669999897</v>
      </c>
      <c r="H52" s="32">
        <f t="shared" si="27"/>
        <v>0</v>
      </c>
      <c r="I52" s="153"/>
      <c r="J52" s="32">
        <f t="shared" si="8"/>
        <v>44881911.169000059</v>
      </c>
      <c r="K52" s="32">
        <f t="shared" si="9"/>
        <v>49362639.820000231</v>
      </c>
      <c r="L52" s="32">
        <f t="shared" si="10"/>
        <v>0</v>
      </c>
      <c r="M52" s="153"/>
      <c r="O52" s="147"/>
    </row>
    <row r="53" spans="1:16">
      <c r="A53" s="32" t="str">
        <f t="shared" si="11"/>
        <v>Oktober</v>
      </c>
      <c r="B53" s="32">
        <f t="shared" ref="B53" si="30">B12-B11</f>
        <v>1345530.7889999449</v>
      </c>
      <c r="C53" s="32">
        <f t="shared" si="13"/>
        <v>1355436.1679997444</v>
      </c>
      <c r="D53" s="32">
        <f t="shared" si="13"/>
        <v>0</v>
      </c>
      <c r="E53" s="153"/>
      <c r="F53" s="32">
        <f t="shared" ref="F53" si="31">F12-F11</f>
        <v>263211</v>
      </c>
      <c r="G53" s="32">
        <f t="shared" si="27"/>
        <v>260793.27300000936</v>
      </c>
      <c r="H53" s="32">
        <f t="shared" si="27"/>
        <v>0</v>
      </c>
      <c r="I53" s="153"/>
      <c r="J53" s="32">
        <f t="shared" si="8"/>
        <v>1608741.7889999449</v>
      </c>
      <c r="K53" s="32">
        <f t="shared" si="9"/>
        <v>1616229.4409997538</v>
      </c>
      <c r="L53" s="32">
        <f t="shared" si="10"/>
        <v>0</v>
      </c>
      <c r="M53" s="153"/>
      <c r="O53" s="147"/>
      <c r="P53" s="32"/>
    </row>
    <row r="54" spans="1:16">
      <c r="A54" s="32" t="str">
        <f t="shared" si="11"/>
        <v>November</v>
      </c>
      <c r="B54" s="32">
        <f t="shared" ref="B54" si="32">B13-B12</f>
        <v>34711226.133000135</v>
      </c>
      <c r="C54" s="32">
        <f t="shared" si="13"/>
        <v>41378036</v>
      </c>
      <c r="D54" s="32">
        <f t="shared" si="13"/>
        <v>0</v>
      </c>
      <c r="E54" s="153"/>
      <c r="F54" s="32">
        <f t="shared" ref="F54" si="33">F13-F12</f>
        <v>7032998.4780000001</v>
      </c>
      <c r="G54" s="32">
        <f t="shared" si="27"/>
        <v>8239894</v>
      </c>
      <c r="H54" s="32">
        <f t="shared" si="27"/>
        <v>0</v>
      </c>
      <c r="I54" s="153"/>
      <c r="J54" s="32">
        <f t="shared" si="8"/>
        <v>41744224.611000136</v>
      </c>
      <c r="K54" s="32">
        <f t="shared" si="9"/>
        <v>49617930</v>
      </c>
      <c r="L54" s="32">
        <f t="shared" si="10"/>
        <v>0</v>
      </c>
      <c r="M54" s="153"/>
      <c r="O54" s="147"/>
    </row>
    <row r="55" spans="1:16">
      <c r="A55" s="32" t="str">
        <f t="shared" si="11"/>
        <v>Desember</v>
      </c>
      <c r="B55" s="32">
        <f t="shared" ref="B55" si="34">B14-B13</f>
        <v>4160034.8440000415</v>
      </c>
      <c r="C55" s="32">
        <f t="shared" si="13"/>
        <v>4734254.7300000489</v>
      </c>
      <c r="D55" s="32">
        <f t="shared" si="13"/>
        <v>0</v>
      </c>
      <c r="E55" s="153"/>
      <c r="F55" s="32">
        <f t="shared" ref="F55" si="35">F14-F13</f>
        <v>786348.52199999988</v>
      </c>
      <c r="G55" s="32">
        <f t="shared" si="27"/>
        <v>905738.85499999672</v>
      </c>
      <c r="H55" s="32">
        <f t="shared" si="27"/>
        <v>0</v>
      </c>
      <c r="I55" s="153"/>
      <c r="J55" s="32">
        <f t="shared" si="8"/>
        <v>4946383.3660000414</v>
      </c>
      <c r="K55" s="32">
        <f t="shared" si="9"/>
        <v>5639993.5850000456</v>
      </c>
      <c r="L55" s="32">
        <f t="shared" si="10"/>
        <v>0</v>
      </c>
      <c r="M55" s="153"/>
      <c r="O55" s="147"/>
    </row>
    <row r="56" spans="1:16">
      <c r="A56" s="155" t="s">
        <v>442</v>
      </c>
      <c r="B56" s="155">
        <f>SUM(B44:B55)</f>
        <v>213344145.97700018</v>
      </c>
      <c r="C56" s="155">
        <f>SUM(C44:C55)</f>
        <v>236446558.73000005</v>
      </c>
      <c r="D56" s="155">
        <f>SUM(D44:D55)</f>
        <v>79667662</v>
      </c>
      <c r="E56" s="156"/>
      <c r="F56" s="155">
        <f>SUM(F44:F55)</f>
        <v>41689971</v>
      </c>
      <c r="G56" s="155">
        <f>SUM(G44:G55)</f>
        <v>45895886.854999997</v>
      </c>
      <c r="H56" s="155">
        <f>SUM(H44:H55)</f>
        <v>15716867</v>
      </c>
      <c r="I56" s="156"/>
      <c r="J56" s="155">
        <f t="shared" si="8"/>
        <v>255034116.97700018</v>
      </c>
      <c r="K56" s="155">
        <f t="shared" si="9"/>
        <v>282342445.58500004</v>
      </c>
      <c r="L56" s="155">
        <f t="shared" si="10"/>
        <v>95384529</v>
      </c>
      <c r="M56" s="156"/>
    </row>
    <row r="57" spans="1:16">
      <c r="A57" s="36"/>
      <c r="B57" s="132"/>
      <c r="C57" s="36"/>
      <c r="D57" s="36"/>
      <c r="E57" s="157"/>
      <c r="F57" s="132"/>
      <c r="G57" s="36"/>
      <c r="H57" s="36"/>
      <c r="I57" s="157"/>
      <c r="J57" s="132"/>
      <c r="K57" s="36"/>
      <c r="L57" s="36"/>
      <c r="M57" s="157"/>
    </row>
    <row r="58" spans="1:16">
      <c r="A58" s="32"/>
      <c r="C58" s="32"/>
      <c r="D58" s="32"/>
      <c r="G58" s="32"/>
      <c r="H58" s="32"/>
      <c r="K58" s="32"/>
      <c r="L58" s="32"/>
    </row>
    <row r="59" spans="1:16">
      <c r="A59" s="32"/>
      <c r="E59" s="158"/>
      <c r="F59" s="158"/>
      <c r="G59" s="158"/>
      <c r="H59" s="158"/>
      <c r="I59" s="158"/>
      <c r="J59" s="158"/>
      <c r="K59" s="159"/>
      <c r="L59" s="159"/>
    </row>
    <row r="60" spans="1:16">
      <c r="A60" s="32"/>
      <c r="E60" s="147"/>
      <c r="G60" s="32"/>
      <c r="H60" s="32"/>
      <c r="I60" s="147"/>
      <c r="K60" s="147"/>
      <c r="L60" s="147"/>
    </row>
    <row r="61" spans="1:16">
      <c r="A61" s="32"/>
      <c r="E61" s="147"/>
      <c r="I61" s="147"/>
      <c r="K61" s="147"/>
      <c r="L61" s="147"/>
    </row>
    <row r="62" spans="1:16">
      <c r="A62" s="32"/>
      <c r="E62" s="147"/>
      <c r="I62" s="147"/>
      <c r="K62" s="147"/>
      <c r="L62" s="147"/>
    </row>
    <row r="63" spans="1:16">
      <c r="A63" s="32"/>
      <c r="E63" s="147"/>
      <c r="I63" s="147"/>
      <c r="K63" s="147"/>
      <c r="L63" s="147"/>
    </row>
  </sheetData>
  <sheetProtection sheet="1" objects="1" scenarios="1"/>
  <mergeCells count="9">
    <mergeCell ref="B42:E42"/>
    <mergeCell ref="F42:I42"/>
    <mergeCell ref="J42:M42"/>
    <mergeCell ref="B1:C1"/>
    <mergeCell ref="F1:G1"/>
    <mergeCell ref="J1:K1"/>
    <mergeCell ref="F22:G22"/>
    <mergeCell ref="B22:D22"/>
    <mergeCell ref="J22:L2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27fdc8cb-b975-41ad-b711-24278f7b87ff" xsi:nil="true"/>
    <lcf76f155ced4ddcb4097134ff3c332f xmlns="098bea25-4f28-4914-94d6-5ba8f88f4dd3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3ADB0A88E2F6E4387B046B8F41D8F89" ma:contentTypeVersion="19" ma:contentTypeDescription="Opprett et nytt dokument." ma:contentTypeScope="" ma:versionID="a90d3dad54420044237841350c40cb2e">
  <xsd:schema xmlns:xsd="http://www.w3.org/2001/XMLSchema" xmlns:xs="http://www.w3.org/2001/XMLSchema" xmlns:p="http://schemas.microsoft.com/office/2006/metadata/properties" xmlns:ns1="http://schemas.microsoft.com/sharepoint/v3" xmlns:ns2="098bea25-4f28-4914-94d6-5ba8f88f4dd3" xmlns:ns3="27fdc8cb-b975-41ad-b711-24278f7b87ff" targetNamespace="http://schemas.microsoft.com/office/2006/metadata/properties" ma:root="true" ma:fieldsID="aa7bbad189e5b6bc2f761f292ca70e78" ns1:_="" ns2:_="" ns3:_="">
    <xsd:import namespace="http://schemas.microsoft.com/sharepoint/v3"/>
    <xsd:import namespace="098bea25-4f28-4914-94d6-5ba8f88f4dd3"/>
    <xsd:import namespace="27fdc8cb-b975-41ad-b711-24278f7b87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Egenskaper for samordnet samsvarspolicy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I-handling for samordnet samsvarspolicy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8bea25-4f28-4914-94d6-5ba8f88f4d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Bildemerkelapper" ma:readOnly="false" ma:fieldId="{5cf76f15-5ced-4ddc-b409-7134ff3c332f}" ma:taxonomyMulti="true" ma:sspId="a5af897e-8ee3-44e6-a379-8efb93aa5b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fdc8cb-b975-41ad-b711-24278f7b87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b30043ba-a3c0-4c18-b7a6-93f07f5c214e}" ma:internalName="TaxCatchAll" ma:showField="CatchAllData" ma:web="27fdc8cb-b975-41ad-b711-24278f7b87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D871DB-B78A-49CF-8420-6E55C23B91B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62FB553-5D4E-4B97-A44E-5BA350A60D8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27fdc8cb-b975-41ad-b711-24278f7b87ff"/>
    <ds:schemaRef ds:uri="098bea25-4f28-4914-94d6-5ba8f88f4dd3"/>
  </ds:schemaRefs>
</ds:datastoreItem>
</file>

<file path=customXml/itemProps3.xml><?xml version="1.0" encoding="utf-8"?>
<ds:datastoreItem xmlns:ds="http://schemas.openxmlformats.org/officeDocument/2006/customXml" ds:itemID="{029A24BA-35B4-4DFC-A01B-159DC88A2D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98bea25-4f28-4914-94d6-5ba8f88f4dd3"/>
    <ds:schemaRef ds:uri="27fdc8cb-b975-41ad-b711-24278f7b87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d7f2f1d-22b0-4b65-ac50-06820d127ee2}" enabled="1" method="Privileged" siteId="{e1ae18b6-de6f-4b87-a2fc-90d6217d954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Diagrammer</vt:lpstr>
      </vt:variant>
      <vt:variant>
        <vt:i4>2</vt:i4>
      </vt:variant>
    </vt:vector>
  </HeadingPairs>
  <TitlesOfParts>
    <vt:vector size="5" baseType="lpstr">
      <vt:lpstr>komm</vt:lpstr>
      <vt:lpstr>fylk</vt:lpstr>
      <vt:lpstr>tabellalle</vt:lpstr>
      <vt:lpstr>fig_komm</vt:lpstr>
      <vt:lpstr>fig_fylk</vt:lpstr>
    </vt:vector>
  </TitlesOfParts>
  <Manager/>
  <Company>KS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Ingunn Monsen;Martin.Fjordholm@ks.no;anita.ekle.kildahl@ks.no</dc:creator>
  <cp:keywords/>
  <dc:description/>
  <cp:lastModifiedBy>Martin Fjordholm</cp:lastModifiedBy>
  <cp:revision/>
  <dcterms:created xsi:type="dcterms:W3CDTF">2019-11-19T09:55:59Z</dcterms:created>
  <dcterms:modified xsi:type="dcterms:W3CDTF">2026-04-23T11:26:28Z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0x01010033ADB0A88E2F6E4387B046B8F41D8F89</vt:lpwstr>
  </property>
  <property fmtid="{D5CDD505-2E9C-101B-9397-08002B2CF9AE}" pid="3" name="MediaServiceImageTags">
    <vt:lpwstr/>
  </property>
  <property fmtid="{D5CDD505-2E9C-101B-9397-08002B2CF9AE}" pid="4" name="CloudStatistics_StoryID">
    <vt:lpwstr>e577fc80-dc6c-4c2e-9d14-75da9e6af95e</vt:lpwstr>
  </property>
</Properties>
</file>