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ksiskyen.sharepoint.com/sites/msteams_9bb418/Shared Documents/Gammel L/Kommuneøkonomi/Skatt oppdatering/2026/Nett2026/"/>
    </mc:Choice>
  </mc:AlternateContent>
  <xr:revisionPtr revIDLastSave="56" documentId="8_{B872DB22-DBC9-4E1A-A169-16E485D0EC1C}" xr6:coauthVersionLast="47" xr6:coauthVersionMax="47" xr10:uidLastSave="{D6CFCED2-E13E-46CD-BECB-A2679E6A814A}"/>
  <bookViews>
    <workbookView xWindow="45" yWindow="-16320" windowWidth="29040" windowHeight="15720" activeTab="2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7" i="4" l="1"/>
  <c r="L47" i="4"/>
  <c r="I47" i="4"/>
  <c r="E47" i="4"/>
  <c r="D47" i="4"/>
  <c r="H47" i="4"/>
  <c r="L27" i="4"/>
  <c r="H27" i="4"/>
  <c r="D27" i="4"/>
  <c r="L37" i="4"/>
  <c r="H37" i="4"/>
  <c r="D37" i="4"/>
  <c r="L46" i="4"/>
  <c r="M46" i="4"/>
  <c r="H46" i="4"/>
  <c r="I46" i="4"/>
  <c r="D46" i="4"/>
  <c r="E46" i="4"/>
  <c r="L26" i="4"/>
  <c r="H26" i="4"/>
  <c r="D26" i="4"/>
  <c r="D36" i="4"/>
  <c r="H36" i="4"/>
  <c r="L36" i="4"/>
  <c r="M45" i="4"/>
  <c r="E45" i="4"/>
  <c r="D45" i="4"/>
  <c r="L25" i="4"/>
  <c r="D25" i="4"/>
  <c r="I45" i="4"/>
  <c r="H45" i="4"/>
  <c r="I44" i="4"/>
  <c r="H25" i="4"/>
  <c r="R35" i="1"/>
  <c r="R76" i="1"/>
  <c r="R174" i="1"/>
  <c r="R188" i="1"/>
  <c r="R217" i="1"/>
  <c r="R256" i="1"/>
  <c r="R287" i="1"/>
  <c r="R314" i="1"/>
  <c r="R315" i="1"/>
  <c r="R319" i="1"/>
  <c r="R324" i="1"/>
  <c r="R327" i="1"/>
  <c r="R352" i="1"/>
  <c r="R353" i="1"/>
  <c r="R355" i="1"/>
  <c r="R361" i="1"/>
  <c r="R14" i="1"/>
  <c r="R23" i="1"/>
  <c r="R37" i="1"/>
  <c r="R56" i="1"/>
  <c r="R70" i="1"/>
  <c r="R71" i="1"/>
  <c r="R84" i="1"/>
  <c r="R98" i="1"/>
  <c r="R107" i="1"/>
  <c r="R113" i="1"/>
  <c r="R126" i="1"/>
  <c r="R127" i="1"/>
  <c r="R140" i="1"/>
  <c r="R154" i="1"/>
  <c r="R155" i="1"/>
  <c r="R163" i="1"/>
  <c r="R169" i="1"/>
  <c r="R183" i="1"/>
  <c r="R191" i="1"/>
  <c r="R196" i="1"/>
  <c r="R210" i="1"/>
  <c r="R219" i="1"/>
  <c r="R224" i="1"/>
  <c r="R247" i="1"/>
  <c r="R252" i="1"/>
  <c r="R253" i="1"/>
  <c r="R263" i="1"/>
  <c r="R267" i="1"/>
  <c r="R275" i="1"/>
  <c r="R277" i="1"/>
  <c r="R281" i="1"/>
  <c r="R289" i="1"/>
  <c r="R291" i="1"/>
  <c r="R294" i="1"/>
  <c r="R295" i="1"/>
  <c r="R296" i="1"/>
  <c r="R299" i="1"/>
  <c r="R303" i="1"/>
  <c r="R306" i="1"/>
  <c r="R307" i="1"/>
  <c r="R308" i="1"/>
  <c r="R317" i="1"/>
  <c r="R323" i="1"/>
  <c r="R331" i="1"/>
  <c r="R333" i="1"/>
  <c r="R334" i="1"/>
  <c r="R337" i="1"/>
  <c r="R338" i="1"/>
  <c r="R351" i="1"/>
  <c r="R363" i="1"/>
  <c r="E18" i="1"/>
  <c r="R130" i="1"/>
  <c r="E202" i="1"/>
  <c r="E214" i="1"/>
  <c r="E248" i="1"/>
  <c r="S248" i="1"/>
  <c r="E258" i="1"/>
  <c r="E271" i="1"/>
  <c r="E276" i="1"/>
  <c r="S276" i="1"/>
  <c r="R278" i="1"/>
  <c r="E280" i="1"/>
  <c r="S280" i="1"/>
  <c r="E284" i="1"/>
  <c r="E285" i="1"/>
  <c r="E286" i="1"/>
  <c r="R304" i="1"/>
  <c r="E318" i="1"/>
  <c r="S318" i="1"/>
  <c r="E325" i="1"/>
  <c r="E331" i="1"/>
  <c r="E332" i="1"/>
  <c r="R346" i="1"/>
  <c r="E349" i="1"/>
  <c r="S349" i="1"/>
  <c r="E360" i="1"/>
  <c r="E361" i="1"/>
  <c r="E16" i="1"/>
  <c r="S16" i="1"/>
  <c r="E17" i="1"/>
  <c r="S17" i="1"/>
  <c r="R30" i="1"/>
  <c r="R31" i="1"/>
  <c r="E32" i="1"/>
  <c r="E41" i="1"/>
  <c r="S41" i="1"/>
  <c r="E44" i="1"/>
  <c r="S44" i="1"/>
  <c r="E45" i="1"/>
  <c r="R58" i="1"/>
  <c r="R59" i="1"/>
  <c r="E69" i="1"/>
  <c r="R72" i="1"/>
  <c r="R73" i="1"/>
  <c r="R83" i="1"/>
  <c r="E86" i="1"/>
  <c r="R100" i="1"/>
  <c r="R101" i="1"/>
  <c r="E111" i="1"/>
  <c r="S111" i="1"/>
  <c r="R114" i="1"/>
  <c r="E115" i="1"/>
  <c r="E119" i="1"/>
  <c r="R125" i="1"/>
  <c r="R139" i="1"/>
  <c r="E142" i="1"/>
  <c r="S142" i="1"/>
  <c r="E153" i="1"/>
  <c r="S153" i="1"/>
  <c r="E167" i="1"/>
  <c r="R170" i="1"/>
  <c r="E184" i="1"/>
  <c r="S184" i="1"/>
  <c r="R185" i="1"/>
  <c r="R195" i="1"/>
  <c r="E199" i="1"/>
  <c r="R209" i="1"/>
  <c r="R212" i="1"/>
  <c r="R213" i="1"/>
  <c r="E226" i="1"/>
  <c r="S226" i="1"/>
  <c r="E237" i="1"/>
  <c r="S237" i="1"/>
  <c r="R240" i="1"/>
  <c r="R241" i="1"/>
  <c r="E254" i="1"/>
  <c r="S254" i="1"/>
  <c r="E255" i="1"/>
  <c r="S255" i="1"/>
  <c r="E265" i="1"/>
  <c r="S265" i="1"/>
  <c r="R268" i="1"/>
  <c r="R269" i="1"/>
  <c r="R282" i="1"/>
  <c r="E293" i="1"/>
  <c r="E297" i="1"/>
  <c r="E301" i="1"/>
  <c r="E310" i="1"/>
  <c r="E311" i="1"/>
  <c r="E321" i="1"/>
  <c r="R322" i="1"/>
  <c r="E343" i="1"/>
  <c r="E350" i="1"/>
  <c r="E352" i="1"/>
  <c r="E353" i="1"/>
  <c r="E129" i="1"/>
  <c r="R143" i="1"/>
  <c r="R157" i="1"/>
  <c r="E171" i="1"/>
  <c r="E196" i="1"/>
  <c r="E204" i="1"/>
  <c r="S204" i="1"/>
  <c r="E220" i="1"/>
  <c r="R222" i="1"/>
  <c r="E227" i="1"/>
  <c r="E236" i="1"/>
  <c r="R238" i="1"/>
  <c r="E241" i="1"/>
  <c r="E246" i="1"/>
  <c r="E252" i="1"/>
  <c r="R262" i="1"/>
  <c r="E264" i="1"/>
  <c r="S264" i="1"/>
  <c r="E274" i="1"/>
  <c r="S274" i="1"/>
  <c r="R276" i="1"/>
  <c r="E279" i="1"/>
  <c r="R283" i="1"/>
  <c r="R288" i="1"/>
  <c r="E294" i="1"/>
  <c r="E302" i="1"/>
  <c r="S302" i="1"/>
  <c r="E306" i="1"/>
  <c r="S306" i="1"/>
  <c r="R311" i="1"/>
  <c r="E316" i="1"/>
  <c r="E320" i="1"/>
  <c r="E330" i="1"/>
  <c r="S330" i="1"/>
  <c r="E334" i="1"/>
  <c r="R335" i="1"/>
  <c r="E336" i="1"/>
  <c r="R339" i="1"/>
  <c r="E347" i="1"/>
  <c r="R349" i="1"/>
  <c r="R358" i="1"/>
  <c r="E359" i="1"/>
  <c r="S359" i="1"/>
  <c r="R362" i="1"/>
  <c r="E288" i="1"/>
  <c r="S288" i="1"/>
  <c r="R302" i="1"/>
  <c r="R321" i="1"/>
  <c r="R345" i="1"/>
  <c r="R344" i="1"/>
  <c r="H15" i="4"/>
  <c r="D15" i="4"/>
  <c r="T365" i="1"/>
  <c r="E8" i="1"/>
  <c r="Y8" i="1"/>
  <c r="E9" i="1"/>
  <c r="S9" i="1"/>
  <c r="Y9" i="1"/>
  <c r="E10" i="1"/>
  <c r="Y10" i="1"/>
  <c r="E11" i="1"/>
  <c r="S11" i="1"/>
  <c r="Y11" i="1"/>
  <c r="E12" i="1"/>
  <c r="Y12" i="1"/>
  <c r="E13" i="1"/>
  <c r="S13" i="1"/>
  <c r="Y13" i="1"/>
  <c r="E14" i="1"/>
  <c r="Y14" i="1"/>
  <c r="E15" i="1"/>
  <c r="Y15" i="1"/>
  <c r="Y16" i="1"/>
  <c r="Y17" i="1"/>
  <c r="Y18" i="1"/>
  <c r="Y19" i="1"/>
  <c r="Y20" i="1"/>
  <c r="Y21" i="1"/>
  <c r="E22" i="1"/>
  <c r="S22" i="1"/>
  <c r="Y22" i="1"/>
  <c r="E23" i="1"/>
  <c r="S23" i="1"/>
  <c r="Y23" i="1"/>
  <c r="E24" i="1"/>
  <c r="S24" i="1"/>
  <c r="Y24" i="1"/>
  <c r="E25" i="1"/>
  <c r="S25" i="1"/>
  <c r="Y25" i="1"/>
  <c r="E26" i="1"/>
  <c r="S26" i="1"/>
  <c r="Y26" i="1"/>
  <c r="E27" i="1"/>
  <c r="S27" i="1"/>
  <c r="Y27" i="1"/>
  <c r="E28" i="1"/>
  <c r="S28" i="1"/>
  <c r="Y28" i="1"/>
  <c r="E29" i="1"/>
  <c r="S29" i="1"/>
  <c r="Y29" i="1"/>
  <c r="E30" i="1"/>
  <c r="S30" i="1"/>
  <c r="Y30" i="1"/>
  <c r="Y31" i="1"/>
  <c r="Y32" i="1"/>
  <c r="Y33" i="1"/>
  <c r="Y34" i="1"/>
  <c r="Y35" i="1"/>
  <c r="E36" i="1"/>
  <c r="S36" i="1"/>
  <c r="Y36" i="1"/>
  <c r="E37" i="1"/>
  <c r="S37" i="1"/>
  <c r="Y37" i="1"/>
  <c r="E38" i="1"/>
  <c r="S38" i="1"/>
  <c r="Y38" i="1"/>
  <c r="E39" i="1"/>
  <c r="S39" i="1"/>
  <c r="Y39" i="1"/>
  <c r="E40" i="1"/>
  <c r="S40" i="1"/>
  <c r="Y40" i="1"/>
  <c r="Y41" i="1"/>
  <c r="E42" i="1"/>
  <c r="Y42" i="1"/>
  <c r="E43" i="1"/>
  <c r="Y43" i="1"/>
  <c r="Y44" i="1"/>
  <c r="Y45" i="1"/>
  <c r="Y46" i="1"/>
  <c r="Y47" i="1"/>
  <c r="Y48" i="1"/>
  <c r="Y49" i="1"/>
  <c r="E50" i="1"/>
  <c r="Y50" i="1"/>
  <c r="E51" i="1"/>
  <c r="S51" i="1"/>
  <c r="Y51" i="1"/>
  <c r="E52" i="1"/>
  <c r="S52" i="1"/>
  <c r="Y52" i="1"/>
  <c r="E53" i="1"/>
  <c r="S53" i="1"/>
  <c r="Y53" i="1"/>
  <c r="E54" i="1"/>
  <c r="Y54" i="1"/>
  <c r="E55" i="1"/>
  <c r="S55" i="1"/>
  <c r="Y55" i="1"/>
  <c r="E56" i="1"/>
  <c r="S56" i="1"/>
  <c r="Y56" i="1"/>
  <c r="E57" i="1"/>
  <c r="Y57" i="1"/>
  <c r="Y58" i="1"/>
  <c r="Y59" i="1"/>
  <c r="Y60" i="1"/>
  <c r="Y61" i="1"/>
  <c r="Y62" i="1"/>
  <c r="Y63" i="1"/>
  <c r="E64" i="1"/>
  <c r="S64" i="1"/>
  <c r="Y64" i="1"/>
  <c r="E65" i="1"/>
  <c r="S65" i="1"/>
  <c r="Y65" i="1"/>
  <c r="E66" i="1"/>
  <c r="S66" i="1"/>
  <c r="Y66" i="1"/>
  <c r="E67" i="1"/>
  <c r="S67" i="1"/>
  <c r="Y67" i="1"/>
  <c r="E68" i="1"/>
  <c r="S68" i="1"/>
  <c r="Y68" i="1"/>
  <c r="Y69" i="1"/>
  <c r="E70" i="1"/>
  <c r="Y70" i="1"/>
  <c r="E71" i="1"/>
  <c r="Y71" i="1"/>
  <c r="E72" i="1"/>
  <c r="S72" i="1"/>
  <c r="Y72" i="1"/>
  <c r="Y73" i="1"/>
  <c r="Y74" i="1"/>
  <c r="Y75" i="1"/>
  <c r="Y76" i="1"/>
  <c r="Y77" i="1"/>
  <c r="E78" i="1"/>
  <c r="S78" i="1"/>
  <c r="Y78" i="1"/>
  <c r="E79" i="1"/>
  <c r="S79" i="1"/>
  <c r="Y79" i="1"/>
  <c r="E80" i="1"/>
  <c r="S80" i="1"/>
  <c r="Y80" i="1"/>
  <c r="E81" i="1"/>
  <c r="S81" i="1"/>
  <c r="Y81" i="1"/>
  <c r="E82" i="1"/>
  <c r="S82" i="1"/>
  <c r="Y82" i="1"/>
  <c r="Y83" i="1"/>
  <c r="E84" i="1"/>
  <c r="S84" i="1"/>
  <c r="Y84" i="1"/>
  <c r="E85" i="1"/>
  <c r="S85" i="1"/>
  <c r="Y85" i="1"/>
  <c r="Y86" i="1"/>
  <c r="E87" i="1"/>
  <c r="Y87" i="1"/>
  <c r="Y88" i="1"/>
  <c r="Y89" i="1"/>
  <c r="Y90" i="1"/>
  <c r="Y91" i="1"/>
  <c r="E92" i="1"/>
  <c r="S92" i="1"/>
  <c r="Y92" i="1"/>
  <c r="E93" i="1"/>
  <c r="S93" i="1"/>
  <c r="Y93" i="1"/>
  <c r="E94" i="1"/>
  <c r="S94" i="1"/>
  <c r="Y94" i="1"/>
  <c r="E95" i="1"/>
  <c r="S95" i="1"/>
  <c r="Y95" i="1"/>
  <c r="E96" i="1"/>
  <c r="S96" i="1"/>
  <c r="Y96" i="1"/>
  <c r="E97" i="1"/>
  <c r="S97" i="1"/>
  <c r="Y97" i="1"/>
  <c r="E98" i="1"/>
  <c r="Y98" i="1"/>
  <c r="E99" i="1"/>
  <c r="Y99" i="1"/>
  <c r="Y100" i="1"/>
  <c r="Y101" i="1"/>
  <c r="Y102" i="1"/>
  <c r="Y103" i="1"/>
  <c r="Y104" i="1"/>
  <c r="Y105" i="1"/>
  <c r="E106" i="1"/>
  <c r="Y106" i="1"/>
  <c r="E107" i="1"/>
  <c r="S107" i="1"/>
  <c r="Y107" i="1"/>
  <c r="E108" i="1"/>
  <c r="S108" i="1"/>
  <c r="Y108" i="1"/>
  <c r="E109" i="1"/>
  <c r="S109" i="1"/>
  <c r="Y109" i="1"/>
  <c r="E110" i="1"/>
  <c r="S110" i="1"/>
  <c r="Y110" i="1"/>
  <c r="Y111" i="1"/>
  <c r="E112" i="1"/>
  <c r="S112" i="1"/>
  <c r="Y112" i="1"/>
  <c r="E113" i="1"/>
  <c r="Y113" i="1"/>
  <c r="E114" i="1"/>
  <c r="S114" i="1"/>
  <c r="Y114" i="1"/>
  <c r="Y115" i="1"/>
  <c r="Y116" i="1"/>
  <c r="Y117" i="1"/>
  <c r="Y118" i="1"/>
  <c r="Y119" i="1"/>
  <c r="E120" i="1"/>
  <c r="S120" i="1"/>
  <c r="Y120" i="1"/>
  <c r="E121" i="1"/>
  <c r="S121" i="1"/>
  <c r="Y121" i="1"/>
  <c r="E122" i="1"/>
  <c r="S122" i="1"/>
  <c r="Y122" i="1"/>
  <c r="E123" i="1"/>
  <c r="S123" i="1"/>
  <c r="Y123" i="1"/>
  <c r="E124" i="1"/>
  <c r="S124" i="1"/>
  <c r="Y124" i="1"/>
  <c r="Y125" i="1"/>
  <c r="E126" i="1"/>
  <c r="S126" i="1"/>
  <c r="Y126" i="1"/>
  <c r="E127" i="1"/>
  <c r="Y127" i="1"/>
  <c r="E128" i="1"/>
  <c r="S128" i="1"/>
  <c r="Y128" i="1"/>
  <c r="Y129" i="1"/>
  <c r="Y130" i="1"/>
  <c r="Y131" i="1"/>
  <c r="Y132" i="1"/>
  <c r="Y133" i="1"/>
  <c r="E134" i="1"/>
  <c r="S134" i="1"/>
  <c r="Y134" i="1"/>
  <c r="E135" i="1"/>
  <c r="Y135" i="1"/>
  <c r="E136" i="1"/>
  <c r="Y136" i="1"/>
  <c r="E137" i="1"/>
  <c r="Y137" i="1"/>
  <c r="E138" i="1"/>
  <c r="Y138" i="1"/>
  <c r="E139" i="1"/>
  <c r="Y139" i="1"/>
  <c r="E140" i="1"/>
  <c r="Y140" i="1"/>
  <c r="E141" i="1"/>
  <c r="S141" i="1"/>
  <c r="Y141" i="1"/>
  <c r="Y142" i="1"/>
  <c r="Y143" i="1"/>
  <c r="Y144" i="1"/>
  <c r="Y145" i="1"/>
  <c r="Y146" i="1"/>
  <c r="Y147" i="1"/>
  <c r="E148" i="1"/>
  <c r="S148" i="1"/>
  <c r="Y148" i="1"/>
  <c r="E149" i="1"/>
  <c r="S149" i="1"/>
  <c r="Y149" i="1"/>
  <c r="E150" i="1"/>
  <c r="Y150" i="1"/>
  <c r="E151" i="1"/>
  <c r="Y151" i="1"/>
  <c r="E152" i="1"/>
  <c r="S152" i="1"/>
  <c r="Y152" i="1"/>
  <c r="Y153" i="1"/>
  <c r="E154" i="1"/>
  <c r="Y154" i="1"/>
  <c r="E155" i="1"/>
  <c r="S155" i="1"/>
  <c r="Y155" i="1"/>
  <c r="E156" i="1"/>
  <c r="S156" i="1"/>
  <c r="Y156" i="1"/>
  <c r="Y157" i="1"/>
  <c r="Y158" i="1"/>
  <c r="Y159" i="1"/>
  <c r="Y160" i="1"/>
  <c r="Y161" i="1"/>
  <c r="E162" i="1"/>
  <c r="S162" i="1"/>
  <c r="Y162" i="1"/>
  <c r="E163" i="1"/>
  <c r="S163" i="1"/>
  <c r="Y163" i="1"/>
  <c r="E164" i="1"/>
  <c r="Y164" i="1"/>
  <c r="E165" i="1"/>
  <c r="S165" i="1"/>
  <c r="Y165" i="1"/>
  <c r="E166" i="1"/>
  <c r="S166" i="1"/>
  <c r="Y166" i="1"/>
  <c r="Y167" i="1"/>
  <c r="E168" i="1"/>
  <c r="Y168" i="1"/>
  <c r="E169" i="1"/>
  <c r="Y169" i="1"/>
  <c r="E170" i="1"/>
  <c r="S170" i="1"/>
  <c r="Y170" i="1"/>
  <c r="Y171" i="1"/>
  <c r="Y172" i="1"/>
  <c r="Y173" i="1"/>
  <c r="Y174" i="1"/>
  <c r="Y175" i="1"/>
  <c r="E176" i="1"/>
  <c r="S176" i="1"/>
  <c r="Y176" i="1"/>
  <c r="E177" i="1"/>
  <c r="S177" i="1"/>
  <c r="Y177" i="1"/>
  <c r="E178" i="1"/>
  <c r="S178" i="1"/>
  <c r="Y178" i="1"/>
  <c r="E179" i="1"/>
  <c r="Y179" i="1"/>
  <c r="E180" i="1"/>
  <c r="S180" i="1"/>
  <c r="Y180" i="1"/>
  <c r="E181" i="1"/>
  <c r="S181" i="1"/>
  <c r="Y181" i="1"/>
  <c r="E182" i="1"/>
  <c r="Y182" i="1"/>
  <c r="E183" i="1"/>
  <c r="S183" i="1"/>
  <c r="Y183" i="1"/>
  <c r="Y184" i="1"/>
  <c r="Y185" i="1"/>
  <c r="Y186" i="1"/>
  <c r="Y187" i="1"/>
  <c r="Y188" i="1"/>
  <c r="Y189" i="1"/>
  <c r="E190" i="1"/>
  <c r="S190" i="1"/>
  <c r="Y190" i="1"/>
  <c r="E191" i="1"/>
  <c r="S191" i="1"/>
  <c r="Y191" i="1"/>
  <c r="E192" i="1"/>
  <c r="Y192" i="1"/>
  <c r="E193" i="1"/>
  <c r="S193" i="1"/>
  <c r="Y193" i="1"/>
  <c r="E194" i="1"/>
  <c r="S194" i="1"/>
  <c r="Y194" i="1"/>
  <c r="Y195" i="1"/>
  <c r="Y196" i="1"/>
  <c r="E197" i="1"/>
  <c r="Y197" i="1"/>
  <c r="E198" i="1"/>
  <c r="S198" i="1"/>
  <c r="Y198" i="1"/>
  <c r="Y199" i="1"/>
  <c r="Y200" i="1"/>
  <c r="Y201" i="1"/>
  <c r="Y202" i="1"/>
  <c r="Y203" i="1"/>
  <c r="Y204" i="1"/>
  <c r="E205" i="1"/>
  <c r="S205" i="1"/>
  <c r="Y205" i="1"/>
  <c r="E206" i="1"/>
  <c r="S206" i="1"/>
  <c r="Y206" i="1"/>
  <c r="E207" i="1"/>
  <c r="Y207" i="1"/>
  <c r="E208" i="1"/>
  <c r="S208" i="1"/>
  <c r="Y208" i="1"/>
  <c r="E209" i="1"/>
  <c r="Y209" i="1"/>
  <c r="E210" i="1"/>
  <c r="Y210" i="1"/>
  <c r="E211" i="1"/>
  <c r="S211" i="1"/>
  <c r="Y211" i="1"/>
  <c r="E212" i="1"/>
  <c r="S212" i="1"/>
  <c r="Y212" i="1"/>
  <c r="Y213" i="1"/>
  <c r="Y214" i="1"/>
  <c r="Y215" i="1"/>
  <c r="Y216" i="1"/>
  <c r="Y217" i="1"/>
  <c r="E218" i="1"/>
  <c r="S218" i="1"/>
  <c r="Y218" i="1"/>
  <c r="E219" i="1"/>
  <c r="S219" i="1"/>
  <c r="Y219" i="1"/>
  <c r="Y220" i="1"/>
  <c r="E221" i="1"/>
  <c r="S221" i="1"/>
  <c r="Y221" i="1"/>
  <c r="E222" i="1"/>
  <c r="Y222" i="1"/>
  <c r="E223" i="1"/>
  <c r="Y223" i="1"/>
  <c r="E224" i="1"/>
  <c r="Y224" i="1"/>
  <c r="E225" i="1"/>
  <c r="Y225" i="1"/>
  <c r="Y226" i="1"/>
  <c r="Y227" i="1"/>
  <c r="Y228" i="1"/>
  <c r="Y229" i="1"/>
  <c r="Y230" i="1"/>
  <c r="Y231" i="1"/>
  <c r="E232" i="1"/>
  <c r="S232" i="1"/>
  <c r="Y232" i="1"/>
  <c r="E233" i="1"/>
  <c r="S233" i="1"/>
  <c r="Y233" i="1"/>
  <c r="E234" i="1"/>
  <c r="S234" i="1"/>
  <c r="Y234" i="1"/>
  <c r="E235" i="1"/>
  <c r="Y235" i="1"/>
  <c r="Y236" i="1"/>
  <c r="Y237" i="1"/>
  <c r="E238" i="1"/>
  <c r="Y238" i="1"/>
  <c r="E239" i="1"/>
  <c r="S239" i="1"/>
  <c r="Y239" i="1"/>
  <c r="E240" i="1"/>
  <c r="S240" i="1"/>
  <c r="Y240" i="1"/>
  <c r="Y241" i="1"/>
  <c r="Y242" i="1"/>
  <c r="Y243" i="1"/>
  <c r="Y244" i="1"/>
  <c r="Y245" i="1"/>
  <c r="Y246" i="1"/>
  <c r="E247" i="1"/>
  <c r="S247" i="1"/>
  <c r="Y247" i="1"/>
  <c r="Y248" i="1"/>
  <c r="E249" i="1"/>
  <c r="Y249" i="1"/>
  <c r="E250" i="1"/>
  <c r="Y250" i="1"/>
  <c r="E251" i="1"/>
  <c r="S251" i="1"/>
  <c r="Y251" i="1"/>
  <c r="Y252" i="1"/>
  <c r="E253" i="1"/>
  <c r="Y253" i="1"/>
  <c r="Y254" i="1"/>
  <c r="Y255" i="1"/>
  <c r="Y256" i="1"/>
  <c r="Y257" i="1"/>
  <c r="Y258" i="1"/>
  <c r="Y259" i="1"/>
  <c r="E260" i="1"/>
  <c r="S260" i="1"/>
  <c r="Y260" i="1"/>
  <c r="E261" i="1"/>
  <c r="Y261" i="1"/>
  <c r="E262" i="1"/>
  <c r="S262" i="1"/>
  <c r="Y262" i="1"/>
  <c r="E263" i="1"/>
  <c r="Y263" i="1"/>
  <c r="Y264" i="1"/>
  <c r="Y265" i="1"/>
  <c r="E266" i="1"/>
  <c r="S266" i="1"/>
  <c r="Y266" i="1"/>
  <c r="E267" i="1"/>
  <c r="Y267" i="1"/>
  <c r="E268" i="1"/>
  <c r="S268" i="1"/>
  <c r="Y268" i="1"/>
  <c r="E269" i="1"/>
  <c r="Y269" i="1"/>
  <c r="Y270" i="1"/>
  <c r="Y271" i="1"/>
  <c r="Y272" i="1"/>
  <c r="Y273" i="1"/>
  <c r="Y274" i="1"/>
  <c r="E275" i="1"/>
  <c r="Y275" i="1"/>
  <c r="Y276" i="1"/>
  <c r="E277" i="1"/>
  <c r="Y277" i="1"/>
  <c r="E278" i="1"/>
  <c r="S278" i="1"/>
  <c r="Y278" i="1"/>
  <c r="Y279" i="1"/>
  <c r="Y280" i="1"/>
  <c r="E281" i="1"/>
  <c r="Y281" i="1"/>
  <c r="Y282" i="1"/>
  <c r="Y283" i="1"/>
  <c r="Y284" i="1"/>
  <c r="Y285" i="1"/>
  <c r="Y286" i="1"/>
  <c r="Y287" i="1"/>
  <c r="Y288" i="1"/>
  <c r="E289" i="1"/>
  <c r="Y289" i="1"/>
  <c r="E290" i="1"/>
  <c r="S290" i="1"/>
  <c r="Y290" i="1"/>
  <c r="E291" i="1"/>
  <c r="Y291" i="1"/>
  <c r="E292" i="1"/>
  <c r="S292" i="1"/>
  <c r="Y292" i="1"/>
  <c r="Y293" i="1"/>
  <c r="Y294" i="1"/>
  <c r="E295" i="1"/>
  <c r="Y295" i="1"/>
  <c r="E296" i="1"/>
  <c r="Y296" i="1"/>
  <c r="Y297" i="1"/>
  <c r="Y298" i="1"/>
  <c r="Y299" i="1"/>
  <c r="Y300" i="1"/>
  <c r="Y301" i="1"/>
  <c r="Y302" i="1"/>
  <c r="E303" i="1"/>
  <c r="Y303" i="1"/>
  <c r="Y304" i="1"/>
  <c r="E305" i="1"/>
  <c r="Y305" i="1"/>
  <c r="Y306" i="1"/>
  <c r="E307" i="1"/>
  <c r="S307" i="1"/>
  <c r="Y307" i="1"/>
  <c r="E308" i="1"/>
  <c r="S308" i="1"/>
  <c r="Y308" i="1"/>
  <c r="E309" i="1"/>
  <c r="Y309" i="1"/>
  <c r="Y310" i="1"/>
  <c r="Y311" i="1"/>
  <c r="Y312" i="1"/>
  <c r="Y313" i="1"/>
  <c r="Y314" i="1"/>
  <c r="Y315" i="1"/>
  <c r="Y316" i="1"/>
  <c r="E317" i="1"/>
  <c r="S317" i="1"/>
  <c r="Y317" i="1"/>
  <c r="Y318" i="1"/>
  <c r="E319" i="1"/>
  <c r="S319" i="1"/>
  <c r="Y319" i="1"/>
  <c r="Y320" i="1"/>
  <c r="Y321" i="1"/>
  <c r="Y322" i="1"/>
  <c r="E323" i="1"/>
  <c r="Y323" i="1"/>
  <c r="Y324" i="1"/>
  <c r="Y325" i="1"/>
  <c r="Y326" i="1"/>
  <c r="Y327" i="1"/>
  <c r="Y328" i="1"/>
  <c r="Y329" i="1"/>
  <c r="Y330" i="1"/>
  <c r="Y331" i="1"/>
  <c r="Y332" i="1"/>
  <c r="E333" i="1"/>
  <c r="Y333" i="1"/>
  <c r="Y334" i="1"/>
  <c r="Y335" i="1"/>
  <c r="Y336" i="1"/>
  <c r="E337" i="1"/>
  <c r="Y337" i="1"/>
  <c r="E338" i="1"/>
  <c r="Y338" i="1"/>
  <c r="Y339" i="1"/>
  <c r="Y340" i="1"/>
  <c r="Y341" i="1"/>
  <c r="Y342" i="1"/>
  <c r="Y343" i="1"/>
  <c r="E344" i="1"/>
  <c r="Y344" i="1"/>
  <c r="E345" i="1"/>
  <c r="S345" i="1"/>
  <c r="Y345" i="1"/>
  <c r="Y346" i="1"/>
  <c r="Y347" i="1"/>
  <c r="E348" i="1"/>
  <c r="Y348" i="1"/>
  <c r="Y349" i="1"/>
  <c r="Y350" i="1"/>
  <c r="E351" i="1"/>
  <c r="S351" i="1"/>
  <c r="Y351" i="1"/>
  <c r="Y352" i="1"/>
  <c r="Y353" i="1"/>
  <c r="Y354" i="1"/>
  <c r="Y355" i="1"/>
  <c r="Y356" i="1"/>
  <c r="Y357" i="1"/>
  <c r="E358" i="1"/>
  <c r="S358" i="1"/>
  <c r="Y358" i="1"/>
  <c r="Y359" i="1"/>
  <c r="Y360" i="1"/>
  <c r="Y361" i="1"/>
  <c r="Y362" i="1"/>
  <c r="Y363" i="1"/>
  <c r="E7" i="1"/>
  <c r="K23" i="3"/>
  <c r="Q23" i="3"/>
  <c r="D24" i="4"/>
  <c r="C24" i="4"/>
  <c r="C35" i="4"/>
  <c r="F55" i="4"/>
  <c r="F54" i="4"/>
  <c r="F53" i="4"/>
  <c r="F52" i="4"/>
  <c r="F51" i="4"/>
  <c r="F50" i="4"/>
  <c r="F49" i="4"/>
  <c r="F48" i="4"/>
  <c r="F47" i="4"/>
  <c r="F46" i="4"/>
  <c r="F45" i="4"/>
  <c r="F44" i="4"/>
  <c r="B55" i="4"/>
  <c r="B54" i="4"/>
  <c r="B53" i="4"/>
  <c r="B52" i="4"/>
  <c r="B51" i="4"/>
  <c r="B50" i="4"/>
  <c r="B49" i="4"/>
  <c r="B48" i="4"/>
  <c r="B47" i="4"/>
  <c r="B46" i="4"/>
  <c r="B45" i="4"/>
  <c r="B44" i="4"/>
  <c r="C44" i="4"/>
  <c r="H2" i="4"/>
  <c r="L2" i="4"/>
  <c r="G2" i="4"/>
  <c r="K2" i="4"/>
  <c r="F2" i="4"/>
  <c r="J2" i="4"/>
  <c r="N11" i="3"/>
  <c r="N12" i="3"/>
  <c r="N13" i="3"/>
  <c r="N14" i="3"/>
  <c r="N15" i="3"/>
  <c r="N16" i="3"/>
  <c r="N17" i="3"/>
  <c r="N18" i="3"/>
  <c r="N19" i="3"/>
  <c r="N20" i="3"/>
  <c r="N21" i="3"/>
  <c r="D11" i="3"/>
  <c r="O11" i="3"/>
  <c r="D12" i="3"/>
  <c r="O12" i="3"/>
  <c r="D13" i="3"/>
  <c r="O13" i="3"/>
  <c r="D14" i="3"/>
  <c r="O14" i="3"/>
  <c r="D15" i="3"/>
  <c r="O15" i="3"/>
  <c r="D16" i="3"/>
  <c r="O16" i="3"/>
  <c r="D17" i="3"/>
  <c r="O17" i="3"/>
  <c r="D18" i="3"/>
  <c r="O18" i="3"/>
  <c r="D19" i="3"/>
  <c r="O19" i="3"/>
  <c r="D20" i="3"/>
  <c r="O20" i="3"/>
  <c r="D21" i="3"/>
  <c r="O21" i="3"/>
  <c r="L15" i="4"/>
  <c r="K3" i="3"/>
  <c r="H24" i="4"/>
  <c r="I43" i="4"/>
  <c r="H44" i="4"/>
  <c r="H49" i="4"/>
  <c r="H50" i="4"/>
  <c r="H51" i="4"/>
  <c r="H52" i="4"/>
  <c r="H53" i="4"/>
  <c r="H54" i="4"/>
  <c r="H55" i="4"/>
  <c r="D44" i="4"/>
  <c r="D49" i="4"/>
  <c r="D50" i="4"/>
  <c r="D51" i="4"/>
  <c r="D52" i="4"/>
  <c r="D53" i="4"/>
  <c r="L53" i="4"/>
  <c r="D54" i="4"/>
  <c r="L54" i="4"/>
  <c r="D55" i="4"/>
  <c r="L55" i="4"/>
  <c r="L16" i="4"/>
  <c r="L17" i="4"/>
  <c r="L18" i="4"/>
  <c r="D23" i="4"/>
  <c r="D43" i="4"/>
  <c r="I16" i="4"/>
  <c r="I17" i="4"/>
  <c r="I18" i="4"/>
  <c r="I15" i="4"/>
  <c r="I14" i="4"/>
  <c r="E16" i="4"/>
  <c r="E17" i="4"/>
  <c r="E18" i="4"/>
  <c r="E15" i="4"/>
  <c r="E14" i="4"/>
  <c r="A38" i="4"/>
  <c r="A37" i="4"/>
  <c r="H23" i="4"/>
  <c r="H43" i="4"/>
  <c r="L3" i="4"/>
  <c r="L4" i="4"/>
  <c r="L5" i="4"/>
  <c r="L6" i="4"/>
  <c r="L7" i="4"/>
  <c r="L8" i="4"/>
  <c r="L9" i="4"/>
  <c r="L10" i="4"/>
  <c r="L11" i="4"/>
  <c r="L12" i="4"/>
  <c r="L13" i="4"/>
  <c r="L14" i="4"/>
  <c r="G55" i="4"/>
  <c r="C55" i="4"/>
  <c r="G54" i="4"/>
  <c r="C54" i="4"/>
  <c r="C34" i="4"/>
  <c r="L48" i="4"/>
  <c r="L23" i="4"/>
  <c r="L43" i="4"/>
  <c r="L52" i="4"/>
  <c r="L50" i="4"/>
  <c r="L51" i="4"/>
  <c r="L49" i="4"/>
  <c r="E44" i="4"/>
  <c r="L45" i="4"/>
  <c r="D56" i="4"/>
  <c r="L44" i="4"/>
  <c r="K55" i="4"/>
  <c r="R15" i="1"/>
  <c r="R39" i="1"/>
  <c r="R55" i="1"/>
  <c r="R348" i="1"/>
  <c r="R347" i="1"/>
  <c r="R316" i="1"/>
  <c r="R309" i="1"/>
  <c r="R305" i="1"/>
  <c r="R292" i="1"/>
  <c r="R280" i="1"/>
  <c r="R266" i="1"/>
  <c r="R264" i="1"/>
  <c r="R261" i="1"/>
  <c r="R260" i="1"/>
  <c r="R254" i="1"/>
  <c r="R251" i="1"/>
  <c r="R250" i="1"/>
  <c r="R249" i="1"/>
  <c r="R248" i="1"/>
  <c r="R237" i="1"/>
  <c r="R236" i="1"/>
  <c r="R235" i="1"/>
  <c r="R234" i="1"/>
  <c r="R233" i="1"/>
  <c r="R232" i="1"/>
  <c r="R226" i="1"/>
  <c r="R225" i="1"/>
  <c r="R221" i="1"/>
  <c r="R220" i="1"/>
  <c r="R218" i="1"/>
  <c r="R211" i="1"/>
  <c r="R208" i="1"/>
  <c r="R206" i="1"/>
  <c r="R205" i="1"/>
  <c r="R204" i="1"/>
  <c r="R198" i="1"/>
  <c r="R197" i="1"/>
  <c r="R194" i="1"/>
  <c r="R193" i="1"/>
  <c r="R192" i="1"/>
  <c r="R190" i="1"/>
  <c r="R182" i="1"/>
  <c r="R181" i="1"/>
  <c r="R180" i="1"/>
  <c r="R179" i="1"/>
  <c r="R178" i="1"/>
  <c r="R177" i="1"/>
  <c r="R176" i="1"/>
  <c r="R168" i="1"/>
  <c r="R166" i="1"/>
  <c r="R165" i="1"/>
  <c r="R164" i="1"/>
  <c r="R162" i="1"/>
  <c r="R156" i="1"/>
  <c r="R153" i="1"/>
  <c r="R152" i="1"/>
  <c r="R150" i="1"/>
  <c r="R149" i="1"/>
  <c r="R148" i="1"/>
  <c r="R141" i="1"/>
  <c r="R138" i="1"/>
  <c r="R137" i="1"/>
  <c r="R136" i="1"/>
  <c r="R134" i="1"/>
  <c r="R128" i="1"/>
  <c r="R124" i="1"/>
  <c r="R123" i="1"/>
  <c r="R122" i="1"/>
  <c r="R121" i="1"/>
  <c r="R120" i="1"/>
  <c r="R112" i="1"/>
  <c r="R110" i="1"/>
  <c r="R109" i="1"/>
  <c r="R108" i="1"/>
  <c r="R106" i="1"/>
  <c r="R99" i="1"/>
  <c r="R97" i="1"/>
  <c r="R96" i="1"/>
  <c r="R94" i="1"/>
  <c r="R93" i="1"/>
  <c r="R92" i="1"/>
  <c r="R86" i="1"/>
  <c r="R85" i="1"/>
  <c r="R82" i="1"/>
  <c r="R81" i="1"/>
  <c r="R80" i="1"/>
  <c r="R78" i="1"/>
  <c r="R69" i="1"/>
  <c r="R68" i="1"/>
  <c r="R67" i="1"/>
  <c r="R66" i="1"/>
  <c r="R65" i="1"/>
  <c r="R64" i="1"/>
  <c r="R57" i="1"/>
  <c r="R54" i="1"/>
  <c r="R53" i="1"/>
  <c r="R52" i="1"/>
  <c r="R51" i="1"/>
  <c r="R50" i="1"/>
  <c r="R45" i="1"/>
  <c r="R44" i="1"/>
  <c r="R43" i="1"/>
  <c r="R42" i="1"/>
  <c r="R40" i="1"/>
  <c r="R38" i="1"/>
  <c r="R36" i="1"/>
  <c r="R28" i="1"/>
  <c r="R27" i="1"/>
  <c r="R26" i="1"/>
  <c r="R25" i="1"/>
  <c r="R24" i="1"/>
  <c r="R22" i="1"/>
  <c r="R13" i="1"/>
  <c r="R12" i="1"/>
  <c r="S12" i="1"/>
  <c r="R11" i="1"/>
  <c r="R10" i="1"/>
  <c r="R9" i="1"/>
  <c r="R8" i="1"/>
  <c r="U2" i="1"/>
  <c r="V2" i="1"/>
  <c r="N2" i="1"/>
  <c r="Q2" i="1"/>
  <c r="M2" i="1"/>
  <c r="B25" i="3"/>
  <c r="G53" i="4"/>
  <c r="C53" i="4"/>
  <c r="C33" i="4"/>
  <c r="G52" i="4"/>
  <c r="C52" i="4"/>
  <c r="C32" i="4"/>
  <c r="R223" i="1"/>
  <c r="R95" i="1"/>
  <c r="R279" i="1"/>
  <c r="R79" i="1"/>
  <c r="R239" i="1"/>
  <c r="R167" i="1"/>
  <c r="R135" i="1"/>
  <c r="R290" i="1"/>
  <c r="R207" i="1"/>
  <c r="R151" i="1"/>
  <c r="R87" i="1"/>
  <c r="R265" i="1"/>
  <c r="K52" i="4"/>
  <c r="C51" i="4"/>
  <c r="C31" i="4"/>
  <c r="G50" i="4"/>
  <c r="C50" i="4"/>
  <c r="C30" i="4"/>
  <c r="D7" i="3"/>
  <c r="O7" i="3"/>
  <c r="N9" i="3"/>
  <c r="G49" i="4"/>
  <c r="C49" i="4"/>
  <c r="C29" i="4"/>
  <c r="G48" i="4"/>
  <c r="C48" i="4"/>
  <c r="C28" i="4"/>
  <c r="C27" i="4"/>
  <c r="G47" i="4"/>
  <c r="C47" i="4"/>
  <c r="G46" i="4"/>
  <c r="C25" i="4"/>
  <c r="D8" i="3"/>
  <c r="O8" i="3"/>
  <c r="F2" i="3"/>
  <c r="G45" i="4"/>
  <c r="C45" i="4"/>
  <c r="D9" i="3"/>
  <c r="O9" i="3"/>
  <c r="C23" i="4"/>
  <c r="C43" i="4"/>
  <c r="K53" i="4"/>
  <c r="G51" i="4"/>
  <c r="K6" i="4"/>
  <c r="J6" i="4"/>
  <c r="J5" i="4"/>
  <c r="A39" i="4"/>
  <c r="A36" i="4"/>
  <c r="J23" i="4"/>
  <c r="J43" i="4"/>
  <c r="G23" i="4"/>
  <c r="G43" i="4"/>
  <c r="K4" i="4"/>
  <c r="A55" i="4"/>
  <c r="A54" i="4"/>
  <c r="A53" i="4"/>
  <c r="A52" i="4"/>
  <c r="J51" i="4"/>
  <c r="A51" i="4"/>
  <c r="A50" i="4"/>
  <c r="A49" i="4"/>
  <c r="A48" i="4"/>
  <c r="A47" i="4"/>
  <c r="A46" i="4"/>
  <c r="A45" i="4"/>
  <c r="G44" i="4"/>
  <c r="A44" i="4"/>
  <c r="M43" i="4"/>
  <c r="B23" i="4"/>
  <c r="B43" i="4"/>
  <c r="K14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J4" i="4"/>
  <c r="K3" i="4"/>
  <c r="J3" i="4"/>
  <c r="L23" i="3"/>
  <c r="D10" i="3"/>
  <c r="O10" i="3"/>
  <c r="Q2" i="3"/>
  <c r="N2" i="3"/>
  <c r="H2" i="3"/>
  <c r="N8" i="3"/>
  <c r="N10" i="3"/>
  <c r="L24" i="4"/>
  <c r="K34" i="4"/>
  <c r="K35" i="4"/>
  <c r="J54" i="4"/>
  <c r="C46" i="4"/>
  <c r="K46" i="4"/>
  <c r="J55" i="4"/>
  <c r="K5" i="4"/>
  <c r="K26" i="4"/>
  <c r="K23" i="4"/>
  <c r="K43" i="4"/>
  <c r="K25" i="4"/>
  <c r="J47" i="4"/>
  <c r="K33" i="4"/>
  <c r="K29" i="4"/>
  <c r="K32" i="4"/>
  <c r="F23" i="4"/>
  <c r="F43" i="4"/>
  <c r="K50" i="4"/>
  <c r="K24" i="4"/>
  <c r="K28" i="4"/>
  <c r="J53" i="4"/>
  <c r="J49" i="4"/>
  <c r="J44" i="4"/>
  <c r="J48" i="4"/>
  <c r="J45" i="4"/>
  <c r="K47" i="4"/>
  <c r="K27" i="4"/>
  <c r="K48" i="4"/>
  <c r="F56" i="4"/>
  <c r="C26" i="4"/>
  <c r="J52" i="4"/>
  <c r="K45" i="4"/>
  <c r="J50" i="4"/>
  <c r="K49" i="4"/>
  <c r="K54" i="4"/>
  <c r="K51" i="4"/>
  <c r="B56" i="4"/>
  <c r="K30" i="4"/>
  <c r="J46" i="4"/>
  <c r="K44" i="4"/>
  <c r="M44" i="4"/>
  <c r="K31" i="4"/>
  <c r="G56" i="4"/>
  <c r="C23" i="3"/>
  <c r="D23" i="3"/>
  <c r="N7" i="3"/>
  <c r="C56" i="4"/>
  <c r="K56" i="4"/>
  <c r="J56" i="4"/>
  <c r="E11" i="3"/>
  <c r="N23" i="3"/>
  <c r="E18" i="3"/>
  <c r="H56" i="4"/>
  <c r="L56" i="4"/>
  <c r="R21" i="1"/>
  <c r="R29" i="1"/>
  <c r="U365" i="1"/>
  <c r="R7" i="1"/>
  <c r="F14" i="3"/>
  <c r="G14" i="3"/>
  <c r="H14" i="3"/>
  <c r="I14" i="3"/>
  <c r="F8" i="3"/>
  <c r="G8" i="3"/>
  <c r="H8" i="3"/>
  <c r="I8" i="3"/>
  <c r="F19" i="3"/>
  <c r="G19" i="3"/>
  <c r="H19" i="3"/>
  <c r="I19" i="3"/>
  <c r="F13" i="3"/>
  <c r="G13" i="3"/>
  <c r="H13" i="3"/>
  <c r="I13" i="3"/>
  <c r="F7" i="3"/>
  <c r="G7" i="3"/>
  <c r="E15" i="3"/>
  <c r="F9" i="3"/>
  <c r="G9" i="3"/>
  <c r="H9" i="3"/>
  <c r="I9" i="3"/>
  <c r="F16" i="3"/>
  <c r="G16" i="3"/>
  <c r="H16" i="3"/>
  <c r="I16" i="3"/>
  <c r="E7" i="3"/>
  <c r="F10" i="3"/>
  <c r="G10" i="3"/>
  <c r="H10" i="3"/>
  <c r="I10" i="3"/>
  <c r="F18" i="3"/>
  <c r="G18" i="3"/>
  <c r="H18" i="3"/>
  <c r="I18" i="3"/>
  <c r="F15" i="3"/>
  <c r="G15" i="3"/>
  <c r="H15" i="3"/>
  <c r="I15" i="3"/>
  <c r="F20" i="3"/>
  <c r="G20" i="3"/>
  <c r="H20" i="3"/>
  <c r="I20" i="3"/>
  <c r="E17" i="3"/>
  <c r="F17" i="3"/>
  <c r="G17" i="3"/>
  <c r="H17" i="3"/>
  <c r="I17" i="3"/>
  <c r="F21" i="3"/>
  <c r="G21" i="3"/>
  <c r="H21" i="3"/>
  <c r="I21" i="3"/>
  <c r="E21" i="3"/>
  <c r="O23" i="3"/>
  <c r="F12" i="3"/>
  <c r="G12" i="3"/>
  <c r="H12" i="3"/>
  <c r="I12" i="3"/>
  <c r="F11" i="3"/>
  <c r="G11" i="3"/>
  <c r="H11" i="3"/>
  <c r="I11" i="3"/>
  <c r="E14" i="3"/>
  <c r="E23" i="3"/>
  <c r="E13" i="3"/>
  <c r="E16" i="3"/>
  <c r="E8" i="3"/>
  <c r="E9" i="3"/>
  <c r="E10" i="3"/>
  <c r="E19" i="3"/>
  <c r="E20" i="3"/>
  <c r="E12" i="3"/>
  <c r="S338" i="1"/>
  <c r="S360" i="1"/>
  <c r="S267" i="1"/>
  <c r="S238" i="1"/>
  <c r="S210" i="1"/>
  <c r="S182" i="1"/>
  <c r="S57" i="1"/>
  <c r="S295" i="1"/>
  <c r="S154" i="1"/>
  <c r="S127" i="1"/>
  <c r="S361" i="1"/>
  <c r="S18" i="1"/>
  <c r="S337" i="1"/>
  <c r="S263" i="1"/>
  <c r="S253" i="1"/>
  <c r="S224" i="1"/>
  <c r="S207" i="1"/>
  <c r="S197" i="1"/>
  <c r="S179" i="1"/>
  <c r="S98" i="1"/>
  <c r="S334" i="1"/>
  <c r="S169" i="1"/>
  <c r="S71" i="1"/>
  <c r="S129" i="1"/>
  <c r="S45" i="1"/>
  <c r="S323" i="1"/>
  <c r="S281" i="1"/>
  <c r="S291" i="1"/>
  <c r="S168" i="1"/>
  <c r="S70" i="1"/>
  <c r="S320" i="1"/>
  <c r="S246" i="1"/>
  <c r="S353" i="1"/>
  <c r="S297" i="1"/>
  <c r="S331" i="1"/>
  <c r="S269" i="1"/>
  <c r="S140" i="1"/>
  <c r="S87" i="1"/>
  <c r="S42" i="1"/>
  <c r="S15" i="1"/>
  <c r="S241" i="1"/>
  <c r="S352" i="1"/>
  <c r="S311" i="1"/>
  <c r="S43" i="1"/>
  <c r="S252" i="1"/>
  <c r="S119" i="1"/>
  <c r="S258" i="1"/>
  <c r="S350" i="1"/>
  <c r="S32" i="1"/>
  <c r="S325" i="1"/>
  <c r="S7" i="1"/>
  <c r="R18" i="1"/>
  <c r="E73" i="1"/>
  <c r="S73" i="1"/>
  <c r="R111" i="1"/>
  <c r="R184" i="1"/>
  <c r="E324" i="1"/>
  <c r="S324" i="1"/>
  <c r="E213" i="1"/>
  <c r="S213" i="1"/>
  <c r="E363" i="1"/>
  <c r="S363" i="1"/>
  <c r="E31" i="1"/>
  <c r="S31" i="1"/>
  <c r="E21" i="1"/>
  <c r="S21" i="1"/>
  <c r="R115" i="1"/>
  <c r="E195" i="1"/>
  <c r="S195" i="1"/>
  <c r="R17" i="1"/>
  <c r="E101" i="1"/>
  <c r="S101" i="1"/>
  <c r="R325" i="1"/>
  <c r="R142" i="1"/>
  <c r="R310" i="1"/>
  <c r="E256" i="1"/>
  <c r="S256" i="1"/>
  <c r="E59" i="1"/>
  <c r="S59" i="1"/>
  <c r="E282" i="1"/>
  <c r="S282" i="1"/>
  <c r="E125" i="1"/>
  <c r="S125" i="1"/>
  <c r="E100" i="1"/>
  <c r="S100" i="1"/>
  <c r="R16" i="1"/>
  <c r="E58" i="1"/>
  <c r="S58" i="1"/>
  <c r="R32" i="1"/>
  <c r="E83" i="1"/>
  <c r="R41" i="1"/>
  <c r="R227" i="1"/>
  <c r="R255" i="1"/>
  <c r="R129" i="1"/>
  <c r="R171" i="1"/>
  <c r="E322" i="1"/>
  <c r="S322" i="1"/>
  <c r="E157" i="1"/>
  <c r="S157" i="1"/>
  <c r="R297" i="1"/>
  <c r="R359" i="1"/>
  <c r="R318" i="1"/>
  <c r="E339" i="1"/>
  <c r="S339" i="1"/>
  <c r="E335" i="1"/>
  <c r="S335" i="1"/>
  <c r="R274" i="1"/>
  <c r="R246" i="1"/>
  <c r="R293" i="1"/>
  <c r="R332" i="1"/>
  <c r="R336" i="1"/>
  <c r="R199" i="1"/>
  <c r="E283" i="1"/>
  <c r="S283" i="1"/>
  <c r="E185" i="1"/>
  <c r="S185" i="1"/>
  <c r="E143" i="1"/>
  <c r="S143" i="1"/>
  <c r="R360" i="1"/>
  <c r="R320" i="1"/>
  <c r="R330" i="1"/>
  <c r="E346" i="1"/>
  <c r="S346" i="1"/>
  <c r="E304" i="1"/>
  <c r="S304" i="1"/>
  <c r="R271" i="1"/>
  <c r="R350" i="1"/>
  <c r="E189" i="1"/>
  <c r="R189" i="1"/>
  <c r="E77" i="1"/>
  <c r="R77" i="1"/>
  <c r="E300" i="1"/>
  <c r="R300" i="1"/>
  <c r="R62" i="1"/>
  <c r="E62" i="1"/>
  <c r="R173" i="1"/>
  <c r="E173" i="1"/>
  <c r="R89" i="1"/>
  <c r="E89" i="1"/>
  <c r="R75" i="1"/>
  <c r="E75" i="1"/>
  <c r="E61" i="1"/>
  <c r="R61" i="1"/>
  <c r="R47" i="1"/>
  <c r="E47" i="1"/>
  <c r="R33" i="1"/>
  <c r="E33" i="1"/>
  <c r="E19" i="1"/>
  <c r="R19" i="1"/>
  <c r="R329" i="1"/>
  <c r="E329" i="1"/>
  <c r="E48" i="1"/>
  <c r="R48" i="1"/>
  <c r="S271" i="1"/>
  <c r="E159" i="1"/>
  <c r="R159" i="1"/>
  <c r="E312" i="1"/>
  <c r="R312" i="1"/>
  <c r="R200" i="1"/>
  <c r="E200" i="1"/>
  <c r="R102" i="1"/>
  <c r="E102" i="1"/>
  <c r="R88" i="1"/>
  <c r="E88" i="1"/>
  <c r="E74" i="1"/>
  <c r="R74" i="1"/>
  <c r="R259" i="1"/>
  <c r="E259" i="1"/>
  <c r="E133" i="1"/>
  <c r="R133" i="1"/>
  <c r="E356" i="1"/>
  <c r="R356" i="1"/>
  <c r="R216" i="1"/>
  <c r="E216" i="1"/>
  <c r="E90" i="1"/>
  <c r="R90" i="1"/>
  <c r="E313" i="1"/>
  <c r="R313" i="1"/>
  <c r="R187" i="1"/>
  <c r="E187" i="1"/>
  <c r="E340" i="1"/>
  <c r="R340" i="1"/>
  <c r="E228" i="1"/>
  <c r="R228" i="1"/>
  <c r="E116" i="1"/>
  <c r="R116" i="1"/>
  <c r="R284" i="1"/>
  <c r="S309" i="1"/>
  <c r="S294" i="1"/>
  <c r="E217" i="1"/>
  <c r="E130" i="1"/>
  <c r="S115" i="1"/>
  <c r="S99" i="1"/>
  <c r="E76" i="1"/>
  <c r="R357" i="1"/>
  <c r="E357" i="1"/>
  <c r="E231" i="1"/>
  <c r="R231" i="1"/>
  <c r="R342" i="1"/>
  <c r="E342" i="1"/>
  <c r="E230" i="1"/>
  <c r="R230" i="1"/>
  <c r="E104" i="1"/>
  <c r="R104" i="1"/>
  <c r="R341" i="1"/>
  <c r="E341" i="1"/>
  <c r="R215" i="1"/>
  <c r="E215" i="1"/>
  <c r="R354" i="1"/>
  <c r="E354" i="1"/>
  <c r="E242" i="1"/>
  <c r="R242" i="1"/>
  <c r="E144" i="1"/>
  <c r="R144" i="1"/>
  <c r="R285" i="1"/>
  <c r="E355" i="1"/>
  <c r="E287" i="1"/>
  <c r="R175" i="1"/>
  <c r="E175" i="1"/>
  <c r="R91" i="1"/>
  <c r="E91" i="1"/>
  <c r="S301" i="1"/>
  <c r="S250" i="1"/>
  <c r="R118" i="1"/>
  <c r="E118" i="1"/>
  <c r="R229" i="1"/>
  <c r="E229" i="1"/>
  <c r="E131" i="1"/>
  <c r="R131" i="1"/>
  <c r="S249" i="1"/>
  <c r="E172" i="1"/>
  <c r="R172" i="1"/>
  <c r="E315" i="1"/>
  <c r="S277" i="1"/>
  <c r="S261" i="1"/>
  <c r="E273" i="1"/>
  <c r="R273" i="1"/>
  <c r="R161" i="1"/>
  <c r="E161" i="1"/>
  <c r="E49" i="1"/>
  <c r="R49" i="1"/>
  <c r="R272" i="1"/>
  <c r="E272" i="1"/>
  <c r="E160" i="1"/>
  <c r="R160" i="1"/>
  <c r="E34" i="1"/>
  <c r="R34" i="1"/>
  <c r="R343" i="1"/>
  <c r="S8" i="1"/>
  <c r="E243" i="1"/>
  <c r="R243" i="1"/>
  <c r="E103" i="1"/>
  <c r="R103" i="1"/>
  <c r="R298" i="1"/>
  <c r="E298" i="1"/>
  <c r="E158" i="1"/>
  <c r="R158" i="1"/>
  <c r="R105" i="1"/>
  <c r="E105" i="1"/>
  <c r="R63" i="1"/>
  <c r="E63" i="1"/>
  <c r="S286" i="1"/>
  <c r="E146" i="1"/>
  <c r="R146" i="1"/>
  <c r="E20" i="1"/>
  <c r="R20" i="1"/>
  <c r="R301" i="1"/>
  <c r="S310" i="1"/>
  <c r="E257" i="1"/>
  <c r="R257" i="1"/>
  <c r="R117" i="1"/>
  <c r="E117" i="1"/>
  <c r="R258" i="1"/>
  <c r="S284" i="1"/>
  <c r="E186" i="1"/>
  <c r="R186" i="1"/>
  <c r="R202" i="1"/>
  <c r="S227" i="1"/>
  <c r="S220" i="1"/>
  <c r="S150" i="1"/>
  <c r="S343" i="1"/>
  <c r="R245" i="1"/>
  <c r="E245" i="1"/>
  <c r="E203" i="1"/>
  <c r="R203" i="1"/>
  <c r="E147" i="1"/>
  <c r="R147" i="1"/>
  <c r="E328" i="1"/>
  <c r="R328" i="1"/>
  <c r="E244" i="1"/>
  <c r="R244" i="1"/>
  <c r="S202" i="1"/>
  <c r="R132" i="1"/>
  <c r="E132" i="1"/>
  <c r="S285" i="1"/>
  <c r="E201" i="1"/>
  <c r="R201" i="1"/>
  <c r="E145" i="1"/>
  <c r="R145" i="1"/>
  <c r="R326" i="1"/>
  <c r="E326" i="1"/>
  <c r="E270" i="1"/>
  <c r="R270" i="1"/>
  <c r="S214" i="1"/>
  <c r="R119" i="1"/>
  <c r="R286" i="1"/>
  <c r="S316" i="1"/>
  <c r="S199" i="1"/>
  <c r="S192" i="1"/>
  <c r="S137" i="1"/>
  <c r="E35" i="1"/>
  <c r="S35" i="1"/>
  <c r="E299" i="1"/>
  <c r="S235" i="1"/>
  <c r="S303" i="1"/>
  <c r="S321" i="1"/>
  <c r="E314" i="1"/>
  <c r="E174" i="1"/>
  <c r="S151" i="1"/>
  <c r="R214" i="1"/>
  <c r="S135" i="1"/>
  <c r="S14" i="1"/>
  <c r="E327" i="1"/>
  <c r="E188" i="1"/>
  <c r="S336" i="1"/>
  <c r="S293" i="1"/>
  <c r="S167" i="1"/>
  <c r="S136" i="1"/>
  <c r="S113" i="1"/>
  <c r="S106" i="1"/>
  <c r="S333" i="1"/>
  <c r="S86" i="1"/>
  <c r="S347" i="1"/>
  <c r="S275" i="1"/>
  <c r="S171" i="1"/>
  <c r="S164" i="1"/>
  <c r="S296" i="1"/>
  <c r="S289" i="1"/>
  <c r="S236" i="1"/>
  <c r="S222" i="1"/>
  <c r="S348" i="1"/>
  <c r="S223" i="1"/>
  <c r="S209" i="1"/>
  <c r="S50" i="1"/>
  <c r="S69" i="1"/>
  <c r="E60" i="1"/>
  <c r="R60" i="1"/>
  <c r="E46" i="1"/>
  <c r="R46" i="1"/>
  <c r="S83" i="1"/>
  <c r="S305" i="1"/>
  <c r="S279" i="1"/>
  <c r="S54" i="1"/>
  <c r="S332" i="1"/>
  <c r="S196" i="1"/>
  <c r="S344" i="1"/>
  <c r="S10" i="1"/>
  <c r="S139" i="1"/>
  <c r="S138" i="1"/>
  <c r="S225" i="1"/>
  <c r="E362" i="1"/>
  <c r="D365" i="1"/>
  <c r="G23" i="3"/>
  <c r="H7" i="3"/>
  <c r="S76" i="1"/>
  <c r="S89" i="1"/>
  <c r="S34" i="1"/>
  <c r="S187" i="1"/>
  <c r="S48" i="1"/>
  <c r="S74" i="1"/>
  <c r="S215" i="1"/>
  <c r="S342" i="1"/>
  <c r="S216" i="1"/>
  <c r="S200" i="1"/>
  <c r="S217" i="1"/>
  <c r="S158" i="1"/>
  <c r="S118" i="1"/>
  <c r="S270" i="1"/>
  <c r="S243" i="1"/>
  <c r="S174" i="1"/>
  <c r="S172" i="1"/>
  <c r="S132" i="1"/>
  <c r="S298" i="1"/>
  <c r="S33" i="1"/>
  <c r="S244" i="1"/>
  <c r="S144" i="1"/>
  <c r="S188" i="1"/>
  <c r="S186" i="1"/>
  <c r="S20" i="1"/>
  <c r="S88" i="1"/>
  <c r="S329" i="1"/>
  <c r="S173" i="1"/>
  <c r="E365" i="1"/>
  <c r="R365" i="1"/>
  <c r="S327" i="1"/>
  <c r="S160" i="1"/>
  <c r="S242" i="1"/>
  <c r="S231" i="1"/>
  <c r="S313" i="1"/>
  <c r="S314" i="1"/>
  <c r="S146" i="1"/>
  <c r="S103" i="1"/>
  <c r="S272" i="1"/>
  <c r="S315" i="1"/>
  <c r="S354" i="1"/>
  <c r="S357" i="1"/>
  <c r="S102" i="1"/>
  <c r="S62" i="1"/>
  <c r="S362" i="1"/>
  <c r="S90" i="1"/>
  <c r="S19" i="1"/>
  <c r="S326" i="1"/>
  <c r="S117" i="1"/>
  <c r="S49" i="1"/>
  <c r="S91" i="1"/>
  <c r="S300" i="1"/>
  <c r="S46" i="1"/>
  <c r="S63" i="1"/>
  <c r="S161" i="1"/>
  <c r="S175" i="1"/>
  <c r="S77" i="1"/>
  <c r="S60" i="1"/>
  <c r="S145" i="1"/>
  <c r="S147" i="1"/>
  <c r="S257" i="1"/>
  <c r="S356" i="1"/>
  <c r="S105" i="1"/>
  <c r="S273" i="1"/>
  <c r="S131" i="1"/>
  <c r="S287" i="1"/>
  <c r="S228" i="1"/>
  <c r="S133" i="1"/>
  <c r="S159" i="1"/>
  <c r="S61" i="1"/>
  <c r="S189" i="1"/>
  <c r="S328" i="1"/>
  <c r="S341" i="1"/>
  <c r="S47" i="1"/>
  <c r="S116" i="1"/>
  <c r="S104" i="1"/>
  <c r="S299" i="1"/>
  <c r="S201" i="1"/>
  <c r="S203" i="1"/>
  <c r="S229" i="1"/>
  <c r="S355" i="1"/>
  <c r="S259" i="1"/>
  <c r="S75" i="1"/>
  <c r="S312" i="1"/>
  <c r="S245" i="1"/>
  <c r="S230" i="1"/>
  <c r="S130" i="1"/>
  <c r="S340" i="1"/>
  <c r="H23" i="3"/>
  <c r="I23" i="3"/>
  <c r="I7" i="3"/>
  <c r="J7" i="3"/>
  <c r="F257" i="1"/>
  <c r="F91" i="1"/>
  <c r="F354" i="1"/>
  <c r="F173" i="1"/>
  <c r="F298" i="1"/>
  <c r="F270" i="1"/>
  <c r="F245" i="1"/>
  <c r="F229" i="1"/>
  <c r="F104" i="1"/>
  <c r="F147" i="1"/>
  <c r="F161" i="1"/>
  <c r="F231" i="1"/>
  <c r="F116" i="1"/>
  <c r="F49" i="1"/>
  <c r="F315" i="1"/>
  <c r="F132" i="1"/>
  <c r="F118" i="1"/>
  <c r="F342" i="1"/>
  <c r="F175" i="1"/>
  <c r="F230" i="1"/>
  <c r="F131" i="1"/>
  <c r="F188" i="1"/>
  <c r="F362" i="1"/>
  <c r="F187" i="1"/>
  <c r="F216" i="1"/>
  <c r="F61" i="1"/>
  <c r="F273" i="1"/>
  <c r="F145" i="1"/>
  <c r="F272" i="1"/>
  <c r="F329" i="1"/>
  <c r="F90" i="1"/>
  <c r="F312" i="1"/>
  <c r="F62" i="1"/>
  <c r="F34" i="1"/>
  <c r="F340" i="1"/>
  <c r="F47" i="1"/>
  <c r="F159" i="1"/>
  <c r="F63" i="1"/>
  <c r="F117" i="1"/>
  <c r="F103" i="1"/>
  <c r="F242" i="1"/>
  <c r="F88" i="1"/>
  <c r="F144" i="1"/>
  <c r="F158" i="1"/>
  <c r="F355" i="1"/>
  <c r="F300" i="1"/>
  <c r="F243" i="1"/>
  <c r="F203" i="1"/>
  <c r="F75" i="1"/>
  <c r="F105" i="1"/>
  <c r="F60" i="1"/>
  <c r="F172" i="1"/>
  <c r="F215" i="1"/>
  <c r="F201" i="1"/>
  <c r="F341" i="1"/>
  <c r="F228" i="1"/>
  <c r="F356" i="1"/>
  <c r="F46" i="1"/>
  <c r="F102" i="1"/>
  <c r="F327" i="1"/>
  <c r="F244" i="1"/>
  <c r="F74" i="1"/>
  <c r="F89" i="1"/>
  <c r="F313" i="1"/>
  <c r="F133" i="1"/>
  <c r="F20" i="1"/>
  <c r="F299" i="1"/>
  <c r="F357" i="1"/>
  <c r="F146" i="1"/>
  <c r="F174" i="1"/>
  <c r="S365" i="1"/>
  <c r="F170" i="1"/>
  <c r="F23" i="1"/>
  <c r="F73" i="1"/>
  <c r="F66" i="1"/>
  <c r="F42" i="1"/>
  <c r="F109" i="1"/>
  <c r="F263" i="1"/>
  <c r="F219" i="1"/>
  <c r="F12" i="1"/>
  <c r="G365" i="1"/>
  <c r="F262" i="1"/>
  <c r="I365" i="1"/>
  <c r="F16" i="1"/>
  <c r="F155" i="1"/>
  <c r="F11" i="1"/>
  <c r="F165" i="1"/>
  <c r="F24" i="1"/>
  <c r="F168" i="1"/>
  <c r="F37" i="1"/>
  <c r="F53" i="1"/>
  <c r="F29" i="1"/>
  <c r="F274" i="1"/>
  <c r="F334" i="1"/>
  <c r="F122" i="1"/>
  <c r="F28" i="1"/>
  <c r="F295" i="1"/>
  <c r="F22" i="1"/>
  <c r="F58" i="1"/>
  <c r="F276" i="1"/>
  <c r="F51" i="1"/>
  <c r="F306" i="1"/>
  <c r="F207" i="1"/>
  <c r="F325" i="1"/>
  <c r="F206" i="1"/>
  <c r="F179" i="1"/>
  <c r="F266" i="1"/>
  <c r="F193" i="1"/>
  <c r="F264" i="1"/>
  <c r="F141" i="1"/>
  <c r="F237" i="1"/>
  <c r="F92" i="1"/>
  <c r="F248" i="1"/>
  <c r="F85" i="1"/>
  <c r="F247" i="1"/>
  <c r="F232" i="1"/>
  <c r="F208" i="1"/>
  <c r="F177" i="1"/>
  <c r="F126" i="1"/>
  <c r="F134" i="1"/>
  <c r="F181" i="1"/>
  <c r="F43" i="1"/>
  <c r="F30" i="1"/>
  <c r="F148" i="1"/>
  <c r="F290" i="1"/>
  <c r="F153" i="1"/>
  <c r="F125" i="1"/>
  <c r="F305" i="1"/>
  <c r="F152" i="1"/>
  <c r="F32" i="1"/>
  <c r="F78" i="1"/>
  <c r="F350" i="1"/>
  <c r="F94" i="1"/>
  <c r="F64" i="1"/>
  <c r="F67" i="1"/>
  <c r="F71" i="1"/>
  <c r="F211" i="1"/>
  <c r="F323" i="1"/>
  <c r="F15" i="1"/>
  <c r="F39" i="1"/>
  <c r="F65" i="1"/>
  <c r="F121" i="1"/>
  <c r="F320" i="1"/>
  <c r="F25" i="1"/>
  <c r="F251" i="1"/>
  <c r="F195" i="1"/>
  <c r="F225" i="1"/>
  <c r="F169" i="1"/>
  <c r="F17" i="1"/>
  <c r="F365" i="1"/>
  <c r="F361" i="1"/>
  <c r="F129" i="1"/>
  <c r="F180" i="1"/>
  <c r="F163" i="1"/>
  <c r="F45" i="1"/>
  <c r="F349" i="1"/>
  <c r="F184" i="1"/>
  <c r="F205" i="1"/>
  <c r="F292" i="1"/>
  <c r="F57" i="1"/>
  <c r="F21" i="1"/>
  <c r="F319" i="1"/>
  <c r="F282" i="1"/>
  <c r="F226" i="1"/>
  <c r="F241" i="1"/>
  <c r="F18" i="1"/>
  <c r="F111" i="1"/>
  <c r="F278" i="1"/>
  <c r="F7" i="1"/>
  <c r="F185" i="1"/>
  <c r="F124" i="1"/>
  <c r="F44" i="1"/>
  <c r="F338" i="1"/>
  <c r="F234" i="1"/>
  <c r="F96" i="1"/>
  <c r="F254" i="1"/>
  <c r="F346" i="1"/>
  <c r="F317" i="1"/>
  <c r="F260" i="1"/>
  <c r="F311" i="1"/>
  <c r="F269" i="1"/>
  <c r="F221" i="1"/>
  <c r="F239" i="1"/>
  <c r="F31" i="1"/>
  <c r="F240" i="1"/>
  <c r="F166" i="1"/>
  <c r="F233" i="1"/>
  <c r="F246" i="1"/>
  <c r="F59" i="1"/>
  <c r="F213" i="1"/>
  <c r="F352" i="1"/>
  <c r="F72" i="1"/>
  <c r="F224" i="1"/>
  <c r="F156" i="1"/>
  <c r="F307" i="1"/>
  <c r="F79" i="1"/>
  <c r="F162" i="1"/>
  <c r="F127" i="1"/>
  <c r="F36" i="1"/>
  <c r="F324" i="1"/>
  <c r="F353" i="1"/>
  <c r="F190" i="1"/>
  <c r="F337" i="1"/>
  <c r="F265" i="1"/>
  <c r="F56" i="1"/>
  <c r="F41" i="1"/>
  <c r="F178" i="1"/>
  <c r="F13" i="1"/>
  <c r="F297" i="1"/>
  <c r="F291" i="1"/>
  <c r="F120" i="1"/>
  <c r="F26" i="1"/>
  <c r="F40" i="1"/>
  <c r="F280" i="1"/>
  <c r="F142" i="1"/>
  <c r="F288" i="1"/>
  <c r="F255" i="1"/>
  <c r="F52" i="1"/>
  <c r="F220" i="1"/>
  <c r="F302" i="1"/>
  <c r="F236" i="1"/>
  <c r="F218" i="1"/>
  <c r="F87" i="1"/>
  <c r="F69" i="1"/>
  <c r="F318" i="1"/>
  <c r="F267" i="1"/>
  <c r="F68" i="1"/>
  <c r="F182" i="1"/>
  <c r="F343" i="1"/>
  <c r="F123" i="1"/>
  <c r="F143" i="1"/>
  <c r="F183" i="1"/>
  <c r="F55" i="1"/>
  <c r="F9" i="1"/>
  <c r="F98" i="1"/>
  <c r="F339" i="1"/>
  <c r="F322" i="1"/>
  <c r="F80" i="1"/>
  <c r="F358" i="1"/>
  <c r="F138" i="1"/>
  <c r="F70" i="1"/>
  <c r="F331" i="1"/>
  <c r="F351" i="1"/>
  <c r="F210" i="1"/>
  <c r="F281" i="1"/>
  <c r="F252" i="1"/>
  <c r="F345" i="1"/>
  <c r="F192" i="1"/>
  <c r="F95" i="1"/>
  <c r="F27" i="1"/>
  <c r="F212" i="1"/>
  <c r="F81" i="1"/>
  <c r="F140" i="1"/>
  <c r="F198" i="1"/>
  <c r="F285" i="1"/>
  <c r="F308" i="1"/>
  <c r="F93" i="1"/>
  <c r="F359" i="1"/>
  <c r="F330" i="1"/>
  <c r="F110" i="1"/>
  <c r="F250" i="1"/>
  <c r="F191" i="1"/>
  <c r="F303" i="1"/>
  <c r="F310" i="1"/>
  <c r="F293" i="1"/>
  <c r="F106" i="1"/>
  <c r="F275" i="1"/>
  <c r="F222" i="1"/>
  <c r="F14" i="1"/>
  <c r="F316" i="1"/>
  <c r="F114" i="1"/>
  <c r="F238" i="1"/>
  <c r="F171" i="1"/>
  <c r="F249" i="1"/>
  <c r="F333" i="1"/>
  <c r="F304" i="1"/>
  <c r="F199" i="1"/>
  <c r="F223" i="1"/>
  <c r="F154" i="1"/>
  <c r="F344" i="1"/>
  <c r="F115" i="1"/>
  <c r="F256" i="1"/>
  <c r="F235" i="1"/>
  <c r="F227" i="1"/>
  <c r="F50" i="1"/>
  <c r="F167" i="1"/>
  <c r="F348" i="1"/>
  <c r="F279" i="1"/>
  <c r="F107" i="1"/>
  <c r="F108" i="1"/>
  <c r="F135" i="1"/>
  <c r="F99" i="1"/>
  <c r="F8" i="1"/>
  <c r="F209" i="1"/>
  <c r="F82" i="1"/>
  <c r="F332" i="1"/>
  <c r="F286" i="1"/>
  <c r="F119" i="1"/>
  <c r="F321" i="1"/>
  <c r="F197" i="1"/>
  <c r="F38" i="1"/>
  <c r="F268" i="1"/>
  <c r="F309" i="1"/>
  <c r="F150" i="1"/>
  <c r="F137" i="1"/>
  <c r="F136" i="1"/>
  <c r="F86" i="1"/>
  <c r="F296" i="1"/>
  <c r="F83" i="1"/>
  <c r="F176" i="1"/>
  <c r="F189" i="1"/>
  <c r="F284" i="1"/>
  <c r="F202" i="1"/>
  <c r="F283" i="1"/>
  <c r="F289" i="1"/>
  <c r="F194" i="1"/>
  <c r="F363" i="1"/>
  <c r="F139" i="1"/>
  <c r="F84" i="1"/>
  <c r="F277" i="1"/>
  <c r="F214" i="1"/>
  <c r="F113" i="1"/>
  <c r="F360" i="1"/>
  <c r="F196" i="1"/>
  <c r="F112" i="1"/>
  <c r="F271" i="1"/>
  <c r="F253" i="1"/>
  <c r="F204" i="1"/>
  <c r="F347" i="1"/>
  <c r="F35" i="1"/>
  <c r="F100" i="1"/>
  <c r="F294" i="1"/>
  <c r="F164" i="1"/>
  <c r="F301" i="1"/>
  <c r="F258" i="1"/>
  <c r="F149" i="1"/>
  <c r="F10" i="1"/>
  <c r="F128" i="1"/>
  <c r="F157" i="1"/>
  <c r="F261" i="1"/>
  <c r="F336" i="1"/>
  <c r="F54" i="1"/>
  <c r="F151" i="1"/>
  <c r="F101" i="1"/>
  <c r="F97" i="1"/>
  <c r="F335" i="1"/>
  <c r="F326" i="1"/>
  <c r="F160" i="1"/>
  <c r="F217" i="1"/>
  <c r="F130" i="1"/>
  <c r="F259" i="1"/>
  <c r="F19" i="1"/>
  <c r="F314" i="1"/>
  <c r="F33" i="1"/>
  <c r="F200" i="1"/>
  <c r="F328" i="1"/>
  <c r="F287" i="1"/>
  <c r="F77" i="1"/>
  <c r="F186" i="1"/>
  <c r="F48" i="1"/>
  <c r="F76" i="1"/>
  <c r="J23" i="3"/>
  <c r="J20" i="3"/>
  <c r="J17" i="3"/>
  <c r="J15" i="3"/>
  <c r="J14" i="3"/>
  <c r="J18" i="3"/>
  <c r="J16" i="3"/>
  <c r="J10" i="3"/>
  <c r="J9" i="3"/>
  <c r="J11" i="3"/>
  <c r="J21" i="3"/>
  <c r="J12" i="3"/>
  <c r="J8" i="3"/>
  <c r="J19" i="3"/>
  <c r="J13" i="3"/>
  <c r="Q365" i="1"/>
  <c r="Y7" i="1"/>
  <c r="X365" i="1"/>
  <c r="Y365" i="1"/>
  <c r="I125" i="1"/>
  <c r="J125" i="1"/>
  <c r="I127" i="1"/>
  <c r="I7" i="1"/>
  <c r="G73" i="1"/>
  <c r="H73" i="1"/>
  <c r="I16" i="1"/>
  <c r="I176" i="1"/>
  <c r="G45" i="1"/>
  <c r="H45" i="1"/>
  <c r="G310" i="1"/>
  <c r="H310" i="1"/>
  <c r="G147" i="1"/>
  <c r="H147" i="1"/>
  <c r="I270" i="1"/>
  <c r="I150" i="1"/>
  <c r="I96" i="1"/>
  <c r="G257" i="1"/>
  <c r="H257" i="1"/>
  <c r="I285" i="1"/>
  <c r="I312" i="1"/>
  <c r="G213" i="1"/>
  <c r="H213" i="1"/>
  <c r="I327" i="1"/>
  <c r="I256" i="1"/>
  <c r="G231" i="1"/>
  <c r="H231" i="1"/>
  <c r="I146" i="1"/>
  <c r="I293" i="1"/>
  <c r="G77" i="1"/>
  <c r="H77" i="1"/>
  <c r="G334" i="1"/>
  <c r="H334" i="1"/>
  <c r="G98" i="1"/>
  <c r="H98" i="1"/>
  <c r="I227" i="1"/>
  <c r="I94" i="1"/>
  <c r="G126" i="1"/>
  <c r="H126" i="1"/>
  <c r="G301" i="1"/>
  <c r="H301" i="1"/>
  <c r="I320" i="1"/>
  <c r="I64" i="1"/>
  <c r="G197" i="1"/>
  <c r="H197" i="1"/>
  <c r="I243" i="1"/>
  <c r="G270" i="1"/>
  <c r="H270" i="1"/>
  <c r="G10" i="1"/>
  <c r="H10" i="1"/>
  <c r="I238" i="1"/>
  <c r="G200" i="1"/>
  <c r="H200" i="1"/>
  <c r="I301" i="1"/>
  <c r="G340" i="1"/>
  <c r="H340" i="1"/>
  <c r="G214" i="1"/>
  <c r="H214" i="1"/>
  <c r="I97" i="1"/>
  <c r="G230" i="1"/>
  <c r="H230" i="1"/>
  <c r="I157" i="1"/>
  <c r="I48" i="1"/>
  <c r="I294" i="1"/>
  <c r="G119" i="1"/>
  <c r="H119" i="1"/>
  <c r="I233" i="1"/>
  <c r="I274" i="1"/>
  <c r="G290" i="1"/>
  <c r="H290" i="1"/>
  <c r="I315" i="1"/>
  <c r="G206" i="1"/>
  <c r="H206" i="1"/>
  <c r="G228" i="1"/>
  <c r="H228" i="1"/>
  <c r="G303" i="1"/>
  <c r="H303" i="1"/>
  <c r="G52" i="1"/>
  <c r="H52" i="1"/>
  <c r="G89" i="1"/>
  <c r="H89" i="1"/>
  <c r="I113" i="1"/>
  <c r="I195" i="1"/>
  <c r="I137" i="1"/>
  <c r="I314" i="1"/>
  <c r="I210" i="1"/>
  <c r="G260" i="1"/>
  <c r="H260" i="1"/>
  <c r="G346" i="1"/>
  <c r="H346" i="1"/>
  <c r="G182" i="1"/>
  <c r="H182" i="1"/>
  <c r="I88" i="1"/>
  <c r="G331" i="1"/>
  <c r="H331" i="1"/>
  <c r="I43" i="1"/>
  <c r="G248" i="1"/>
  <c r="H248" i="1"/>
  <c r="G226" i="1"/>
  <c r="H226" i="1"/>
  <c r="G313" i="1"/>
  <c r="H313" i="1"/>
  <c r="I213" i="1"/>
  <c r="G46" i="1"/>
  <c r="H46" i="1"/>
  <c r="G283" i="1"/>
  <c r="H283" i="1"/>
  <c r="G337" i="1"/>
  <c r="H337" i="1"/>
  <c r="I71" i="1"/>
  <c r="I29" i="1"/>
  <c r="G234" i="1"/>
  <c r="H234" i="1"/>
  <c r="I346" i="1"/>
  <c r="I122" i="1"/>
  <c r="I26" i="1"/>
  <c r="G109" i="1"/>
  <c r="H109" i="1"/>
  <c r="I133" i="1"/>
  <c r="I283" i="1"/>
  <c r="G291" i="1"/>
  <c r="H291" i="1"/>
  <c r="G320" i="1"/>
  <c r="H320" i="1"/>
  <c r="I307" i="1"/>
  <c r="G105" i="1"/>
  <c r="H105" i="1"/>
  <c r="G8" i="1"/>
  <c r="H8" i="1"/>
  <c r="G189" i="1"/>
  <c r="H189" i="1"/>
  <c r="G221" i="1"/>
  <c r="H221" i="1"/>
  <c r="I262" i="1"/>
  <c r="I268" i="1"/>
  <c r="I143" i="1"/>
  <c r="I139" i="1"/>
  <c r="I351" i="1"/>
  <c r="G252" i="1"/>
  <c r="H252" i="1"/>
  <c r="G39" i="1"/>
  <c r="H39" i="1"/>
  <c r="I104" i="1"/>
  <c r="G254" i="1"/>
  <c r="H254" i="1"/>
  <c r="G357" i="1"/>
  <c r="H357" i="1"/>
  <c r="G308" i="1"/>
  <c r="H308" i="1"/>
  <c r="G229" i="1"/>
  <c r="H229" i="1"/>
  <c r="I214" i="1"/>
  <c r="G128" i="1"/>
  <c r="H128" i="1"/>
  <c r="I161" i="1"/>
  <c r="G144" i="1"/>
  <c r="H144" i="1"/>
  <c r="I248" i="1"/>
  <c r="I99" i="1"/>
  <c r="G134" i="1"/>
  <c r="H134" i="1"/>
  <c r="G72" i="1"/>
  <c r="H72" i="1"/>
  <c r="I219" i="1"/>
  <c r="I167" i="1"/>
  <c r="I336" i="1"/>
  <c r="I189" i="1"/>
  <c r="G95" i="1"/>
  <c r="H95" i="1"/>
  <c r="G258" i="1"/>
  <c r="H258" i="1"/>
  <c r="G28" i="1"/>
  <c r="H28" i="1"/>
  <c r="G43" i="1"/>
  <c r="H43" i="1"/>
  <c r="G50" i="1"/>
  <c r="H50" i="1"/>
  <c r="G177" i="1"/>
  <c r="H177" i="1"/>
  <c r="I221" i="1"/>
  <c r="I275" i="1"/>
  <c r="I45" i="1"/>
  <c r="G121" i="1"/>
  <c r="H121" i="1"/>
  <c r="I205" i="1"/>
  <c r="G17" i="1"/>
  <c r="H17" i="1"/>
  <c r="I156" i="1"/>
  <c r="G238" i="1"/>
  <c r="H238" i="1"/>
  <c r="I338" i="1"/>
  <c r="I109" i="1"/>
  <c r="I168" i="1"/>
  <c r="I246" i="1"/>
  <c r="G249" i="1"/>
  <c r="H249" i="1"/>
  <c r="I172" i="1"/>
  <c r="G236" i="1"/>
  <c r="H236" i="1"/>
  <c r="G275" i="1"/>
  <c r="H275" i="1"/>
  <c r="G336" i="1"/>
  <c r="H336" i="1"/>
  <c r="G80" i="1"/>
  <c r="H80" i="1"/>
  <c r="I12" i="1"/>
  <c r="I110" i="1"/>
  <c r="I140" i="1"/>
  <c r="G240" i="1"/>
  <c r="H240" i="1"/>
  <c r="G333" i="1"/>
  <c r="H333" i="1"/>
  <c r="G153" i="1"/>
  <c r="H153" i="1"/>
  <c r="I296" i="1"/>
  <c r="I319" i="1"/>
  <c r="I108" i="1"/>
  <c r="G354" i="1"/>
  <c r="H354" i="1"/>
  <c r="G190" i="1"/>
  <c r="H190" i="1"/>
  <c r="G280" i="1"/>
  <c r="H280" i="1"/>
  <c r="G29" i="1"/>
  <c r="H29" i="1"/>
  <c r="I18" i="1"/>
  <c r="G296" i="1"/>
  <c r="H296" i="1"/>
  <c r="I249" i="1"/>
  <c r="G219" i="1"/>
  <c r="H219" i="1"/>
  <c r="G120" i="1"/>
  <c r="H120" i="1"/>
  <c r="G342" i="1"/>
  <c r="H342" i="1"/>
  <c r="I136" i="1"/>
  <c r="G108" i="1"/>
  <c r="H108" i="1"/>
  <c r="I144" i="1"/>
  <c r="G70" i="1"/>
  <c r="H70" i="1"/>
  <c r="I239" i="1"/>
  <c r="G293" i="1"/>
  <c r="H293" i="1"/>
  <c r="I175" i="1"/>
  <c r="I230" i="1"/>
  <c r="G201" i="1"/>
  <c r="H201" i="1"/>
  <c r="I358" i="1"/>
  <c r="G273" i="1"/>
  <c r="H273" i="1"/>
  <c r="G355" i="1"/>
  <c r="H355" i="1"/>
  <c r="G25" i="1"/>
  <c r="H25" i="1"/>
  <c r="I188" i="1"/>
  <c r="I8" i="1"/>
  <c r="G148" i="1"/>
  <c r="H148" i="1"/>
  <c r="G351" i="1"/>
  <c r="H351" i="1"/>
  <c r="G286" i="1"/>
  <c r="H286" i="1"/>
  <c r="I280" i="1"/>
  <c r="G175" i="1"/>
  <c r="H175" i="1"/>
  <c r="G208" i="1"/>
  <c r="H208" i="1"/>
  <c r="I235" i="1"/>
  <c r="G267" i="1"/>
  <c r="H267" i="1"/>
  <c r="G322" i="1"/>
  <c r="H322" i="1"/>
  <c r="G324" i="1"/>
  <c r="H324" i="1"/>
  <c r="I174" i="1"/>
  <c r="G47" i="1"/>
  <c r="H47" i="1"/>
  <c r="I322" i="1"/>
  <c r="G239" i="1"/>
  <c r="H239" i="1"/>
  <c r="G256" i="1"/>
  <c r="H256" i="1"/>
  <c r="I240" i="1"/>
  <c r="G13" i="1"/>
  <c r="H13" i="1"/>
  <c r="I184" i="1"/>
  <c r="I352" i="1"/>
  <c r="I92" i="1"/>
  <c r="G314" i="1"/>
  <c r="H314" i="1"/>
  <c r="I22" i="1"/>
  <c r="I59" i="1"/>
  <c r="G56" i="1"/>
  <c r="H56" i="1"/>
  <c r="G151" i="1"/>
  <c r="H151" i="1"/>
  <c r="G242" i="1"/>
  <c r="H242" i="1"/>
  <c r="G194" i="1"/>
  <c r="H194" i="1"/>
  <c r="I225" i="1"/>
  <c r="I93" i="1"/>
  <c r="I229" i="1"/>
  <c r="I115" i="1"/>
  <c r="I215" i="1"/>
  <c r="G180" i="1"/>
  <c r="H180" i="1"/>
  <c r="G84" i="1"/>
  <c r="H84" i="1"/>
  <c r="G133" i="1"/>
  <c r="H133" i="1"/>
  <c r="I142" i="1"/>
  <c r="G307" i="1"/>
  <c r="H307" i="1"/>
  <c r="G224" i="1"/>
  <c r="H224" i="1"/>
  <c r="I297" i="1"/>
  <c r="I159" i="1"/>
  <c r="I228" i="1"/>
  <c r="I84" i="1"/>
  <c r="G227" i="1"/>
  <c r="H227" i="1"/>
  <c r="G41" i="1"/>
  <c r="H41" i="1"/>
  <c r="G82" i="1"/>
  <c r="H82" i="1"/>
  <c r="I79" i="1"/>
  <c r="I13" i="1"/>
  <c r="I46" i="1"/>
  <c r="G261" i="1"/>
  <c r="H261" i="1"/>
  <c r="G158" i="1"/>
  <c r="H158" i="1"/>
  <c r="G251" i="1"/>
  <c r="H251" i="1"/>
  <c r="G318" i="1"/>
  <c r="H318" i="1"/>
  <c r="I244" i="1"/>
  <c r="I278" i="1"/>
  <c r="I44" i="1"/>
  <c r="I31" i="1"/>
  <c r="I23" i="1"/>
  <c r="G61" i="1"/>
  <c r="H61" i="1"/>
  <c r="I179" i="1"/>
  <c r="I284" i="1"/>
  <c r="I260" i="1"/>
  <c r="G218" i="1"/>
  <c r="H218" i="1"/>
  <c r="I311" i="1"/>
  <c r="I78" i="1"/>
  <c r="G154" i="1"/>
  <c r="H154" i="1"/>
  <c r="G99" i="1"/>
  <c r="H99" i="1"/>
  <c r="I353" i="1"/>
  <c r="G60" i="1"/>
  <c r="H60" i="1"/>
  <c r="G309" i="1"/>
  <c r="H309" i="1"/>
  <c r="I242" i="1"/>
  <c r="I286" i="1"/>
  <c r="I220" i="1"/>
  <c r="I107" i="1"/>
  <c r="I95" i="1"/>
  <c r="G142" i="1"/>
  <c r="H142" i="1"/>
  <c r="I261" i="1"/>
  <c r="G244" i="1"/>
  <c r="H244" i="1"/>
  <c r="G59" i="1"/>
  <c r="H59" i="1"/>
  <c r="G356" i="1"/>
  <c r="H356" i="1"/>
  <c r="G268" i="1"/>
  <c r="H268" i="1"/>
  <c r="I289" i="1"/>
  <c r="G196" i="1"/>
  <c r="H196" i="1"/>
  <c r="G33" i="1"/>
  <c r="H33" i="1"/>
  <c r="G204" i="1"/>
  <c r="H204" i="1"/>
  <c r="G195" i="1"/>
  <c r="H195" i="1"/>
  <c r="G358" i="1"/>
  <c r="H358" i="1"/>
  <c r="G181" i="1"/>
  <c r="H181" i="1"/>
  <c r="G332" i="1"/>
  <c r="H332" i="1"/>
  <c r="I128" i="1"/>
  <c r="G42" i="1"/>
  <c r="H42" i="1"/>
  <c r="G12" i="1"/>
  <c r="H12" i="1"/>
  <c r="G115" i="1"/>
  <c r="H115" i="1"/>
  <c r="I158" i="1"/>
  <c r="G321" i="1"/>
  <c r="H321" i="1"/>
  <c r="G338" i="1"/>
  <c r="H338" i="1"/>
  <c r="I80" i="1"/>
  <c r="G235" i="1"/>
  <c r="H235" i="1"/>
  <c r="G26" i="1"/>
  <c r="H26" i="1"/>
  <c r="G91" i="1"/>
  <c r="H91" i="1"/>
  <c r="I111" i="1"/>
  <c r="I265" i="1"/>
  <c r="I245" i="1"/>
  <c r="G316" i="1"/>
  <c r="H316" i="1"/>
  <c r="G136" i="1"/>
  <c r="H136" i="1"/>
  <c r="G110" i="1"/>
  <c r="H110" i="1"/>
  <c r="G15" i="1"/>
  <c r="H15" i="1"/>
  <c r="G274" i="1"/>
  <c r="H274" i="1"/>
  <c r="G125" i="1"/>
  <c r="H125" i="1"/>
  <c r="I236" i="1"/>
  <c r="G297" i="1"/>
  <c r="H297" i="1"/>
  <c r="I234" i="1"/>
  <c r="I85" i="1"/>
  <c r="G362" i="1"/>
  <c r="H362" i="1"/>
  <c r="I70" i="1"/>
  <c r="G215" i="1"/>
  <c r="H215" i="1"/>
  <c r="I191" i="1"/>
  <c r="G141" i="1"/>
  <c r="H141" i="1"/>
  <c r="I32" i="1"/>
  <c r="I337" i="1"/>
  <c r="I287" i="1"/>
  <c r="I304" i="1"/>
  <c r="G205" i="1"/>
  <c r="H205" i="1"/>
  <c r="I198" i="1"/>
  <c r="I42" i="1"/>
  <c r="G220" i="1"/>
  <c r="H220" i="1"/>
  <c r="I154" i="1"/>
  <c r="G40" i="1"/>
  <c r="H40" i="1"/>
  <c r="G85" i="1"/>
  <c r="H85" i="1"/>
  <c r="I60" i="1"/>
  <c r="G184" i="1"/>
  <c r="H184" i="1"/>
  <c r="I212" i="1"/>
  <c r="I208" i="1"/>
  <c r="I39" i="1"/>
  <c r="G287" i="1"/>
  <c r="H287" i="1"/>
  <c r="I183" i="1"/>
  <c r="G83" i="1"/>
  <c r="H83" i="1"/>
  <c r="I277" i="1"/>
  <c r="I40" i="1"/>
  <c r="G96" i="1"/>
  <c r="H96" i="1"/>
  <c r="G135" i="1"/>
  <c r="H135" i="1"/>
  <c r="I344" i="1"/>
  <c r="I34" i="1"/>
  <c r="G152" i="1"/>
  <c r="H152" i="1"/>
  <c r="G19" i="1"/>
  <c r="H19" i="1"/>
  <c r="I329" i="1"/>
  <c r="I149" i="1"/>
  <c r="G130" i="1"/>
  <c r="H130" i="1"/>
  <c r="G117" i="1"/>
  <c r="H117" i="1"/>
  <c r="I11" i="1"/>
  <c r="G271" i="1"/>
  <c r="H271" i="1"/>
  <c r="I362" i="1"/>
  <c r="G241" i="1"/>
  <c r="H241" i="1"/>
  <c r="G305" i="1"/>
  <c r="H305" i="1"/>
  <c r="I343" i="1"/>
  <c r="G149" i="1"/>
  <c r="H149" i="1"/>
  <c r="G57" i="1"/>
  <c r="H57" i="1"/>
  <c r="G174" i="1"/>
  <c r="H174" i="1"/>
  <c r="I28" i="1"/>
  <c r="G69" i="1"/>
  <c r="H69" i="1"/>
  <c r="I247" i="1"/>
  <c r="G157" i="1"/>
  <c r="H157" i="1"/>
  <c r="I112" i="1"/>
  <c r="G328" i="1"/>
  <c r="H328" i="1"/>
  <c r="I98" i="1"/>
  <c r="I339" i="1"/>
  <c r="I273" i="1"/>
  <c r="I206" i="1"/>
  <c r="G150" i="1"/>
  <c r="H150" i="1"/>
  <c r="G139" i="1"/>
  <c r="H139" i="1"/>
  <c r="G86" i="1"/>
  <c r="H86" i="1"/>
  <c r="G127" i="1"/>
  <c r="H127" i="1"/>
  <c r="I290" i="1"/>
  <c r="I171" i="1"/>
  <c r="I190" i="1"/>
  <c r="I258" i="1"/>
  <c r="I73" i="1"/>
  <c r="I56" i="1"/>
  <c r="G186" i="1"/>
  <c r="H186" i="1"/>
  <c r="I282" i="1"/>
  <c r="G102" i="1"/>
  <c r="H102" i="1"/>
  <c r="G170" i="1"/>
  <c r="H170" i="1"/>
  <c r="G104" i="1"/>
  <c r="H104" i="1"/>
  <c r="I153" i="1"/>
  <c r="G100" i="1"/>
  <c r="H100" i="1"/>
  <c r="I141" i="1"/>
  <c r="I166" i="1"/>
  <c r="G78" i="1"/>
  <c r="H78" i="1"/>
  <c r="I121" i="1"/>
  <c r="I182" i="1"/>
  <c r="I19" i="1"/>
  <c r="I360" i="1"/>
  <c r="I89" i="1"/>
  <c r="I357" i="1"/>
  <c r="G312" i="1"/>
  <c r="H312" i="1"/>
  <c r="G24" i="1"/>
  <c r="H24" i="1"/>
  <c r="I58" i="1"/>
  <c r="I169" i="1"/>
  <c r="G292" i="1"/>
  <c r="H292" i="1"/>
  <c r="G124" i="1"/>
  <c r="H124" i="1"/>
  <c r="I303" i="1"/>
  <c r="G262" i="1"/>
  <c r="H262" i="1"/>
  <c r="I177" i="1"/>
  <c r="G116" i="1"/>
  <c r="H116" i="1"/>
  <c r="I117" i="1"/>
  <c r="I222" i="1"/>
  <c r="G94" i="1"/>
  <c r="H94" i="1"/>
  <c r="I266" i="1"/>
  <c r="G75" i="1"/>
  <c r="H75" i="1"/>
  <c r="I15" i="1"/>
  <c r="G223" i="1"/>
  <c r="H223" i="1"/>
  <c r="I350" i="1"/>
  <c r="I279" i="1"/>
  <c r="G173" i="1"/>
  <c r="H173" i="1"/>
  <c r="G361" i="1"/>
  <c r="H361" i="1"/>
  <c r="I37" i="1"/>
  <c r="G202" i="1"/>
  <c r="H202" i="1"/>
  <c r="I72" i="1"/>
  <c r="I101" i="1"/>
  <c r="I200" i="1"/>
  <c r="I151" i="1"/>
  <c r="I318" i="1"/>
  <c r="G27" i="1"/>
  <c r="H27" i="1"/>
  <c r="I295" i="1"/>
  <c r="I250" i="1"/>
  <c r="G122" i="1"/>
  <c r="H122" i="1"/>
  <c r="G245" i="1"/>
  <c r="H245" i="1"/>
  <c r="G289" i="1"/>
  <c r="H289" i="1"/>
  <c r="G284" i="1"/>
  <c r="H284" i="1"/>
  <c r="G103" i="1"/>
  <c r="H103" i="1"/>
  <c r="G92" i="1"/>
  <c r="H92" i="1"/>
  <c r="I57" i="1"/>
  <c r="I252" i="1"/>
  <c r="G64" i="1"/>
  <c r="H64" i="1"/>
  <c r="I298" i="1"/>
  <c r="G156" i="1"/>
  <c r="H156" i="1"/>
  <c r="G250" i="1"/>
  <c r="H250" i="1"/>
  <c r="I102" i="1"/>
  <c r="I76" i="1"/>
  <c r="G210" i="1"/>
  <c r="H210" i="1"/>
  <c r="G285" i="1"/>
  <c r="H285" i="1"/>
  <c r="I292" i="1"/>
  <c r="G264" i="1"/>
  <c r="H264" i="1"/>
  <c r="I196" i="1"/>
  <c r="I321" i="1"/>
  <c r="G54" i="1"/>
  <c r="H54" i="1"/>
  <c r="G160" i="1"/>
  <c r="H160" i="1"/>
  <c r="G163" i="1"/>
  <c r="H163" i="1"/>
  <c r="G282" i="1"/>
  <c r="H282" i="1"/>
  <c r="G247" i="1"/>
  <c r="H247" i="1"/>
  <c r="G30" i="1"/>
  <c r="H30" i="1"/>
  <c r="G62" i="1"/>
  <c r="H62" i="1"/>
  <c r="I17" i="1"/>
  <c r="G237" i="1"/>
  <c r="H237" i="1"/>
  <c r="G327" i="1"/>
  <c r="H327" i="1"/>
  <c r="I326" i="1"/>
  <c r="G18" i="1"/>
  <c r="H18" i="1"/>
  <c r="I281" i="1"/>
  <c r="G97" i="1"/>
  <c r="H97" i="1"/>
  <c r="I333" i="1"/>
  <c r="G198" i="1"/>
  <c r="H198" i="1"/>
  <c r="G232" i="1"/>
  <c r="H232" i="1"/>
  <c r="I253" i="1"/>
  <c r="G36" i="1"/>
  <c r="H36" i="1"/>
  <c r="I323" i="1"/>
  <c r="I181" i="1"/>
  <c r="G317" i="1"/>
  <c r="H317" i="1"/>
  <c r="I271" i="1"/>
  <c r="I291" i="1"/>
  <c r="G49" i="1"/>
  <c r="H49" i="1"/>
  <c r="I83" i="1"/>
  <c r="I241" i="1"/>
  <c r="I267" i="1"/>
  <c r="I325" i="1"/>
  <c r="I272" i="1"/>
  <c r="I342" i="1"/>
  <c r="G299" i="1"/>
  <c r="H299" i="1"/>
  <c r="I300" i="1"/>
  <c r="I232" i="1"/>
  <c r="I324" i="1"/>
  <c r="G243" i="1"/>
  <c r="H243" i="1"/>
  <c r="I194" i="1"/>
  <c r="I160" i="1"/>
  <c r="I257" i="1"/>
  <c r="I132" i="1"/>
  <c r="G349" i="1"/>
  <c r="H349" i="1"/>
  <c r="G11" i="1"/>
  <c r="H11" i="1"/>
  <c r="G137" i="1"/>
  <c r="H137" i="1"/>
  <c r="I173" i="1"/>
  <c r="I306" i="1"/>
  <c r="G162" i="1"/>
  <c r="H162" i="1"/>
  <c r="I223" i="1"/>
  <c r="G131" i="1"/>
  <c r="H131" i="1"/>
  <c r="I106" i="1"/>
  <c r="I134" i="1"/>
  <c r="G209" i="1"/>
  <c r="H209" i="1"/>
  <c r="G123" i="1"/>
  <c r="H123" i="1"/>
  <c r="G146" i="1"/>
  <c r="H146" i="1"/>
  <c r="I9" i="1"/>
  <c r="I65" i="1"/>
  <c r="G352" i="1"/>
  <c r="H352" i="1"/>
  <c r="G191" i="1"/>
  <c r="H191" i="1"/>
  <c r="G304" i="1"/>
  <c r="H304" i="1"/>
  <c r="I308" i="1"/>
  <c r="I100" i="1"/>
  <c r="I340" i="1"/>
  <c r="G172" i="1"/>
  <c r="H172" i="1"/>
  <c r="I77" i="1"/>
  <c r="I116" i="1"/>
  <c r="G326" i="1"/>
  <c r="H326" i="1"/>
  <c r="G81" i="1"/>
  <c r="H81" i="1"/>
  <c r="I263" i="1"/>
  <c r="G212" i="1"/>
  <c r="H212" i="1"/>
  <c r="I10" i="1"/>
  <c r="I331" i="1"/>
  <c r="G55" i="1"/>
  <c r="H55" i="1"/>
  <c r="G278" i="1"/>
  <c r="H278" i="1"/>
  <c r="I345" i="1"/>
  <c r="G347" i="1"/>
  <c r="H347" i="1"/>
  <c r="G159" i="1"/>
  <c r="H159" i="1"/>
  <c r="G192" i="1"/>
  <c r="H192" i="1"/>
  <c r="I165" i="1"/>
  <c r="G176" i="1"/>
  <c r="H176" i="1"/>
  <c r="I66" i="1"/>
  <c r="G263" i="1"/>
  <c r="H263" i="1"/>
  <c r="I21" i="1"/>
  <c r="G277" i="1"/>
  <c r="H277" i="1"/>
  <c r="I216" i="1"/>
  <c r="I259" i="1"/>
  <c r="I309" i="1"/>
  <c r="I47" i="1"/>
  <c r="I105" i="1"/>
  <c r="G7" i="1"/>
  <c r="H7" i="1"/>
  <c r="I330" i="1"/>
  <c r="I63" i="1"/>
  <c r="I316" i="1"/>
  <c r="I204" i="1"/>
  <c r="G145" i="1"/>
  <c r="H145" i="1"/>
  <c r="I363" i="1"/>
  <c r="G168" i="1"/>
  <c r="H168" i="1"/>
  <c r="G253" i="1"/>
  <c r="H253" i="1"/>
  <c r="G279" i="1"/>
  <c r="H279" i="1"/>
  <c r="I41" i="1"/>
  <c r="G35" i="1"/>
  <c r="H35" i="1"/>
  <c r="I207" i="1"/>
  <c r="I138" i="1"/>
  <c r="I356" i="1"/>
  <c r="I74" i="1"/>
  <c r="I187" i="1"/>
  <c r="G325" i="1"/>
  <c r="H325" i="1"/>
  <c r="G255" i="1"/>
  <c r="H255" i="1"/>
  <c r="G359" i="1"/>
  <c r="H359" i="1"/>
  <c r="G169" i="1"/>
  <c r="H169" i="1"/>
  <c r="I170" i="1"/>
  <c r="G22" i="1"/>
  <c r="H22" i="1"/>
  <c r="G363" i="1"/>
  <c r="H363" i="1"/>
  <c r="I61" i="1"/>
  <c r="G265" i="1"/>
  <c r="H265" i="1"/>
  <c r="I224" i="1"/>
  <c r="I305" i="1"/>
  <c r="G259" i="1"/>
  <c r="H259" i="1"/>
  <c r="G165" i="1"/>
  <c r="H165" i="1"/>
  <c r="G132" i="1"/>
  <c r="H132" i="1"/>
  <c r="G353" i="1"/>
  <c r="H353" i="1"/>
  <c r="I123" i="1"/>
  <c r="G341" i="1"/>
  <c r="H341" i="1"/>
  <c r="G23" i="1"/>
  <c r="H23" i="1"/>
  <c r="G161" i="1"/>
  <c r="H161" i="1"/>
  <c r="I211" i="1"/>
  <c r="G65" i="1"/>
  <c r="H65" i="1"/>
  <c r="I119" i="1"/>
  <c r="G66" i="1"/>
  <c r="H66" i="1"/>
  <c r="G179" i="1"/>
  <c r="H179" i="1"/>
  <c r="G155" i="1"/>
  <c r="H155" i="1"/>
  <c r="G233" i="1"/>
  <c r="H233" i="1"/>
  <c r="G246" i="1"/>
  <c r="H246" i="1"/>
  <c r="G107" i="1"/>
  <c r="H107" i="1"/>
  <c r="G113" i="1"/>
  <c r="H113" i="1"/>
  <c r="G34" i="1"/>
  <c r="H34" i="1"/>
  <c r="G138" i="1"/>
  <c r="H138" i="1"/>
  <c r="I135" i="1"/>
  <c r="G222" i="1"/>
  <c r="H222" i="1"/>
  <c r="G16" i="1"/>
  <c r="H16" i="1"/>
  <c r="G199" i="1"/>
  <c r="H199" i="1"/>
  <c r="I148" i="1"/>
  <c r="I126" i="1"/>
  <c r="G315" i="1"/>
  <c r="H315" i="1"/>
  <c r="G79" i="1"/>
  <c r="H79" i="1"/>
  <c r="I33" i="1"/>
  <c r="I180" i="1"/>
  <c r="G44" i="1"/>
  <c r="H44" i="1"/>
  <c r="G350" i="1"/>
  <c r="H350" i="1"/>
  <c r="G167" i="1"/>
  <c r="H167" i="1"/>
  <c r="I54" i="1"/>
  <c r="I185" i="1"/>
  <c r="G9" i="1"/>
  <c r="H9" i="1"/>
  <c r="I81" i="1"/>
  <c r="I361" i="1"/>
  <c r="G343" i="1"/>
  <c r="H343" i="1"/>
  <c r="I237" i="1"/>
  <c r="G93" i="1"/>
  <c r="H93" i="1"/>
  <c r="G330" i="1"/>
  <c r="H330" i="1"/>
  <c r="G111" i="1"/>
  <c r="H111" i="1"/>
  <c r="I201" i="1"/>
  <c r="I82" i="1"/>
  <c r="G32" i="1"/>
  <c r="H32" i="1"/>
  <c r="G360" i="1"/>
  <c r="H360" i="1"/>
  <c r="I38" i="1"/>
  <c r="G339" i="1"/>
  <c r="H339" i="1"/>
  <c r="I163" i="1"/>
  <c r="G164" i="1"/>
  <c r="H164" i="1"/>
  <c r="G88" i="1"/>
  <c r="H88" i="1"/>
  <c r="I218" i="1"/>
  <c r="I193" i="1"/>
  <c r="I30" i="1"/>
  <c r="I25" i="1"/>
  <c r="G217" i="1"/>
  <c r="H217" i="1"/>
  <c r="G311" i="1"/>
  <c r="H311" i="1"/>
  <c r="G31" i="1"/>
  <c r="H31" i="1"/>
  <c r="G112" i="1"/>
  <c r="H112" i="1"/>
  <c r="I67" i="1"/>
  <c r="I199" i="1"/>
  <c r="G187" i="1"/>
  <c r="H187" i="1"/>
  <c r="G106" i="1"/>
  <c r="H106" i="1"/>
  <c r="I217" i="1"/>
  <c r="G345" i="1"/>
  <c r="H345" i="1"/>
  <c r="G288" i="1"/>
  <c r="H288" i="1"/>
  <c r="I349" i="1"/>
  <c r="I203" i="1"/>
  <c r="I24" i="1"/>
  <c r="I347" i="1"/>
  <c r="I197" i="1"/>
  <c r="G276" i="1"/>
  <c r="H276" i="1"/>
  <c r="I317" i="1"/>
  <c r="I269" i="1"/>
  <c r="I186" i="1"/>
  <c r="I86" i="1"/>
  <c r="G114" i="1"/>
  <c r="H114" i="1"/>
  <c r="I276" i="1"/>
  <c r="G203" i="1"/>
  <c r="H203" i="1"/>
  <c r="I55" i="1"/>
  <c r="G48" i="1"/>
  <c r="H48" i="1"/>
  <c r="I355" i="1"/>
  <c r="G14" i="1"/>
  <c r="H14" i="1"/>
  <c r="I147" i="1"/>
  <c r="I313" i="1"/>
  <c r="G20" i="1"/>
  <c r="H20" i="1"/>
  <c r="I254" i="1"/>
  <c r="I192" i="1"/>
  <c r="I53" i="1"/>
  <c r="G335" i="1"/>
  <c r="H335" i="1"/>
  <c r="G101" i="1"/>
  <c r="H101" i="1"/>
  <c r="I103" i="1"/>
  <c r="G21" i="1"/>
  <c r="H21" i="1"/>
  <c r="I120" i="1"/>
  <c r="G140" i="1"/>
  <c r="H140" i="1"/>
  <c r="I118" i="1"/>
  <c r="G272" i="1"/>
  <c r="H272" i="1"/>
  <c r="I226" i="1"/>
  <c r="I69" i="1"/>
  <c r="I14" i="1"/>
  <c r="I162" i="1"/>
  <c r="I51" i="1"/>
  <c r="I27" i="1"/>
  <c r="I145" i="1"/>
  <c r="I62" i="1"/>
  <c r="I49" i="1"/>
  <c r="I288" i="1"/>
  <c r="I348" i="1"/>
  <c r="I35" i="1"/>
  <c r="I130" i="1"/>
  <c r="G298" i="1"/>
  <c r="H298" i="1"/>
  <c r="I335" i="1"/>
  <c r="I90" i="1"/>
  <c r="G118" i="1"/>
  <c r="H118" i="1"/>
  <c r="G129" i="1"/>
  <c r="H129" i="1"/>
  <c r="I264" i="1"/>
  <c r="G178" i="1"/>
  <c r="H178" i="1"/>
  <c r="I334" i="1"/>
  <c r="G38" i="1"/>
  <c r="H38" i="1"/>
  <c r="I202" i="1"/>
  <c r="I209" i="1"/>
  <c r="I255" i="1"/>
  <c r="I50" i="1"/>
  <c r="G329" i="1"/>
  <c r="H329" i="1"/>
  <c r="G87" i="1"/>
  <c r="H87" i="1"/>
  <c r="G281" i="1"/>
  <c r="H281" i="1"/>
  <c r="I114" i="1"/>
  <c r="G37" i="1"/>
  <c r="H37" i="1"/>
  <c r="I155" i="1"/>
  <c r="G63" i="1"/>
  <c r="H63" i="1"/>
  <c r="G211" i="1"/>
  <c r="H211" i="1"/>
  <c r="G53" i="1"/>
  <c r="H53" i="1"/>
  <c r="I359" i="1"/>
  <c r="G225" i="1"/>
  <c r="H225" i="1"/>
  <c r="G319" i="1"/>
  <c r="H319" i="1"/>
  <c r="G183" i="1"/>
  <c r="H183" i="1"/>
  <c r="I302" i="1"/>
  <c r="G185" i="1"/>
  <c r="H185" i="1"/>
  <c r="G300" i="1"/>
  <c r="H300" i="1"/>
  <c r="I299" i="1"/>
  <c r="I124" i="1"/>
  <c r="G323" i="1"/>
  <c r="H323" i="1"/>
  <c r="I310" i="1"/>
  <c r="G193" i="1"/>
  <c r="H193" i="1"/>
  <c r="I75" i="1"/>
  <c r="G294" i="1"/>
  <c r="H294" i="1"/>
  <c r="G266" i="1"/>
  <c r="H266" i="1"/>
  <c r="G188" i="1"/>
  <c r="H188" i="1"/>
  <c r="G344" i="1"/>
  <c r="H344" i="1"/>
  <c r="I68" i="1"/>
  <c r="G295" i="1"/>
  <c r="H295" i="1"/>
  <c r="I231" i="1"/>
  <c r="I129" i="1"/>
  <c r="G302" i="1"/>
  <c r="H302" i="1"/>
  <c r="G74" i="1"/>
  <c r="H74" i="1"/>
  <c r="I52" i="1"/>
  <c r="I164" i="1"/>
  <c r="I91" i="1"/>
  <c r="I354" i="1"/>
  <c r="G143" i="1"/>
  <c r="H143" i="1"/>
  <c r="G58" i="1"/>
  <c r="H58" i="1"/>
  <c r="G67" i="1"/>
  <c r="H67" i="1"/>
  <c r="I178" i="1"/>
  <c r="I131" i="1"/>
  <c r="G166" i="1"/>
  <c r="H166" i="1"/>
  <c r="I332" i="1"/>
  <c r="I36" i="1"/>
  <c r="G171" i="1"/>
  <c r="H171" i="1"/>
  <c r="G71" i="1"/>
  <c r="H71" i="1"/>
  <c r="G306" i="1"/>
  <c r="H306" i="1"/>
  <c r="G90" i="1"/>
  <c r="H90" i="1"/>
  <c r="G269" i="1"/>
  <c r="H269" i="1"/>
  <c r="G216" i="1"/>
  <c r="H216" i="1"/>
  <c r="G207" i="1"/>
  <c r="H207" i="1"/>
  <c r="G76" i="1"/>
  <c r="H76" i="1"/>
  <c r="I251" i="1"/>
  <c r="G68" i="1"/>
  <c r="H68" i="1"/>
  <c r="I341" i="1"/>
  <c r="I328" i="1"/>
  <c r="G51" i="1"/>
  <c r="H51" i="1"/>
  <c r="G348" i="1"/>
  <c r="H348" i="1"/>
  <c r="I152" i="1"/>
  <c r="I87" i="1"/>
  <c r="I20" i="1"/>
  <c r="J124" i="1"/>
  <c r="J90" i="1"/>
  <c r="J197" i="1"/>
  <c r="J330" i="1"/>
  <c r="J362" i="1"/>
  <c r="J244" i="1"/>
  <c r="J156" i="1"/>
  <c r="J336" i="1"/>
  <c r="J335" i="1"/>
  <c r="J356" i="1"/>
  <c r="J89" i="1"/>
  <c r="J96" i="1"/>
  <c r="J138" i="1"/>
  <c r="J304" i="1"/>
  <c r="J205" i="1"/>
  <c r="J150" i="1"/>
  <c r="J118" i="1"/>
  <c r="J224" i="1"/>
  <c r="J173" i="1"/>
  <c r="J252" i="1"/>
  <c r="J270" i="1"/>
  <c r="J325" i="1"/>
  <c r="J57" i="1"/>
  <c r="J182" i="1"/>
  <c r="J258" i="1"/>
  <c r="J235" i="1"/>
  <c r="J230" i="1"/>
  <c r="J43" i="1"/>
  <c r="J301" i="1"/>
  <c r="J341" i="1"/>
  <c r="J348" i="1"/>
  <c r="J55" i="1"/>
  <c r="J218" i="1"/>
  <c r="J119" i="1"/>
  <c r="J61" i="1"/>
  <c r="J41" i="1"/>
  <c r="J259" i="1"/>
  <c r="J331" i="1"/>
  <c r="J267" i="1"/>
  <c r="J321" i="1"/>
  <c r="J177" i="1"/>
  <c r="J121" i="1"/>
  <c r="J190" i="1"/>
  <c r="J247" i="1"/>
  <c r="J149" i="1"/>
  <c r="J208" i="1"/>
  <c r="J32" i="1"/>
  <c r="J261" i="1"/>
  <c r="J46" i="1"/>
  <c r="J92" i="1"/>
  <c r="J175" i="1"/>
  <c r="J275" i="1"/>
  <c r="J99" i="1"/>
  <c r="J139" i="1"/>
  <c r="J26" i="1"/>
  <c r="J69" i="1"/>
  <c r="J74" i="1"/>
  <c r="J300" i="1"/>
  <c r="J357" i="1"/>
  <c r="J289" i="1"/>
  <c r="J140" i="1"/>
  <c r="J152" i="1"/>
  <c r="J147" i="1"/>
  <c r="J151" i="1"/>
  <c r="J98" i="1"/>
  <c r="J110" i="1"/>
  <c r="J97" i="1"/>
  <c r="J342" i="1"/>
  <c r="J11" i="1"/>
  <c r="J358" i="1"/>
  <c r="J227" i="1"/>
  <c r="J203" i="1"/>
  <c r="J237" i="1"/>
  <c r="J39" i="1"/>
  <c r="J45" i="1"/>
  <c r="J351" i="1"/>
  <c r="J131" i="1"/>
  <c r="J68" i="1"/>
  <c r="J255" i="1"/>
  <c r="J120" i="1"/>
  <c r="J148" i="1"/>
  <c r="J178" i="1"/>
  <c r="J209" i="1"/>
  <c r="J288" i="1"/>
  <c r="J361" i="1"/>
  <c r="J216" i="1"/>
  <c r="J10" i="1"/>
  <c r="J65" i="1"/>
  <c r="J241" i="1"/>
  <c r="J281" i="1"/>
  <c r="J196" i="1"/>
  <c r="J37" i="1"/>
  <c r="J171" i="1"/>
  <c r="J329" i="1"/>
  <c r="J212" i="1"/>
  <c r="J128" i="1"/>
  <c r="J260" i="1"/>
  <c r="J13" i="1"/>
  <c r="J352" i="1"/>
  <c r="J221" i="1"/>
  <c r="J248" i="1"/>
  <c r="J143" i="1"/>
  <c r="J122" i="1"/>
  <c r="J88" i="1"/>
  <c r="J315" i="1"/>
  <c r="J238" i="1"/>
  <c r="J293" i="1"/>
  <c r="J180" i="1"/>
  <c r="J198" i="1"/>
  <c r="J174" i="1"/>
  <c r="J113" i="1"/>
  <c r="J299" i="1"/>
  <c r="J33" i="1"/>
  <c r="J249" i="1"/>
  <c r="J104" i="1"/>
  <c r="J305" i="1"/>
  <c r="J207" i="1"/>
  <c r="J101" i="1"/>
  <c r="J287" i="1"/>
  <c r="J22" i="1"/>
  <c r="J349" i="1"/>
  <c r="J72" i="1"/>
  <c r="J337" i="1"/>
  <c r="J276" i="1"/>
  <c r="J211" i="1"/>
  <c r="J95" i="1"/>
  <c r="J268" i="1"/>
  <c r="J176" i="1"/>
  <c r="J359" i="1"/>
  <c r="J62" i="1"/>
  <c r="J163" i="1"/>
  <c r="J170" i="1"/>
  <c r="J21" i="1"/>
  <c r="J263" i="1"/>
  <c r="J257" i="1"/>
  <c r="J326" i="1"/>
  <c r="J292" i="1"/>
  <c r="J141" i="1"/>
  <c r="J60" i="1"/>
  <c r="J265" i="1"/>
  <c r="J107" i="1"/>
  <c r="J179" i="1"/>
  <c r="J115" i="1"/>
  <c r="J108" i="1"/>
  <c r="J161" i="1"/>
  <c r="J262" i="1"/>
  <c r="J274" i="1"/>
  <c r="J16" i="1"/>
  <c r="J313" i="1"/>
  <c r="J318" i="1"/>
  <c r="J277" i="1"/>
  <c r="J297" i="1"/>
  <c r="J347" i="1"/>
  <c r="J253" i="1"/>
  <c r="J105" i="1"/>
  <c r="J222" i="1"/>
  <c r="J158" i="1"/>
  <c r="J12" i="1"/>
  <c r="J283" i="1"/>
  <c r="J332" i="1"/>
  <c r="J272" i="1"/>
  <c r="J112" i="1"/>
  <c r="J302" i="1"/>
  <c r="J333" i="1"/>
  <c r="J132" i="1"/>
  <c r="J303" i="1"/>
  <c r="J191" i="1"/>
  <c r="J184" i="1"/>
  <c r="J145" i="1"/>
  <c r="J160" i="1"/>
  <c r="J279" i="1"/>
  <c r="J34" i="1"/>
  <c r="J70" i="1"/>
  <c r="J111" i="1"/>
  <c r="J220" i="1"/>
  <c r="J229" i="1"/>
  <c r="J240" i="1"/>
  <c r="J144" i="1"/>
  <c r="J319" i="1"/>
  <c r="J246" i="1"/>
  <c r="J29" i="1"/>
  <c r="J233" i="1"/>
  <c r="J243" i="1"/>
  <c r="J256" i="1"/>
  <c r="J223" i="1"/>
  <c r="J339" i="1"/>
  <c r="J226" i="1"/>
  <c r="H365" i="1"/>
  <c r="J129" i="1"/>
  <c r="J25" i="1"/>
  <c r="J306" i="1"/>
  <c r="J56" i="1"/>
  <c r="J231" i="1"/>
  <c r="J30" i="1"/>
  <c r="J19" i="1"/>
  <c r="J133" i="1"/>
  <c r="J35" i="1"/>
  <c r="J49" i="1"/>
  <c r="J9" i="1"/>
  <c r="J28" i="1"/>
  <c r="J284" i="1"/>
  <c r="J146" i="1"/>
  <c r="J334" i="1"/>
  <c r="J86" i="1"/>
  <c r="J185" i="1"/>
  <c r="J354" i="1"/>
  <c r="J75" i="1"/>
  <c r="J27" i="1"/>
  <c r="J53" i="1"/>
  <c r="J186" i="1"/>
  <c r="J199" i="1"/>
  <c r="J38" i="1"/>
  <c r="J54" i="1"/>
  <c r="J66" i="1"/>
  <c r="J194" i="1"/>
  <c r="J271" i="1"/>
  <c r="J350" i="1"/>
  <c r="J169" i="1"/>
  <c r="J153" i="1"/>
  <c r="J344" i="1"/>
  <c r="J286" i="1"/>
  <c r="J23" i="1"/>
  <c r="J93" i="1"/>
  <c r="J296" i="1"/>
  <c r="J168" i="1"/>
  <c r="J214" i="1"/>
  <c r="J71" i="1"/>
  <c r="J210" i="1"/>
  <c r="J327" i="1"/>
  <c r="J7" i="1"/>
  <c r="J87" i="1"/>
  <c r="J282" i="1"/>
  <c r="J353" i="1"/>
  <c r="J298" i="1"/>
  <c r="J167" i="1"/>
  <c r="J183" i="1"/>
  <c r="J219" i="1"/>
  <c r="J355" i="1"/>
  <c r="J47" i="1"/>
  <c r="J117" i="1"/>
  <c r="J18" i="1"/>
  <c r="J328" i="1"/>
  <c r="J193" i="1"/>
  <c r="J217" i="1"/>
  <c r="J290" i="1"/>
  <c r="J79" i="1"/>
  <c r="J239" i="1"/>
  <c r="J172" i="1"/>
  <c r="J346" i="1"/>
  <c r="J135" i="1"/>
  <c r="J291" i="1"/>
  <c r="J264" i="1"/>
  <c r="J192" i="1"/>
  <c r="J269" i="1"/>
  <c r="J67" i="1"/>
  <c r="J123" i="1"/>
  <c r="J204" i="1"/>
  <c r="J116" i="1"/>
  <c r="J134" i="1"/>
  <c r="J17" i="1"/>
  <c r="J76" i="1"/>
  <c r="J250" i="1"/>
  <c r="J58" i="1"/>
  <c r="J343" i="1"/>
  <c r="J154" i="1"/>
  <c r="J85" i="1"/>
  <c r="J242" i="1"/>
  <c r="J31" i="1"/>
  <c r="J84" i="1"/>
  <c r="J225" i="1"/>
  <c r="J8" i="1"/>
  <c r="J136" i="1"/>
  <c r="J109" i="1"/>
  <c r="J314" i="1"/>
  <c r="J294" i="1"/>
  <c r="J64" i="1"/>
  <c r="J127" i="1"/>
  <c r="J114" i="1"/>
  <c r="J201" i="1"/>
  <c r="J340" i="1"/>
  <c r="J266" i="1"/>
  <c r="J236" i="1"/>
  <c r="J213" i="1"/>
  <c r="J100" i="1"/>
  <c r="J308" i="1"/>
  <c r="J360" i="1"/>
  <c r="J142" i="1"/>
  <c r="J309" i="1"/>
  <c r="J251" i="1"/>
  <c r="J202" i="1"/>
  <c r="J81" i="1"/>
  <c r="J83" i="1"/>
  <c r="J166" i="1"/>
  <c r="J245" i="1"/>
  <c r="J215" i="1"/>
  <c r="J91" i="1"/>
  <c r="J51" i="1"/>
  <c r="J164" i="1"/>
  <c r="J310" i="1"/>
  <c r="J155" i="1"/>
  <c r="J162" i="1"/>
  <c r="J254" i="1"/>
  <c r="J317" i="1"/>
  <c r="J316" i="1"/>
  <c r="J165" i="1"/>
  <c r="J77" i="1"/>
  <c r="J106" i="1"/>
  <c r="J324" i="1"/>
  <c r="J181" i="1"/>
  <c r="J102" i="1"/>
  <c r="J295" i="1"/>
  <c r="J15" i="1"/>
  <c r="J206" i="1"/>
  <c r="J234" i="1"/>
  <c r="J44" i="1"/>
  <c r="J228" i="1"/>
  <c r="J322" i="1"/>
  <c r="J188" i="1"/>
  <c r="J338" i="1"/>
  <c r="J137" i="1"/>
  <c r="J48" i="1"/>
  <c r="J320" i="1"/>
  <c r="J312" i="1"/>
  <c r="J94" i="1"/>
  <c r="J36" i="1"/>
  <c r="J24" i="1"/>
  <c r="J345" i="1"/>
  <c r="J200" i="1"/>
  <c r="J59" i="1"/>
  <c r="J130" i="1"/>
  <c r="J73" i="1"/>
  <c r="J78" i="1"/>
  <c r="J50" i="1"/>
  <c r="J126" i="1"/>
  <c r="J311" i="1"/>
  <c r="J103" i="1"/>
  <c r="J280" i="1"/>
  <c r="J363" i="1"/>
  <c r="J20" i="1"/>
  <c r="J52" i="1"/>
  <c r="J14" i="1"/>
  <c r="J82" i="1"/>
  <c r="J187" i="1"/>
  <c r="J63" i="1"/>
  <c r="J232" i="1"/>
  <c r="J323" i="1"/>
  <c r="J273" i="1"/>
  <c r="J40" i="1"/>
  <c r="J42" i="1"/>
  <c r="J80" i="1"/>
  <c r="J278" i="1"/>
  <c r="J159" i="1"/>
  <c r="J189" i="1"/>
  <c r="J307" i="1"/>
  <c r="J195" i="1"/>
  <c r="J157" i="1"/>
  <c r="J285" i="1"/>
  <c r="J365" i="1"/>
  <c r="J367" i="1"/>
  <c r="J368" i="1"/>
  <c r="C4" i="1"/>
  <c r="K125" i="1"/>
  <c r="L125" i="1"/>
  <c r="M125" i="1"/>
  <c r="N125" i="1"/>
  <c r="O125" i="1"/>
  <c r="K124" i="1"/>
  <c r="L124" i="1"/>
  <c r="M124" i="1"/>
  <c r="N124" i="1"/>
  <c r="O124" i="1"/>
  <c r="K119" i="1"/>
  <c r="L119" i="1"/>
  <c r="M119" i="1"/>
  <c r="N119" i="1"/>
  <c r="O119" i="1"/>
  <c r="K321" i="1"/>
  <c r="L321" i="1"/>
  <c r="M321" i="1"/>
  <c r="N321" i="1"/>
  <c r="O321" i="1"/>
  <c r="K289" i="1"/>
  <c r="L289" i="1"/>
  <c r="M289" i="1"/>
  <c r="N289" i="1"/>
  <c r="O289" i="1"/>
  <c r="K227" i="1"/>
  <c r="L227" i="1"/>
  <c r="M227" i="1"/>
  <c r="N227" i="1"/>
  <c r="O227" i="1"/>
  <c r="K39" i="1"/>
  <c r="L39" i="1"/>
  <c r="M39" i="1"/>
  <c r="N39" i="1"/>
  <c r="O39" i="1"/>
  <c r="K10" i="1"/>
  <c r="L10" i="1"/>
  <c r="M10" i="1"/>
  <c r="N10" i="1"/>
  <c r="O10" i="1"/>
  <c r="K337" i="1"/>
  <c r="L337" i="1"/>
  <c r="M337" i="1"/>
  <c r="N337" i="1"/>
  <c r="O337" i="1"/>
  <c r="K268" i="1"/>
  <c r="L268" i="1"/>
  <c r="M268" i="1"/>
  <c r="N268" i="1"/>
  <c r="O268" i="1"/>
  <c r="K257" i="1"/>
  <c r="L257" i="1"/>
  <c r="M257" i="1"/>
  <c r="N257" i="1"/>
  <c r="O257" i="1"/>
  <c r="K222" i="1"/>
  <c r="L222" i="1"/>
  <c r="M222" i="1"/>
  <c r="N222" i="1"/>
  <c r="O222" i="1"/>
  <c r="K303" i="1"/>
  <c r="L303" i="1"/>
  <c r="M303" i="1"/>
  <c r="N303" i="1"/>
  <c r="O303" i="1"/>
  <c r="K30" i="1"/>
  <c r="L30" i="1"/>
  <c r="M30" i="1"/>
  <c r="N30" i="1"/>
  <c r="O30" i="1"/>
  <c r="K86" i="1"/>
  <c r="L86" i="1"/>
  <c r="M86" i="1"/>
  <c r="N86" i="1"/>
  <c r="O86" i="1"/>
  <c r="K66" i="1"/>
  <c r="L66" i="1"/>
  <c r="M66" i="1"/>
  <c r="N66" i="1"/>
  <c r="O66" i="1"/>
  <c r="K23" i="1"/>
  <c r="L23" i="1"/>
  <c r="M23" i="1"/>
  <c r="N23" i="1"/>
  <c r="O23" i="1"/>
  <c r="K225" i="1"/>
  <c r="L225" i="1"/>
  <c r="M225" i="1"/>
  <c r="N225" i="1"/>
  <c r="O225" i="1"/>
  <c r="K314" i="1"/>
  <c r="L314" i="1"/>
  <c r="M314" i="1"/>
  <c r="N314" i="1"/>
  <c r="O314" i="1"/>
  <c r="K308" i="1"/>
  <c r="L308" i="1"/>
  <c r="M308" i="1"/>
  <c r="N308" i="1"/>
  <c r="O308" i="1"/>
  <c r="K309" i="1"/>
  <c r="L309" i="1"/>
  <c r="M309" i="1"/>
  <c r="N309" i="1"/>
  <c r="O309" i="1"/>
  <c r="K206" i="1"/>
  <c r="L206" i="1"/>
  <c r="M206" i="1"/>
  <c r="N206" i="1"/>
  <c r="O206" i="1"/>
  <c r="K322" i="1"/>
  <c r="L322" i="1"/>
  <c r="M322" i="1"/>
  <c r="N322" i="1"/>
  <c r="O322" i="1"/>
  <c r="K345" i="1"/>
  <c r="L345" i="1"/>
  <c r="M345" i="1"/>
  <c r="N345" i="1"/>
  <c r="O345" i="1"/>
  <c r="K280" i="1"/>
  <c r="L280" i="1"/>
  <c r="M280" i="1"/>
  <c r="N280" i="1"/>
  <c r="O280" i="1"/>
  <c r="K273" i="1"/>
  <c r="L273" i="1"/>
  <c r="M273" i="1"/>
  <c r="N273" i="1"/>
  <c r="O273" i="1"/>
  <c r="K195" i="1"/>
  <c r="L195" i="1"/>
  <c r="M195" i="1"/>
  <c r="N195" i="1"/>
  <c r="O195" i="1"/>
  <c r="K71" i="1"/>
  <c r="L71" i="1"/>
  <c r="M71" i="1"/>
  <c r="N71" i="1"/>
  <c r="O71" i="1"/>
  <c r="K17" i="1"/>
  <c r="L17" i="1"/>
  <c r="M17" i="1"/>
  <c r="N17" i="1"/>
  <c r="O17" i="1"/>
  <c r="K266" i="1"/>
  <c r="L266" i="1"/>
  <c r="M266" i="1"/>
  <c r="N266" i="1"/>
  <c r="O266" i="1"/>
  <c r="K164" i="1"/>
  <c r="L164" i="1"/>
  <c r="M164" i="1"/>
  <c r="N164" i="1"/>
  <c r="O164" i="1"/>
  <c r="K324" i="1"/>
  <c r="L324" i="1"/>
  <c r="M324" i="1"/>
  <c r="N324" i="1"/>
  <c r="O324" i="1"/>
  <c r="K48" i="1"/>
  <c r="L48" i="1"/>
  <c r="M48" i="1"/>
  <c r="N48" i="1"/>
  <c r="O48" i="1"/>
  <c r="K200" i="1"/>
  <c r="L200" i="1"/>
  <c r="M200" i="1"/>
  <c r="N200" i="1"/>
  <c r="O200" i="1"/>
  <c r="K14" i="1"/>
  <c r="L14" i="1"/>
  <c r="M14" i="1"/>
  <c r="N14" i="1"/>
  <c r="O14" i="1"/>
  <c r="K157" i="1"/>
  <c r="L157" i="1"/>
  <c r="M157" i="1"/>
  <c r="N157" i="1"/>
  <c r="O157" i="1"/>
  <c r="K29" i="1"/>
  <c r="L29" i="1"/>
  <c r="M29" i="1"/>
  <c r="N29" i="1"/>
  <c r="O29" i="1"/>
  <c r="K155" i="1"/>
  <c r="L155" i="1"/>
  <c r="M155" i="1"/>
  <c r="N155" i="1"/>
  <c r="O155" i="1"/>
  <c r="K335" i="1"/>
  <c r="L335" i="1"/>
  <c r="M335" i="1"/>
  <c r="N335" i="1"/>
  <c r="O335" i="1"/>
  <c r="K299" i="1"/>
  <c r="L299" i="1"/>
  <c r="M299" i="1"/>
  <c r="N299" i="1"/>
  <c r="O299" i="1"/>
  <c r="K168" i="1"/>
  <c r="L168" i="1"/>
  <c r="M168" i="1"/>
  <c r="N168" i="1"/>
  <c r="O168" i="1"/>
  <c r="K144" i="1"/>
  <c r="L144" i="1"/>
  <c r="M144" i="1"/>
  <c r="N144" i="1"/>
  <c r="O144" i="1"/>
  <c r="K43" i="1"/>
  <c r="L43" i="1"/>
  <c r="M43" i="1"/>
  <c r="N43" i="1"/>
  <c r="O43" i="1"/>
  <c r="K89" i="1"/>
  <c r="L89" i="1"/>
  <c r="M89" i="1"/>
  <c r="N89" i="1"/>
  <c r="O89" i="1"/>
  <c r="K252" i="1"/>
  <c r="L252" i="1"/>
  <c r="M252" i="1"/>
  <c r="N252" i="1"/>
  <c r="O252" i="1"/>
  <c r="K258" i="1"/>
  <c r="L258" i="1"/>
  <c r="M258" i="1"/>
  <c r="N258" i="1"/>
  <c r="O258" i="1"/>
  <c r="K301" i="1"/>
  <c r="L301" i="1"/>
  <c r="M301" i="1"/>
  <c r="N301" i="1"/>
  <c r="O301" i="1"/>
  <c r="K61" i="1"/>
  <c r="L61" i="1"/>
  <c r="M61" i="1"/>
  <c r="N61" i="1"/>
  <c r="O61" i="1"/>
  <c r="K208" i="1"/>
  <c r="L208" i="1"/>
  <c r="M208" i="1"/>
  <c r="N208" i="1"/>
  <c r="O208" i="1"/>
  <c r="K140" i="1"/>
  <c r="L140" i="1"/>
  <c r="M140" i="1"/>
  <c r="N140" i="1"/>
  <c r="O140" i="1"/>
  <c r="K110" i="1"/>
  <c r="L110" i="1"/>
  <c r="M110" i="1"/>
  <c r="N110" i="1"/>
  <c r="O110" i="1"/>
  <c r="K120" i="1"/>
  <c r="L120" i="1"/>
  <c r="M120" i="1"/>
  <c r="N120" i="1"/>
  <c r="O120" i="1"/>
  <c r="K65" i="1"/>
  <c r="L65" i="1"/>
  <c r="M65" i="1"/>
  <c r="N65" i="1"/>
  <c r="O65" i="1"/>
  <c r="K13" i="1"/>
  <c r="L13" i="1"/>
  <c r="M13" i="1"/>
  <c r="N13" i="1"/>
  <c r="O13" i="1"/>
  <c r="K143" i="1"/>
  <c r="L143" i="1"/>
  <c r="M143" i="1"/>
  <c r="N143" i="1"/>
  <c r="O143" i="1"/>
  <c r="K180" i="1"/>
  <c r="L180" i="1"/>
  <c r="M180" i="1"/>
  <c r="N180" i="1"/>
  <c r="O180" i="1"/>
  <c r="K163" i="1"/>
  <c r="L163" i="1"/>
  <c r="M163" i="1"/>
  <c r="N163" i="1"/>
  <c r="O163" i="1"/>
  <c r="K60" i="1"/>
  <c r="L60" i="1"/>
  <c r="M60" i="1"/>
  <c r="N60" i="1"/>
  <c r="O60" i="1"/>
  <c r="K158" i="1"/>
  <c r="L158" i="1"/>
  <c r="M158" i="1"/>
  <c r="N158" i="1"/>
  <c r="O158" i="1"/>
  <c r="K191" i="1"/>
  <c r="L191" i="1"/>
  <c r="M191" i="1"/>
  <c r="N191" i="1"/>
  <c r="O191" i="1"/>
  <c r="K246" i="1"/>
  <c r="L246" i="1"/>
  <c r="M246" i="1"/>
  <c r="N246" i="1"/>
  <c r="O246" i="1"/>
  <c r="K185" i="1"/>
  <c r="L185" i="1"/>
  <c r="M185" i="1"/>
  <c r="N185" i="1"/>
  <c r="O185" i="1"/>
  <c r="K53" i="1"/>
  <c r="L53" i="1"/>
  <c r="M53" i="1"/>
  <c r="N53" i="1"/>
  <c r="O53" i="1"/>
  <c r="K250" i="1"/>
  <c r="L250" i="1"/>
  <c r="M250" i="1"/>
  <c r="N250" i="1"/>
  <c r="O250" i="1"/>
  <c r="K189" i="1"/>
  <c r="L189" i="1"/>
  <c r="M189" i="1"/>
  <c r="N189" i="1"/>
  <c r="O189" i="1"/>
  <c r="K55" i="1"/>
  <c r="L55" i="1"/>
  <c r="M55" i="1"/>
  <c r="N55" i="1"/>
  <c r="O55" i="1"/>
  <c r="K54" i="1"/>
  <c r="L54" i="1"/>
  <c r="M54" i="1"/>
  <c r="N54" i="1"/>
  <c r="O54" i="1"/>
  <c r="K31" i="1"/>
  <c r="L31" i="1"/>
  <c r="M31" i="1"/>
  <c r="N31" i="1"/>
  <c r="O31" i="1"/>
  <c r="K103" i="1"/>
  <c r="L103" i="1"/>
  <c r="M103" i="1"/>
  <c r="N103" i="1"/>
  <c r="O103" i="1"/>
  <c r="K77" i="1"/>
  <c r="L77" i="1"/>
  <c r="M77" i="1"/>
  <c r="N77" i="1"/>
  <c r="O77" i="1"/>
  <c r="K209" i="1"/>
  <c r="L209" i="1"/>
  <c r="M209" i="1"/>
  <c r="N209" i="1"/>
  <c r="O209" i="1"/>
  <c r="K272" i="1"/>
  <c r="L272" i="1"/>
  <c r="M272" i="1"/>
  <c r="N272" i="1"/>
  <c r="O272" i="1"/>
  <c r="K47" i="1"/>
  <c r="L47" i="1"/>
  <c r="M47" i="1"/>
  <c r="N47" i="1"/>
  <c r="O47" i="1"/>
  <c r="K254" i="1"/>
  <c r="L254" i="1"/>
  <c r="M254" i="1"/>
  <c r="N254" i="1"/>
  <c r="O254" i="1"/>
  <c r="K32" i="1"/>
  <c r="L32" i="1"/>
  <c r="M32" i="1"/>
  <c r="N32" i="1"/>
  <c r="O32" i="1"/>
  <c r="K175" i="1"/>
  <c r="L175" i="1"/>
  <c r="M175" i="1"/>
  <c r="N175" i="1"/>
  <c r="O175" i="1"/>
  <c r="K203" i="1"/>
  <c r="L203" i="1"/>
  <c r="M203" i="1"/>
  <c r="N203" i="1"/>
  <c r="O203" i="1"/>
  <c r="K171" i="1"/>
  <c r="L171" i="1"/>
  <c r="M171" i="1"/>
  <c r="N171" i="1"/>
  <c r="O171" i="1"/>
  <c r="K122" i="1"/>
  <c r="L122" i="1"/>
  <c r="M122" i="1"/>
  <c r="N122" i="1"/>
  <c r="O122" i="1"/>
  <c r="K101" i="1"/>
  <c r="L101" i="1"/>
  <c r="M101" i="1"/>
  <c r="N101" i="1"/>
  <c r="O101" i="1"/>
  <c r="K347" i="1"/>
  <c r="L347" i="1"/>
  <c r="M347" i="1"/>
  <c r="N347" i="1"/>
  <c r="O347" i="1"/>
  <c r="K220" i="1"/>
  <c r="L220" i="1"/>
  <c r="M220" i="1"/>
  <c r="N220" i="1"/>
  <c r="O220" i="1"/>
  <c r="K223" i="1"/>
  <c r="L223" i="1"/>
  <c r="M223" i="1"/>
  <c r="N223" i="1"/>
  <c r="O223" i="1"/>
  <c r="K9" i="1"/>
  <c r="L9" i="1"/>
  <c r="M9" i="1"/>
  <c r="N9" i="1"/>
  <c r="O9" i="1"/>
  <c r="K153" i="1"/>
  <c r="L153" i="1"/>
  <c r="M153" i="1"/>
  <c r="N153" i="1"/>
  <c r="O153" i="1"/>
  <c r="K93" i="1"/>
  <c r="L93" i="1"/>
  <c r="M93" i="1"/>
  <c r="N93" i="1"/>
  <c r="O93" i="1"/>
  <c r="K282" i="1"/>
  <c r="L282" i="1"/>
  <c r="M282" i="1"/>
  <c r="N282" i="1"/>
  <c r="O282" i="1"/>
  <c r="K18" i="1"/>
  <c r="L18" i="1"/>
  <c r="M18" i="1"/>
  <c r="N18" i="1"/>
  <c r="O18" i="1"/>
  <c r="K135" i="1"/>
  <c r="L135" i="1"/>
  <c r="M135" i="1"/>
  <c r="N135" i="1"/>
  <c r="O135" i="1"/>
  <c r="K154" i="1"/>
  <c r="L154" i="1"/>
  <c r="M154" i="1"/>
  <c r="N154" i="1"/>
  <c r="O154" i="1"/>
  <c r="K8" i="1"/>
  <c r="L8" i="1"/>
  <c r="M8" i="1"/>
  <c r="N8" i="1"/>
  <c r="O8" i="1"/>
  <c r="K294" i="1"/>
  <c r="L294" i="1"/>
  <c r="M294" i="1"/>
  <c r="N294" i="1"/>
  <c r="O294" i="1"/>
  <c r="K360" i="1"/>
  <c r="L360" i="1"/>
  <c r="M360" i="1"/>
  <c r="N360" i="1"/>
  <c r="O360" i="1"/>
  <c r="K215" i="1"/>
  <c r="L215" i="1"/>
  <c r="M215" i="1"/>
  <c r="N215" i="1"/>
  <c r="O215" i="1"/>
  <c r="K181" i="1"/>
  <c r="L181" i="1"/>
  <c r="M181" i="1"/>
  <c r="N181" i="1"/>
  <c r="O181" i="1"/>
  <c r="K50" i="1"/>
  <c r="L50" i="1"/>
  <c r="M50" i="1"/>
  <c r="N50" i="1"/>
  <c r="O50" i="1"/>
  <c r="K40" i="1"/>
  <c r="L40" i="1"/>
  <c r="M40" i="1"/>
  <c r="N40" i="1"/>
  <c r="O40" i="1"/>
  <c r="K306" i="1"/>
  <c r="L306" i="1"/>
  <c r="M306" i="1"/>
  <c r="N306" i="1"/>
  <c r="O306" i="1"/>
  <c r="K102" i="1"/>
  <c r="L102" i="1"/>
  <c r="M102" i="1"/>
  <c r="N102" i="1"/>
  <c r="O102" i="1"/>
  <c r="K80" i="1"/>
  <c r="L80" i="1"/>
  <c r="M80" i="1"/>
  <c r="N80" i="1"/>
  <c r="O80" i="1"/>
  <c r="K21" i="1"/>
  <c r="L21" i="1"/>
  <c r="M21" i="1"/>
  <c r="N21" i="1"/>
  <c r="O21" i="1"/>
  <c r="K172" i="1"/>
  <c r="L172" i="1"/>
  <c r="M172" i="1"/>
  <c r="N172" i="1"/>
  <c r="O172" i="1"/>
  <c r="K179" i="1"/>
  <c r="L179" i="1"/>
  <c r="M179" i="1"/>
  <c r="N179" i="1"/>
  <c r="O179" i="1"/>
  <c r="K247" i="1"/>
  <c r="L247" i="1"/>
  <c r="M247" i="1"/>
  <c r="N247" i="1"/>
  <c r="O247" i="1"/>
  <c r="K70" i="1"/>
  <c r="L70" i="1"/>
  <c r="M70" i="1"/>
  <c r="N70" i="1"/>
  <c r="O70" i="1"/>
  <c r="K87" i="1"/>
  <c r="L87" i="1"/>
  <c r="M87" i="1"/>
  <c r="N87" i="1"/>
  <c r="O87" i="1"/>
  <c r="K90" i="1"/>
  <c r="L90" i="1"/>
  <c r="M90" i="1"/>
  <c r="N90" i="1"/>
  <c r="O90" i="1"/>
  <c r="K156" i="1"/>
  <c r="L156" i="1"/>
  <c r="M156" i="1"/>
  <c r="N156" i="1"/>
  <c r="O156" i="1"/>
  <c r="K205" i="1"/>
  <c r="L205" i="1"/>
  <c r="M205" i="1"/>
  <c r="N205" i="1"/>
  <c r="O205" i="1"/>
  <c r="K341" i="1"/>
  <c r="L341" i="1"/>
  <c r="M341" i="1"/>
  <c r="N341" i="1"/>
  <c r="O341" i="1"/>
  <c r="K45" i="1"/>
  <c r="L45" i="1"/>
  <c r="M45" i="1"/>
  <c r="N45" i="1"/>
  <c r="O45" i="1"/>
  <c r="K198" i="1"/>
  <c r="L198" i="1"/>
  <c r="M198" i="1"/>
  <c r="N198" i="1"/>
  <c r="O198" i="1"/>
  <c r="K249" i="1"/>
  <c r="L249" i="1"/>
  <c r="M249" i="1"/>
  <c r="N249" i="1"/>
  <c r="O249" i="1"/>
  <c r="K287" i="1"/>
  <c r="L287" i="1"/>
  <c r="M287" i="1"/>
  <c r="N287" i="1"/>
  <c r="O287" i="1"/>
  <c r="K176" i="1"/>
  <c r="L176" i="1"/>
  <c r="M176" i="1"/>
  <c r="N176" i="1"/>
  <c r="O176" i="1"/>
  <c r="K326" i="1"/>
  <c r="L326" i="1"/>
  <c r="M326" i="1"/>
  <c r="N326" i="1"/>
  <c r="O326" i="1"/>
  <c r="K12" i="1"/>
  <c r="L12" i="1"/>
  <c r="M12" i="1"/>
  <c r="N12" i="1"/>
  <c r="O12" i="1"/>
  <c r="K302" i="1"/>
  <c r="L302" i="1"/>
  <c r="M302" i="1"/>
  <c r="N302" i="1"/>
  <c r="O302" i="1"/>
  <c r="K279" i="1"/>
  <c r="L279" i="1"/>
  <c r="M279" i="1"/>
  <c r="N279" i="1"/>
  <c r="O279" i="1"/>
  <c r="K129" i="1"/>
  <c r="L129" i="1"/>
  <c r="M129" i="1"/>
  <c r="N129" i="1"/>
  <c r="O129" i="1"/>
  <c r="K19" i="1"/>
  <c r="L19" i="1"/>
  <c r="M19" i="1"/>
  <c r="N19" i="1"/>
  <c r="O19" i="1"/>
  <c r="K186" i="1"/>
  <c r="L186" i="1"/>
  <c r="M186" i="1"/>
  <c r="N186" i="1"/>
  <c r="O186" i="1"/>
  <c r="K353" i="1"/>
  <c r="L353" i="1"/>
  <c r="M353" i="1"/>
  <c r="N353" i="1"/>
  <c r="O353" i="1"/>
  <c r="K290" i="1"/>
  <c r="L290" i="1"/>
  <c r="M290" i="1"/>
  <c r="N290" i="1"/>
  <c r="O290" i="1"/>
  <c r="K291" i="1"/>
  <c r="L291" i="1"/>
  <c r="M291" i="1"/>
  <c r="N291" i="1"/>
  <c r="O291" i="1"/>
  <c r="K85" i="1"/>
  <c r="L85" i="1"/>
  <c r="M85" i="1"/>
  <c r="N85" i="1"/>
  <c r="O85" i="1"/>
  <c r="K236" i="1"/>
  <c r="L236" i="1"/>
  <c r="M236" i="1"/>
  <c r="N236" i="1"/>
  <c r="O236" i="1"/>
  <c r="K251" i="1"/>
  <c r="L251" i="1"/>
  <c r="M251" i="1"/>
  <c r="N251" i="1"/>
  <c r="O251" i="1"/>
  <c r="K188" i="1"/>
  <c r="L188" i="1"/>
  <c r="M188" i="1"/>
  <c r="N188" i="1"/>
  <c r="O188" i="1"/>
  <c r="K320" i="1"/>
  <c r="L320" i="1"/>
  <c r="M320" i="1"/>
  <c r="N320" i="1"/>
  <c r="O320" i="1"/>
  <c r="K202" i="1"/>
  <c r="L202" i="1"/>
  <c r="M202" i="1"/>
  <c r="N202" i="1"/>
  <c r="O202" i="1"/>
  <c r="K82" i="1"/>
  <c r="L82" i="1"/>
  <c r="M82" i="1"/>
  <c r="N82" i="1"/>
  <c r="O82" i="1"/>
  <c r="K95" i="1"/>
  <c r="L95" i="1"/>
  <c r="M95" i="1"/>
  <c r="N95" i="1"/>
  <c r="O95" i="1"/>
  <c r="K224" i="1"/>
  <c r="L224" i="1"/>
  <c r="M224" i="1"/>
  <c r="N224" i="1"/>
  <c r="O224" i="1"/>
  <c r="K293" i="1"/>
  <c r="L293" i="1"/>
  <c r="M293" i="1"/>
  <c r="N293" i="1"/>
  <c r="O293" i="1"/>
  <c r="K116" i="1"/>
  <c r="L116" i="1"/>
  <c r="M116" i="1"/>
  <c r="N116" i="1"/>
  <c r="O116" i="1"/>
  <c r="K15" i="1"/>
  <c r="L15" i="1"/>
  <c r="M15" i="1"/>
  <c r="N15" i="1"/>
  <c r="O15" i="1"/>
  <c r="K356" i="1"/>
  <c r="L356" i="1"/>
  <c r="M356" i="1"/>
  <c r="N356" i="1"/>
  <c r="O356" i="1"/>
  <c r="K128" i="1"/>
  <c r="L128" i="1"/>
  <c r="M128" i="1"/>
  <c r="N128" i="1"/>
  <c r="O128" i="1"/>
  <c r="K334" i="1"/>
  <c r="L334" i="1"/>
  <c r="M334" i="1"/>
  <c r="N334" i="1"/>
  <c r="O334" i="1"/>
  <c r="K269" i="1"/>
  <c r="L269" i="1"/>
  <c r="M269" i="1"/>
  <c r="N269" i="1"/>
  <c r="O269" i="1"/>
  <c r="K96" i="1"/>
  <c r="L96" i="1"/>
  <c r="M96" i="1"/>
  <c r="N96" i="1"/>
  <c r="O96" i="1"/>
  <c r="K150" i="1"/>
  <c r="L150" i="1"/>
  <c r="M150" i="1"/>
  <c r="N150" i="1"/>
  <c r="O150" i="1"/>
  <c r="K41" i="1"/>
  <c r="L41" i="1"/>
  <c r="M41" i="1"/>
  <c r="N41" i="1"/>
  <c r="O41" i="1"/>
  <c r="K97" i="1"/>
  <c r="L97" i="1"/>
  <c r="M97" i="1"/>
  <c r="N97" i="1"/>
  <c r="O97" i="1"/>
  <c r="K148" i="1"/>
  <c r="L148" i="1"/>
  <c r="M148" i="1"/>
  <c r="N148" i="1"/>
  <c r="O148" i="1"/>
  <c r="K241" i="1"/>
  <c r="L241" i="1"/>
  <c r="M241" i="1"/>
  <c r="N241" i="1"/>
  <c r="O241" i="1"/>
  <c r="K352" i="1"/>
  <c r="L352" i="1"/>
  <c r="M352" i="1"/>
  <c r="N352" i="1"/>
  <c r="O352" i="1"/>
  <c r="K88" i="1"/>
  <c r="L88" i="1"/>
  <c r="M88" i="1"/>
  <c r="N88" i="1"/>
  <c r="O88" i="1"/>
  <c r="K104" i="1"/>
  <c r="L104" i="1"/>
  <c r="M104" i="1"/>
  <c r="N104" i="1"/>
  <c r="O104" i="1"/>
  <c r="K276" i="1"/>
  <c r="L276" i="1"/>
  <c r="M276" i="1"/>
  <c r="N276" i="1"/>
  <c r="O276" i="1"/>
  <c r="K265" i="1"/>
  <c r="L265" i="1"/>
  <c r="M265" i="1"/>
  <c r="N265" i="1"/>
  <c r="O265" i="1"/>
  <c r="K108" i="1"/>
  <c r="L108" i="1"/>
  <c r="M108" i="1"/>
  <c r="N108" i="1"/>
  <c r="O108" i="1"/>
  <c r="K16" i="1"/>
  <c r="L16" i="1"/>
  <c r="M16" i="1"/>
  <c r="N16" i="1"/>
  <c r="O16" i="1"/>
  <c r="K184" i="1"/>
  <c r="L184" i="1"/>
  <c r="M184" i="1"/>
  <c r="N184" i="1"/>
  <c r="O184" i="1"/>
  <c r="K339" i="1"/>
  <c r="L339" i="1"/>
  <c r="M339" i="1"/>
  <c r="N339" i="1"/>
  <c r="O339" i="1"/>
  <c r="K199" i="1"/>
  <c r="L199" i="1"/>
  <c r="M199" i="1"/>
  <c r="N199" i="1"/>
  <c r="O199" i="1"/>
  <c r="K194" i="1"/>
  <c r="L194" i="1"/>
  <c r="M194" i="1"/>
  <c r="N194" i="1"/>
  <c r="O194" i="1"/>
  <c r="K210" i="1"/>
  <c r="L210" i="1"/>
  <c r="M210" i="1"/>
  <c r="N210" i="1"/>
  <c r="O210" i="1"/>
  <c r="K183" i="1"/>
  <c r="L183" i="1"/>
  <c r="M183" i="1"/>
  <c r="N183" i="1"/>
  <c r="O183" i="1"/>
  <c r="K123" i="1"/>
  <c r="L123" i="1"/>
  <c r="M123" i="1"/>
  <c r="N123" i="1"/>
  <c r="O123" i="1"/>
  <c r="K76" i="1"/>
  <c r="L76" i="1"/>
  <c r="M76" i="1"/>
  <c r="N76" i="1"/>
  <c r="O76" i="1"/>
  <c r="K136" i="1"/>
  <c r="L136" i="1"/>
  <c r="M136" i="1"/>
  <c r="N136" i="1"/>
  <c r="O136" i="1"/>
  <c r="K64" i="1"/>
  <c r="L64" i="1"/>
  <c r="M64" i="1"/>
  <c r="N64" i="1"/>
  <c r="O64" i="1"/>
  <c r="K310" i="1"/>
  <c r="L310" i="1"/>
  <c r="M310" i="1"/>
  <c r="N310" i="1"/>
  <c r="O310" i="1"/>
  <c r="K234" i="1"/>
  <c r="L234" i="1"/>
  <c r="M234" i="1"/>
  <c r="N234" i="1"/>
  <c r="O234" i="1"/>
  <c r="K59" i="1"/>
  <c r="L59" i="1"/>
  <c r="M59" i="1"/>
  <c r="N59" i="1"/>
  <c r="O59" i="1"/>
  <c r="K126" i="1"/>
  <c r="L126" i="1"/>
  <c r="M126" i="1"/>
  <c r="N126" i="1"/>
  <c r="O126" i="1"/>
  <c r="K232" i="1"/>
  <c r="L232" i="1"/>
  <c r="M232" i="1"/>
  <c r="N232" i="1"/>
  <c r="O232" i="1"/>
  <c r="K42" i="1"/>
  <c r="L42" i="1"/>
  <c r="M42" i="1"/>
  <c r="N42" i="1"/>
  <c r="O42" i="1"/>
  <c r="K312" i="1"/>
  <c r="L312" i="1"/>
  <c r="M312" i="1"/>
  <c r="N312" i="1"/>
  <c r="O312" i="1"/>
  <c r="K363" i="1"/>
  <c r="L363" i="1"/>
  <c r="M363" i="1"/>
  <c r="N363" i="1"/>
  <c r="O363" i="1"/>
  <c r="K285" i="1"/>
  <c r="L285" i="1"/>
  <c r="M285" i="1"/>
  <c r="N285" i="1"/>
  <c r="O285" i="1"/>
  <c r="K79" i="1"/>
  <c r="L79" i="1"/>
  <c r="M79" i="1"/>
  <c r="N79" i="1"/>
  <c r="O79" i="1"/>
  <c r="K46" i="1"/>
  <c r="L46" i="1"/>
  <c r="M46" i="1"/>
  <c r="N46" i="1"/>
  <c r="O46" i="1"/>
  <c r="K300" i="1"/>
  <c r="L300" i="1"/>
  <c r="M300" i="1"/>
  <c r="N300" i="1"/>
  <c r="O300" i="1"/>
  <c r="K237" i="1"/>
  <c r="L237" i="1"/>
  <c r="M237" i="1"/>
  <c r="N237" i="1"/>
  <c r="O237" i="1"/>
  <c r="K218" i="1"/>
  <c r="L218" i="1"/>
  <c r="M218" i="1"/>
  <c r="N218" i="1"/>
  <c r="O218" i="1"/>
  <c r="K243" i="1"/>
  <c r="L243" i="1"/>
  <c r="M243" i="1"/>
  <c r="N243" i="1"/>
  <c r="O243" i="1"/>
  <c r="K355" i="1"/>
  <c r="L355" i="1"/>
  <c r="M355" i="1"/>
  <c r="N355" i="1"/>
  <c r="O355" i="1"/>
  <c r="K134" i="1"/>
  <c r="L134" i="1"/>
  <c r="M134" i="1"/>
  <c r="N134" i="1"/>
  <c r="O134" i="1"/>
  <c r="K197" i="1"/>
  <c r="L197" i="1"/>
  <c r="M197" i="1"/>
  <c r="N197" i="1"/>
  <c r="O197" i="1"/>
  <c r="K336" i="1"/>
  <c r="L336" i="1"/>
  <c r="M336" i="1"/>
  <c r="N336" i="1"/>
  <c r="O336" i="1"/>
  <c r="K270" i="1"/>
  <c r="L270" i="1"/>
  <c r="M270" i="1"/>
  <c r="N270" i="1"/>
  <c r="O270" i="1"/>
  <c r="K235" i="1"/>
  <c r="L235" i="1"/>
  <c r="M235" i="1"/>
  <c r="N235" i="1"/>
  <c r="O235" i="1"/>
  <c r="K259" i="1"/>
  <c r="L259" i="1"/>
  <c r="M259" i="1"/>
  <c r="N259" i="1"/>
  <c r="O259" i="1"/>
  <c r="K177" i="1"/>
  <c r="L177" i="1"/>
  <c r="M177" i="1"/>
  <c r="N177" i="1"/>
  <c r="O177" i="1"/>
  <c r="K152" i="1"/>
  <c r="L152" i="1"/>
  <c r="M152" i="1"/>
  <c r="N152" i="1"/>
  <c r="O152" i="1"/>
  <c r="K351" i="1"/>
  <c r="L351" i="1"/>
  <c r="M351" i="1"/>
  <c r="N351" i="1"/>
  <c r="O351" i="1"/>
  <c r="K329" i="1"/>
  <c r="L329" i="1"/>
  <c r="M329" i="1"/>
  <c r="N329" i="1"/>
  <c r="O329" i="1"/>
  <c r="K22" i="1"/>
  <c r="L22" i="1"/>
  <c r="M22" i="1"/>
  <c r="N22" i="1"/>
  <c r="O22" i="1"/>
  <c r="K292" i="1"/>
  <c r="L292" i="1"/>
  <c r="M292" i="1"/>
  <c r="N292" i="1"/>
  <c r="O292" i="1"/>
  <c r="K283" i="1"/>
  <c r="L283" i="1"/>
  <c r="M283" i="1"/>
  <c r="N283" i="1"/>
  <c r="O283" i="1"/>
  <c r="K25" i="1"/>
  <c r="L25" i="1"/>
  <c r="M25" i="1"/>
  <c r="N25" i="1"/>
  <c r="O25" i="1"/>
  <c r="K328" i="1"/>
  <c r="L328" i="1"/>
  <c r="M328" i="1"/>
  <c r="N328" i="1"/>
  <c r="O328" i="1"/>
  <c r="K323" i="1"/>
  <c r="L323" i="1"/>
  <c r="M323" i="1"/>
  <c r="N323" i="1"/>
  <c r="O323" i="1"/>
  <c r="K213" i="1"/>
  <c r="L213" i="1"/>
  <c r="M213" i="1"/>
  <c r="N213" i="1"/>
  <c r="O213" i="1"/>
  <c r="K131" i="1"/>
  <c r="L131" i="1"/>
  <c r="M131" i="1"/>
  <c r="N131" i="1"/>
  <c r="O131" i="1"/>
  <c r="K7" i="1"/>
  <c r="L7" i="1"/>
  <c r="K201" i="1"/>
  <c r="L201" i="1"/>
  <c r="M201" i="1"/>
  <c r="N201" i="1"/>
  <c r="O201" i="1"/>
  <c r="K52" i="1"/>
  <c r="L52" i="1"/>
  <c r="M52" i="1"/>
  <c r="N52" i="1"/>
  <c r="O52" i="1"/>
  <c r="K68" i="1"/>
  <c r="L68" i="1"/>
  <c r="M68" i="1"/>
  <c r="N68" i="1"/>
  <c r="O68" i="1"/>
  <c r="K277" i="1"/>
  <c r="L277" i="1"/>
  <c r="M277" i="1"/>
  <c r="N277" i="1"/>
  <c r="O277" i="1"/>
  <c r="K166" i="1"/>
  <c r="L166" i="1"/>
  <c r="M166" i="1"/>
  <c r="N166" i="1"/>
  <c r="O166" i="1"/>
  <c r="K307" i="1"/>
  <c r="L307" i="1"/>
  <c r="M307" i="1"/>
  <c r="N307" i="1"/>
  <c r="O307" i="1"/>
  <c r="K348" i="1"/>
  <c r="L348" i="1"/>
  <c r="M348" i="1"/>
  <c r="N348" i="1"/>
  <c r="O348" i="1"/>
  <c r="K275" i="1"/>
  <c r="L275" i="1"/>
  <c r="M275" i="1"/>
  <c r="N275" i="1"/>
  <c r="O275" i="1"/>
  <c r="K69" i="1"/>
  <c r="L69" i="1"/>
  <c r="M69" i="1"/>
  <c r="N69" i="1"/>
  <c r="O69" i="1"/>
  <c r="K361" i="1"/>
  <c r="L361" i="1"/>
  <c r="M361" i="1"/>
  <c r="N361" i="1"/>
  <c r="O361" i="1"/>
  <c r="K315" i="1"/>
  <c r="L315" i="1"/>
  <c r="M315" i="1"/>
  <c r="N315" i="1"/>
  <c r="O315" i="1"/>
  <c r="K174" i="1"/>
  <c r="L174" i="1"/>
  <c r="M174" i="1"/>
  <c r="N174" i="1"/>
  <c r="O174" i="1"/>
  <c r="K211" i="1"/>
  <c r="L211" i="1"/>
  <c r="M211" i="1"/>
  <c r="N211" i="1"/>
  <c r="O211" i="1"/>
  <c r="K170" i="1"/>
  <c r="L170" i="1"/>
  <c r="M170" i="1"/>
  <c r="N170" i="1"/>
  <c r="O170" i="1"/>
  <c r="K313" i="1"/>
  <c r="L313" i="1"/>
  <c r="M313" i="1"/>
  <c r="N313" i="1"/>
  <c r="O313" i="1"/>
  <c r="K253" i="1"/>
  <c r="L253" i="1"/>
  <c r="M253" i="1"/>
  <c r="N253" i="1"/>
  <c r="O253" i="1"/>
  <c r="K333" i="1"/>
  <c r="L333" i="1"/>
  <c r="M333" i="1"/>
  <c r="N333" i="1"/>
  <c r="O333" i="1"/>
  <c r="K229" i="1"/>
  <c r="L229" i="1"/>
  <c r="M229" i="1"/>
  <c r="N229" i="1"/>
  <c r="O229" i="1"/>
  <c r="K28" i="1"/>
  <c r="L28" i="1"/>
  <c r="M28" i="1"/>
  <c r="N28" i="1"/>
  <c r="O28" i="1"/>
  <c r="K38" i="1"/>
  <c r="L38" i="1"/>
  <c r="M38" i="1"/>
  <c r="N38" i="1"/>
  <c r="O38" i="1"/>
  <c r="K271" i="1"/>
  <c r="L271" i="1"/>
  <c r="M271" i="1"/>
  <c r="N271" i="1"/>
  <c r="O271" i="1"/>
  <c r="K344" i="1"/>
  <c r="L344" i="1"/>
  <c r="M344" i="1"/>
  <c r="N344" i="1"/>
  <c r="O344" i="1"/>
  <c r="K219" i="1"/>
  <c r="L219" i="1"/>
  <c r="M219" i="1"/>
  <c r="N219" i="1"/>
  <c r="O219" i="1"/>
  <c r="K316" i="1"/>
  <c r="L316" i="1"/>
  <c r="M316" i="1"/>
  <c r="N316" i="1"/>
  <c r="O316" i="1"/>
  <c r="K11" i="1"/>
  <c r="L11" i="1"/>
  <c r="M11" i="1"/>
  <c r="N11" i="1"/>
  <c r="O11" i="1"/>
  <c r="K262" i="1"/>
  <c r="L262" i="1"/>
  <c r="M262" i="1"/>
  <c r="N262" i="1"/>
  <c r="O262" i="1"/>
  <c r="K226" i="1"/>
  <c r="L226" i="1"/>
  <c r="M226" i="1"/>
  <c r="N226" i="1"/>
  <c r="O226" i="1"/>
  <c r="K298" i="1"/>
  <c r="L298" i="1"/>
  <c r="M298" i="1"/>
  <c r="N298" i="1"/>
  <c r="O298" i="1"/>
  <c r="K325" i="1"/>
  <c r="L325" i="1"/>
  <c r="M325" i="1"/>
  <c r="N325" i="1"/>
  <c r="O325" i="1"/>
  <c r="K221" i="1"/>
  <c r="L221" i="1"/>
  <c r="M221" i="1"/>
  <c r="N221" i="1"/>
  <c r="O221" i="1"/>
  <c r="K83" i="1"/>
  <c r="L83" i="1"/>
  <c r="M83" i="1"/>
  <c r="N83" i="1"/>
  <c r="O83" i="1"/>
  <c r="K216" i="1"/>
  <c r="L216" i="1"/>
  <c r="M216" i="1"/>
  <c r="N216" i="1"/>
  <c r="O216" i="1"/>
  <c r="K73" i="1"/>
  <c r="L73" i="1"/>
  <c r="M73" i="1"/>
  <c r="N73" i="1"/>
  <c r="O73" i="1"/>
  <c r="K330" i="1"/>
  <c r="L330" i="1"/>
  <c r="M330" i="1"/>
  <c r="N330" i="1"/>
  <c r="O330" i="1"/>
  <c r="K230" i="1"/>
  <c r="L230" i="1"/>
  <c r="M230" i="1"/>
  <c r="N230" i="1"/>
  <c r="O230" i="1"/>
  <c r="K331" i="1"/>
  <c r="L331" i="1"/>
  <c r="M331" i="1"/>
  <c r="N331" i="1"/>
  <c r="O331" i="1"/>
  <c r="K121" i="1"/>
  <c r="L121" i="1"/>
  <c r="M121" i="1"/>
  <c r="N121" i="1"/>
  <c r="O121" i="1"/>
  <c r="K261" i="1"/>
  <c r="L261" i="1"/>
  <c r="M261" i="1"/>
  <c r="N261" i="1"/>
  <c r="O261" i="1"/>
  <c r="K74" i="1"/>
  <c r="L74" i="1"/>
  <c r="M74" i="1"/>
  <c r="N74" i="1"/>
  <c r="O74" i="1"/>
  <c r="K147" i="1"/>
  <c r="L147" i="1"/>
  <c r="M147" i="1"/>
  <c r="N147" i="1"/>
  <c r="O147" i="1"/>
  <c r="K178" i="1"/>
  <c r="L178" i="1"/>
  <c r="M178" i="1"/>
  <c r="N178" i="1"/>
  <c r="O178" i="1"/>
  <c r="K281" i="1"/>
  <c r="L281" i="1"/>
  <c r="M281" i="1"/>
  <c r="N281" i="1"/>
  <c r="O281" i="1"/>
  <c r="K212" i="1"/>
  <c r="L212" i="1"/>
  <c r="M212" i="1"/>
  <c r="N212" i="1"/>
  <c r="O212" i="1"/>
  <c r="K107" i="1"/>
  <c r="L107" i="1"/>
  <c r="M107" i="1"/>
  <c r="N107" i="1"/>
  <c r="O107" i="1"/>
  <c r="K161" i="1"/>
  <c r="L161" i="1"/>
  <c r="M161" i="1"/>
  <c r="N161" i="1"/>
  <c r="O161" i="1"/>
  <c r="K145" i="1"/>
  <c r="L145" i="1"/>
  <c r="M145" i="1"/>
  <c r="N145" i="1"/>
  <c r="O145" i="1"/>
  <c r="K34" i="1"/>
  <c r="L34" i="1"/>
  <c r="M34" i="1"/>
  <c r="N34" i="1"/>
  <c r="O34" i="1"/>
  <c r="K240" i="1"/>
  <c r="L240" i="1"/>
  <c r="M240" i="1"/>
  <c r="N240" i="1"/>
  <c r="O240" i="1"/>
  <c r="K284" i="1"/>
  <c r="L284" i="1"/>
  <c r="M284" i="1"/>
  <c r="N284" i="1"/>
  <c r="O284" i="1"/>
  <c r="K354" i="1"/>
  <c r="L354" i="1"/>
  <c r="M354" i="1"/>
  <c r="N354" i="1"/>
  <c r="O354" i="1"/>
  <c r="K193" i="1"/>
  <c r="L193" i="1"/>
  <c r="M193" i="1"/>
  <c r="N193" i="1"/>
  <c r="O193" i="1"/>
  <c r="K264" i="1"/>
  <c r="L264" i="1"/>
  <c r="M264" i="1"/>
  <c r="N264" i="1"/>
  <c r="O264" i="1"/>
  <c r="K204" i="1"/>
  <c r="L204" i="1"/>
  <c r="M204" i="1"/>
  <c r="N204" i="1"/>
  <c r="O204" i="1"/>
  <c r="K242" i="1"/>
  <c r="L242" i="1"/>
  <c r="M242" i="1"/>
  <c r="N242" i="1"/>
  <c r="O242" i="1"/>
  <c r="K127" i="1"/>
  <c r="L127" i="1"/>
  <c r="M127" i="1"/>
  <c r="N127" i="1"/>
  <c r="O127" i="1"/>
  <c r="K81" i="1"/>
  <c r="L81" i="1"/>
  <c r="M81" i="1"/>
  <c r="N81" i="1"/>
  <c r="O81" i="1"/>
  <c r="K295" i="1"/>
  <c r="L295" i="1"/>
  <c r="M295" i="1"/>
  <c r="N295" i="1"/>
  <c r="O295" i="1"/>
  <c r="K338" i="1"/>
  <c r="L338" i="1"/>
  <c r="M338" i="1"/>
  <c r="N338" i="1"/>
  <c r="O338" i="1"/>
  <c r="K94" i="1"/>
  <c r="L94" i="1"/>
  <c r="M94" i="1"/>
  <c r="N94" i="1"/>
  <c r="O94" i="1"/>
  <c r="K311" i="1"/>
  <c r="L311" i="1"/>
  <c r="M311" i="1"/>
  <c r="N311" i="1"/>
  <c r="O311" i="1"/>
  <c r="K20" i="1"/>
  <c r="L20" i="1"/>
  <c r="M20" i="1"/>
  <c r="N20" i="1"/>
  <c r="O20" i="1"/>
  <c r="K44" i="1"/>
  <c r="L44" i="1"/>
  <c r="M44" i="1"/>
  <c r="N44" i="1"/>
  <c r="O44" i="1"/>
  <c r="K151" i="1"/>
  <c r="L151" i="1"/>
  <c r="M151" i="1"/>
  <c r="N151" i="1"/>
  <c r="O151" i="1"/>
  <c r="K349" i="1"/>
  <c r="L349" i="1"/>
  <c r="M349" i="1"/>
  <c r="N349" i="1"/>
  <c r="O349" i="1"/>
  <c r="K362" i="1"/>
  <c r="L362" i="1"/>
  <c r="M362" i="1"/>
  <c r="N362" i="1"/>
  <c r="O362" i="1"/>
  <c r="K26" i="1"/>
  <c r="L26" i="1"/>
  <c r="M26" i="1"/>
  <c r="N26" i="1"/>
  <c r="O26" i="1"/>
  <c r="K357" i="1"/>
  <c r="L357" i="1"/>
  <c r="M357" i="1"/>
  <c r="N357" i="1"/>
  <c r="O357" i="1"/>
  <c r="K62" i="1"/>
  <c r="L62" i="1"/>
  <c r="M62" i="1"/>
  <c r="N62" i="1"/>
  <c r="O62" i="1"/>
  <c r="K350" i="1"/>
  <c r="L350" i="1"/>
  <c r="M350" i="1"/>
  <c r="N350" i="1"/>
  <c r="O350" i="1"/>
  <c r="K228" i="1"/>
  <c r="L228" i="1"/>
  <c r="M228" i="1"/>
  <c r="N228" i="1"/>
  <c r="O228" i="1"/>
  <c r="K138" i="1"/>
  <c r="L138" i="1"/>
  <c r="M138" i="1"/>
  <c r="N138" i="1"/>
  <c r="O138" i="1"/>
  <c r="K118" i="1"/>
  <c r="L118" i="1"/>
  <c r="M118" i="1"/>
  <c r="N118" i="1"/>
  <c r="O118" i="1"/>
  <c r="K99" i="1"/>
  <c r="L99" i="1"/>
  <c r="M99" i="1"/>
  <c r="N99" i="1"/>
  <c r="O99" i="1"/>
  <c r="K342" i="1"/>
  <c r="L342" i="1"/>
  <c r="M342" i="1"/>
  <c r="N342" i="1"/>
  <c r="O342" i="1"/>
  <c r="K196" i="1"/>
  <c r="L196" i="1"/>
  <c r="M196" i="1"/>
  <c r="N196" i="1"/>
  <c r="O196" i="1"/>
  <c r="K238" i="1"/>
  <c r="L238" i="1"/>
  <c r="M238" i="1"/>
  <c r="N238" i="1"/>
  <c r="O238" i="1"/>
  <c r="K113" i="1"/>
  <c r="L113" i="1"/>
  <c r="M113" i="1"/>
  <c r="N113" i="1"/>
  <c r="O113" i="1"/>
  <c r="K305" i="1"/>
  <c r="L305" i="1"/>
  <c r="M305" i="1"/>
  <c r="N305" i="1"/>
  <c r="O305" i="1"/>
  <c r="K359" i="1"/>
  <c r="L359" i="1"/>
  <c r="M359" i="1"/>
  <c r="N359" i="1"/>
  <c r="O359" i="1"/>
  <c r="K318" i="1"/>
  <c r="L318" i="1"/>
  <c r="M318" i="1"/>
  <c r="N318" i="1"/>
  <c r="O318" i="1"/>
  <c r="K332" i="1"/>
  <c r="L332" i="1"/>
  <c r="M332" i="1"/>
  <c r="N332" i="1"/>
  <c r="O332" i="1"/>
  <c r="K233" i="1"/>
  <c r="L233" i="1"/>
  <c r="M233" i="1"/>
  <c r="N233" i="1"/>
  <c r="O233" i="1"/>
  <c r="K56" i="1"/>
  <c r="L56" i="1"/>
  <c r="M56" i="1"/>
  <c r="N56" i="1"/>
  <c r="O56" i="1"/>
  <c r="K133" i="1"/>
  <c r="L133" i="1"/>
  <c r="M133" i="1"/>
  <c r="N133" i="1"/>
  <c r="O133" i="1"/>
  <c r="K75" i="1"/>
  <c r="L75" i="1"/>
  <c r="M75" i="1"/>
  <c r="N75" i="1"/>
  <c r="O75" i="1"/>
  <c r="K296" i="1"/>
  <c r="L296" i="1"/>
  <c r="M296" i="1"/>
  <c r="N296" i="1"/>
  <c r="O296" i="1"/>
  <c r="K327" i="1"/>
  <c r="L327" i="1"/>
  <c r="M327" i="1"/>
  <c r="N327" i="1"/>
  <c r="O327" i="1"/>
  <c r="K239" i="1"/>
  <c r="L239" i="1"/>
  <c r="M239" i="1"/>
  <c r="N239" i="1"/>
  <c r="O239" i="1"/>
  <c r="K192" i="1"/>
  <c r="L192" i="1"/>
  <c r="M192" i="1"/>
  <c r="N192" i="1"/>
  <c r="O192" i="1"/>
  <c r="K109" i="1"/>
  <c r="L109" i="1"/>
  <c r="M109" i="1"/>
  <c r="N109" i="1"/>
  <c r="O109" i="1"/>
  <c r="K114" i="1"/>
  <c r="L114" i="1"/>
  <c r="M114" i="1"/>
  <c r="N114" i="1"/>
  <c r="O114" i="1"/>
  <c r="K100" i="1"/>
  <c r="L100" i="1"/>
  <c r="M100" i="1"/>
  <c r="N100" i="1"/>
  <c r="O100" i="1"/>
  <c r="K162" i="1"/>
  <c r="L162" i="1"/>
  <c r="M162" i="1"/>
  <c r="N162" i="1"/>
  <c r="O162" i="1"/>
  <c r="K130" i="1"/>
  <c r="L130" i="1"/>
  <c r="M130" i="1"/>
  <c r="N130" i="1"/>
  <c r="O130" i="1"/>
  <c r="K190" i="1"/>
  <c r="L190" i="1"/>
  <c r="M190" i="1"/>
  <c r="N190" i="1"/>
  <c r="O190" i="1"/>
  <c r="K35" i="1"/>
  <c r="L35" i="1"/>
  <c r="M35" i="1"/>
  <c r="N35" i="1"/>
  <c r="O35" i="1"/>
  <c r="K58" i="1"/>
  <c r="L58" i="1"/>
  <c r="M58" i="1"/>
  <c r="N58" i="1"/>
  <c r="O58" i="1"/>
  <c r="K142" i="1"/>
  <c r="L142" i="1"/>
  <c r="M142" i="1"/>
  <c r="N142" i="1"/>
  <c r="O142" i="1"/>
  <c r="K165" i="1"/>
  <c r="L165" i="1"/>
  <c r="M165" i="1"/>
  <c r="N165" i="1"/>
  <c r="O165" i="1"/>
  <c r="K139" i="1"/>
  <c r="L139" i="1"/>
  <c r="M139" i="1"/>
  <c r="N139" i="1"/>
  <c r="O139" i="1"/>
  <c r="K141" i="1"/>
  <c r="L141" i="1"/>
  <c r="M141" i="1"/>
  <c r="N141" i="1"/>
  <c r="O141" i="1"/>
  <c r="K146" i="1"/>
  <c r="L146" i="1"/>
  <c r="M146" i="1"/>
  <c r="N146" i="1"/>
  <c r="O146" i="1"/>
  <c r="K91" i="1"/>
  <c r="L91" i="1"/>
  <c r="M91" i="1"/>
  <c r="N91" i="1"/>
  <c r="O91" i="1"/>
  <c r="K36" i="1"/>
  <c r="L36" i="1"/>
  <c r="M36" i="1"/>
  <c r="N36" i="1"/>
  <c r="O36" i="1"/>
  <c r="K187" i="1"/>
  <c r="L187" i="1"/>
  <c r="M187" i="1"/>
  <c r="N187" i="1"/>
  <c r="O187" i="1"/>
  <c r="K105" i="1"/>
  <c r="L105" i="1"/>
  <c r="M105" i="1"/>
  <c r="N105" i="1"/>
  <c r="O105" i="1"/>
  <c r="K346" i="1"/>
  <c r="L346" i="1"/>
  <c r="M346" i="1"/>
  <c r="N346" i="1"/>
  <c r="O346" i="1"/>
  <c r="K92" i="1"/>
  <c r="L92" i="1"/>
  <c r="M92" i="1"/>
  <c r="N92" i="1"/>
  <c r="O92" i="1"/>
  <c r="K182" i="1"/>
  <c r="L182" i="1"/>
  <c r="M182" i="1"/>
  <c r="N182" i="1"/>
  <c r="O182" i="1"/>
  <c r="K207" i="1"/>
  <c r="L207" i="1"/>
  <c r="M207" i="1"/>
  <c r="N207" i="1"/>
  <c r="O207" i="1"/>
  <c r="K274" i="1"/>
  <c r="L274" i="1"/>
  <c r="M274" i="1"/>
  <c r="N274" i="1"/>
  <c r="O274" i="1"/>
  <c r="K160" i="1"/>
  <c r="L160" i="1"/>
  <c r="M160" i="1"/>
  <c r="N160" i="1"/>
  <c r="O160" i="1"/>
  <c r="K214" i="1"/>
  <c r="L214" i="1"/>
  <c r="M214" i="1"/>
  <c r="N214" i="1"/>
  <c r="O214" i="1"/>
  <c r="K106" i="1"/>
  <c r="L106" i="1"/>
  <c r="M106" i="1"/>
  <c r="N106" i="1"/>
  <c r="O106" i="1"/>
  <c r="K278" i="1"/>
  <c r="L278" i="1"/>
  <c r="M278" i="1"/>
  <c r="N278" i="1"/>
  <c r="O278" i="1"/>
  <c r="K260" i="1"/>
  <c r="L260" i="1"/>
  <c r="M260" i="1"/>
  <c r="N260" i="1"/>
  <c r="O260" i="1"/>
  <c r="K231" i="1"/>
  <c r="L231" i="1"/>
  <c r="M231" i="1"/>
  <c r="N231" i="1"/>
  <c r="O231" i="1"/>
  <c r="K159" i="1"/>
  <c r="L159" i="1"/>
  <c r="M159" i="1"/>
  <c r="N159" i="1"/>
  <c r="O159" i="1"/>
  <c r="K37" i="1"/>
  <c r="L37" i="1"/>
  <c r="M37" i="1"/>
  <c r="N37" i="1"/>
  <c r="O37" i="1"/>
  <c r="K317" i="1"/>
  <c r="L317" i="1"/>
  <c r="M317" i="1"/>
  <c r="N317" i="1"/>
  <c r="O317" i="1"/>
  <c r="K149" i="1"/>
  <c r="L149" i="1"/>
  <c r="M149" i="1"/>
  <c r="N149" i="1"/>
  <c r="O149" i="1"/>
  <c r="K304" i="1"/>
  <c r="L304" i="1"/>
  <c r="M304" i="1"/>
  <c r="N304" i="1"/>
  <c r="O304" i="1"/>
  <c r="K49" i="1"/>
  <c r="L49" i="1"/>
  <c r="M49" i="1"/>
  <c r="N49" i="1"/>
  <c r="O49" i="1"/>
  <c r="K117" i="1"/>
  <c r="L117" i="1"/>
  <c r="M117" i="1"/>
  <c r="N117" i="1"/>
  <c r="O117" i="1"/>
  <c r="K78" i="1"/>
  <c r="L78" i="1"/>
  <c r="M78" i="1"/>
  <c r="N78" i="1"/>
  <c r="O78" i="1"/>
  <c r="K343" i="1"/>
  <c r="L343" i="1"/>
  <c r="M343" i="1"/>
  <c r="N343" i="1"/>
  <c r="O343" i="1"/>
  <c r="K98" i="1"/>
  <c r="L98" i="1"/>
  <c r="M98" i="1"/>
  <c r="N98" i="1"/>
  <c r="O98" i="1"/>
  <c r="K111" i="1"/>
  <c r="L111" i="1"/>
  <c r="M111" i="1"/>
  <c r="N111" i="1"/>
  <c r="O111" i="1"/>
  <c r="K27" i="1"/>
  <c r="L27" i="1"/>
  <c r="M27" i="1"/>
  <c r="N27" i="1"/>
  <c r="O27" i="1"/>
  <c r="K67" i="1"/>
  <c r="L67" i="1"/>
  <c r="M67" i="1"/>
  <c r="N67" i="1"/>
  <c r="O67" i="1"/>
  <c r="K115" i="1"/>
  <c r="L115" i="1"/>
  <c r="M115" i="1"/>
  <c r="N115" i="1"/>
  <c r="O115" i="1"/>
  <c r="K245" i="1"/>
  <c r="L245" i="1"/>
  <c r="M245" i="1"/>
  <c r="N245" i="1"/>
  <c r="O245" i="1"/>
  <c r="K267" i="1"/>
  <c r="L267" i="1"/>
  <c r="M267" i="1"/>
  <c r="N267" i="1"/>
  <c r="O267" i="1"/>
  <c r="K112" i="1"/>
  <c r="L112" i="1"/>
  <c r="M112" i="1"/>
  <c r="N112" i="1"/>
  <c r="O112" i="1"/>
  <c r="K256" i="1"/>
  <c r="L256" i="1"/>
  <c r="M256" i="1"/>
  <c r="N256" i="1"/>
  <c r="O256" i="1"/>
  <c r="K169" i="1"/>
  <c r="L169" i="1"/>
  <c r="M169" i="1"/>
  <c r="N169" i="1"/>
  <c r="O169" i="1"/>
  <c r="K51" i="1"/>
  <c r="L51" i="1"/>
  <c r="M51" i="1"/>
  <c r="N51" i="1"/>
  <c r="O51" i="1"/>
  <c r="K137" i="1"/>
  <c r="L137" i="1"/>
  <c r="M137" i="1"/>
  <c r="N137" i="1"/>
  <c r="O137" i="1"/>
  <c r="K63" i="1"/>
  <c r="L63" i="1"/>
  <c r="M63" i="1"/>
  <c r="N63" i="1"/>
  <c r="O63" i="1"/>
  <c r="K248" i="1"/>
  <c r="L248" i="1"/>
  <c r="M248" i="1"/>
  <c r="N248" i="1"/>
  <c r="O248" i="1"/>
  <c r="K217" i="1"/>
  <c r="L217" i="1"/>
  <c r="M217" i="1"/>
  <c r="N217" i="1"/>
  <c r="O217" i="1"/>
  <c r="K132" i="1"/>
  <c r="L132" i="1"/>
  <c r="M132" i="1"/>
  <c r="N132" i="1"/>
  <c r="O132" i="1"/>
  <c r="K340" i="1"/>
  <c r="L340" i="1"/>
  <c r="M340" i="1"/>
  <c r="N340" i="1"/>
  <c r="O340" i="1"/>
  <c r="K358" i="1"/>
  <c r="L358" i="1"/>
  <c r="M358" i="1"/>
  <c r="N358" i="1"/>
  <c r="O358" i="1"/>
  <c r="K288" i="1"/>
  <c r="L288" i="1"/>
  <c r="M288" i="1"/>
  <c r="N288" i="1"/>
  <c r="O288" i="1"/>
  <c r="K244" i="1"/>
  <c r="L244" i="1"/>
  <c r="M244" i="1"/>
  <c r="N244" i="1"/>
  <c r="O244" i="1"/>
  <c r="K297" i="1"/>
  <c r="L297" i="1"/>
  <c r="M297" i="1"/>
  <c r="N297" i="1"/>
  <c r="O297" i="1"/>
  <c r="K72" i="1"/>
  <c r="L72" i="1"/>
  <c r="M72" i="1"/>
  <c r="N72" i="1"/>
  <c r="O72" i="1"/>
  <c r="K33" i="1"/>
  <c r="L33" i="1"/>
  <c r="M33" i="1"/>
  <c r="N33" i="1"/>
  <c r="O33" i="1"/>
  <c r="K286" i="1"/>
  <c r="L286" i="1"/>
  <c r="M286" i="1"/>
  <c r="N286" i="1"/>
  <c r="O286" i="1"/>
  <c r="K173" i="1"/>
  <c r="L173" i="1"/>
  <c r="M173" i="1"/>
  <c r="N173" i="1"/>
  <c r="O173" i="1"/>
  <c r="K255" i="1"/>
  <c r="L255" i="1"/>
  <c r="M255" i="1"/>
  <c r="N255" i="1"/>
  <c r="O255" i="1"/>
  <c r="K84" i="1"/>
  <c r="L84" i="1"/>
  <c r="M84" i="1"/>
  <c r="N84" i="1"/>
  <c r="O84" i="1"/>
  <c r="K57" i="1"/>
  <c r="L57" i="1"/>
  <c r="M57" i="1"/>
  <c r="N57" i="1"/>
  <c r="O57" i="1"/>
  <c r="K263" i="1"/>
  <c r="L263" i="1"/>
  <c r="M263" i="1"/>
  <c r="N263" i="1"/>
  <c r="O263" i="1"/>
  <c r="K319" i="1"/>
  <c r="L319" i="1"/>
  <c r="M319" i="1"/>
  <c r="N319" i="1"/>
  <c r="O319" i="1"/>
  <c r="K167" i="1"/>
  <c r="L167" i="1"/>
  <c r="M167" i="1"/>
  <c r="N167" i="1"/>
  <c r="O167" i="1"/>
  <c r="K24" i="1"/>
  <c r="L24" i="1"/>
  <c r="M24" i="1"/>
  <c r="N24" i="1"/>
  <c r="O24" i="1"/>
  <c r="L365" i="1"/>
  <c r="M7" i="1"/>
  <c r="M365" i="1"/>
  <c r="N7" i="1"/>
  <c r="O7" i="1"/>
  <c r="N365" i="1"/>
  <c r="O365" i="1"/>
  <c r="P365" i="1"/>
  <c r="P264" i="1"/>
  <c r="P151" i="1"/>
  <c r="P55" i="1"/>
  <c r="P36" i="1"/>
  <c r="P90" i="1"/>
  <c r="P205" i="1"/>
  <c r="P68" i="1"/>
  <c r="P227" i="1"/>
  <c r="P300" i="1"/>
  <c r="P48" i="1"/>
  <c r="P140" i="1"/>
  <c r="P75" i="1"/>
  <c r="P18" i="1"/>
  <c r="P283" i="1"/>
  <c r="P253" i="1"/>
  <c r="P282" i="1"/>
  <c r="P65" i="1"/>
  <c r="P298" i="1"/>
  <c r="P339" i="1"/>
  <c r="P303" i="1"/>
  <c r="P107" i="1"/>
  <c r="P174" i="1"/>
  <c r="P86" i="1"/>
  <c r="P24" i="1"/>
  <c r="P182" i="1"/>
  <c r="P198" i="1"/>
  <c r="P202" i="1"/>
  <c r="P125" i="1"/>
  <c r="P190" i="1"/>
  <c r="P306" i="1"/>
  <c r="P288" i="1"/>
  <c r="P251" i="1"/>
  <c r="P92" i="1"/>
  <c r="P9" i="1"/>
  <c r="P271" i="1"/>
  <c r="P44" i="1"/>
  <c r="P183" i="1"/>
  <c r="P67" i="1"/>
  <c r="P39" i="1"/>
  <c r="P28" i="1"/>
  <c r="P171" i="1"/>
  <c r="P317" i="1"/>
  <c r="P232" i="1"/>
  <c r="P357" i="1"/>
  <c r="P348" i="1"/>
  <c r="P110" i="1"/>
  <c r="P362" i="1"/>
  <c r="P319" i="1"/>
  <c r="P129" i="1"/>
  <c r="P358" i="1"/>
  <c r="P310" i="1"/>
  <c r="P103" i="1"/>
  <c r="P180" i="1"/>
  <c r="P10" i="1"/>
  <c r="P216" i="1"/>
  <c r="P93" i="1"/>
  <c r="P255" i="1"/>
  <c r="P162" i="1"/>
  <c r="P74" i="1"/>
  <c r="P144" i="1"/>
  <c r="P218" i="1"/>
  <c r="P316" i="1"/>
  <c r="P322" i="1"/>
  <c r="P302" i="1"/>
  <c r="P70" i="1"/>
  <c r="P52" i="1"/>
  <c r="P146" i="1"/>
  <c r="P119" i="1"/>
  <c r="P350" i="1"/>
  <c r="P117" i="1"/>
  <c r="P12" i="1"/>
  <c r="P33" i="1"/>
  <c r="P167" i="1"/>
  <c r="P331" i="1"/>
  <c r="P32" i="1"/>
  <c r="P59" i="1"/>
  <c r="P89" i="1"/>
  <c r="P323" i="1"/>
  <c r="P69" i="1"/>
  <c r="P177" i="1"/>
  <c r="P208" i="1"/>
  <c r="P311" i="1"/>
  <c r="P186" i="1"/>
  <c r="P179" i="1"/>
  <c r="P221" i="1"/>
  <c r="P126" i="1"/>
  <c r="P88" i="1"/>
  <c r="P135" i="1"/>
  <c r="P124" i="1"/>
  <c r="P353" i="1"/>
  <c r="P246" i="1"/>
  <c r="P57" i="1"/>
  <c r="P51" i="1"/>
  <c r="P333" i="1"/>
  <c r="P224" i="1"/>
  <c r="P160" i="1"/>
  <c r="P45" i="1"/>
  <c r="P284" i="1"/>
  <c r="P120" i="1"/>
  <c r="P109" i="1"/>
  <c r="P360" i="1"/>
  <c r="P245" i="1"/>
  <c r="P152" i="1"/>
  <c r="P26" i="1"/>
  <c r="P87" i="1"/>
  <c r="P314" i="1"/>
  <c r="P239" i="1"/>
  <c r="P138" i="1"/>
  <c r="P254" i="1"/>
  <c r="P54" i="1"/>
  <c r="P285" i="1"/>
  <c r="P47" i="1"/>
  <c r="P231" i="1"/>
  <c r="P63" i="1"/>
  <c r="P96" i="1"/>
  <c r="P121" i="1"/>
  <c r="P213" i="1"/>
  <c r="P145" i="1"/>
  <c r="P158" i="1"/>
  <c r="P78" i="1"/>
  <c r="P50" i="1"/>
  <c r="P336" i="1"/>
  <c r="P241" i="1"/>
  <c r="P219" i="1"/>
  <c r="P352" i="1"/>
  <c r="P169" i="1"/>
  <c r="P258" i="1"/>
  <c r="P252" i="1"/>
  <c r="P287" i="1"/>
  <c r="P328" i="1"/>
  <c r="P77" i="1"/>
  <c r="P268" i="1"/>
  <c r="P240" i="1"/>
  <c r="P148" i="1"/>
  <c r="P361" i="1"/>
  <c r="P324" i="1"/>
  <c r="P164" i="1"/>
  <c r="P80" i="1"/>
  <c r="P184" i="1"/>
  <c r="P204" i="1"/>
  <c r="P321" i="1"/>
  <c r="P279" i="1"/>
  <c r="P196" i="1"/>
  <c r="P236" i="1"/>
  <c r="P11" i="1"/>
  <c r="P22" i="1"/>
  <c r="P118" i="1"/>
  <c r="P95" i="1"/>
  <c r="P178" i="1"/>
  <c r="P102" i="1"/>
  <c r="P267" i="1"/>
  <c r="P344" i="1"/>
  <c r="P143" i="1"/>
  <c r="P243" i="1"/>
  <c r="P136" i="1"/>
  <c r="P217" i="1"/>
  <c r="P211" i="1"/>
  <c r="P137" i="1"/>
  <c r="P349" i="1"/>
  <c r="P327" i="1"/>
  <c r="P163" i="1"/>
  <c r="P299" i="1"/>
  <c r="P326" i="1"/>
  <c r="P147" i="1"/>
  <c r="P101" i="1"/>
  <c r="P305" i="1"/>
  <c r="P262" i="1"/>
  <c r="P256" i="1"/>
  <c r="P230" i="1"/>
  <c r="P155" i="1"/>
  <c r="P238" i="1"/>
  <c r="P122" i="1"/>
  <c r="P20" i="1"/>
  <c r="P79" i="1"/>
  <c r="P128" i="1"/>
  <c r="P250" i="1"/>
  <c r="P289" i="1"/>
  <c r="P46" i="1"/>
  <c r="P295" i="1"/>
  <c r="P191" i="1"/>
  <c r="P133" i="1"/>
  <c r="P166" i="1"/>
  <c r="P248" i="1"/>
  <c r="P332" i="1"/>
  <c r="P345" i="1"/>
  <c r="P189" i="1"/>
  <c r="P195" i="1"/>
  <c r="P212" i="1"/>
  <c r="P281" i="1"/>
  <c r="P274" i="1"/>
  <c r="P142" i="1"/>
  <c r="P203" i="1"/>
  <c r="P341" i="1"/>
  <c r="P157" i="1"/>
  <c r="P342" i="1"/>
  <c r="P325" i="1"/>
  <c r="P170" i="1"/>
  <c r="P58" i="1"/>
  <c r="P81" i="1"/>
  <c r="P27" i="1"/>
  <c r="P225" i="1"/>
  <c r="P56" i="1"/>
  <c r="P280" i="1"/>
  <c r="P269" i="1"/>
  <c r="P139" i="1"/>
  <c r="P15" i="1"/>
  <c r="P38" i="1"/>
  <c r="P277" i="1"/>
  <c r="P222" i="1"/>
  <c r="P149" i="1"/>
  <c r="P201" i="1"/>
  <c r="P272" i="1"/>
  <c r="P25" i="1"/>
  <c r="P71" i="1"/>
  <c r="P261" i="1"/>
  <c r="P154" i="1"/>
  <c r="P273" i="1"/>
  <c r="P363" i="1"/>
  <c r="P141" i="1"/>
  <c r="P206" i="1"/>
  <c r="P116" i="1"/>
  <c r="P276" i="1"/>
  <c r="P168" i="1"/>
  <c r="P266" i="1"/>
  <c r="P197" i="1"/>
  <c r="P94" i="1"/>
  <c r="P41" i="1"/>
  <c r="P66" i="1"/>
  <c r="P156" i="1"/>
  <c r="P320" i="1"/>
  <c r="P242" i="1"/>
  <c r="P293" i="1"/>
  <c r="P214" i="1"/>
  <c r="P278" i="1"/>
  <c r="P113" i="1"/>
  <c r="P165" i="1"/>
  <c r="P132" i="1"/>
  <c r="P228" i="1"/>
  <c r="P175" i="1"/>
  <c r="P226" i="1"/>
  <c r="P346" i="1"/>
  <c r="P347" i="1"/>
  <c r="P340" i="1"/>
  <c r="P123" i="1"/>
  <c r="P234" i="1"/>
  <c r="P115" i="1"/>
  <c r="P131" i="1"/>
  <c r="P83" i="1"/>
  <c r="P91" i="1"/>
  <c r="P13" i="1"/>
  <c r="P304" i="1"/>
  <c r="P354" i="1"/>
  <c r="P21" i="1"/>
  <c r="P49" i="1"/>
  <c r="P99" i="1"/>
  <c r="P233" i="1"/>
  <c r="P185" i="1"/>
  <c r="P181" i="1"/>
  <c r="P193" i="1"/>
  <c r="P62" i="1"/>
  <c r="P187" i="1"/>
  <c r="P188" i="1"/>
  <c r="P173" i="1"/>
  <c r="P200" i="1"/>
  <c r="P34" i="1"/>
  <c r="P72" i="1"/>
  <c r="P329" i="1"/>
  <c r="P19" i="1"/>
  <c r="P338" i="1"/>
  <c r="P294" i="1"/>
  <c r="P105" i="1"/>
  <c r="P292" i="1"/>
  <c r="P286" i="1"/>
  <c r="P330" i="1"/>
  <c r="P29" i="1"/>
  <c r="P260" i="1"/>
  <c r="P82" i="1"/>
  <c r="P356" i="1"/>
  <c r="P351" i="1"/>
  <c r="P40" i="1"/>
  <c r="P296" i="1"/>
  <c r="P313" i="1"/>
  <c r="P23" i="1"/>
  <c r="P297" i="1"/>
  <c r="P312" i="1"/>
  <c r="P112" i="1"/>
  <c r="P223" i="1"/>
  <c r="P263" i="1"/>
  <c r="P199" i="1"/>
  <c r="P153" i="1"/>
  <c r="P37" i="1"/>
  <c r="P359" i="1"/>
  <c r="P209" i="1"/>
  <c r="P61" i="1"/>
  <c r="P244" i="1"/>
  <c r="P220" i="1"/>
  <c r="P53" i="1"/>
  <c r="P16" i="1"/>
  <c r="P114" i="1"/>
  <c r="P176" i="1"/>
  <c r="P308" i="1"/>
  <c r="P172" i="1"/>
  <c r="P42" i="1"/>
  <c r="P85" i="1"/>
  <c r="P257" i="1"/>
  <c r="P64" i="1"/>
  <c r="P291" i="1"/>
  <c r="P307" i="1"/>
  <c r="P337" i="1"/>
  <c r="P8" i="1"/>
  <c r="P247" i="1"/>
  <c r="P100" i="1"/>
  <c r="P309" i="1"/>
  <c r="P355" i="1"/>
  <c r="P210" i="1"/>
  <c r="P259" i="1"/>
  <c r="P318" i="1"/>
  <c r="P229" i="1"/>
  <c r="P235" i="1"/>
  <c r="P130" i="1"/>
  <c r="P14" i="1"/>
  <c r="P127" i="1"/>
  <c r="P60" i="1"/>
  <c r="P76" i="1"/>
  <c r="P207" i="1"/>
  <c r="P249" i="1"/>
  <c r="P290" i="1"/>
  <c r="P343" i="1"/>
  <c r="P315" i="1"/>
  <c r="P30" i="1"/>
  <c r="P104" i="1"/>
  <c r="P108" i="1"/>
  <c r="P35" i="1"/>
  <c r="P237" i="1"/>
  <c r="P194" i="1"/>
  <c r="P106" i="1"/>
  <c r="P84" i="1"/>
  <c r="P31" i="1"/>
  <c r="P150" i="1"/>
  <c r="P335" i="1"/>
  <c r="P161" i="1"/>
  <c r="P98" i="1"/>
  <c r="P97" i="1"/>
  <c r="P192" i="1"/>
  <c r="P215" i="1"/>
  <c r="P111" i="1"/>
  <c r="P334" i="1"/>
  <c r="P73" i="1"/>
  <c r="P301" i="1"/>
  <c r="P275" i="1"/>
  <c r="P17" i="1"/>
  <c r="P265" i="1"/>
  <c r="P270" i="1"/>
  <c r="P43" i="1"/>
  <c r="P159" i="1"/>
  <c r="P134" i="1"/>
  <c r="P7" i="1"/>
</calcChain>
</file>

<file path=xl/sharedStrings.xml><?xml version="1.0" encoding="utf-8"?>
<sst xmlns="http://schemas.openxmlformats.org/spreadsheetml/2006/main" count="498" uniqueCount="448">
  <si>
    <t>Nr</t>
  </si>
  <si>
    <t>Kommunenavn</t>
  </si>
  <si>
    <t>Skatter 2026</t>
  </si>
  <si>
    <t>Symmetrisk</t>
  </si>
  <si>
    <t>Skatt under 90% av landsgjennomsnittet</t>
  </si>
  <si>
    <t>Netto utjevn. 26</t>
  </si>
  <si>
    <t>Skatt og netto skatteutjevning</t>
  </si>
  <si>
    <t>Nto skatteutj.</t>
  </si>
  <si>
    <t>Endring fra 2025</t>
  </si>
  <si>
    <t>Innb.-</t>
  </si>
  <si>
    <t>Skatt 2025</t>
  </si>
  <si>
    <t>Korreksjon av inntektsutjevning</t>
  </si>
  <si>
    <t>1) Finansieringstrekk</t>
  </si>
  <si>
    <t>inntektsutjevning</t>
  </si>
  <si>
    <t>Tilleggskomp med 35%</t>
  </si>
  <si>
    <t>i prosent</t>
  </si>
  <si>
    <t>tall pr.</t>
  </si>
  <si>
    <t>for lavere skattesats formue</t>
  </si>
  <si>
    <t xml:space="preserve">   for perioden</t>
  </si>
  <si>
    <t>Pst av</t>
  </si>
  <si>
    <t>(trekk/komp 64%)</t>
  </si>
  <si>
    <t>Brutto</t>
  </si>
  <si>
    <t>Netto 1)</t>
  </si>
  <si>
    <t xml:space="preserve">(kol 5+9) </t>
  </si>
  <si>
    <t>(kol 1+10)</t>
  </si>
  <si>
    <t>pst av</t>
  </si>
  <si>
    <t>2026   2)</t>
  </si>
  <si>
    <t>Skatt</t>
  </si>
  <si>
    <t xml:space="preserve">Skatt 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</si>
  <si>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</si>
  <si>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</si>
  <si>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</si>
  <si>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</si>
  <si>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</si>
  <si>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</si>
  <si>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</si>
  <si>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</si>
  <si>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</si>
  <si>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</si>
  <si>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</si>
  <si>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</si>
  <si>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</si>
  <si>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</si>
  <si>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</si>
  <si>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</si>
  <si>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</si>
  <si>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</si>
  <si>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</si>
  <si>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</si>
  <si>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</si>
  <si>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</si>
  <si>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</si>
  <si>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</si>
  <si>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</si>
  <si>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</si>
  <si>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</si>
  <si>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</si>
  <si>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</si>
  <si>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</si>
  <si>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</si>
  <si>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</si>
  <si>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Ålesund*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</si>
  <si>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</si>
  <si>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</si>
  <si>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</si>
  <si>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</si>
  <si>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</si>
  <si>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</si>
  <si>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</si>
  <si>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</si>
  <si>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</si>
  <si>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</si>
  <si>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</si>
  <si>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</si>
  <si>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</si>
  <si>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</si>
  <si>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</si>
  <si>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</si>
  <si>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</si>
  <si>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</si>
  <si>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</si>
  <si>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</si>
  <si>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</si>
  <si>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</si>
  <si>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</si>
  <si>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Haram*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</si>
  <si>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</si>
  <si>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</si>
  <si>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</si>
  <si>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</si>
  <si>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</si>
  <si>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</si>
  <si>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</si>
  <si>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</si>
  <si>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</si>
  <si>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</si>
  <si>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</si>
  <si>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</si>
  <si>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</si>
  <si>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</si>
  <si>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</si>
  <si>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</si>
  <si>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</si>
  <si>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</si>
  <si>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</si>
  <si>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</si>
  <si>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</si>
  <si>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</si>
  <si>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</si>
  <si>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</si>
  <si>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</si>
  <si>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</si>
  <si>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</si>
  <si>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</si>
  <si>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</si>
  <si>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</si>
  <si>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</si>
  <si>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</si>
  <si>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</si>
  <si>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</si>
  <si>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</si>
  <si>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</si>
  <si>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</si>
  <si>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</si>
  <si>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</si>
  <si>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</si>
  <si>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</si>
  <si>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</si>
  <si>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</si>
  <si>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</si>
  <si>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Hvaler</t>
  </si>
  <si>
    <t>Råde</t>
  </si>
  <si>
    <t>Våler (Østfold)</t>
  </si>
  <si>
    <t>Skiptvet</t>
  </si>
  <si>
    <t>Indre Østfold</t>
  </si>
  <si>
    <t>Rakkestad</t>
  </si>
  <si>
    <t>Marker</t>
  </si>
  <si>
    <t>Aremark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</si>
  <si>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</si>
  <si>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</si>
  <si>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</si>
  <si>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</si>
  <si>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</si>
  <si>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</si>
  <si>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</si>
  <si>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</si>
  <si>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</si>
  <si>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</si>
  <si>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</si>
  <si>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</si>
  <si>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</si>
  <si>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</si>
  <si>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</si>
  <si>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</si>
  <si>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</si>
  <si>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</si>
  <si>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</si>
  <si>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</si>
  <si>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</si>
  <si>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</si>
  <si>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</si>
  <si>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</si>
  <si>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</si>
  <si>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</si>
  <si>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</si>
  <si>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</si>
  <si>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</si>
  <si>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</si>
  <si>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</si>
  <si>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</si>
  <si>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</si>
  <si>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</si>
  <si>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</si>
  <si>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</si>
  <si>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</si>
  <si>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</si>
  <si>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</si>
  <si>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</si>
  <si>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</si>
  <si>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</si>
  <si>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</si>
  <si>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</si>
  <si>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</si>
  <si>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</si>
  <si>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</si>
  <si>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</si>
  <si>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</si>
  <si>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</si>
  <si>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</si>
  <si>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</si>
  <si>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</si>
  <si>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</si>
  <si>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</si>
  <si>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</si>
  <si>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</si>
  <si>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</si>
  <si>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</si>
  <si>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</si>
  <si>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</si>
  <si>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</si>
  <si>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</si>
  <si>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</si>
  <si>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</si>
  <si>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</si>
  <si>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</si>
  <si>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</si>
  <si>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</si>
  <si>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</si>
  <si>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</si>
  <si>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</si>
  <si>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</si>
  <si>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</si>
  <si>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</si>
  <si>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</si>
  <si>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</si>
  <si>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</si>
  <si>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</si>
  <si>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</si>
  <si>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</si>
  <si>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</si>
  <si>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</si>
  <si>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</si>
  <si>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</si>
  <si>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</si>
  <si>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</si>
  <si>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</si>
  <si>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</si>
  <si>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</si>
  <si>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Færder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</si>
  <si>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</si>
  <si>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</si>
  <si>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</si>
  <si>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</si>
  <si>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</si>
  <si>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</si>
  <si>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</si>
  <si>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</si>
  <si>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</si>
  <si>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</si>
  <si>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</si>
  <si>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</si>
  <si>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</si>
  <si>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</si>
  <si>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</si>
  <si>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</si>
  <si>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</si>
  <si>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</si>
  <si>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</si>
  <si>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</si>
  <si>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</si>
  <si>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</si>
  <si>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</si>
  <si>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</si>
  <si>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</si>
  <si>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</si>
  <si>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</si>
  <si>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</si>
  <si>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</si>
  <si>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</si>
  <si>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</si>
  <si>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</si>
  <si>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</si>
  <si>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</si>
  <si>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</si>
  <si>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</si>
  <si>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</si>
  <si>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</si>
  <si>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</si>
  <si>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</si>
  <si>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</si>
  <si>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</si>
  <si>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</si>
  <si>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</si>
  <si>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</si>
  <si>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</si>
  <si>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</si>
  <si>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</si>
  <si>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</si>
  <si>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</si>
  <si>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</si>
  <si>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</si>
  <si>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</si>
  <si>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</si>
  <si>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</si>
  <si>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</si>
  <si>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</si>
  <si>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</si>
  <si>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</si>
  <si>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</si>
  <si>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</si>
  <si>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</si>
  <si>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</si>
  <si>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</si>
  <si>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</si>
  <si>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</si>
  <si>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</si>
  <si>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</si>
  <si>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</si>
  <si>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</si>
  <si>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</si>
  <si>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</si>
  <si>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</si>
  <si>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</si>
  <si>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</si>
  <si>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</si>
  <si>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</si>
  <si>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</si>
  <si>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</si>
  <si>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</si>
  <si>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</si>
  <si>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</si>
  <si>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</si>
  <si>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</si>
  <si>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</si>
  <si>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</si>
  <si>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</si>
  <si>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</si>
  <si>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</si>
  <si>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</si>
  <si>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</si>
  <si>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</si>
  <si>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</si>
  <si>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</si>
  <si>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</si>
  <si>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</si>
  <si>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</si>
  <si>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</si>
  <si>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</si>
  <si>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</si>
  <si>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</si>
  <si>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</si>
  <si>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</si>
  <si>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</si>
  <si>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</si>
  <si>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</si>
  <si>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</si>
  <si>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</si>
  <si>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</si>
  <si>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</si>
  <si>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</si>
  <si>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</si>
  <si>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</si>
  <si>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</si>
  <si>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</si>
  <si>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</si>
  <si>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</si>
  <si>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</si>
  <si>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</si>
  <si>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</si>
  <si>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</si>
  <si>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</si>
  <si>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</si>
  <si>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</si>
  <si>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</si>
  <si>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</si>
  <si>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</si>
  <si>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</si>
  <si>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</si>
  <si>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</si>
  <si>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</si>
  <si>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</si>
  <si>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</si>
  <si>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</si>
  <si>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</si>
  <si>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</si>
  <si>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</si>
  <si>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</si>
  <si>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</si>
  <si>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</si>
  <si>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</si>
  <si>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</si>
  <si>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</si>
  <si>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</si>
  <si>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Alta</t>
  </si>
  <si>
    <t>Hammerfest</t>
  </si>
  <si>
    <t>Sør-Varanger</t>
  </si>
  <si>
    <t>Vadsø</t>
  </si>
  <si>
    <t>Karasjok</t>
  </si>
  <si>
    <t>Kautokeino</t>
  </si>
  <si>
    <t>Loppa</t>
  </si>
  <si>
    <t>Hasvik</t>
  </si>
  <si>
    <t>Måsøy</t>
  </si>
  <si>
    <t>Nordkapp</t>
  </si>
  <si>
    <t>Porsanger</t>
  </si>
  <si>
    <t>Lebesby</t>
  </si>
  <si>
    <t>Gamvik</t>
  </si>
  <si>
    <t>Tana</t>
  </si>
  <si>
    <t>Berlevåg</t>
  </si>
  <si>
    <t>Båtsfjord</t>
  </si>
  <si>
    <t>Vardø</t>
  </si>
  <si>
    <t>Nesseby</t>
  </si>
  <si>
    <t>Hele landet</t>
  </si>
  <si>
    <t>1)</t>
  </si>
  <si>
    <t>Trekk for finansiering av inntektsutjevningen - kr pr innb:</t>
  </si>
  <si>
    <t xml:space="preserve">Finansieringstrekk i prosent av samlet skatteinngang </t>
  </si>
  <si>
    <t>2)</t>
  </si>
  <si>
    <t>Skatt 2026</t>
  </si>
  <si>
    <t>Skatteutjevning (87,5 pst utjevning)</t>
  </si>
  <si>
    <t>Skatt og netto skatteutjevning 2026</t>
  </si>
  <si>
    <t>Netto skatte-</t>
  </si>
  <si>
    <t>Endring fra i fjor</t>
  </si>
  <si>
    <t>Januar</t>
  </si>
  <si>
    <t>utjevning for</t>
  </si>
  <si>
    <t xml:space="preserve">skatt </t>
  </si>
  <si>
    <t>Nr.</t>
  </si>
  <si>
    <t>Fylkeskommune</t>
  </si>
  <si>
    <t>1000 kr   1)</t>
  </si>
  <si>
    <t>i kr pr innb.</t>
  </si>
  <si>
    <t>kr pr innb.</t>
  </si>
  <si>
    <t>Rogaland</t>
  </si>
  <si>
    <t>Møre og Romsdal</t>
  </si>
  <si>
    <t>Nordland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</si>
  <si>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</si>
  <si>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</si>
  <si>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</si>
  <si>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</si>
  <si>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</si>
  <si>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</si>
  <si>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</si>
  <si>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</si>
  <si>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</t>
  </si>
  <si>
    <t>Troms</t>
  </si>
  <si>
    <t>Finnmark</t>
  </si>
  <si>
    <t>Alle tall i 1000 kr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</si>
  <si>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</si>
  <si>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</si>
  <si>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</si>
  <si>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</si>
  <si>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</si>
  <si>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</si>
  <si>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</si>
  <si>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</si>
  <si>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</si>
  <si>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</si>
  <si>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</si>
  <si>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Folketall 1.1.2025</t>
  </si>
  <si>
    <t>Anslag SB2026</t>
  </si>
  <si>
    <t>Anslag RNB2026</t>
  </si>
  <si>
    <t>Anslag NB2027</t>
  </si>
  <si>
    <t>Pst-vis endring</t>
  </si>
  <si>
    <t>fra året før</t>
  </si>
  <si>
    <t>Analyse pr måned:</t>
  </si>
  <si>
    <t>Hele året</t>
  </si>
  <si>
    <t xml:space="preserve">*Skatteinntekter for Ålesund og Haram kommune er korrigert for tidligere skatteår som blir bokført i 2026. Haram kommune skal ha en andel av disse skatteinntektene. Andelen er fordelt med 12,84 prosent til Haram, og 87,16 prosent til Ålesund kommune. </t>
  </si>
  <si>
    <t>endring 25-26</t>
  </si>
  <si>
    <t>1.1.2026</t>
  </si>
  <si>
    <t>Apr</t>
  </si>
  <si>
    <t>Utbetales/trekkes ved 6. termin rammetilskudd i 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</si>
</sst>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kr&quot;\ #,##0;&quot;kr&quot;\ \-#,##0"/>
    <numFmt numFmtId="7" formatCode="&quot;kr&quot;\ #,##0.00;&quot;kr&quot;\ \-#,##0.00"/>
    <numFmt numFmtId="43" formatCode="_ * #,##0.00_ ;_ * \-#,##0.00_ ;_ * &quot;-&quot;??_ ;_ @_ "/>
    <numFmt numFmtId="164" formatCode="_(* #,##0.00_);_(* \(#,##0.00\);_(* &quot;-&quot;??_);_(@_)"/>
    <numFmt numFmtId="165" formatCode="_-* #,##0.00_-;\-* #,##0.00_-;_-* &quot;-&quot;??_-;_-@_-"/>
    <numFmt numFmtId="166" formatCode="_ * #,##0_ ;_ * \-#,##0_ ;_ * &quot;-&quot;??_ ;_ @_ "/>
    <numFmt numFmtId="167" formatCode="_ * #,##0.00000000_ ;_ * \-#,##0.00000000_ ;_ * &quot;-&quot;??_ ;_ @_ "/>
    <numFmt numFmtId="168" formatCode="0.0\ %"/>
    <numFmt numFmtId="169" formatCode="_-* #,##0_-;\-* #,##0_-;_-* &quot;-&quot;??_-;_-@_-"/>
    <numFmt numFmtId="170" formatCode="&quot; &quot;#,##0.00&quot; &quot;;&quot; -&quot;#,##0.00&quot; &quot;;&quot; -&quot;00&quot; &quot;;&quot; &quot;@&quot; &quot;"/>
    <numFmt numFmtId="171" formatCode="#,##0_ ;\-#,##0\ "/>
    <numFmt numFmtId="172" formatCode="0000"/>
    <numFmt numFmtId="173" formatCode="_ * #,##0.0_ ;_ * \-#,##0.0_ ;_ * &quot;-&quot;??_ ;_ @_ 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sz val="10"/>
      <color rgb="FFBFBFBF"/>
      <name val="DepCentury Old Style"/>
      <family val="1"/>
    </font>
    <font>
      <sz val="10"/>
      <color rgb="FFBFBFBF"/>
      <name val="Times New Roman"/>
      <family val="1"/>
    </font>
    <font>
      <i/>
      <sz val="12"/>
      <color rgb="FFFF0000"/>
      <name val="Calibri Light"/>
      <family val="2"/>
      <scheme val="major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165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70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</cellStyleXfs>
  <cellXfs count="267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6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5" fillId="0" borderId="0" xfId="2" applyFont="1"/>
    <xf numFmtId="0" fontId="18" fillId="8" borderId="0" xfId="0" applyFont="1" applyFill="1"/>
    <xf numFmtId="172" fontId="9" fillId="0" borderId="0" xfId="2" applyNumberFormat="1" applyFont="1"/>
    <xf numFmtId="0" fontId="0" fillId="8" borderId="0" xfId="0" applyFill="1"/>
    <xf numFmtId="166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6" fontId="0" fillId="0" borderId="0" xfId="0" applyNumberFormat="1"/>
    <xf numFmtId="3" fontId="16" fillId="0" borderId="0" xfId="0" applyNumberFormat="1" applyFont="1"/>
    <xf numFmtId="0" fontId="0" fillId="0" borderId="3" xfId="0" applyBorder="1"/>
    <xf numFmtId="168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6" fontId="19" fillId="0" borderId="5" xfId="1" applyNumberFormat="1" applyFont="1" applyBorder="1"/>
    <xf numFmtId="166" fontId="1" fillId="0" borderId="0" xfId="0" applyNumberFormat="1" applyFont="1"/>
    <xf numFmtId="0" fontId="19" fillId="0" borderId="0" xfId="0" applyFont="1"/>
    <xf numFmtId="166" fontId="19" fillId="0" borderId="0" xfId="0" applyNumberFormat="1" applyFont="1"/>
    <xf numFmtId="166" fontId="6" fillId="0" borderId="1" xfId="1" applyNumberFormat="1" applyFont="1" applyBorder="1" applyAlignment="1">
      <alignment horizontal="center"/>
    </xf>
    <xf numFmtId="166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8" fontId="6" fillId="0" borderId="0" xfId="5" applyNumberFormat="1" applyFont="1"/>
    <xf numFmtId="166" fontId="6" fillId="0" borderId="0" xfId="1" applyNumberFormat="1" applyFont="1" applyBorder="1"/>
    <xf numFmtId="168" fontId="6" fillId="0" borderId="0" xfId="5" applyNumberFormat="1" applyFont="1" applyBorder="1"/>
    <xf numFmtId="166" fontId="6" fillId="0" borderId="0" xfId="11" applyNumberFormat="1" applyFont="1"/>
    <xf numFmtId="166" fontId="6" fillId="0" borderId="6" xfId="1" applyNumberFormat="1" applyFont="1" applyBorder="1"/>
    <xf numFmtId="166" fontId="6" fillId="0" borderId="0" xfId="1" applyNumberFormat="1" applyFont="1" applyFill="1" applyBorder="1"/>
    <xf numFmtId="166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6" fontId="6" fillId="0" borderId="0" xfId="7" applyNumberFormat="1" applyFont="1"/>
    <xf numFmtId="166" fontId="6" fillId="0" borderId="0" xfId="10" applyNumberFormat="1" applyFont="1"/>
    <xf numFmtId="3" fontId="6" fillId="0" borderId="0" xfId="3" applyNumberFormat="1" applyFont="1"/>
    <xf numFmtId="166" fontId="2" fillId="0" borderId="0" xfId="7" applyNumberFormat="1" applyFont="1"/>
    <xf numFmtId="173" fontId="6" fillId="0" borderId="0" xfId="7" applyNumberFormat="1" applyFont="1"/>
    <xf numFmtId="168" fontId="7" fillId="0" borderId="0" xfId="5" applyNumberFormat="1" applyFont="1" applyFill="1"/>
    <xf numFmtId="166" fontId="6" fillId="0" borderId="4" xfId="7" applyNumberFormat="1" applyFont="1" applyBorder="1"/>
    <xf numFmtId="168" fontId="6" fillId="0" borderId="4" xfId="5" applyNumberFormat="1" applyFont="1" applyBorder="1"/>
    <xf numFmtId="173" fontId="6" fillId="0" borderId="4" xfId="7" applyNumberFormat="1" applyFont="1" applyBorder="1"/>
    <xf numFmtId="3" fontId="6" fillId="0" borderId="4" xfId="3" applyNumberFormat="1" applyFont="1" applyBorder="1"/>
    <xf numFmtId="166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6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7" fontId="25" fillId="2" borderId="2" xfId="2" applyNumberFormat="1" applyFont="1" applyFill="1" applyBorder="1" applyAlignment="1">
      <alignment horizontal="left"/>
    </xf>
    <xf numFmtId="167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9" fontId="24" fillId="0" borderId="0" xfId="1" applyNumberFormat="1" applyFont="1" applyBorder="1"/>
    <xf numFmtId="9" fontId="28" fillId="0" borderId="0" xfId="5" applyFont="1"/>
    <xf numFmtId="166" fontId="24" fillId="0" borderId="0" xfId="1" applyNumberFormat="1" applyFont="1"/>
    <xf numFmtId="166" fontId="28" fillId="0" borderId="0" xfId="0" applyNumberFormat="1" applyFont="1"/>
    <xf numFmtId="168" fontId="28" fillId="0" borderId="0" xfId="5" applyNumberFormat="1" applyFont="1"/>
    <xf numFmtId="171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8" fontId="28" fillId="0" borderId="0" xfId="5" applyNumberFormat="1" applyFont="1" applyFill="1"/>
    <xf numFmtId="168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6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8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5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8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9" fontId="10" fillId="0" borderId="0" xfId="1" applyNumberFormat="1" applyFont="1" applyBorder="1"/>
    <xf numFmtId="166" fontId="16" fillId="0" borderId="4" xfId="0" applyNumberFormat="1" applyFont="1" applyBorder="1"/>
    <xf numFmtId="168" fontId="0" fillId="0" borderId="4" xfId="5" applyNumberFormat="1" applyFont="1" applyBorder="1"/>
    <xf numFmtId="168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6" fontId="6" fillId="0" borderId="1" xfId="11" applyNumberFormat="1" applyFont="1" applyBorder="1"/>
    <xf numFmtId="0" fontId="1" fillId="0" borderId="1" xfId="0" applyFont="1" applyBorder="1"/>
    <xf numFmtId="168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6" fontId="6" fillId="0" borderId="1" xfId="1" applyNumberFormat="1" applyFont="1" applyBorder="1"/>
    <xf numFmtId="0" fontId="1" fillId="0" borderId="3" xfId="0" applyFont="1" applyBorder="1"/>
    <xf numFmtId="166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6" fontId="35" fillId="0" borderId="0" xfId="11" applyNumberFormat="1" applyFont="1"/>
    <xf numFmtId="166" fontId="36" fillId="0" borderId="0" xfId="0" applyNumberFormat="1" applyFont="1"/>
    <xf numFmtId="168" fontId="35" fillId="0" borderId="0" xfId="5" applyNumberFormat="1" applyFont="1"/>
    <xf numFmtId="166" fontId="19" fillId="0" borderId="0" xfId="1" applyNumberFormat="1" applyFont="1" applyBorder="1"/>
    <xf numFmtId="166" fontId="37" fillId="0" borderId="0" xfId="1" applyNumberFormat="1" applyFont="1" applyBorder="1"/>
    <xf numFmtId="166" fontId="35" fillId="0" borderId="0" xfId="1" applyNumberFormat="1" applyFont="1"/>
    <xf numFmtId="10" fontId="19" fillId="0" borderId="0" xfId="5" applyNumberFormat="1" applyFont="1"/>
    <xf numFmtId="168" fontId="1" fillId="0" borderId="0" xfId="0" applyNumberFormat="1" applyFont="1"/>
    <xf numFmtId="168" fontId="1" fillId="0" borderId="0" xfId="5" applyNumberFormat="1" applyFont="1"/>
    <xf numFmtId="168" fontId="19" fillId="0" borderId="0" xfId="5" applyNumberFormat="1" applyFont="1"/>
    <xf numFmtId="166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8" fontId="1" fillId="0" borderId="0" xfId="5" applyNumberFormat="1" applyFont="1" applyBorder="1"/>
    <xf numFmtId="10" fontId="1" fillId="0" borderId="0" xfId="5" applyNumberFormat="1" applyFont="1"/>
    <xf numFmtId="166" fontId="1" fillId="0" borderId="4" xfId="0" applyNumberFormat="1" applyFont="1" applyBorder="1"/>
    <xf numFmtId="168" fontId="1" fillId="0" borderId="4" xfId="5" applyNumberFormat="1" applyFont="1" applyBorder="1"/>
    <xf numFmtId="168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6" fontId="41" fillId="0" borderId="0" xfId="11" applyNumberFormat="1" applyFont="1" applyFill="1" applyAlignment="1">
      <alignment horizontal="right"/>
    </xf>
    <xf numFmtId="166" fontId="41" fillId="0" borderId="0" xfId="0" applyNumberFormat="1" applyFont="1" applyAlignment="1">
      <alignment horizontal="right"/>
    </xf>
    <xf numFmtId="166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6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6" fontId="6" fillId="0" borderId="0" xfId="7" applyNumberFormat="1" applyFont="1" applyBorder="1" applyProtection="1"/>
    <xf numFmtId="166" fontId="6" fillId="0" borderId="0" xfId="7" applyNumberFormat="1" applyFont="1" applyFill="1" applyBorder="1" applyAlignment="1" applyProtection="1">
      <alignment horizontal="center"/>
    </xf>
    <xf numFmtId="171" fontId="6" fillId="0" borderId="0" xfId="1" applyNumberFormat="1" applyFont="1" applyBorder="1"/>
    <xf numFmtId="166" fontId="6" fillId="0" borderId="7" xfId="1" applyNumberFormat="1" applyFont="1" applyBorder="1"/>
    <xf numFmtId="169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0" fontId="30" fillId="2" borderId="0" xfId="0" applyFont="1" applyFill="1" applyAlignment="1">
      <alignment horizontal="right"/>
    </xf>
    <xf numFmtId="3" fontId="0" fillId="0" borderId="9" xfId="0" applyNumberFormat="1" applyBorder="1"/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3" fontId="11" fillId="0" borderId="0" xfId="7" applyNumberFormat="1" applyFont="1" applyAlignment="1">
      <alignment horizontal="right" indent="1"/>
    </xf>
    <xf numFmtId="168" fontId="11" fillId="0" borderId="0" xfId="5" applyNumberFormat="1" applyFont="1"/>
    <xf numFmtId="171" fontId="0" fillId="0" borderId="0" xfId="0" applyNumberFormat="1"/>
    <xf numFmtId="166" fontId="19" fillId="0" borderId="6" xfId="1" applyNumberFormat="1" applyFont="1" applyBorder="1"/>
    <xf numFmtId="166" fontId="6" fillId="0" borderId="1" xfId="7" applyNumberFormat="1" applyFont="1" applyBorder="1" applyProtection="1"/>
    <xf numFmtId="166" fontId="6" fillId="0" borderId="13" xfId="1" applyNumberFormat="1" applyFont="1" applyBorder="1"/>
    <xf numFmtId="166" fontId="6" fillId="0" borderId="1" xfId="7" applyNumberFormat="1" applyFont="1" applyFill="1" applyBorder="1" applyAlignment="1" applyProtection="1">
      <alignment horizontal="center"/>
    </xf>
    <xf numFmtId="166" fontId="6" fillId="0" borderId="1" xfId="1" applyNumberFormat="1" applyFont="1" applyFill="1" applyBorder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9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6" fontId="33" fillId="0" borderId="4" xfId="0" applyNumberFormat="1" applyFont="1" applyBorder="1"/>
    <xf numFmtId="168" fontId="33" fillId="0" borderId="4" xfId="5" applyNumberFormat="1" applyFont="1" applyBorder="1"/>
    <xf numFmtId="3" fontId="0" fillId="5" borderId="0" xfId="0" applyNumberFormat="1" applyFill="1"/>
    <xf numFmtId="169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6" fontId="24" fillId="5" borderId="0" xfId="1" applyNumberFormat="1" applyFont="1" applyFill="1"/>
    <xf numFmtId="166" fontId="28" fillId="5" borderId="0" xfId="0" applyNumberFormat="1" applyFont="1" applyFill="1"/>
    <xf numFmtId="168" fontId="28" fillId="5" borderId="0" xfId="5" applyNumberFormat="1" applyFont="1" applyFill="1"/>
    <xf numFmtId="3" fontId="0" fillId="5" borderId="9" xfId="0" applyNumberFormat="1" applyFill="1" applyBorder="1"/>
    <xf numFmtId="171" fontId="0" fillId="5" borderId="0" xfId="0" applyNumberFormat="1" applyFill="1"/>
    <xf numFmtId="168" fontId="0" fillId="0" borderId="11" xfId="5" applyNumberFormat="1" applyFont="1" applyBorder="1"/>
    <xf numFmtId="0" fontId="0" fillId="14" borderId="0" xfId="0" applyFill="1"/>
    <xf numFmtId="166" fontId="43" fillId="0" borderId="0" xfId="7" applyNumberFormat="1" applyFont="1" applyFill="1" applyBorder="1" applyProtection="1"/>
    <xf numFmtId="166" fontId="44" fillId="0" borderId="0" xfId="1" applyNumberFormat="1" applyFont="1" applyFill="1" applyBorder="1"/>
    <xf numFmtId="166" fontId="44" fillId="0" borderId="0" xfId="7" applyNumberFormat="1" applyFont="1" applyFill="1" applyBorder="1" applyAlignment="1" applyProtection="1">
      <alignment horizontal="center"/>
    </xf>
    <xf numFmtId="49" fontId="6" fillId="0" borderId="0" xfId="3" quotePrefix="1" applyNumberFormat="1" applyFont="1" applyFill="1" applyBorder="1" applyAlignment="1">
      <alignment horizontal="center"/>
    </xf>
    <xf numFmtId="0" fontId="45" fillId="0" borderId="0" xfId="0" applyFont="1"/>
    <xf numFmtId="3" fontId="2" fillId="5" borderId="9" xfId="0" applyNumberFormat="1" applyFont="1" applyFill="1" applyBorder="1"/>
    <xf numFmtId="166" fontId="7" fillId="0" borderId="0" xfId="7" applyNumberFormat="1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chartsheet" Target="chartsheets/sheet2.xml"/><Relationship Id="rId10" Type="http://schemas.openxmlformats.org/officeDocument/2006/relationships/customXml" Target="../customXml/item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0.9178108350775539</c:v>
                </c:pt>
                <c:pt idx="1">
                  <c:v>0.97307754381334932</c:v>
                </c:pt>
                <c:pt idx="2">
                  <c:v>0.99234858080866317</c:v>
                </c:pt>
                <c:pt idx="3">
                  <c:v>1.0231524610739382</c:v>
                </c:pt>
                <c:pt idx="4">
                  <c:v>1.0603647438886923</c:v>
                </c:pt>
                <c:pt idx="5">
                  <c:v>1.0748681405684852</c:v>
                </c:pt>
                <c:pt idx="6">
                  <c:v>1.0466880781173045</c:v>
                </c:pt>
                <c:pt idx="7">
                  <c:v>0.86586915878653881</c:v>
                </c:pt>
                <c:pt idx="8">
                  <c:v>0.85159105085021036</c:v>
                </c:pt>
                <c:pt idx="9">
                  <c:v>0.93122588921930971</c:v>
                </c:pt>
                <c:pt idx="10">
                  <c:v>0.85822921265265872</c:v>
                </c:pt>
                <c:pt idx="11">
                  <c:v>0.8783217420051791</c:v>
                </c:pt>
                <c:pt idx="12">
                  <c:v>1.006706701124416</c:v>
                </c:pt>
                <c:pt idx="13">
                  <c:v>0.94096154286301226</c:v>
                </c:pt>
                <c:pt idx="14">
                  <c:v>0.9052210327747795</c:v>
                </c:pt>
                <c:pt idx="15">
                  <c:v>1.0381312718980524</c:v>
                </c:pt>
                <c:pt idx="16">
                  <c:v>0.95871222712300597</c:v>
                </c:pt>
                <c:pt idx="17">
                  <c:v>0.77352991412468253</c:v>
                </c:pt>
                <c:pt idx="18">
                  <c:v>0.83229020921803065</c:v>
                </c:pt>
                <c:pt idx="19">
                  <c:v>1.1205621604248006</c:v>
                </c:pt>
                <c:pt idx="20">
                  <c:v>0.87968403011042773</c:v>
                </c:pt>
                <c:pt idx="21">
                  <c:v>1.0042305226672008</c:v>
                </c:pt>
                <c:pt idx="22">
                  <c:v>0.95571067257502296</c:v>
                </c:pt>
                <c:pt idx="23">
                  <c:v>0.81488799391838462</c:v>
                </c:pt>
                <c:pt idx="24">
                  <c:v>1.0045663360379358</c:v>
                </c:pt>
                <c:pt idx="25">
                  <c:v>0.89963086373771106</c:v>
                </c:pt>
                <c:pt idx="26">
                  <c:v>0.91383718018743942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0.96242459051962304</c:v>
                </c:pt>
                <c:pt idx="1">
                  <c:v>0.98232060566450952</c:v>
                </c:pt>
                <c:pt idx="2">
                  <c:v>0.98925817898282242</c:v>
                </c:pt>
                <c:pt idx="3">
                  <c:v>1.0003475758783211</c:v>
                </c:pt>
                <c:pt idx="4">
                  <c:v>1.0051383042341318</c:v>
                </c:pt>
                <c:pt idx="5">
                  <c:v>1.0189652204963582</c:v>
                </c:pt>
                <c:pt idx="6">
                  <c:v>1.0088203980139332</c:v>
                </c:pt>
                <c:pt idx="7">
                  <c:v>0.95567864474784503</c:v>
                </c:pt>
                <c:pt idx="8">
                  <c:v>0.95553586366848176</c:v>
                </c:pt>
                <c:pt idx="9">
                  <c:v>0.96725401001065514</c:v>
                </c:pt>
                <c:pt idx="10">
                  <c:v>0.95560224528650606</c:v>
                </c:pt>
                <c:pt idx="11">
                  <c:v>0.95580317058003128</c:v>
                </c:pt>
                <c:pt idx="12">
                  <c:v>0.99442710229649345</c:v>
                </c:pt>
                <c:pt idx="13">
                  <c:v>0.9707588453223881</c:v>
                </c:pt>
                <c:pt idx="14">
                  <c:v>0.95789226169062414</c:v>
                </c:pt>
                <c:pt idx="15">
                  <c:v>1.0057399477750024</c:v>
                </c:pt>
                <c:pt idx="16">
                  <c:v>0.97714909165598585</c:v>
                </c:pt>
                <c:pt idx="17">
                  <c:v>0.95475525230122626</c:v>
                </c:pt>
                <c:pt idx="18">
                  <c:v>0.95534285525216001</c:v>
                </c:pt>
                <c:pt idx="19">
                  <c:v>1.0354150676446319</c:v>
                </c:pt>
                <c:pt idx="20">
                  <c:v>0.95581679346108372</c:v>
                </c:pt>
                <c:pt idx="21">
                  <c:v>0.99353567805189591</c:v>
                </c:pt>
                <c:pt idx="22">
                  <c:v>0.97606853201871202</c:v>
                </c:pt>
                <c:pt idx="23">
                  <c:v>0.95516883309916345</c:v>
                </c:pt>
                <c:pt idx="24">
                  <c:v>0.9936565708653603</c:v>
                </c:pt>
                <c:pt idx="25">
                  <c:v>0.95601626179735666</c:v>
                </c:pt>
                <c:pt idx="26">
                  <c:v>0.96099407475918175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1.0163649539031585</c:v>
                </c:pt>
                <c:pt idx="1">
                  <c:v>1.2421504902029787</c:v>
                </c:pt>
                <c:pt idx="2">
                  <c:v>1.0340192249285984</c:v>
                </c:pt>
                <c:pt idx="3">
                  <c:v>1.0681862011469427</c:v>
                </c:pt>
                <c:pt idx="4">
                  <c:v>0.86511774666863106</c:v>
                </c:pt>
                <c:pt idx="5">
                  <c:v>0.8185326974076802</c:v>
                </c:pt>
                <c:pt idx="6">
                  <c:v>0.8953187024719802</c:v>
                </c:pt>
                <c:pt idx="7">
                  <c:v>0.86293438752139873</c:v>
                </c:pt>
                <c:pt idx="8">
                  <c:v>0.96772202968293752</c:v>
                </c:pt>
                <c:pt idx="9">
                  <c:v>0.99383328634193024</c:v>
                </c:pt>
                <c:pt idx="10">
                  <c:v>0.88245643016254971</c:v>
                </c:pt>
                <c:pt idx="11">
                  <c:v>1.2702124987745569</c:v>
                </c:pt>
                <c:pt idx="12">
                  <c:v>1.0969079356078064</c:v>
                </c:pt>
                <c:pt idx="13">
                  <c:v>0.93112354119515828</c:v>
                </c:pt>
                <c:pt idx="14">
                  <c:v>1.4400882151334504</c:v>
                </c:pt>
                <c:pt idx="15">
                  <c:v>1.6253739130839633</c:v>
                </c:pt>
                <c:pt idx="16">
                  <c:v>1.1502946997299357</c:v>
                </c:pt>
                <c:pt idx="17">
                  <c:v>1.002185396745058</c:v>
                </c:pt>
                <c:pt idx="18">
                  <c:v>1.1119937078172835</c:v>
                </c:pt>
                <c:pt idx="19">
                  <c:v>0.97346915311720383</c:v>
                </c:pt>
                <c:pt idx="20">
                  <c:v>0.9599445596930396</c:v>
                </c:pt>
                <c:pt idx="21">
                  <c:v>1.0745712759910053</c:v>
                </c:pt>
                <c:pt idx="22">
                  <c:v>0.98933207582342775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0.99790407329684072</c:v>
                </c:pt>
                <c:pt idx="1">
                  <c:v>1.0791868663647759</c:v>
                </c:pt>
                <c:pt idx="2">
                  <c:v>1.0042596108659989</c:v>
                </c:pt>
                <c:pt idx="3">
                  <c:v>1.016559722304603</c:v>
                </c:pt>
                <c:pt idx="4">
                  <c:v>0.95567113062666587</c:v>
                </c:pt>
                <c:pt idx="5">
                  <c:v>0.95520528013405637</c:v>
                </c:pt>
                <c:pt idx="6">
                  <c:v>0.95597314018469925</c:v>
                </c:pt>
                <c:pt idx="7">
                  <c:v>0.95564929703519363</c:v>
                </c:pt>
                <c:pt idx="8">
                  <c:v>0.98039262057756105</c:v>
                </c:pt>
                <c:pt idx="9">
                  <c:v>0.98979267297479856</c:v>
                </c:pt>
                <c:pt idx="10">
                  <c:v>0.95584451746160526</c:v>
                </c:pt>
                <c:pt idx="11">
                  <c:v>1.0892891894505441</c:v>
                </c:pt>
                <c:pt idx="12">
                  <c:v>1.026899546710514</c:v>
                </c:pt>
                <c:pt idx="13">
                  <c:v>0.9672171647219604</c:v>
                </c:pt>
                <c:pt idx="14">
                  <c:v>1.1504444473397459</c:v>
                </c:pt>
                <c:pt idx="15">
                  <c:v>1.2171472986019307</c:v>
                </c:pt>
                <c:pt idx="16">
                  <c:v>1.0461187817944804</c:v>
                </c:pt>
                <c:pt idx="17">
                  <c:v>0.99279943271992466</c:v>
                </c:pt>
                <c:pt idx="18">
                  <c:v>1.0323304247059257</c:v>
                </c:pt>
                <c:pt idx="19">
                  <c:v>0.98246158501389713</c:v>
                </c:pt>
                <c:pt idx="20">
                  <c:v>0.97759273138119784</c:v>
                </c:pt>
                <c:pt idx="21">
                  <c:v>1.0188583492484657</c:v>
                </c:pt>
                <c:pt idx="22">
                  <c:v>0.98817223718813763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1.0064841028748317</c:v>
                </c:pt>
                <c:pt idx="1">
                  <c:v>0.95852504033294561</c:v>
                </c:pt>
                <c:pt idx="2">
                  <c:v>0.96022003673102707</c:v>
                </c:pt>
                <c:pt idx="3">
                  <c:v>0.78758313029188154</c:v>
                </c:pt>
                <c:pt idx="4">
                  <c:v>0.86158451566978944</c:v>
                </c:pt>
                <c:pt idx="5">
                  <c:v>0.78165186261829722</c:v>
                </c:pt>
                <c:pt idx="6">
                  <c:v>0.79447138308811893</c:v>
                </c:pt>
                <c:pt idx="7">
                  <c:v>0.89251155481338118</c:v>
                </c:pt>
                <c:pt idx="8">
                  <c:v>0.92981122821354067</c:v>
                </c:pt>
                <c:pt idx="9">
                  <c:v>0.76261486084769858</c:v>
                </c:pt>
                <c:pt idx="10">
                  <c:v>0.89824155136520401</c:v>
                </c:pt>
                <c:pt idx="11">
                  <c:v>0.87077435770457978</c:v>
                </c:pt>
                <c:pt idx="12">
                  <c:v>0.81352446331573991</c:v>
                </c:pt>
                <c:pt idx="13">
                  <c:v>0.7694596518443515</c:v>
                </c:pt>
                <c:pt idx="14">
                  <c:v>0.81861428156941662</c:v>
                </c:pt>
                <c:pt idx="15">
                  <c:v>1.2202187814300971</c:v>
                </c:pt>
                <c:pt idx="16">
                  <c:v>0.98233070813960432</c:v>
                </c:pt>
                <c:pt idx="17">
                  <c:v>1.0594413502921285</c:v>
                </c:pt>
                <c:pt idx="18">
                  <c:v>1.182132918507443</c:v>
                </c:pt>
                <c:pt idx="19">
                  <c:v>0.91788968473145616</c:v>
                </c:pt>
                <c:pt idx="20">
                  <c:v>1.1961799390421974</c:v>
                </c:pt>
                <c:pt idx="21">
                  <c:v>0.98366214088475912</c:v>
                </c:pt>
                <c:pt idx="22">
                  <c:v>1.0597104042845975</c:v>
                </c:pt>
                <c:pt idx="23">
                  <c:v>0.82559592660880388</c:v>
                </c:pt>
                <c:pt idx="24">
                  <c:v>0.936839737616874</c:v>
                </c:pt>
                <c:pt idx="25">
                  <c:v>1.3611546733992628</c:v>
                </c:pt>
                <c:pt idx="26">
                  <c:v>0.86819022808686541</c:v>
                </c:pt>
                <c:pt idx="27">
                  <c:v>0.83817214327084288</c:v>
                </c:pt>
                <c:pt idx="28">
                  <c:v>0.88831984740236447</c:v>
                </c:pt>
                <c:pt idx="29">
                  <c:v>0.94555402849783721</c:v>
                </c:pt>
                <c:pt idx="30">
                  <c:v>1.1258078705219607</c:v>
                </c:pt>
                <c:pt idx="31">
                  <c:v>1.0606484318001284</c:v>
                </c:pt>
                <c:pt idx="32">
                  <c:v>0.84843627490042994</c:v>
                </c:pt>
                <c:pt idx="33">
                  <c:v>0.80296815771938712</c:v>
                </c:pt>
                <c:pt idx="34">
                  <c:v>0.93978194053396613</c:v>
                </c:pt>
                <c:pt idx="35">
                  <c:v>0.76314562699186672</c:v>
                </c:pt>
                <c:pt idx="36">
                  <c:v>0.96231435757876738</c:v>
                </c:pt>
                <c:pt idx="37">
                  <c:v>0.91570143401606718</c:v>
                </c:pt>
                <c:pt idx="38">
                  <c:v>0.97669190271052797</c:v>
                </c:pt>
                <c:pt idx="39">
                  <c:v>1.0741830684803715</c:v>
                </c:pt>
                <c:pt idx="40">
                  <c:v>0.97550476789547813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0.99434696692664315</c:v>
                </c:pt>
                <c:pt idx="1">
                  <c:v>0.97708170441156417</c:v>
                </c:pt>
                <c:pt idx="2">
                  <c:v>0.97769190311487331</c:v>
                </c:pt>
                <c:pt idx="3">
                  <c:v>0.95489578446289836</c:v>
                </c:pt>
                <c:pt idx="4">
                  <c:v>0.95563579831667744</c:v>
                </c:pt>
                <c:pt idx="5">
                  <c:v>0.95483647178616238</c:v>
                </c:pt>
                <c:pt idx="6">
                  <c:v>0.95496466699086058</c:v>
                </c:pt>
                <c:pt idx="7">
                  <c:v>0.95594506870811335</c:v>
                </c:pt>
                <c:pt idx="8">
                  <c:v>0.96674473204857803</c:v>
                </c:pt>
                <c:pt idx="9">
                  <c:v>0.95464610176845632</c:v>
                </c:pt>
                <c:pt idx="10">
                  <c:v>0.95600236867363153</c:v>
                </c:pt>
                <c:pt idx="11">
                  <c:v>0.9557276967370254</c:v>
                </c:pt>
                <c:pt idx="12">
                  <c:v>0.95515519779313685</c:v>
                </c:pt>
                <c:pt idx="13">
                  <c:v>0.95471454967842329</c:v>
                </c:pt>
                <c:pt idx="14">
                  <c:v>0.95520609597567374</c:v>
                </c:pt>
                <c:pt idx="15">
                  <c:v>1.0712914512065386</c:v>
                </c:pt>
                <c:pt idx="16">
                  <c:v>0.98565174482196105</c:v>
                </c:pt>
                <c:pt idx="17">
                  <c:v>1.01341157599687</c:v>
                </c:pt>
                <c:pt idx="18">
                  <c:v>1.057580540554383</c:v>
                </c:pt>
                <c:pt idx="19">
                  <c:v>0.96245297639502791</c:v>
                </c:pt>
                <c:pt idx="20">
                  <c:v>1.0626374679468951</c:v>
                </c:pt>
                <c:pt idx="21">
                  <c:v>0.98613106061021694</c:v>
                </c:pt>
                <c:pt idx="22">
                  <c:v>1.0135084354341586</c:v>
                </c:pt>
                <c:pt idx="23">
                  <c:v>0.95527591242606746</c:v>
                </c:pt>
                <c:pt idx="24">
                  <c:v>0.96927499543377826</c:v>
                </c:pt>
                <c:pt idx="25">
                  <c:v>1.1220283723154383</c:v>
                </c:pt>
                <c:pt idx="26">
                  <c:v>0.95570185544084807</c:v>
                </c:pt>
                <c:pt idx="27">
                  <c:v>0.95540167459268777</c:v>
                </c:pt>
                <c:pt idx="28">
                  <c:v>0.95590315163400308</c:v>
                </c:pt>
                <c:pt idx="29">
                  <c:v>0.97241214015092503</c:v>
                </c:pt>
                <c:pt idx="30">
                  <c:v>1.0373035232796093</c:v>
                </c:pt>
                <c:pt idx="31">
                  <c:v>1.0138461253397495</c:v>
                </c:pt>
                <c:pt idx="32">
                  <c:v>0.95550431590898366</c:v>
                </c:pt>
                <c:pt idx="33">
                  <c:v>0.9550496347371733</c:v>
                </c:pt>
                <c:pt idx="34">
                  <c:v>0.97033418848393127</c:v>
                </c:pt>
                <c:pt idx="35">
                  <c:v>0.91784887421806716</c:v>
                </c:pt>
                <c:pt idx="36">
                  <c:v>0.97844585862005973</c:v>
                </c:pt>
                <c:pt idx="37">
                  <c:v>0.96166520613748774</c:v>
                </c:pt>
                <c:pt idx="38">
                  <c:v>0.9836217748674938</c:v>
                </c:pt>
                <c:pt idx="39">
                  <c:v>1.0187185945446373</c:v>
                </c:pt>
                <c:pt idx="40">
                  <c:v>0.98319440633407562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0.79911668302544925</c:v>
                </c:pt>
                <c:pt idx="1">
                  <c:v>0.8753841716309303</c:v>
                </c:pt>
                <c:pt idx="2">
                  <c:v>0.7798413449415863</c:v>
                </c:pt>
                <c:pt idx="3">
                  <c:v>0.81765860802221457</c:v>
                </c:pt>
                <c:pt idx="4">
                  <c:v>0.95272505016681008</c:v>
                </c:pt>
                <c:pt idx="5">
                  <c:v>0.88387248621643788</c:v>
                </c:pt>
                <c:pt idx="6">
                  <c:v>0.84652442532696348</c:v>
                </c:pt>
                <c:pt idx="7">
                  <c:v>0.85332967582554131</c:v>
                </c:pt>
                <c:pt idx="8">
                  <c:v>0.85064118250418275</c:v>
                </c:pt>
                <c:pt idx="9">
                  <c:v>0.79190762729829089</c:v>
                </c:pt>
                <c:pt idx="10">
                  <c:v>0.77371410576345601</c:v>
                </c:pt>
                <c:pt idx="11">
                  <c:v>0.81998703805074014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0.95501111999023403</c:v>
                </c:pt>
                <c:pt idx="1">
                  <c:v>0.95577379487628877</c:v>
                </c:pt>
                <c:pt idx="2">
                  <c:v>0.95481836660939545</c:v>
                </c:pt>
                <c:pt idx="3">
                  <c:v>0.95519653924020154</c:v>
                </c:pt>
                <c:pt idx="4">
                  <c:v>0.97499370795175533</c:v>
                </c:pt>
                <c:pt idx="5">
                  <c:v>0.95585867802214397</c:v>
                </c:pt>
                <c:pt idx="6">
                  <c:v>0.95548519741324922</c:v>
                </c:pt>
                <c:pt idx="7">
                  <c:v>0.95555324991823487</c:v>
                </c:pt>
                <c:pt idx="8">
                  <c:v>0.95552636498502153</c:v>
                </c:pt>
                <c:pt idx="9">
                  <c:v>0.95493902943296238</c:v>
                </c:pt>
                <c:pt idx="10">
                  <c:v>0.95475709421761412</c:v>
                </c:pt>
                <c:pt idx="11">
                  <c:v>0.95521982354048707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0.78019244450486358</c:v>
                </c:pt>
                <c:pt idx="1">
                  <c:v>0.89941736547851425</c:v>
                </c:pt>
                <c:pt idx="2">
                  <c:v>0.91824899982120656</c:v>
                </c:pt>
                <c:pt idx="3">
                  <c:v>0.84758771056617122</c:v>
                </c:pt>
                <c:pt idx="4">
                  <c:v>0.82991176040813119</c:v>
                </c:pt>
                <c:pt idx="5">
                  <c:v>0.93323867620509238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0.95482187760502801</c:v>
                </c:pt>
                <c:pt idx="1">
                  <c:v>0.95601412681476483</c:v>
                </c:pt>
                <c:pt idx="2">
                  <c:v>0.96258232982733782</c:v>
                </c:pt>
                <c:pt idx="3">
                  <c:v>0.95549583026564111</c:v>
                </c:pt>
                <c:pt idx="4">
                  <c:v>0.95531907076406064</c:v>
                </c:pt>
                <c:pt idx="5">
                  <c:v>0.96797861332553703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0.82611777140849518</c:v>
                </c:pt>
                <c:pt idx="1">
                  <c:v>0.90465106771090908</c:v>
                </c:pt>
                <c:pt idx="2">
                  <c:v>0.90239944779024761</c:v>
                </c:pt>
                <c:pt idx="3">
                  <c:v>0.83967286280937392</c:v>
                </c:pt>
                <c:pt idx="4">
                  <c:v>0.81511075949150091</c:v>
                </c:pt>
                <c:pt idx="5">
                  <c:v>0.75830237876969209</c:v>
                </c:pt>
                <c:pt idx="6">
                  <c:v>0.7964105961301351</c:v>
                </c:pt>
                <c:pt idx="7">
                  <c:v>0.75923494544885239</c:v>
                </c:pt>
                <c:pt idx="8">
                  <c:v>0.81967871842898765</c:v>
                </c:pt>
                <c:pt idx="9">
                  <c:v>0.70762740896803311</c:v>
                </c:pt>
                <c:pt idx="10">
                  <c:v>0.75533739661500865</c:v>
                </c:pt>
                <c:pt idx="11">
                  <c:v>0.73377512063857009</c:v>
                </c:pt>
                <c:pt idx="12">
                  <c:v>0.73990850888401849</c:v>
                </c:pt>
                <c:pt idx="13">
                  <c:v>0.81474478407717021</c:v>
                </c:pt>
                <c:pt idx="14">
                  <c:v>0.82852012001544284</c:v>
                </c:pt>
                <c:pt idx="15">
                  <c:v>0.96695391262681307</c:v>
                </c:pt>
                <c:pt idx="16">
                  <c:v>0.78207581094378442</c:v>
                </c:pt>
                <c:pt idx="17">
                  <c:v>0.84362989552727163</c:v>
                </c:pt>
                <c:pt idx="18">
                  <c:v>0.69484824603482298</c:v>
                </c:pt>
                <c:pt idx="19">
                  <c:v>0.76767374731771965</c:v>
                </c:pt>
                <c:pt idx="20">
                  <c:v>0.84821913476996491</c:v>
                </c:pt>
                <c:pt idx="21">
                  <c:v>0.81933156156338915</c:v>
                </c:pt>
                <c:pt idx="22">
                  <c:v>0.71265079396430453</c:v>
                </c:pt>
                <c:pt idx="23">
                  <c:v>0.81229870848881991</c:v>
                </c:pt>
                <c:pt idx="24">
                  <c:v>0.77266891005718852</c:v>
                </c:pt>
                <c:pt idx="25">
                  <c:v>0.82946787265042088</c:v>
                </c:pt>
                <c:pt idx="26">
                  <c:v>1.1004039853673091</c:v>
                </c:pt>
                <c:pt idx="27">
                  <c:v>0.84563628976208982</c:v>
                </c:pt>
                <c:pt idx="28">
                  <c:v>0.82726074833986907</c:v>
                </c:pt>
                <c:pt idx="29">
                  <c:v>1.0209788844771863</c:v>
                </c:pt>
                <c:pt idx="30">
                  <c:v>0.81070799981213348</c:v>
                </c:pt>
                <c:pt idx="31">
                  <c:v>0.90608485451704424</c:v>
                </c:pt>
                <c:pt idx="32">
                  <c:v>0.81499848575270195</c:v>
                </c:pt>
                <c:pt idx="33">
                  <c:v>0.91919284590832862</c:v>
                </c:pt>
                <c:pt idx="34">
                  <c:v>0.8458397892301075</c:v>
                </c:pt>
                <c:pt idx="35">
                  <c:v>0.8082604546427663</c:v>
                </c:pt>
                <c:pt idx="36">
                  <c:v>0.8490674521984124</c:v>
                </c:pt>
                <c:pt idx="37">
                  <c:v>0.85615475300086208</c:v>
                </c:pt>
                <c:pt idx="38">
                  <c:v>0.73526687831619053</c:v>
                </c:pt>
                <c:pt idx="39">
                  <c:v>0.80693484458892262</c:v>
                </c:pt>
                <c:pt idx="40">
                  <c:v>0.84231633530300609</c:v>
                </c:pt>
                <c:pt idx="41">
                  <c:v>0.60841995092769596</c:v>
                </c:pt>
                <c:pt idx="42">
                  <c:v>0.87186091183871528</c:v>
                </c:pt>
                <c:pt idx="43">
                  <c:v>0.82441443688137039</c:v>
                </c:pt>
                <c:pt idx="44">
                  <c:v>0.90087649748186605</c:v>
                </c:pt>
                <c:pt idx="45">
                  <c:v>1.0102792793846413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0.95528113087406441</c:v>
                </c:pt>
                <c:pt idx="1">
                  <c:v>0.95768707426763089</c:v>
                </c:pt>
                <c:pt idx="2">
                  <c:v>0.95687649109619277</c:v>
                </c:pt>
                <c:pt idx="3">
                  <c:v>0.95541668178807315</c:v>
                </c:pt>
                <c:pt idx="4">
                  <c:v>0.95517106075489455</c:v>
                </c:pt>
                <c:pt idx="5">
                  <c:v>0.9546029769476766</c:v>
                </c:pt>
                <c:pt idx="6">
                  <c:v>0.95498405912128081</c:v>
                </c:pt>
                <c:pt idx="7">
                  <c:v>0.95461230261446772</c:v>
                </c:pt>
                <c:pt idx="8">
                  <c:v>0.95521674034426918</c:v>
                </c:pt>
                <c:pt idx="9">
                  <c:v>0.95409622724965992</c:v>
                </c:pt>
                <c:pt idx="10">
                  <c:v>0.95457332712612952</c:v>
                </c:pt>
                <c:pt idx="11">
                  <c:v>0.95435770436636513</c:v>
                </c:pt>
                <c:pt idx="12">
                  <c:v>0.9544190382488198</c:v>
                </c:pt>
                <c:pt idx="13">
                  <c:v>0.95516740100075126</c:v>
                </c:pt>
                <c:pt idx="14">
                  <c:v>0.95530515436013397</c:v>
                </c:pt>
                <c:pt idx="15">
                  <c:v>0.98011609843735625</c:v>
                </c:pt>
                <c:pt idx="16">
                  <c:v>0.95484071126941727</c:v>
                </c:pt>
                <c:pt idx="17">
                  <c:v>0.95545625211525231</c:v>
                </c:pt>
                <c:pt idx="18">
                  <c:v>0.95396843562032763</c:v>
                </c:pt>
                <c:pt idx="19">
                  <c:v>0.95469669063315676</c:v>
                </c:pt>
                <c:pt idx="20">
                  <c:v>0.95550214450767923</c:v>
                </c:pt>
                <c:pt idx="21">
                  <c:v>0.95521326877561341</c:v>
                </c:pt>
                <c:pt idx="22">
                  <c:v>0.95414646109962242</c:v>
                </c:pt>
                <c:pt idx="23">
                  <c:v>0.95514294024486757</c:v>
                </c:pt>
                <c:pt idx="24">
                  <c:v>0.95474664226055128</c:v>
                </c:pt>
                <c:pt idx="25">
                  <c:v>0.9553146318864838</c:v>
                </c:pt>
                <c:pt idx="26">
                  <c:v>1.0281581246239346</c:v>
                </c:pt>
                <c:pt idx="27">
                  <c:v>0.95547631605760031</c:v>
                </c:pt>
                <c:pt idx="28">
                  <c:v>0.9552925606433782</c:v>
                </c:pt>
                <c:pt idx="29">
                  <c:v>0.99956508830349067</c:v>
                </c:pt>
                <c:pt idx="30">
                  <c:v>0.95512703315810066</c:v>
                </c:pt>
                <c:pt idx="31">
                  <c:v>0.95820323751783965</c:v>
                </c:pt>
                <c:pt idx="32">
                  <c:v>0.9551699380175066</c:v>
                </c:pt>
                <c:pt idx="33">
                  <c:v>0.9629221144187019</c:v>
                </c:pt>
                <c:pt idx="34">
                  <c:v>0.95547835105228052</c:v>
                </c:pt>
                <c:pt idx="35">
                  <c:v>0.95510255770640717</c:v>
                </c:pt>
                <c:pt idx="36">
                  <c:v>0.95551062768196349</c:v>
                </c:pt>
                <c:pt idx="37">
                  <c:v>0.95558150068998826</c:v>
                </c:pt>
                <c:pt idx="38">
                  <c:v>0.95437262194314143</c:v>
                </c:pt>
                <c:pt idx="39">
                  <c:v>0.95508930160586869</c:v>
                </c:pt>
                <c:pt idx="40">
                  <c:v>0.9554431165130095</c:v>
                </c:pt>
                <c:pt idx="41">
                  <c:v>0.95310415266925663</c:v>
                </c:pt>
                <c:pt idx="42">
                  <c:v>0.95573856227836673</c:v>
                </c:pt>
                <c:pt idx="43">
                  <c:v>0.95526409752879304</c:v>
                </c:pt>
                <c:pt idx="44">
                  <c:v>0.95632822898517544</c:v>
                </c:pt>
                <c:pt idx="45">
                  <c:v>0.99571323047017446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0.75587296727195086</c:v>
                </c:pt>
                <c:pt idx="1">
                  <c:v>0.82389309208924499</c:v>
                </c:pt>
                <c:pt idx="2">
                  <c:v>0.87447951332959439</c:v>
                </c:pt>
                <c:pt idx="3">
                  <c:v>0.83040139857290229</c:v>
                </c:pt>
                <c:pt idx="4">
                  <c:v>0.83314782634446871</c:v>
                </c:pt>
                <c:pt idx="5">
                  <c:v>0.84851826253285523</c:v>
                </c:pt>
                <c:pt idx="6">
                  <c:v>0.88194051263610618</c:v>
                </c:pt>
                <c:pt idx="7">
                  <c:v>0.77956697406616082</c:v>
                </c:pt>
                <c:pt idx="8">
                  <c:v>0.74239859634078553</c:v>
                </c:pt>
                <c:pt idx="9">
                  <c:v>0.80694345367906584</c:v>
                </c:pt>
                <c:pt idx="10">
                  <c:v>0.8264857452479869</c:v>
                </c:pt>
                <c:pt idx="11">
                  <c:v>0.88528472953058324</c:v>
                </c:pt>
                <c:pt idx="12">
                  <c:v>0.75745187986149998</c:v>
                </c:pt>
                <c:pt idx="13">
                  <c:v>0.84492531659271475</c:v>
                </c:pt>
                <c:pt idx="14">
                  <c:v>0.91362849803945312</c:v>
                </c:pt>
                <c:pt idx="15">
                  <c:v>0.75623590831179999</c:v>
                </c:pt>
                <c:pt idx="16">
                  <c:v>0.96200287745645197</c:v>
                </c:pt>
                <c:pt idx="17">
                  <c:v>1.6284383892824084</c:v>
                </c:pt>
                <c:pt idx="18">
                  <c:v>3.2173493321224313</c:v>
                </c:pt>
                <c:pt idx="19">
                  <c:v>0.78679743834180327</c:v>
                </c:pt>
                <c:pt idx="20">
                  <c:v>1.9414652756516575</c:v>
                </c:pt>
                <c:pt idx="21">
                  <c:v>0.76714233574791246</c:v>
                </c:pt>
                <c:pt idx="22">
                  <c:v>0.84089389733661102</c:v>
                </c:pt>
                <c:pt idx="23">
                  <c:v>1.0592658890427411</c:v>
                </c:pt>
                <c:pt idx="24">
                  <c:v>2.153170029050715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0.9545786828326992</c:v>
                </c:pt>
                <c:pt idx="1">
                  <c:v>0.95525888408087201</c:v>
                </c:pt>
                <c:pt idx="2">
                  <c:v>0.9557647482932754</c:v>
                </c:pt>
                <c:pt idx="3">
                  <c:v>0.95532396714570855</c:v>
                </c:pt>
                <c:pt idx="4">
                  <c:v>0.95535143142342416</c:v>
                </c:pt>
                <c:pt idx="5">
                  <c:v>0.95550513578530805</c:v>
                </c:pt>
                <c:pt idx="6">
                  <c:v>0.95583935828634048</c:v>
                </c:pt>
                <c:pt idx="7">
                  <c:v>0.95481562290064115</c:v>
                </c:pt>
                <c:pt idx="8">
                  <c:v>0.95444393912338754</c:v>
                </c:pt>
                <c:pt idx="9">
                  <c:v>0.95508938769677021</c:v>
                </c:pt>
                <c:pt idx="10">
                  <c:v>0.95528481061245962</c:v>
                </c:pt>
                <c:pt idx="11">
                  <c:v>0.95587280045528533</c:v>
                </c:pt>
                <c:pt idx="12">
                  <c:v>0.95459447195859437</c:v>
                </c:pt>
                <c:pt idx="13">
                  <c:v>0.95546920632590671</c:v>
                </c:pt>
                <c:pt idx="14">
                  <c:v>0.9609189491859067</c:v>
                </c:pt>
                <c:pt idx="15">
                  <c:v>0.95458231224309753</c:v>
                </c:pt>
                <c:pt idx="16">
                  <c:v>0.9783337257760264</c:v>
                </c:pt>
                <c:pt idx="17">
                  <c:v>1.2182505100333705</c:v>
                </c:pt>
                <c:pt idx="18">
                  <c:v>1.7902584494557792</c:v>
                </c:pt>
                <c:pt idx="19">
                  <c:v>0.95488792754339735</c:v>
                </c:pt>
                <c:pt idx="20">
                  <c:v>1.3309401891263002</c:v>
                </c:pt>
                <c:pt idx="21">
                  <c:v>0.95469137651745872</c:v>
                </c:pt>
                <c:pt idx="22">
                  <c:v>0.95542889213334581</c:v>
                </c:pt>
                <c:pt idx="23">
                  <c:v>1.0133484099470904</c:v>
                </c:pt>
                <c:pt idx="24">
                  <c:v>1.4071539003499611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1.0625537863432599</c:v>
                </c:pt>
                <c:pt idx="1">
                  <c:v>0.973468696146783</c:v>
                </c:pt>
                <c:pt idx="2">
                  <c:v>0.9414714184792542</c:v>
                </c:pt>
                <c:pt idx="3">
                  <c:v>0.92254019848366176</c:v>
                </c:pt>
                <c:pt idx="4">
                  <c:v>1.005332193229127</c:v>
                </c:pt>
                <c:pt idx="5">
                  <c:v>1.1991066305047899</c:v>
                </c:pt>
                <c:pt idx="6">
                  <c:v>0.9647114441843182</c:v>
                </c:pt>
                <c:pt idx="7">
                  <c:v>0.91622418799703176</c:v>
                </c:pt>
                <c:pt idx="8">
                  <c:v>1.0918276192294087</c:v>
                </c:pt>
                <c:pt idx="9">
                  <c:v>1.3136167539738912</c:v>
                </c:pt>
                <c:pt idx="10">
                  <c:v>2.4585332411342322</c:v>
                </c:pt>
                <c:pt idx="11">
                  <c:v>1.3148315991825394</c:v>
                </c:pt>
                <c:pt idx="12">
                  <c:v>0.92551769407774998</c:v>
                </c:pt>
                <c:pt idx="13">
                  <c:v>0.9533421945286541</c:v>
                </c:pt>
                <c:pt idx="14">
                  <c:v>0.9844244245090733</c:v>
                </c:pt>
                <c:pt idx="15">
                  <c:v>0.98553353836997792</c:v>
                </c:pt>
                <c:pt idx="16">
                  <c:v>1.3950150881538712</c:v>
                </c:pt>
                <c:pt idx="17">
                  <c:v>0.96861926294798928</c:v>
                </c:pt>
                <c:pt idx="18">
                  <c:v>0.92743154864980948</c:v>
                </c:pt>
                <c:pt idx="19">
                  <c:v>1.0622411716356488</c:v>
                </c:pt>
                <c:pt idx="20">
                  <c:v>3.0182162956255261</c:v>
                </c:pt>
                <c:pt idx="21">
                  <c:v>0.84507126980966896</c:v>
                </c:pt>
                <c:pt idx="22">
                  <c:v>0.95161858815971445</c:v>
                </c:pt>
                <c:pt idx="23">
                  <c:v>1.2344631897072937</c:v>
                </c:pt>
                <c:pt idx="24">
                  <c:v>0.92063631759071629</c:v>
                </c:pt>
                <c:pt idx="25">
                  <c:v>1.3313598966810571</c:v>
                </c:pt>
                <c:pt idx="26">
                  <c:v>1.0402908798878774</c:v>
                </c:pt>
                <c:pt idx="27">
                  <c:v>1.1124885092530858</c:v>
                </c:pt>
                <c:pt idx="28">
                  <c:v>0.98151112539969565</c:v>
                </c:pt>
                <c:pt idx="29">
                  <c:v>1.2092723390218791</c:v>
                </c:pt>
                <c:pt idx="30">
                  <c:v>1.1385886699751258</c:v>
                </c:pt>
                <c:pt idx="31">
                  <c:v>0.92276334541179095</c:v>
                </c:pt>
                <c:pt idx="32">
                  <c:v>1.869495245741686</c:v>
                </c:pt>
                <c:pt idx="33">
                  <c:v>1.2790942121203484</c:v>
                </c:pt>
                <c:pt idx="34">
                  <c:v>1.3385904480887381</c:v>
                </c:pt>
                <c:pt idx="35">
                  <c:v>1.2014151323614353</c:v>
                </c:pt>
                <c:pt idx="36">
                  <c:v>0.85430086995572929</c:v>
                </c:pt>
                <c:pt idx="37">
                  <c:v>0.85918083980425142</c:v>
                </c:pt>
                <c:pt idx="38">
                  <c:v>0.94111352373736168</c:v>
                </c:pt>
                <c:pt idx="39">
                  <c:v>1.1927724958302965</c:v>
                </c:pt>
                <c:pt idx="40">
                  <c:v>0.86955964973909172</c:v>
                </c:pt>
                <c:pt idx="41">
                  <c:v>0.81129566243710471</c:v>
                </c:pt>
                <c:pt idx="42">
                  <c:v>0.82839239088399064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1.014532052975277</c:v>
                </c:pt>
                <c:pt idx="1">
                  <c:v>0.98246142050454544</c:v>
                </c:pt>
                <c:pt idx="2">
                  <c:v>0.97094240054423508</c:v>
                </c:pt>
                <c:pt idx="3">
                  <c:v>0.96412716134582188</c:v>
                </c:pt>
                <c:pt idx="4">
                  <c:v>0.99393227945418927</c:v>
                </c:pt>
                <c:pt idx="5">
                  <c:v>1.0636910768734282</c:v>
                </c:pt>
                <c:pt idx="6">
                  <c:v>0.97930880979805812</c:v>
                </c:pt>
                <c:pt idx="7">
                  <c:v>0.96185339757063515</c:v>
                </c:pt>
                <c:pt idx="8">
                  <c:v>1.0250706328142909</c:v>
                </c:pt>
                <c:pt idx="9">
                  <c:v>1.1049147213223045</c:v>
                </c:pt>
                <c:pt idx="10">
                  <c:v>1.5170846567000273</c:v>
                </c:pt>
                <c:pt idx="11">
                  <c:v>1.1053520655974178</c:v>
                </c:pt>
                <c:pt idx="12">
                  <c:v>0.96519905975969356</c:v>
                </c:pt>
                <c:pt idx="13">
                  <c:v>0.97521587992201897</c:v>
                </c:pt>
                <c:pt idx="14">
                  <c:v>0.98640548271496986</c:v>
                </c:pt>
                <c:pt idx="15">
                  <c:v>0.98680476370489578</c:v>
                </c:pt>
                <c:pt idx="16">
                  <c:v>1.134218121627097</c:v>
                </c:pt>
                <c:pt idx="17">
                  <c:v>0.98071562455297978</c:v>
                </c:pt>
                <c:pt idx="18">
                  <c:v>0.96588804740563505</c:v>
                </c:pt>
                <c:pt idx="19">
                  <c:v>1.0144195116805372</c:v>
                </c:pt>
                <c:pt idx="20">
                  <c:v>1.7185705563168931</c:v>
                </c:pt>
                <c:pt idx="21">
                  <c:v>0.95547066585807627</c:v>
                </c:pt>
                <c:pt idx="22">
                  <c:v>0.97459538162920079</c:v>
                </c:pt>
                <c:pt idx="23">
                  <c:v>1.0764194381863295</c:v>
                </c:pt>
                <c:pt idx="24">
                  <c:v>0.96344176422436134</c:v>
                </c:pt>
                <c:pt idx="25">
                  <c:v>1.1113022526968843</c:v>
                </c:pt>
                <c:pt idx="26">
                  <c:v>1.0065174066513396</c:v>
                </c:pt>
                <c:pt idx="27">
                  <c:v>1.0325085532228144</c:v>
                </c:pt>
                <c:pt idx="28">
                  <c:v>0.98535669503559398</c:v>
                </c:pt>
                <c:pt idx="29">
                  <c:v>1.0673507319395801</c:v>
                </c:pt>
                <c:pt idx="30">
                  <c:v>1.041904611082749</c:v>
                </c:pt>
                <c:pt idx="31">
                  <c:v>0.96420749423994845</c:v>
                </c:pt>
                <c:pt idx="32">
                  <c:v>1.3050309783587106</c:v>
                </c:pt>
                <c:pt idx="33">
                  <c:v>1.0924866062550291</c:v>
                </c:pt>
                <c:pt idx="34">
                  <c:v>1.1139052512036494</c:v>
                </c:pt>
                <c:pt idx="35">
                  <c:v>1.0645221375418201</c:v>
                </c:pt>
                <c:pt idx="36">
                  <c:v>0.95556296185953682</c:v>
                </c:pt>
                <c:pt idx="37">
                  <c:v>0.95561176155802197</c:v>
                </c:pt>
                <c:pt idx="38">
                  <c:v>0.970813558437154</c:v>
                </c:pt>
                <c:pt idx="39">
                  <c:v>1.0614107883906103</c:v>
                </c:pt>
                <c:pt idx="40">
                  <c:v>0.95571554965737027</c:v>
                </c:pt>
                <c:pt idx="41">
                  <c:v>0.95513290978435039</c:v>
                </c:pt>
                <c:pt idx="42">
                  <c:v>0.95530387706881947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1.0030800042892731</c:v>
                </c:pt>
                <c:pt idx="1">
                  <c:v>0.78248729094816039</c:v>
                </c:pt>
                <c:pt idx="2">
                  <c:v>0.83861964486628526</c:v>
                </c:pt>
                <c:pt idx="3">
                  <c:v>1.1285718744617286</c:v>
                </c:pt>
                <c:pt idx="4">
                  <c:v>0.86384403977611457</c:v>
                </c:pt>
                <c:pt idx="5">
                  <c:v>0.82348626371654476</c:v>
                </c:pt>
                <c:pt idx="6">
                  <c:v>0.84628603242206579</c:v>
                </c:pt>
                <c:pt idx="7">
                  <c:v>0.84576526777029959</c:v>
                </c:pt>
                <c:pt idx="8">
                  <c:v>0.76080768076621386</c:v>
                </c:pt>
                <c:pt idx="9">
                  <c:v>0.79285458411259779</c:v>
                </c:pt>
                <c:pt idx="10">
                  <c:v>0.84916682193241577</c:v>
                </c:pt>
                <c:pt idx="11">
                  <c:v>0.86473973262870585</c:v>
                </c:pt>
                <c:pt idx="12">
                  <c:v>0.95768984278659897</c:v>
                </c:pt>
                <c:pt idx="13">
                  <c:v>0.86963868526749621</c:v>
                </c:pt>
                <c:pt idx="14">
                  <c:v>1.9434041784157363</c:v>
                </c:pt>
                <c:pt idx="15">
                  <c:v>0.84053322970251876</c:v>
                </c:pt>
                <c:pt idx="16">
                  <c:v>0.84938269801853616</c:v>
                </c:pt>
                <c:pt idx="17">
                  <c:v>0.74577469919133255</c:v>
                </c:pt>
                <c:pt idx="18">
                  <c:v>0.83787791049201477</c:v>
                </c:pt>
                <c:pt idx="19">
                  <c:v>0.80252976258581532</c:v>
                </c:pt>
                <c:pt idx="20">
                  <c:v>0.76694930090002</c:v>
                </c:pt>
                <c:pt idx="21">
                  <c:v>0.8626967713877246</c:v>
                </c:pt>
                <c:pt idx="22">
                  <c:v>1.111468686500477</c:v>
                </c:pt>
                <c:pt idx="23">
                  <c:v>1.4994832136808713</c:v>
                </c:pt>
                <c:pt idx="24">
                  <c:v>0.9121826627876195</c:v>
                </c:pt>
                <c:pt idx="25">
                  <c:v>0.76857016768624831</c:v>
                </c:pt>
                <c:pt idx="26">
                  <c:v>0.79916884717688641</c:v>
                </c:pt>
                <c:pt idx="27">
                  <c:v>0.93783798203203983</c:v>
                </c:pt>
                <c:pt idx="28">
                  <c:v>0.77198589454618116</c:v>
                </c:pt>
                <c:pt idx="29">
                  <c:v>0.81816225712372159</c:v>
                </c:pt>
                <c:pt idx="30">
                  <c:v>0.76925652374989828</c:v>
                </c:pt>
                <c:pt idx="31">
                  <c:v>0.87988547787802873</c:v>
                </c:pt>
                <c:pt idx="32">
                  <c:v>0.9213156177425067</c:v>
                </c:pt>
                <c:pt idx="33">
                  <c:v>0.86541534636840356</c:v>
                </c:pt>
                <c:pt idx="34">
                  <c:v>0.87302762472446127</c:v>
                </c:pt>
                <c:pt idx="35">
                  <c:v>0.82560841052900313</c:v>
                </c:pt>
                <c:pt idx="36">
                  <c:v>0.91328803777739997</c:v>
                </c:pt>
                <c:pt idx="37">
                  <c:v>0.85203874839614568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0.99312149143584161</c:v>
                </c:pt>
                <c:pt idx="1">
                  <c:v>0.95484482606946086</c:v>
                </c:pt>
                <c:pt idx="2">
                  <c:v>0.95540614960864234</c:v>
                </c:pt>
                <c:pt idx="3">
                  <c:v>1.0382985646979259</c:v>
                </c:pt>
                <c:pt idx="4">
                  <c:v>0.95565839355774063</c:v>
                </c:pt>
                <c:pt idx="5">
                  <c:v>0.95525481579714489</c:v>
                </c:pt>
                <c:pt idx="6">
                  <c:v>0.95548281348420017</c:v>
                </c:pt>
                <c:pt idx="7">
                  <c:v>0.95547760583768249</c:v>
                </c:pt>
                <c:pt idx="8">
                  <c:v>0.95462802996764151</c:v>
                </c:pt>
                <c:pt idx="9">
                  <c:v>0.95494849900110557</c:v>
                </c:pt>
                <c:pt idx="10">
                  <c:v>0.95551162137930379</c:v>
                </c:pt>
                <c:pt idx="11">
                  <c:v>0.9556673504862665</c:v>
                </c:pt>
                <c:pt idx="12">
                  <c:v>0.9767810332948792</c:v>
                </c:pt>
                <c:pt idx="13">
                  <c:v>0.95571634001265438</c:v>
                </c:pt>
                <c:pt idx="14">
                  <c:v>1.3316381941213684</c:v>
                </c:pt>
                <c:pt idx="15">
                  <c:v>0.95542528545700478</c:v>
                </c:pt>
                <c:pt idx="16">
                  <c:v>0.95551378014016486</c:v>
                </c:pt>
                <c:pt idx="17">
                  <c:v>0.95447770015189282</c:v>
                </c:pt>
                <c:pt idx="18">
                  <c:v>0.95539873226489969</c:v>
                </c:pt>
                <c:pt idx="19">
                  <c:v>0.95504525078583757</c:v>
                </c:pt>
                <c:pt idx="20">
                  <c:v>0.95468944616897944</c:v>
                </c:pt>
                <c:pt idx="21">
                  <c:v>0.95564692087385683</c:v>
                </c:pt>
                <c:pt idx="22">
                  <c:v>1.0321414170318752</c:v>
                </c:pt>
                <c:pt idx="23">
                  <c:v>1.1718266468168173</c:v>
                </c:pt>
                <c:pt idx="24">
                  <c:v>0.96039844849524658</c:v>
                </c:pt>
                <c:pt idx="25">
                  <c:v>0.95470565483684222</c:v>
                </c:pt>
                <c:pt idx="26">
                  <c:v>0.95501164163174845</c:v>
                </c:pt>
                <c:pt idx="27">
                  <c:v>0.96963436342323772</c:v>
                </c:pt>
                <c:pt idx="28">
                  <c:v>0.95473981210544123</c:v>
                </c:pt>
                <c:pt idx="29">
                  <c:v>0.95520157573121678</c:v>
                </c:pt>
                <c:pt idx="30">
                  <c:v>0.95471251839747828</c:v>
                </c:pt>
                <c:pt idx="31">
                  <c:v>0.95581880793875973</c:v>
                </c:pt>
                <c:pt idx="32">
                  <c:v>0.96368631227900592</c:v>
                </c:pt>
                <c:pt idx="33">
                  <c:v>0.95567410662366381</c:v>
                </c:pt>
                <c:pt idx="34">
                  <c:v>0.95575022940722398</c:v>
                </c:pt>
                <c:pt idx="35">
                  <c:v>0.95527603726526955</c:v>
                </c:pt>
                <c:pt idx="36">
                  <c:v>0.96079638349156749</c:v>
                </c:pt>
                <c:pt idx="37">
                  <c:v>0.95554034064394089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1.0227965406588984</c:v>
                </c:pt>
                <c:pt idx="1">
                  <c:v>0.94650543038650659</c:v>
                </c:pt>
                <c:pt idx="2">
                  <c:v>0.81401571839478071</c:v>
                </c:pt>
                <c:pt idx="3">
                  <c:v>0.86907985055034453</c:v>
                </c:pt>
                <c:pt idx="4">
                  <c:v>0.83387139998352555</c:v>
                </c:pt>
                <c:pt idx="5">
                  <c:v>0.8970141745426895</c:v>
                </c:pt>
                <c:pt idx="6">
                  <c:v>0.67108162130791071</c:v>
                </c:pt>
                <c:pt idx="7">
                  <c:v>1.1530654021221387</c:v>
                </c:pt>
                <c:pt idx="8">
                  <c:v>0.79258058366529627</c:v>
                </c:pt>
                <c:pt idx="9">
                  <c:v>0.97693055650318816</c:v>
                </c:pt>
                <c:pt idx="10">
                  <c:v>0.90361649148761258</c:v>
                </c:pt>
                <c:pt idx="11">
                  <c:v>0.8560687884865138</c:v>
                </c:pt>
                <c:pt idx="12">
                  <c:v>0.93763789683951304</c:v>
                </c:pt>
                <c:pt idx="13">
                  <c:v>0.82648025495986654</c:v>
                </c:pt>
                <c:pt idx="14">
                  <c:v>0.84874158862602833</c:v>
                </c:pt>
                <c:pt idx="15">
                  <c:v>0.77466077510391118</c:v>
                </c:pt>
                <c:pt idx="16">
                  <c:v>0.88370485654047204</c:v>
                </c:pt>
                <c:pt idx="17">
                  <c:v>0.82317245220005952</c:v>
                </c:pt>
                <c:pt idx="18">
                  <c:v>0.86946136214765168</c:v>
                </c:pt>
                <c:pt idx="19">
                  <c:v>0.85659210109328465</c:v>
                </c:pt>
                <c:pt idx="20">
                  <c:v>0.9456346014133783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1.000219444528907</c:v>
                </c:pt>
                <c:pt idx="1">
                  <c:v>0.97275464483084595</c:v>
                </c:pt>
                <c:pt idx="2">
                  <c:v>0.95516011034392745</c:v>
                </c:pt>
                <c:pt idx="3">
                  <c:v>0.95571075166548303</c:v>
                </c:pt>
                <c:pt idx="4">
                  <c:v>0.95535866715981499</c:v>
                </c:pt>
                <c:pt idx="5">
                  <c:v>0.95599009490540643</c:v>
                </c:pt>
                <c:pt idx="6">
                  <c:v>0.95373076937305856</c:v>
                </c:pt>
                <c:pt idx="7">
                  <c:v>1.0471162346556735</c:v>
                </c:pt>
                <c:pt idx="8">
                  <c:v>0.95494575899663259</c:v>
                </c:pt>
                <c:pt idx="9">
                  <c:v>0.98370769023285132</c:v>
                </c:pt>
                <c:pt idx="10">
                  <c:v>0.957314626827244</c:v>
                </c:pt>
                <c:pt idx="11">
                  <c:v>0.95558064104484475</c:v>
                </c:pt>
                <c:pt idx="12">
                  <c:v>0.96956233275392845</c:v>
                </c:pt>
                <c:pt idx="13">
                  <c:v>0.95528475570957827</c:v>
                </c:pt>
                <c:pt idx="14">
                  <c:v>0.95550736904623967</c:v>
                </c:pt>
                <c:pt idx="15">
                  <c:v>0.95476656091101875</c:v>
                </c:pt>
                <c:pt idx="16">
                  <c:v>0.95585700172538424</c:v>
                </c:pt>
                <c:pt idx="17">
                  <c:v>0.95525167768198005</c:v>
                </c:pt>
                <c:pt idx="18">
                  <c:v>0.95571456678145628</c:v>
                </c:pt>
                <c:pt idx="19">
                  <c:v>0.95558587417091234</c:v>
                </c:pt>
                <c:pt idx="20">
                  <c:v>0.9724411464005196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1.44060441837436</c:v>
                </c:pt>
                <c:pt idx="1">
                  <c:v>1.2737245343324686</c:v>
                </c:pt>
                <c:pt idx="2">
                  <c:v>1.0038972056149877</c:v>
                </c:pt>
                <c:pt idx="3">
                  <c:v>1.0799950123541227</c:v>
                </c:pt>
                <c:pt idx="4">
                  <c:v>0.89131515517622317</c:v>
                </c:pt>
                <c:pt idx="5">
                  <c:v>0.99012181564341262</c:v>
                </c:pt>
                <c:pt idx="6">
                  <c:v>1.0881971719614747</c:v>
                </c:pt>
                <c:pt idx="7">
                  <c:v>0.90471092722163948</c:v>
                </c:pt>
                <c:pt idx="8">
                  <c:v>0.93800917978589626</c:v>
                </c:pt>
                <c:pt idx="9">
                  <c:v>0.87025037033343833</c:v>
                </c:pt>
                <c:pt idx="10">
                  <c:v>0.98804112056758286</c:v>
                </c:pt>
                <c:pt idx="11">
                  <c:v>0.94912820017996613</c:v>
                </c:pt>
                <c:pt idx="12">
                  <c:v>0.7778901507791518</c:v>
                </c:pt>
                <c:pt idx="13">
                  <c:v>0.86723472048962824</c:v>
                </c:pt>
                <c:pt idx="14">
                  <c:v>1.0275221105866235</c:v>
                </c:pt>
                <c:pt idx="15">
                  <c:v>1.0302770363438698</c:v>
                </c:pt>
                <c:pt idx="16">
                  <c:v>0.87916790199978734</c:v>
                </c:pt>
                <c:pt idx="17">
                  <c:v>0.81684748698052334</c:v>
                </c:pt>
                <c:pt idx="18">
                  <c:v>0.85287422941238167</c:v>
                </c:pt>
                <c:pt idx="19">
                  <c:v>0.83412723192221172</c:v>
                </c:pt>
                <c:pt idx="20">
                  <c:v>0.7641483593369065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1.1506302805064734</c:v>
                </c:pt>
                <c:pt idx="1">
                  <c:v>1.0905535222513922</c:v>
                </c:pt>
                <c:pt idx="2">
                  <c:v>0.99341568391309931</c:v>
                </c:pt>
                <c:pt idx="3">
                  <c:v>1.0208108943391876</c:v>
                </c:pt>
                <c:pt idx="4">
                  <c:v>0.95593310471174187</c:v>
                </c:pt>
                <c:pt idx="5">
                  <c:v>0.98845654352333201</c:v>
                </c:pt>
                <c:pt idx="6">
                  <c:v>1.0237636717978347</c:v>
                </c:pt>
                <c:pt idx="7">
                  <c:v>0.95770862369149357</c:v>
                </c:pt>
                <c:pt idx="8">
                  <c:v>0.9696959946146263</c:v>
                </c:pt>
                <c:pt idx="9">
                  <c:v>0.95572245686331392</c:v>
                </c:pt>
                <c:pt idx="10">
                  <c:v>0.98770749329603336</c:v>
                </c:pt>
                <c:pt idx="11">
                  <c:v>0.97369884195649137</c:v>
                </c:pt>
                <c:pt idx="12">
                  <c:v>0.95479885466777104</c:v>
                </c:pt>
                <c:pt idx="13">
                  <c:v>0.95569230036487574</c:v>
                </c:pt>
                <c:pt idx="14">
                  <c:v>1.0019206497028881</c:v>
                </c:pt>
                <c:pt idx="15">
                  <c:v>1.0029124229754969</c:v>
                </c:pt>
                <c:pt idx="16">
                  <c:v>0.95581163217997733</c:v>
                </c:pt>
                <c:pt idx="17">
                  <c:v>0.95518842802978488</c:v>
                </c:pt>
                <c:pt idx="18">
                  <c:v>0.95554869545410337</c:v>
                </c:pt>
                <c:pt idx="19">
                  <c:v>0.95536122547920166</c:v>
                </c:pt>
                <c:pt idx="20">
                  <c:v>0.95466143675334847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0.90144255462599021</c:v>
                </c:pt>
                <c:pt idx="1">
                  <c:v>1.1179981973832027</c:v>
                </c:pt>
                <c:pt idx="2">
                  <c:v>0.84426924636447453</c:v>
                </c:pt>
                <c:pt idx="3">
                  <c:v>1.0165022798923404</c:v>
                </c:pt>
                <c:pt idx="4">
                  <c:v>1.0345171496505801</c:v>
                </c:pt>
                <c:pt idx="5">
                  <c:v>0.89382748265561274</c:v>
                </c:pt>
                <c:pt idx="6">
                  <c:v>0.81784781433969866</c:v>
                </c:pt>
                <c:pt idx="7">
                  <c:v>0.94438766557110065</c:v>
                </c:pt>
                <c:pt idx="8">
                  <c:v>0.90724764543584924</c:v>
                </c:pt>
                <c:pt idx="9">
                  <c:v>0.90176373056463865</c:v>
                </c:pt>
                <c:pt idx="10">
                  <c:v>0.9939741887954795</c:v>
                </c:pt>
                <c:pt idx="11">
                  <c:v>1.1079086735472599</c:v>
                </c:pt>
                <c:pt idx="12">
                  <c:v>0.9918772367685228</c:v>
                </c:pt>
                <c:pt idx="13">
                  <c:v>1.2765508206573719</c:v>
                </c:pt>
                <c:pt idx="14">
                  <c:v>0.86985337686760322</c:v>
                </c:pt>
                <c:pt idx="15">
                  <c:v>0.9235095334782929</c:v>
                </c:pt>
                <c:pt idx="16">
                  <c:v>0.91331986137986187</c:v>
                </c:pt>
                <c:pt idx="17">
                  <c:v>1.4038853845765598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0.95653200955705986</c:v>
                </c:pt>
                <c:pt idx="1">
                  <c:v>1.0344920409496565</c:v>
                </c:pt>
                <c:pt idx="2">
                  <c:v>0.95546264562362437</c:v>
                </c:pt>
                <c:pt idx="3">
                  <c:v>0.99795351065294624</c:v>
                </c:pt>
                <c:pt idx="4">
                  <c:v>1.0044388637659125</c:v>
                </c:pt>
                <c:pt idx="5">
                  <c:v>0.95595822798653551</c:v>
                </c:pt>
                <c:pt idx="6">
                  <c:v>0.95519843130337656</c:v>
                </c:pt>
                <c:pt idx="7">
                  <c:v>0.9719922494972999</c:v>
                </c:pt>
                <c:pt idx="8">
                  <c:v>0.95862184224860936</c:v>
                </c:pt>
                <c:pt idx="9">
                  <c:v>0.95664763289497334</c:v>
                </c:pt>
                <c:pt idx="10">
                  <c:v>0.98984339785807618</c:v>
                </c:pt>
                <c:pt idx="11">
                  <c:v>1.0308598123687169</c:v>
                </c:pt>
                <c:pt idx="12">
                  <c:v>0.98908849512837171</c:v>
                </c:pt>
                <c:pt idx="13">
                  <c:v>1.0915709853283577</c:v>
                </c:pt>
                <c:pt idx="14">
                  <c:v>0.9557184869286558</c:v>
                </c:pt>
                <c:pt idx="15">
                  <c:v>0.96447612194388899</c:v>
                </c:pt>
                <c:pt idx="16">
                  <c:v>0.96080783998845398</c:v>
                </c:pt>
                <c:pt idx="17">
                  <c:v>1.1374114283392651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0.93854263620113021</c:v>
                </c:pt>
                <c:pt idx="1">
                  <c:v>0.86505935399629386</c:v>
                </c:pt>
                <c:pt idx="2">
                  <c:v>0.86801355134332236</c:v>
                </c:pt>
                <c:pt idx="3">
                  <c:v>0.84776952113486315</c:v>
                </c:pt>
                <c:pt idx="4">
                  <c:v>0.92994231960468587</c:v>
                </c:pt>
                <c:pt idx="5">
                  <c:v>0.82284262038088352</c:v>
                </c:pt>
                <c:pt idx="6">
                  <c:v>0.79736084460586287</c:v>
                </c:pt>
                <c:pt idx="7">
                  <c:v>0.8321491111112137</c:v>
                </c:pt>
                <c:pt idx="8">
                  <c:v>0.75108687530240881</c:v>
                </c:pt>
                <c:pt idx="9">
                  <c:v>0.86717660994741019</c:v>
                </c:pt>
                <c:pt idx="10">
                  <c:v>1.0189659583357358</c:v>
                </c:pt>
                <c:pt idx="11">
                  <c:v>1.4469674890097779</c:v>
                </c:pt>
                <c:pt idx="12">
                  <c:v>0.90856574646002985</c:v>
                </c:pt>
                <c:pt idx="13">
                  <c:v>1.0210063616365803</c:v>
                </c:pt>
                <c:pt idx="14">
                  <c:v>1.0685374645945911</c:v>
                </c:pt>
                <c:pt idx="15">
                  <c:v>1.5425041173388652</c:v>
                </c:pt>
                <c:pt idx="16">
                  <c:v>1.5105181941159183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0.96988803892411046</c:v>
                </c:pt>
                <c:pt idx="1">
                  <c:v>0.95567054669994256</c:v>
                </c:pt>
                <c:pt idx="2">
                  <c:v>0.95570008867341272</c:v>
                </c:pt>
                <c:pt idx="3">
                  <c:v>0.955497648371328</c:v>
                </c:pt>
                <c:pt idx="4">
                  <c:v>0.96679192494939048</c:v>
                </c:pt>
                <c:pt idx="5">
                  <c:v>0.95524837936378848</c:v>
                </c:pt>
                <c:pt idx="6">
                  <c:v>0.95499356160603821</c:v>
                </c:pt>
                <c:pt idx="7">
                  <c:v>0.9553414442710918</c:v>
                </c:pt>
                <c:pt idx="8">
                  <c:v>0.95453082191300365</c:v>
                </c:pt>
                <c:pt idx="9">
                  <c:v>0.95569171925945395</c:v>
                </c:pt>
                <c:pt idx="10">
                  <c:v>0.99884043489256857</c:v>
                </c:pt>
                <c:pt idx="11">
                  <c:v>1.1529209859352236</c:v>
                </c:pt>
                <c:pt idx="12">
                  <c:v>0.95909635861731435</c:v>
                </c:pt>
                <c:pt idx="13">
                  <c:v>0.99957498008087231</c:v>
                </c:pt>
                <c:pt idx="14">
                  <c:v>1.0166861771457565</c:v>
                </c:pt>
                <c:pt idx="15">
                  <c:v>1.1873141721336948</c:v>
                </c:pt>
                <c:pt idx="16">
                  <c:v>1.1757992397734345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0.91711972070053183</c:v>
                </c:pt>
                <c:pt idx="1">
                  <c:v>1.0952851828116077</c:v>
                </c:pt>
                <c:pt idx="2">
                  <c:v>0.95626264951894191</c:v>
                </c:pt>
                <c:pt idx="3">
                  <c:v>0.89853917647479609</c:v>
                </c:pt>
                <c:pt idx="4">
                  <c:v>0.8284279708602531</c:v>
                </c:pt>
                <c:pt idx="5">
                  <c:v>0.71988280137788185</c:v>
                </c:pt>
                <c:pt idx="6">
                  <c:v>0.85607729080316064</c:v>
                </c:pt>
                <c:pt idx="7">
                  <c:v>0.84011795661011723</c:v>
                </c:pt>
                <c:pt idx="8">
                  <c:v>0.93911360562595669</c:v>
                </c:pt>
                <c:pt idx="9">
                  <c:v>0.97256345738523764</c:v>
                </c:pt>
                <c:pt idx="10">
                  <c:v>0.93740153421096928</c:v>
                </c:pt>
                <c:pt idx="11">
                  <c:v>0.99073260930284113</c:v>
                </c:pt>
                <c:pt idx="12">
                  <c:v>0.77853927966444592</c:v>
                </c:pt>
                <c:pt idx="13">
                  <c:v>0.86163690010772687</c:v>
                </c:pt>
                <c:pt idx="14">
                  <c:v>0.8564404617479755</c:v>
                </c:pt>
                <c:pt idx="15">
                  <c:v>0.892531376990778</c:v>
                </c:pt>
                <c:pt idx="16">
                  <c:v>0.78239027333827227</c:v>
                </c:pt>
                <c:pt idx="17">
                  <c:v>0.79792420251604435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0.96217578934389492</c:v>
                </c:pt>
                <c:pt idx="1">
                  <c:v>1.0263153557038824</c:v>
                </c:pt>
                <c:pt idx="2">
                  <c:v>0.9762672437185228</c:v>
                </c:pt>
                <c:pt idx="3">
                  <c:v>0.95600534492472755</c:v>
                </c:pt>
                <c:pt idx="4">
                  <c:v>0.95530423286858202</c:v>
                </c:pt>
                <c:pt idx="5">
                  <c:v>0.95421878117375836</c:v>
                </c:pt>
                <c:pt idx="6">
                  <c:v>0.95558072606801125</c:v>
                </c:pt>
                <c:pt idx="7">
                  <c:v>0.95542113272608076</c:v>
                </c:pt>
                <c:pt idx="8">
                  <c:v>0.97009358791704825</c:v>
                </c:pt>
                <c:pt idx="9">
                  <c:v>0.98213553455038927</c:v>
                </c:pt>
                <c:pt idx="10">
                  <c:v>0.96947724220765252</c:v>
                </c:pt>
                <c:pt idx="11">
                  <c:v>0.98867642924072641</c:v>
                </c:pt>
                <c:pt idx="12">
                  <c:v>0.95480534595662392</c:v>
                </c:pt>
                <c:pt idx="13">
                  <c:v>0.95563632216105687</c:v>
                </c:pt>
                <c:pt idx="14">
                  <c:v>0.95558435777745954</c:v>
                </c:pt>
                <c:pt idx="15">
                  <c:v>0.95594526692988735</c:v>
                </c:pt>
                <c:pt idx="16">
                  <c:v>0.95484385589336218</c:v>
                </c:pt>
                <c:pt idx="17">
                  <c:v>0.95499919518513998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tabellalle!$B$23:$C$23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tabellalle!$C$24:$C$37</c:f>
              <c:numCache>
                <c:formatCode>0.0\ %</c:formatCode>
                <c:ptCount val="14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6">
                  <c:v>9.2237686054888787E-2</c:v>
                </c:pt>
                <c:pt idx="7">
                  <c:v>8.9143274219158131E-2</c:v>
                </c:pt>
                <c:pt idx="8">
                  <c:v>9.155963650712938E-2</c:v>
                </c:pt>
                <c:pt idx="9">
                  <c:v>9.0910303913413246E-2</c:v>
                </c:pt>
                <c:pt idx="10">
                  <c:v>0.10769552594114734</c:v>
                </c:pt>
                <c:pt idx="11">
                  <c:v>0.10828707132883063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tabellalle!$C$23:$D$23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tabellalle!$D$24:$D$37</c:f>
              <c:numCache>
                <c:formatCode>0.0\ %</c:formatCode>
                <c:ptCount val="14"/>
                <c:pt idx="0">
                  <c:v>0.51965635134367216</c:v>
                </c:pt>
                <c:pt idx="1">
                  <c:v>1.0955194877300403</c:v>
                </c:pt>
                <c:pt idx="2">
                  <c:v>0.20454229278067831</c:v>
                </c:pt>
                <c:pt idx="3">
                  <c:v>0.44354140615394905</c:v>
                </c:pt>
                <c:pt idx="12">
                  <c:v>5.3015959874105241E-2</c:v>
                </c:pt>
                <c:pt idx="13">
                  <c:v>6.3487670747374339E-2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tabellalle!$G$24:$G$37</c:f>
              <c:numCache>
                <c:formatCode>0.0\ %</c:formatCode>
                <c:ptCount val="14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tabellalle!$H$24:$H$37</c:f>
              <c:numCache>
                <c:formatCode>0.0\ %</c:formatCode>
                <c:ptCount val="14"/>
                <c:pt idx="0">
                  <c:v>0.53822767075855082</c:v>
                </c:pt>
                <c:pt idx="1">
                  <c:v>1.1365153222922859</c:v>
                </c:pt>
                <c:pt idx="2">
                  <c:v>0.22894115623252886</c:v>
                </c:pt>
                <c:pt idx="3">
                  <c:v>0.47607449069833752</c:v>
                </c:pt>
                <c:pt idx="12">
                  <c:v>5.1401406676228036E-2</c:v>
                </c:pt>
                <c:pt idx="13">
                  <c:v>8.3975131740593609E-2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tabellalle!$B$23:$C$23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tabellalle!$C$24:$C$39</c:f>
              <c:numCache>
                <c:formatCode>0.0\ %</c:formatCode>
                <c:ptCount val="16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6">
                  <c:v>9.2237686054888787E-2</c:v>
                </c:pt>
                <c:pt idx="7">
                  <c:v>8.9143274219158131E-2</c:v>
                </c:pt>
                <c:pt idx="8">
                  <c:v>9.155963650712938E-2</c:v>
                </c:pt>
                <c:pt idx="9">
                  <c:v>9.0910303913413246E-2</c:v>
                </c:pt>
                <c:pt idx="10">
                  <c:v>0.10769552594114734</c:v>
                </c:pt>
                <c:pt idx="11">
                  <c:v>0.10828707132883063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tabellalle!$C$23:$D$23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0.51965635134367216</c:v>
                </c:pt>
                <c:pt idx="1">
                  <c:v>1.0955194877300403</c:v>
                </c:pt>
                <c:pt idx="2">
                  <c:v>0.20454229278067831</c:v>
                </c:pt>
                <c:pt idx="3">
                  <c:v>0.44354140615394905</c:v>
                </c:pt>
                <c:pt idx="12">
                  <c:v>5.3015959874105241E-2</c:v>
                </c:pt>
                <c:pt idx="13">
                  <c:v>6.3487670747374339E-2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1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tabellalle!$G$24:$G$39</c:f>
              <c:numCache>
                <c:formatCode>0.0\ %</c:formatCode>
                <c:ptCount val="16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0.53822767075855082</c:v>
                </c:pt>
                <c:pt idx="1">
                  <c:v>1.1365153222922859</c:v>
                </c:pt>
                <c:pt idx="2">
                  <c:v>0.22894115623252886</c:v>
                </c:pt>
                <c:pt idx="3">
                  <c:v>0.47607449069833752</c:v>
                </c:pt>
                <c:pt idx="12">
                  <c:v>5.1401406676228036E-2</c:v>
                </c:pt>
                <c:pt idx="13">
                  <c:v>8.3975131740593609E-2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1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05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133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181908</xdr:colOff>
      <xdr:row>9</xdr:row>
      <xdr:rowOff>92000</xdr:rowOff>
    </xdr:from>
    <xdr:to>
      <xdr:col>36</xdr:col>
      <xdr:colOff>91141</xdr:colOff>
      <xdr:row>28</xdr:row>
      <xdr:rowOff>34776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292100</xdr:colOff>
      <xdr:row>56</xdr:row>
      <xdr:rowOff>149599</xdr:rowOff>
    </xdr:from>
    <xdr:to>
      <xdr:col>38</xdr:col>
      <xdr:colOff>208139</xdr:colOff>
      <xdr:row>75</xdr:row>
      <xdr:rowOff>54348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582146</xdr:colOff>
      <xdr:row>94</xdr:row>
      <xdr:rowOff>162590</xdr:rowOff>
    </xdr:from>
    <xdr:to>
      <xdr:col>34</xdr:col>
      <xdr:colOff>56029</xdr:colOff>
      <xdr:row>113</xdr:row>
      <xdr:rowOff>33618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466912</xdr:colOff>
      <xdr:row>183</xdr:row>
      <xdr:rowOff>186764</xdr:rowOff>
    </xdr:from>
    <xdr:to>
      <xdr:col>35</xdr:col>
      <xdr:colOff>162112</xdr:colOff>
      <xdr:row>202</xdr:row>
      <xdr:rowOff>78627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408268</xdr:colOff>
      <xdr:row>154</xdr:row>
      <xdr:rowOff>143995</xdr:rowOff>
    </xdr:from>
    <xdr:to>
      <xdr:col>36</xdr:col>
      <xdr:colOff>122518</xdr:colOff>
      <xdr:row>173</xdr:row>
      <xdr:rowOff>182094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</xdr:col>
      <xdr:colOff>474383</xdr:colOff>
      <xdr:row>223</xdr:row>
      <xdr:rowOff>108323</xdr:rowOff>
    </xdr:from>
    <xdr:to>
      <xdr:col>35</xdr:col>
      <xdr:colOff>169583</xdr:colOff>
      <xdr:row>242</xdr:row>
      <xdr:rowOff>216832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</xdr:col>
      <xdr:colOff>373529</xdr:colOff>
      <xdr:row>256</xdr:row>
      <xdr:rowOff>0</xdr:rowOff>
    </xdr:from>
    <xdr:to>
      <xdr:col>36</xdr:col>
      <xdr:colOff>382348</xdr:colOff>
      <xdr:row>275</xdr:row>
      <xdr:rowOff>108510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25</xdr:col>
      <xdr:colOff>384735</xdr:colOff>
      <xdr:row>288</xdr:row>
      <xdr:rowOff>160618</xdr:rowOff>
    </xdr:from>
    <xdr:to>
      <xdr:col>38</xdr:col>
      <xdr:colOff>505385</xdr:colOff>
      <xdr:row>308</xdr:row>
      <xdr:rowOff>78628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25</xdr:col>
      <xdr:colOff>265207</xdr:colOff>
      <xdr:row>323</xdr:row>
      <xdr:rowOff>183029</xdr:rowOff>
    </xdr:from>
    <xdr:to>
      <xdr:col>35</xdr:col>
      <xdr:colOff>732637</xdr:colOff>
      <xdr:row>341</xdr:row>
      <xdr:rowOff>142501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25</xdr:col>
      <xdr:colOff>526677</xdr:colOff>
      <xdr:row>113</xdr:row>
      <xdr:rowOff>168087</xdr:rowOff>
    </xdr:from>
    <xdr:to>
      <xdr:col>34</xdr:col>
      <xdr:colOff>560</xdr:colOff>
      <xdr:row>133</xdr:row>
      <xdr:rowOff>16703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25</xdr:col>
      <xdr:colOff>515470</xdr:colOff>
      <xdr:row>133</xdr:row>
      <xdr:rowOff>134470</xdr:rowOff>
    </xdr:from>
    <xdr:to>
      <xdr:col>33</xdr:col>
      <xdr:colOff>751353</xdr:colOff>
      <xdr:row>151</xdr:row>
      <xdr:rowOff>173586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25</xdr:col>
      <xdr:colOff>481853</xdr:colOff>
      <xdr:row>203</xdr:row>
      <xdr:rowOff>67236</xdr:rowOff>
    </xdr:from>
    <xdr:to>
      <xdr:col>35</xdr:col>
      <xdr:colOff>177053</xdr:colOff>
      <xdr:row>222</xdr:row>
      <xdr:rowOff>3923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25</xdr:col>
      <xdr:colOff>302559</xdr:colOff>
      <xdr:row>343</xdr:row>
      <xdr:rowOff>89647</xdr:rowOff>
    </xdr:from>
    <xdr:to>
      <xdr:col>36</xdr:col>
      <xdr:colOff>7989</xdr:colOff>
      <xdr:row>362</xdr:row>
      <xdr:rowOff>26707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47623</xdr:colOff>
      <xdr:row>19</xdr:row>
      <xdr:rowOff>20107</xdr:rowOff>
    </xdr:from>
    <xdr:to>
      <xdr:col>24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264583</xdr:colOff>
      <xdr:row>19</xdr:row>
      <xdr:rowOff>0</xdr:rowOff>
    </xdr:from>
    <xdr:to>
      <xdr:col>36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1620500" cy="7592786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11616203" cy="7584192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A6" sqref="A6"/>
    </sheetView>
  </sheetViews>
  <sheetFormatPr baseColWidth="10" defaultColWidth="11.5546875" defaultRowHeight="14.4"/>
  <cols>
    <col min="1" max="1" width="4.6640625" customWidth="1"/>
    <col min="2" max="2" width="11.5546875" style="84" customWidth="1"/>
    <col min="3" max="3" width="18.44140625" style="84" customWidth="1"/>
    <col min="4" max="4" width="17.33203125" style="84" bestFit="1" customWidth="1"/>
    <col min="5" max="5" width="15.33203125" style="84" bestFit="1" customWidth="1"/>
    <col min="6" max="7" width="11.44140625" style="84"/>
    <col min="8" max="8" width="14.44140625" style="84" bestFit="1" customWidth="1"/>
    <col min="9" max="9" width="9.6640625" style="84" bestFit="1" customWidth="1"/>
    <col min="10" max="10" width="14" style="84" bestFit="1" customWidth="1"/>
    <col min="11" max="11" width="11.44140625" style="84"/>
    <col min="12" max="12" width="13.6640625" style="84" bestFit="1" customWidth="1"/>
    <col min="13" max="13" width="17.6640625" style="84" bestFit="1" customWidth="1"/>
    <col min="14" max="14" width="17.33203125" style="84" bestFit="1" customWidth="1"/>
    <col min="15" max="15" width="13.6640625" style="84" bestFit="1" customWidth="1"/>
    <col min="16" max="16" width="11.44140625" style="84"/>
    <col min="17" max="17" width="12.5546875" style="84" customWidth="1"/>
    <col min="18" max="18" width="14.6640625" style="84" customWidth="1"/>
    <col min="19" max="19" width="13.33203125" style="84" bestFit="1" customWidth="1"/>
    <col min="20" max="20" width="13" style="84" customWidth="1"/>
    <col min="21" max="21" width="16.5546875" style="84" customWidth="1"/>
    <col min="22" max="22" width="13.33203125" style="84" customWidth="1"/>
    <col min="24" max="24" width="17.33203125" style="84" bestFit="1" customWidth="1"/>
    <col min="25" max="25" width="13.6640625" style="84" bestFit="1" customWidth="1"/>
  </cols>
  <sheetData>
    <row r="1" spans="2:27" ht="28.8">
      <c r="B1" s="68" t="s">
        <v>0</v>
      </c>
      <c r="C1" s="68" t="s">
        <v>1</v>
      </c>
      <c r="D1" s="244" t="s">
        <v>2</v>
      </c>
      <c r="E1" s="244"/>
      <c r="F1" s="244"/>
      <c r="G1" s="245" t="s">
        <v>3</v>
      </c>
      <c r="H1" s="245"/>
      <c r="I1" s="245" t="s">
        <v>4</v>
      </c>
      <c r="J1" s="245"/>
      <c r="K1" s="245"/>
      <c r="L1" s="245"/>
      <c r="M1" s="69" t="s">
        <v>5</v>
      </c>
      <c r="N1" s="246" t="s">
        <v>6</v>
      </c>
      <c r="O1" s="246"/>
      <c r="P1" s="246"/>
      <c r="Q1" s="70" t="s">
        <v>7</v>
      </c>
      <c r="R1" s="238" t="s">
        <v>8</v>
      </c>
      <c r="S1" s="238"/>
      <c r="T1" s="71" t="s">
        <v>9</v>
      </c>
      <c r="U1" s="72" t="s">
        <v>10</v>
      </c>
      <c r="V1" s="72" t="s">
        <v>10</v>
      </c>
      <c r="X1" t="s">
        <v>11</v>
      </c>
      <c r="Y1"/>
    </row>
    <row r="2" spans="2:27">
      <c r="B2" s="177" t="s">
        <v>12</v>
      </c>
      <c r="C2" s="178"/>
      <c r="D2" s="239" t="s">
        <v>446</v>
      </c>
      <c r="E2" s="240"/>
      <c r="F2" s="240"/>
      <c r="G2" s="241" t="s">
        <v>13</v>
      </c>
      <c r="H2" s="241"/>
      <c r="I2" s="179" t="s">
        <v>14</v>
      </c>
      <c r="J2" s="179"/>
      <c r="K2" s="179"/>
      <c r="L2" s="179"/>
      <c r="M2" s="180" t="str">
        <f>D2</f>
        <v>Apr</v>
      </c>
      <c r="N2" s="242" t="str">
        <f>D2</f>
        <v>Apr</v>
      </c>
      <c r="O2" s="243"/>
      <c r="P2" s="243"/>
      <c r="Q2" s="181" t="str">
        <f>RIGHT(N2,4)</f>
        <v>Apr</v>
      </c>
      <c r="R2" s="247" t="s">
        <v>15</v>
      </c>
      <c r="S2" s="247"/>
      <c r="T2" s="73" t="s">
        <v>16</v>
      </c>
      <c r="U2" s="76" t="str">
        <f>D2</f>
        <v>Apr</v>
      </c>
      <c r="V2" s="74" t="str">
        <f>U2</f>
        <v>Apr</v>
      </c>
      <c r="X2" t="s">
        <v>17</v>
      </c>
      <c r="Y2"/>
    </row>
    <row r="3" spans="2:27">
      <c r="B3" s="182" t="s">
        <v>18</v>
      </c>
      <c r="C3" s="183"/>
      <c r="D3" s="175"/>
      <c r="E3" s="175"/>
      <c r="F3" s="75" t="s">
        <v>19</v>
      </c>
      <c r="G3" s="243" t="s">
        <v>20</v>
      </c>
      <c r="H3" s="243"/>
      <c r="I3" s="179" t="s">
        <v>21</v>
      </c>
      <c r="J3" s="179"/>
      <c r="K3" s="179" t="s">
        <v>22</v>
      </c>
      <c r="L3" s="179"/>
      <c r="M3" s="180" t="s">
        <v>23</v>
      </c>
      <c r="N3" s="184" t="s">
        <v>24</v>
      </c>
      <c r="O3" s="179"/>
      <c r="P3" s="184" t="s">
        <v>25</v>
      </c>
      <c r="Q3" s="185" t="s">
        <v>26</v>
      </c>
      <c r="R3" s="176" t="s">
        <v>27</v>
      </c>
      <c r="S3" s="186" t="s">
        <v>28</v>
      </c>
      <c r="T3" s="165">
        <v>46023</v>
      </c>
      <c r="V3" s="74"/>
      <c r="X3" s="184"/>
      <c r="Y3" s="179"/>
    </row>
    <row r="4" spans="2:27">
      <c r="B4" s="183"/>
      <c r="C4" s="77">
        <f>J367</f>
        <v>-139.44810682568738</v>
      </c>
      <c r="D4" s="187" t="s">
        <v>29</v>
      </c>
      <c r="E4" s="175" t="s">
        <v>30</v>
      </c>
      <c r="F4" s="175" t="s">
        <v>31</v>
      </c>
      <c r="G4" s="184" t="s">
        <v>32</v>
      </c>
      <c r="H4" s="184" t="s">
        <v>29</v>
      </c>
      <c r="I4" s="184" t="s">
        <v>30</v>
      </c>
      <c r="J4" s="184" t="s">
        <v>29</v>
      </c>
      <c r="K4" s="184" t="s">
        <v>30</v>
      </c>
      <c r="L4" s="184" t="s">
        <v>29</v>
      </c>
      <c r="M4" s="181" t="s">
        <v>29</v>
      </c>
      <c r="N4" s="184" t="s">
        <v>29</v>
      </c>
      <c r="O4" s="184" t="s">
        <v>30</v>
      </c>
      <c r="P4" s="184" t="s">
        <v>33</v>
      </c>
      <c r="Q4" s="181" t="s">
        <v>29</v>
      </c>
      <c r="R4" s="186" t="s">
        <v>34</v>
      </c>
      <c r="S4" s="186" t="s">
        <v>30</v>
      </c>
      <c r="T4" s="188"/>
      <c r="U4" s="78" t="s">
        <v>29</v>
      </c>
      <c r="V4" s="187" t="s">
        <v>30</v>
      </c>
      <c r="X4" s="184" t="s">
        <v>29</v>
      </c>
      <c r="Y4" s="184" t="s">
        <v>30</v>
      </c>
    </row>
    <row r="5" spans="2:27">
      <c r="B5" s="79"/>
      <c r="C5" s="79"/>
      <c r="D5" s="80">
        <v>1</v>
      </c>
      <c r="E5" s="80">
        <v>2</v>
      </c>
      <c r="F5" s="80">
        <v>3</v>
      </c>
      <c r="G5" s="80">
        <v>4</v>
      </c>
      <c r="H5" s="80">
        <v>5</v>
      </c>
      <c r="I5" s="80">
        <v>6</v>
      </c>
      <c r="J5" s="80">
        <v>7</v>
      </c>
      <c r="K5" s="80">
        <v>8</v>
      </c>
      <c r="L5" s="80">
        <v>9</v>
      </c>
      <c r="M5" s="80">
        <v>10</v>
      </c>
      <c r="N5" s="80">
        <v>11</v>
      </c>
      <c r="O5" s="80">
        <v>12</v>
      </c>
      <c r="P5" s="80">
        <v>13</v>
      </c>
      <c r="Q5" s="80">
        <v>14</v>
      </c>
      <c r="R5" s="81">
        <v>15</v>
      </c>
      <c r="S5" s="81">
        <v>16</v>
      </c>
      <c r="T5" s="82">
        <v>17</v>
      </c>
      <c r="U5" s="80">
        <v>18</v>
      </c>
      <c r="V5" s="80">
        <v>19</v>
      </c>
      <c r="X5" s="80">
        <v>21</v>
      </c>
      <c r="Y5" s="80">
        <v>22</v>
      </c>
    </row>
    <row r="6" spans="2:27" ht="18.75" customHeight="1">
      <c r="B6" s="83"/>
      <c r="R6" s="85"/>
      <c r="S6" s="129"/>
      <c r="T6" s="85"/>
      <c r="U6" s="85"/>
      <c r="V6" s="85"/>
    </row>
    <row r="7" spans="2:27" ht="22.2" customHeight="1">
      <c r="B7" s="205">
        <v>301</v>
      </c>
      <c r="C7" t="s">
        <v>35</v>
      </c>
      <c r="D7" s="1">
        <v>15582402</v>
      </c>
      <c r="E7" s="86">
        <f>D7/T7*1000</f>
        <v>21383.426145236677</v>
      </c>
      <c r="F7" s="87">
        <f t="shared" ref="F7:F70" si="0">E7/E$365</f>
        <v>1.2270630086394201</v>
      </c>
      <c r="G7" s="189">
        <f>($E$365+$Y$365-E7-Y7)*0.64</f>
        <v>-2532.1689829852362</v>
      </c>
      <c r="H7" s="189">
        <f>G7*T7/1000</f>
        <v>-1845226.9882671034</v>
      </c>
      <c r="I7" s="189">
        <f t="shared" ref="I7:I70" si="1">IF(E7+Y7&lt;(E$365+Y$365)*0.9,((E$365+Y$365)*0.9-E7-Y7)*0.35,0)</f>
        <v>0</v>
      </c>
      <c r="J7" s="88">
        <f t="shared" ref="J7:J70" si="2">I7*T7/1000</f>
        <v>0</v>
      </c>
      <c r="K7" s="189">
        <f>I7+J$367</f>
        <v>-139.44810682568738</v>
      </c>
      <c r="L7" s="88">
        <f t="shared" ref="L7:L70" si="3">K7*T7/1000</f>
        <v>-101617.78771737395</v>
      </c>
      <c r="M7" s="89">
        <f>+H7+L7</f>
        <v>-1946844.7759844775</v>
      </c>
      <c r="N7" s="89">
        <f>D7+M7</f>
        <v>13635557.224015523</v>
      </c>
      <c r="O7" s="89">
        <f>N7/T7*1000</f>
        <v>18711.809055425754</v>
      </c>
      <c r="P7" s="90">
        <f t="shared" ref="P7:P70" si="4">O7/O$365</f>
        <v>1.0737553730018949</v>
      </c>
      <c r="Q7" s="1">
        <v>-373270.78933543526</v>
      </c>
      <c r="R7" s="90">
        <f>(D7-U7)/U7</f>
        <v>0.41614055036843517</v>
      </c>
      <c r="S7" s="90">
        <f>(E7-V7)/V7</f>
        <v>0.40754320518935255</v>
      </c>
      <c r="T7" s="92">
        <v>728714</v>
      </c>
      <c r="U7" s="1">
        <v>11003429</v>
      </c>
      <c r="V7" s="1">
        <v>15192.02115174861</v>
      </c>
      <c r="W7" s="196"/>
      <c r="X7" s="89">
        <v>0</v>
      </c>
      <c r="Y7" s="89">
        <f>X7*1000/T7</f>
        <v>0</v>
      </c>
      <c r="Z7" s="1"/>
      <c r="AA7" s="1"/>
    </row>
    <row r="8" spans="2:27" ht="25.2" customHeight="1">
      <c r="B8" s="205">
        <v>1101</v>
      </c>
      <c r="C8" t="s">
        <v>36</v>
      </c>
      <c r="D8" s="1">
        <v>275346</v>
      </c>
      <c r="E8" s="86">
        <f t="shared" ref="E8:E71" si="5">D8/T8*1000</f>
        <v>17711.694326514858</v>
      </c>
      <c r="F8" s="87">
        <f t="shared" si="0"/>
        <v>1.0163649539031585</v>
      </c>
      <c r="G8" s="189">
        <f t="shared" ref="G8:G71" si="6">($E$365+$Y$365-E8-Y8)*0.64</f>
        <v>-182.26061900327215</v>
      </c>
      <c r="H8" s="189">
        <f t="shared" ref="H8:H70" si="7">G8*T8/1000</f>
        <v>-2833.4235830248685</v>
      </c>
      <c r="I8" s="189">
        <f t="shared" si="1"/>
        <v>0</v>
      </c>
      <c r="J8" s="88">
        <f t="shared" si="2"/>
        <v>0</v>
      </c>
      <c r="K8" s="189">
        <f t="shared" ref="K8:K71" si="8">I8+J$367</f>
        <v>-139.44810682568738</v>
      </c>
      <c r="L8" s="88">
        <f t="shared" si="3"/>
        <v>-2167.8602687121361</v>
      </c>
      <c r="M8" s="89">
        <f t="shared" ref="M8:M71" si="9">+H8+L8</f>
        <v>-5001.2838517370046</v>
      </c>
      <c r="N8" s="89">
        <f t="shared" ref="N8:N71" si="10">D8+M8</f>
        <v>270344.71614826302</v>
      </c>
      <c r="O8" s="89">
        <f t="shared" ref="O8:O71" si="11">N8/T8*1000</f>
        <v>17389.985600685901</v>
      </c>
      <c r="P8" s="90">
        <f t="shared" si="4"/>
        <v>0.99790407329684072</v>
      </c>
      <c r="Q8" s="1">
        <v>1621.0100742284621</v>
      </c>
      <c r="R8" s="90">
        <f t="shared" ref="R8:S71" si="12">(D8-U8)/U8</f>
        <v>0.42301351456109976</v>
      </c>
      <c r="S8" s="90">
        <f t="shared" si="12"/>
        <v>0.40736091511494316</v>
      </c>
      <c r="T8" s="92">
        <v>15546</v>
      </c>
      <c r="U8" s="191">
        <v>193495</v>
      </c>
      <c r="V8" s="191">
        <v>12585.040650406505</v>
      </c>
      <c r="W8" s="196"/>
      <c r="X8" s="89">
        <v>0</v>
      </c>
      <c r="Y8" s="89">
        <f t="shared" ref="Y8:Y71" si="13">X8*1000/T8</f>
        <v>0</v>
      </c>
      <c r="Z8" s="1"/>
    </row>
    <row r="9" spans="2:27">
      <c r="B9" s="205">
        <v>1103</v>
      </c>
      <c r="C9" t="s">
        <v>37</v>
      </c>
      <c r="D9" s="1">
        <v>3283080</v>
      </c>
      <c r="E9" s="86">
        <f t="shared" si="5"/>
        <v>21646.348297938275</v>
      </c>
      <c r="F9" s="87">
        <f t="shared" si="0"/>
        <v>1.2421504902029787</v>
      </c>
      <c r="G9" s="189">
        <f t="shared" si="6"/>
        <v>-2700.4391607142588</v>
      </c>
      <c r="H9" s="189">
        <f t="shared" si="7"/>
        <v>-409572.90706637088</v>
      </c>
      <c r="I9" s="189">
        <f t="shared" si="1"/>
        <v>0</v>
      </c>
      <c r="J9" s="88">
        <f t="shared" si="2"/>
        <v>0</v>
      </c>
      <c r="K9" s="189">
        <f t="shared" si="8"/>
        <v>-139.44810682568738</v>
      </c>
      <c r="L9" s="88">
        <f t="shared" si="3"/>
        <v>-21149.954914145179</v>
      </c>
      <c r="M9" s="89">
        <f t="shared" si="9"/>
        <v>-430722.86198051606</v>
      </c>
      <c r="N9" s="89">
        <f t="shared" si="10"/>
        <v>2852357.138019484</v>
      </c>
      <c r="O9" s="89">
        <f t="shared" si="11"/>
        <v>18806.461030398328</v>
      </c>
      <c r="P9" s="90">
        <f t="shared" si="4"/>
        <v>1.0791868663647759</v>
      </c>
      <c r="Q9" s="1">
        <v>-59520.269261022157</v>
      </c>
      <c r="R9" s="93">
        <f t="shared" si="12"/>
        <v>0.45274618978695197</v>
      </c>
      <c r="S9" s="93">
        <f t="shared" si="12"/>
        <v>0.43793798501596631</v>
      </c>
      <c r="T9" s="92">
        <v>151669</v>
      </c>
      <c r="U9" s="191">
        <v>2259913</v>
      </c>
      <c r="V9" s="191">
        <v>15053.742597736524</v>
      </c>
      <c r="W9" s="196"/>
      <c r="X9" s="89">
        <v>0</v>
      </c>
      <c r="Y9" s="89">
        <f t="shared" si="13"/>
        <v>0</v>
      </c>
      <c r="Z9" s="1"/>
      <c r="AA9" s="1"/>
    </row>
    <row r="10" spans="2:27">
      <c r="B10" s="205">
        <v>1106</v>
      </c>
      <c r="C10" t="s">
        <v>38</v>
      </c>
      <c r="D10" s="1">
        <v>696682</v>
      </c>
      <c r="E10" s="86">
        <f>D10/T10*1000</f>
        <v>18019.346662183485</v>
      </c>
      <c r="F10" s="87">
        <f t="shared" si="0"/>
        <v>1.0340192249285984</v>
      </c>
      <c r="G10" s="189">
        <f t="shared" si="6"/>
        <v>-379.15811383119319</v>
      </c>
      <c r="H10" s="189">
        <f t="shared" si="7"/>
        <v>-14659.390155055422</v>
      </c>
      <c r="I10" s="189">
        <f t="shared" si="1"/>
        <v>0</v>
      </c>
      <c r="J10" s="88">
        <f t="shared" si="2"/>
        <v>0</v>
      </c>
      <c r="K10" s="189">
        <f t="shared" si="8"/>
        <v>-139.44810682568738</v>
      </c>
      <c r="L10" s="88">
        <f t="shared" si="3"/>
        <v>-5391.4821542015516</v>
      </c>
      <c r="M10" s="89">
        <f t="shared" si="9"/>
        <v>-20050.872309256974</v>
      </c>
      <c r="N10" s="89">
        <f t="shared" si="10"/>
        <v>676631.12769074307</v>
      </c>
      <c r="O10" s="89">
        <f t="shared" si="11"/>
        <v>17500.740441526603</v>
      </c>
      <c r="P10" s="90">
        <f t="shared" si="4"/>
        <v>1.0042596108659989</v>
      </c>
      <c r="Q10" s="1">
        <v>-991.60662679183588</v>
      </c>
      <c r="R10" s="93">
        <f t="shared" si="12"/>
        <v>0.4673044035012342</v>
      </c>
      <c r="S10" s="93">
        <f t="shared" si="12"/>
        <v>0.45887925342034902</v>
      </c>
      <c r="T10" s="92">
        <v>38663</v>
      </c>
      <c r="U10" s="191">
        <v>474804</v>
      </c>
      <c r="V10" s="191">
        <v>12351.499700840248</v>
      </c>
      <c r="W10" s="196"/>
      <c r="X10" s="89">
        <v>0</v>
      </c>
      <c r="Y10" s="89">
        <f t="shared" si="13"/>
        <v>0</v>
      </c>
      <c r="Z10" s="1"/>
    </row>
    <row r="11" spans="2:27">
      <c r="B11" s="205">
        <v>1108</v>
      </c>
      <c r="C11" t="s">
        <v>39</v>
      </c>
      <c r="D11" s="1">
        <v>1596867</v>
      </c>
      <c r="E11" s="86">
        <f t="shared" si="5"/>
        <v>18614.757824794546</v>
      </c>
      <c r="F11" s="87">
        <f t="shared" si="0"/>
        <v>1.0681862011469427</v>
      </c>
      <c r="G11" s="189">
        <f t="shared" si="6"/>
        <v>-760.2212579022721</v>
      </c>
      <c r="H11" s="189">
        <f t="shared" si="7"/>
        <v>-65215.580609146411</v>
      </c>
      <c r="I11" s="189">
        <f t="shared" si="1"/>
        <v>0</v>
      </c>
      <c r="J11" s="88">
        <f t="shared" si="2"/>
        <v>0</v>
      </c>
      <c r="K11" s="189">
        <f t="shared" si="8"/>
        <v>-139.44810682568738</v>
      </c>
      <c r="L11" s="88">
        <f t="shared" si="3"/>
        <v>-11962.555844041592</v>
      </c>
      <c r="M11" s="89">
        <f t="shared" si="9"/>
        <v>-77178.136453187995</v>
      </c>
      <c r="N11" s="89">
        <f t="shared" si="10"/>
        <v>1519688.863546812</v>
      </c>
      <c r="O11" s="89">
        <f t="shared" si="11"/>
        <v>17715.088460066585</v>
      </c>
      <c r="P11" s="90">
        <f t="shared" si="4"/>
        <v>1.016559722304603</v>
      </c>
      <c r="Q11" s="1">
        <v>-13209.078002207301</v>
      </c>
      <c r="R11" s="93">
        <f t="shared" si="12"/>
        <v>0.49256087575849344</v>
      </c>
      <c r="S11" s="93">
        <f t="shared" si="12"/>
        <v>0.47730207890542825</v>
      </c>
      <c r="T11" s="92">
        <v>85785</v>
      </c>
      <c r="U11" s="191">
        <v>1069884</v>
      </c>
      <c r="V11" s="191">
        <v>12600.508785980121</v>
      </c>
      <c r="W11" s="196"/>
      <c r="X11" s="89">
        <v>0</v>
      </c>
      <c r="Y11" s="89">
        <f t="shared" si="13"/>
        <v>0</v>
      </c>
      <c r="Z11" s="1"/>
      <c r="AA11" s="1"/>
    </row>
    <row r="12" spans="2:27">
      <c r="B12" s="205">
        <v>1111</v>
      </c>
      <c r="C12" t="s">
        <v>40</v>
      </c>
      <c r="D12" s="1">
        <v>50595</v>
      </c>
      <c r="E12" s="86">
        <f t="shared" si="5"/>
        <v>15075.983313468414</v>
      </c>
      <c r="F12" s="87">
        <f t="shared" si="0"/>
        <v>0.86511774666863106</v>
      </c>
      <c r="G12" s="189">
        <f t="shared" si="6"/>
        <v>1504.5944293464522</v>
      </c>
      <c r="H12" s="189">
        <f t="shared" si="7"/>
        <v>5049.4189048866938</v>
      </c>
      <c r="I12" s="189">
        <f t="shared" si="1"/>
        <v>212.88315472256272</v>
      </c>
      <c r="J12" s="88">
        <f t="shared" si="2"/>
        <v>714.43586724892054</v>
      </c>
      <c r="K12" s="189">
        <f t="shared" si="8"/>
        <v>73.435047896875346</v>
      </c>
      <c r="L12" s="88">
        <f t="shared" si="3"/>
        <v>246.44802074191367</v>
      </c>
      <c r="M12" s="89">
        <f t="shared" si="9"/>
        <v>5295.8669256286075</v>
      </c>
      <c r="N12" s="89">
        <f t="shared" si="10"/>
        <v>55890.866925628608</v>
      </c>
      <c r="O12" s="89">
        <f t="shared" si="11"/>
        <v>16654.012790711742</v>
      </c>
      <c r="P12" s="90">
        <f t="shared" si="4"/>
        <v>0.95567113062666587</v>
      </c>
      <c r="Q12" s="1">
        <v>1212.3941345488429</v>
      </c>
      <c r="R12" s="93">
        <f t="shared" si="12"/>
        <v>0.43479000652241728</v>
      </c>
      <c r="S12" s="93">
        <f t="shared" si="12"/>
        <v>0.44120295351223748</v>
      </c>
      <c r="T12" s="92">
        <v>3356</v>
      </c>
      <c r="U12" s="191">
        <v>35263</v>
      </c>
      <c r="V12" s="191">
        <v>10460.694156036783</v>
      </c>
      <c r="W12" s="196"/>
      <c r="X12" s="89">
        <v>0</v>
      </c>
      <c r="Y12" s="89">
        <f t="shared" si="13"/>
        <v>0</v>
      </c>
      <c r="Z12" s="1"/>
      <c r="AA12" s="1"/>
    </row>
    <row r="13" spans="2:27">
      <c r="B13" s="205">
        <v>1112</v>
      </c>
      <c r="C13" t="s">
        <v>41</v>
      </c>
      <c r="D13" s="1">
        <v>46059</v>
      </c>
      <c r="E13" s="86">
        <f t="shared" si="5"/>
        <v>14264.168473211521</v>
      </c>
      <c r="F13" s="87">
        <f t="shared" si="0"/>
        <v>0.8185326974076802</v>
      </c>
      <c r="G13" s="189">
        <f t="shared" si="6"/>
        <v>2024.1559271108638</v>
      </c>
      <c r="H13" s="189">
        <f t="shared" si="7"/>
        <v>6535.9994886409786</v>
      </c>
      <c r="I13" s="189">
        <f t="shared" si="1"/>
        <v>497.01834881247527</v>
      </c>
      <c r="J13" s="88">
        <f t="shared" si="2"/>
        <v>1604.8722483154827</v>
      </c>
      <c r="K13" s="189">
        <f t="shared" si="8"/>
        <v>357.57024198678789</v>
      </c>
      <c r="L13" s="88">
        <f t="shared" si="3"/>
        <v>1154.5943113753381</v>
      </c>
      <c r="M13" s="89">
        <f t="shared" si="9"/>
        <v>7690.5938000163169</v>
      </c>
      <c r="N13" s="89">
        <f t="shared" si="10"/>
        <v>53749.593800016315</v>
      </c>
      <c r="O13" s="89">
        <f t="shared" si="11"/>
        <v>16645.894642309173</v>
      </c>
      <c r="P13" s="90">
        <f t="shared" si="4"/>
        <v>0.95520528013405637</v>
      </c>
      <c r="Q13" s="1">
        <v>2290.809940541777</v>
      </c>
      <c r="R13" s="93">
        <f t="shared" si="12"/>
        <v>0.37415716928217674</v>
      </c>
      <c r="S13" s="93">
        <f t="shared" si="12"/>
        <v>0.38692419160440217</v>
      </c>
      <c r="T13" s="92">
        <v>3229</v>
      </c>
      <c r="U13" s="191">
        <v>33518</v>
      </c>
      <c r="V13" s="191">
        <v>10284.749923289351</v>
      </c>
      <c r="W13" s="196"/>
      <c r="X13" s="89">
        <v>0</v>
      </c>
      <c r="Y13" s="89">
        <f t="shared" si="13"/>
        <v>0</v>
      </c>
      <c r="Z13" s="1"/>
      <c r="AA13" s="1"/>
    </row>
    <row r="14" spans="2:27">
      <c r="B14" s="205">
        <v>1114</v>
      </c>
      <c r="C14" t="s">
        <v>42</v>
      </c>
      <c r="D14" s="1">
        <v>45153</v>
      </c>
      <c r="E14" s="86">
        <f t="shared" si="5"/>
        <v>15602.280580511402</v>
      </c>
      <c r="F14" s="87">
        <f t="shared" si="0"/>
        <v>0.8953187024719802</v>
      </c>
      <c r="G14" s="189">
        <f t="shared" si="6"/>
        <v>1167.7641784389398</v>
      </c>
      <c r="H14" s="189">
        <f t="shared" si="7"/>
        <v>3379.5095324022918</v>
      </c>
      <c r="I14" s="189">
        <f t="shared" si="1"/>
        <v>28.679111257516887</v>
      </c>
      <c r="J14" s="88">
        <f t="shared" si="2"/>
        <v>82.997347979253874</v>
      </c>
      <c r="K14" s="189">
        <f t="shared" si="8"/>
        <v>-110.76899556817048</v>
      </c>
      <c r="L14" s="88">
        <f t="shared" si="3"/>
        <v>-320.56547317428539</v>
      </c>
      <c r="M14" s="89">
        <f t="shared" si="9"/>
        <v>3058.9440592280066</v>
      </c>
      <c r="N14" s="89">
        <f t="shared" si="10"/>
        <v>48211.944059228008</v>
      </c>
      <c r="O14" s="89">
        <f t="shared" si="11"/>
        <v>16659.275763382171</v>
      </c>
      <c r="P14" s="90">
        <f t="shared" si="4"/>
        <v>0.95597314018469925</v>
      </c>
      <c r="Q14" s="1">
        <v>1084.6434122283965</v>
      </c>
      <c r="R14" s="93">
        <f t="shared" si="12"/>
        <v>0.42380096490398261</v>
      </c>
      <c r="S14" s="93">
        <f t="shared" si="12"/>
        <v>0.42921278612511049</v>
      </c>
      <c r="T14" s="92">
        <v>2894</v>
      </c>
      <c r="U14" s="191">
        <v>31713</v>
      </c>
      <c r="V14" s="191">
        <v>10916.69535283993</v>
      </c>
      <c r="W14" s="196"/>
      <c r="X14" s="89">
        <v>0</v>
      </c>
      <c r="Y14" s="89">
        <f t="shared" si="13"/>
        <v>0</v>
      </c>
      <c r="Z14" s="1"/>
      <c r="AA14" s="1"/>
    </row>
    <row r="15" spans="2:27">
      <c r="B15" s="205">
        <v>1119</v>
      </c>
      <c r="C15" t="s">
        <v>43</v>
      </c>
      <c r="D15" s="1">
        <v>302067</v>
      </c>
      <c r="E15" s="86">
        <f t="shared" si="5"/>
        <v>15037.934982824712</v>
      </c>
      <c r="F15" s="87">
        <f t="shared" si="0"/>
        <v>0.86293438752139873</v>
      </c>
      <c r="G15" s="189">
        <f t="shared" si="6"/>
        <v>1528.9453609584214</v>
      </c>
      <c r="H15" s="189">
        <f t="shared" si="7"/>
        <v>30711.92546557181</v>
      </c>
      <c r="I15" s="189">
        <f t="shared" si="1"/>
        <v>226.20007044785834</v>
      </c>
      <c r="J15" s="88">
        <f t="shared" si="2"/>
        <v>4543.6808150861298</v>
      </c>
      <c r="K15" s="189">
        <f t="shared" si="8"/>
        <v>86.751963622170962</v>
      </c>
      <c r="L15" s="88">
        <f t="shared" si="3"/>
        <v>1742.5866932785482</v>
      </c>
      <c r="M15" s="89">
        <f t="shared" si="9"/>
        <v>32454.512158850357</v>
      </c>
      <c r="N15" s="89">
        <f t="shared" si="10"/>
        <v>334521.51215885038</v>
      </c>
      <c r="O15" s="89">
        <f t="shared" si="11"/>
        <v>16653.632307405307</v>
      </c>
      <c r="P15" s="90">
        <f t="shared" si="4"/>
        <v>0.95564929703519363</v>
      </c>
      <c r="Q15" s="1">
        <v>7049.5812993690561</v>
      </c>
      <c r="R15" s="93">
        <f t="shared" si="12"/>
        <v>0.48888757448947906</v>
      </c>
      <c r="S15" s="93">
        <f t="shared" si="12"/>
        <v>0.48740513552448722</v>
      </c>
      <c r="T15" s="92">
        <v>20087</v>
      </c>
      <c r="U15" s="191">
        <v>202881</v>
      </c>
      <c r="V15" s="191">
        <v>10110.180894005083</v>
      </c>
      <c r="W15" s="196"/>
      <c r="X15" s="89">
        <v>0</v>
      </c>
      <c r="Y15" s="89">
        <f t="shared" si="13"/>
        <v>0</v>
      </c>
      <c r="Z15" s="1"/>
      <c r="AA15" s="1"/>
    </row>
    <row r="16" spans="2:27">
      <c r="B16" s="205">
        <v>1120</v>
      </c>
      <c r="C16" t="s">
        <v>44</v>
      </c>
      <c r="D16" s="1">
        <v>361632</v>
      </c>
      <c r="E16" s="86">
        <f t="shared" si="5"/>
        <v>16864.017907106885</v>
      </c>
      <c r="F16" s="87">
        <f t="shared" si="0"/>
        <v>0.96772202968293752</v>
      </c>
      <c r="G16" s="189">
        <f t="shared" si="6"/>
        <v>360.25228941783075</v>
      </c>
      <c r="H16" s="189">
        <f t="shared" si="7"/>
        <v>7725.2500942759625</v>
      </c>
      <c r="I16" s="189">
        <f t="shared" si="1"/>
        <v>0</v>
      </c>
      <c r="J16" s="88">
        <f t="shared" si="2"/>
        <v>0</v>
      </c>
      <c r="K16" s="189">
        <f t="shared" si="8"/>
        <v>-139.44810682568738</v>
      </c>
      <c r="L16" s="88">
        <f t="shared" si="3"/>
        <v>-2990.3252027700401</v>
      </c>
      <c r="M16" s="89">
        <f t="shared" si="9"/>
        <v>4734.9248915059225</v>
      </c>
      <c r="N16" s="89">
        <f t="shared" si="10"/>
        <v>366366.92489150591</v>
      </c>
      <c r="O16" s="89">
        <f t="shared" si="11"/>
        <v>17084.822089699028</v>
      </c>
      <c r="P16" s="90">
        <f t="shared" si="4"/>
        <v>0.98039262057756105</v>
      </c>
      <c r="Q16" s="1">
        <v>2027.1700213401705</v>
      </c>
      <c r="R16" s="93">
        <f t="shared" si="12"/>
        <v>0.48577016150568825</v>
      </c>
      <c r="S16" s="93">
        <f t="shared" si="12"/>
        <v>0.46789435933872014</v>
      </c>
      <c r="T16" s="92">
        <v>21444</v>
      </c>
      <c r="U16" s="191">
        <v>243397</v>
      </c>
      <c r="V16" s="191">
        <v>11488.577362409138</v>
      </c>
      <c r="W16" s="196"/>
      <c r="X16" s="89">
        <v>0</v>
      </c>
      <c r="Y16" s="89">
        <f t="shared" si="13"/>
        <v>0</v>
      </c>
      <c r="Z16" s="1"/>
      <c r="AA16" s="1"/>
    </row>
    <row r="17" spans="2:27">
      <c r="B17" s="205">
        <v>1121</v>
      </c>
      <c r="C17" t="s">
        <v>45</v>
      </c>
      <c r="D17" s="1">
        <v>354365</v>
      </c>
      <c r="E17" s="86">
        <f t="shared" si="5"/>
        <v>17319.045989932063</v>
      </c>
      <c r="F17" s="87">
        <f t="shared" si="0"/>
        <v>0.99383328634193024</v>
      </c>
      <c r="G17" s="189">
        <f t="shared" si="6"/>
        <v>69.034316409716851</v>
      </c>
      <c r="H17" s="189">
        <f t="shared" si="7"/>
        <v>1412.5111480592166</v>
      </c>
      <c r="I17" s="189">
        <f t="shared" si="1"/>
        <v>0</v>
      </c>
      <c r="J17" s="88">
        <f t="shared" si="2"/>
        <v>0</v>
      </c>
      <c r="K17" s="189">
        <f t="shared" si="8"/>
        <v>-139.44810682568738</v>
      </c>
      <c r="L17" s="88">
        <f t="shared" si="3"/>
        <v>-2853.2477137603896</v>
      </c>
      <c r="M17" s="89">
        <f t="shared" si="9"/>
        <v>-1440.736565701173</v>
      </c>
      <c r="N17" s="89">
        <f t="shared" si="10"/>
        <v>352924.2634342988</v>
      </c>
      <c r="O17" s="89">
        <f t="shared" si="11"/>
        <v>17248.632199516094</v>
      </c>
      <c r="P17" s="90">
        <f t="shared" si="4"/>
        <v>0.98979267297479856</v>
      </c>
      <c r="Q17" s="1">
        <v>1181.2366968216108</v>
      </c>
      <c r="R17" s="93">
        <f t="shared" si="12"/>
        <v>0.48773463313055487</v>
      </c>
      <c r="S17" s="93">
        <f t="shared" si="12"/>
        <v>0.46563056546662385</v>
      </c>
      <c r="T17" s="92">
        <v>20461</v>
      </c>
      <c r="U17" s="191">
        <v>238191</v>
      </c>
      <c r="V17" s="191">
        <v>11816.788212531626</v>
      </c>
      <c r="W17" s="196"/>
      <c r="X17" s="89">
        <v>0</v>
      </c>
      <c r="Y17" s="89">
        <f t="shared" si="13"/>
        <v>0</v>
      </c>
      <c r="Z17" s="1"/>
      <c r="AA17" s="1"/>
    </row>
    <row r="18" spans="2:27">
      <c r="B18" s="205">
        <v>1122</v>
      </c>
      <c r="C18" t="s">
        <v>46</v>
      </c>
      <c r="D18" s="1">
        <v>195533</v>
      </c>
      <c r="E18" s="86">
        <f t="shared" si="5"/>
        <v>15378.136059771921</v>
      </c>
      <c r="F18" s="87">
        <f t="shared" si="0"/>
        <v>0.88245643016254971</v>
      </c>
      <c r="G18" s="189">
        <f t="shared" si="6"/>
        <v>1311.2166717122077</v>
      </c>
      <c r="H18" s="189">
        <f t="shared" si="7"/>
        <v>16672.11998082072</v>
      </c>
      <c r="I18" s="189">
        <f t="shared" si="1"/>
        <v>107.12969351633518</v>
      </c>
      <c r="J18" s="88">
        <f t="shared" si="2"/>
        <v>1362.1540530602019</v>
      </c>
      <c r="K18" s="189">
        <f t="shared" si="8"/>
        <v>-32.318413309352195</v>
      </c>
      <c r="L18" s="88">
        <f t="shared" si="3"/>
        <v>-410.92862522841313</v>
      </c>
      <c r="M18" s="89">
        <f t="shared" si="9"/>
        <v>16261.191355592307</v>
      </c>
      <c r="N18" s="89">
        <f t="shared" si="10"/>
        <v>211794.19135559231</v>
      </c>
      <c r="O18" s="89">
        <f t="shared" si="11"/>
        <v>16657.034318174781</v>
      </c>
      <c r="P18" s="90">
        <f t="shared" si="4"/>
        <v>0.95584451746160526</v>
      </c>
      <c r="Q18" s="1">
        <v>3238.2541480299806</v>
      </c>
      <c r="R18" s="93">
        <f t="shared" si="12"/>
        <v>0.47330786560877658</v>
      </c>
      <c r="S18" s="93">
        <f t="shared" si="12"/>
        <v>0.45256684256953383</v>
      </c>
      <c r="T18" s="92">
        <v>12715</v>
      </c>
      <c r="U18" s="191">
        <v>132717</v>
      </c>
      <c r="V18" s="191">
        <v>10586.869814932992</v>
      </c>
      <c r="W18" s="196"/>
      <c r="X18" s="89">
        <v>0</v>
      </c>
      <c r="Y18" s="89">
        <f t="shared" si="13"/>
        <v>0</v>
      </c>
      <c r="Z18" s="1"/>
      <c r="AA18" s="1"/>
    </row>
    <row r="19" spans="2:27">
      <c r="B19" s="205">
        <v>1124</v>
      </c>
      <c r="C19" t="s">
        <v>47</v>
      </c>
      <c r="D19" s="1">
        <v>653901</v>
      </c>
      <c r="E19" s="86">
        <f t="shared" si="5"/>
        <v>22135.371179039299</v>
      </c>
      <c r="F19" s="87">
        <f t="shared" si="0"/>
        <v>1.2702124987745569</v>
      </c>
      <c r="G19" s="189">
        <f t="shared" si="6"/>
        <v>-3013.4138046189141</v>
      </c>
      <c r="H19" s="189">
        <f t="shared" si="7"/>
        <v>-89019.257202247332</v>
      </c>
      <c r="I19" s="189">
        <f t="shared" si="1"/>
        <v>0</v>
      </c>
      <c r="J19" s="88">
        <f t="shared" si="2"/>
        <v>0</v>
      </c>
      <c r="K19" s="189">
        <f t="shared" si="8"/>
        <v>-139.44810682568738</v>
      </c>
      <c r="L19" s="88">
        <f t="shared" si="3"/>
        <v>-4119.4365237376305</v>
      </c>
      <c r="M19" s="89">
        <f t="shared" si="9"/>
        <v>-93138.693725984966</v>
      </c>
      <c r="N19" s="89">
        <f t="shared" si="10"/>
        <v>560762.30627401499</v>
      </c>
      <c r="O19" s="89">
        <f t="shared" si="11"/>
        <v>18982.509267594698</v>
      </c>
      <c r="P19" s="90">
        <f t="shared" si="4"/>
        <v>1.0892891894505441</v>
      </c>
      <c r="Q19" s="1">
        <v>-8945.6160939930705</v>
      </c>
      <c r="R19" s="93">
        <f t="shared" si="12"/>
        <v>0.45965909344571881</v>
      </c>
      <c r="S19" s="93">
        <f t="shared" si="12"/>
        <v>0.44048751061991936</v>
      </c>
      <c r="T19" s="92">
        <v>29541</v>
      </c>
      <c r="U19" s="191">
        <v>447982</v>
      </c>
      <c r="V19" s="191">
        <v>15366.583198984667</v>
      </c>
      <c r="W19" s="196"/>
      <c r="X19" s="89">
        <v>0</v>
      </c>
      <c r="Y19" s="89">
        <f t="shared" si="13"/>
        <v>0</v>
      </c>
      <c r="Z19" s="1"/>
      <c r="AA19" s="1"/>
    </row>
    <row r="20" spans="2:27">
      <c r="B20" s="205">
        <v>1127</v>
      </c>
      <c r="C20" t="s">
        <v>48</v>
      </c>
      <c r="D20" s="1">
        <v>226344</v>
      </c>
      <c r="E20" s="86">
        <f t="shared" si="5"/>
        <v>19115.277425893084</v>
      </c>
      <c r="F20" s="87">
        <f t="shared" si="0"/>
        <v>1.0969079356078064</v>
      </c>
      <c r="G20" s="189">
        <f t="shared" si="6"/>
        <v>-1080.5538026053366</v>
      </c>
      <c r="H20" s="189">
        <f t="shared" si="7"/>
        <v>-12794.83757664979</v>
      </c>
      <c r="I20" s="189">
        <f t="shared" si="1"/>
        <v>0</v>
      </c>
      <c r="J20" s="88">
        <f t="shared" si="2"/>
        <v>0</v>
      </c>
      <c r="K20" s="189">
        <f t="shared" si="8"/>
        <v>-139.44810682568738</v>
      </c>
      <c r="L20" s="88">
        <f t="shared" si="3"/>
        <v>-1651.2050329229644</v>
      </c>
      <c r="M20" s="89">
        <f t="shared" si="9"/>
        <v>-14446.042609572754</v>
      </c>
      <c r="N20" s="89">
        <f t="shared" si="10"/>
        <v>211897.95739042724</v>
      </c>
      <c r="O20" s="89">
        <f t="shared" si="11"/>
        <v>17895.275516462061</v>
      </c>
      <c r="P20" s="90">
        <f t="shared" si="4"/>
        <v>1.026899546710514</v>
      </c>
      <c r="Q20" s="1">
        <v>-1711.8305436164337</v>
      </c>
      <c r="R20" s="93">
        <f t="shared" si="12"/>
        <v>0.47903420786094686</v>
      </c>
      <c r="S20" s="93">
        <f t="shared" si="12"/>
        <v>0.47328844537791304</v>
      </c>
      <c r="T20" s="92">
        <v>11841</v>
      </c>
      <c r="U20" s="191">
        <v>153035</v>
      </c>
      <c r="V20" s="191">
        <v>12974.565493853328</v>
      </c>
      <c r="W20" s="196"/>
      <c r="X20" s="89">
        <v>0</v>
      </c>
      <c r="Y20" s="89">
        <f t="shared" si="13"/>
        <v>0</v>
      </c>
      <c r="Z20" s="1"/>
      <c r="AA20" s="1"/>
    </row>
    <row r="21" spans="2:27">
      <c r="B21" s="205">
        <v>1130</v>
      </c>
      <c r="C21" t="s">
        <v>49</v>
      </c>
      <c r="D21" s="1">
        <v>226502</v>
      </c>
      <c r="E21" s="86">
        <f t="shared" si="5"/>
        <v>16226.233970914824</v>
      </c>
      <c r="F21" s="87">
        <f t="shared" si="0"/>
        <v>0.93112354119515828</v>
      </c>
      <c r="G21" s="189">
        <f t="shared" si="6"/>
        <v>768.43400858075006</v>
      </c>
      <c r="H21" s="189">
        <f t="shared" si="7"/>
        <v>10726.57032577869</v>
      </c>
      <c r="I21" s="189">
        <f t="shared" si="1"/>
        <v>0</v>
      </c>
      <c r="J21" s="88">
        <f t="shared" si="2"/>
        <v>0</v>
      </c>
      <c r="K21" s="189">
        <f t="shared" si="8"/>
        <v>-139.44810682568738</v>
      </c>
      <c r="L21" s="88">
        <f t="shared" si="3"/>
        <v>-1946.5561231797701</v>
      </c>
      <c r="M21" s="89">
        <f t="shared" si="9"/>
        <v>8780.0142025989189</v>
      </c>
      <c r="N21" s="89">
        <f t="shared" si="10"/>
        <v>235282.01420259892</v>
      </c>
      <c r="O21" s="89">
        <f t="shared" si="11"/>
        <v>16855.219872669884</v>
      </c>
      <c r="P21" s="90">
        <f t="shared" si="4"/>
        <v>0.9672171647219604</v>
      </c>
      <c r="Q21" s="1">
        <v>2241.0461820503442</v>
      </c>
      <c r="R21" s="93">
        <f t="shared" si="12"/>
        <v>0.51006366878895959</v>
      </c>
      <c r="S21" s="94">
        <f t="shared" si="12"/>
        <v>0.49426960792190705</v>
      </c>
      <c r="T21" s="92">
        <v>13959</v>
      </c>
      <c r="U21" s="191">
        <v>149995</v>
      </c>
      <c r="V21" s="191">
        <v>10858.973430826034</v>
      </c>
      <c r="W21" s="196"/>
      <c r="X21" s="89">
        <v>0</v>
      </c>
      <c r="Y21" s="89">
        <f t="shared" si="13"/>
        <v>0</v>
      </c>
      <c r="Z21" s="1"/>
      <c r="AA21" s="1"/>
    </row>
    <row r="22" spans="2:27">
      <c r="B22" s="205">
        <v>1133</v>
      </c>
      <c r="C22" t="s">
        <v>50</v>
      </c>
      <c r="D22" s="1">
        <v>65550</v>
      </c>
      <c r="E22" s="86">
        <f t="shared" si="5"/>
        <v>25095.712098009186</v>
      </c>
      <c r="F22" s="87">
        <f t="shared" si="0"/>
        <v>1.4400882151334504</v>
      </c>
      <c r="G22" s="189">
        <f t="shared" si="6"/>
        <v>-4908.031992759642</v>
      </c>
      <c r="H22" s="189">
        <f t="shared" si="7"/>
        <v>-12819.779565088185</v>
      </c>
      <c r="I22" s="189">
        <f t="shared" si="1"/>
        <v>0</v>
      </c>
      <c r="J22" s="88">
        <f t="shared" si="2"/>
        <v>0</v>
      </c>
      <c r="K22" s="189">
        <f t="shared" si="8"/>
        <v>-139.44810682568738</v>
      </c>
      <c r="L22" s="88">
        <f t="shared" si="3"/>
        <v>-364.2384550286954</v>
      </c>
      <c r="M22" s="89">
        <f t="shared" si="9"/>
        <v>-13184.018020116881</v>
      </c>
      <c r="N22" s="89">
        <f t="shared" si="10"/>
        <v>52365.981979883116</v>
      </c>
      <c r="O22" s="89">
        <f t="shared" si="11"/>
        <v>20048.23199842386</v>
      </c>
      <c r="P22" s="90">
        <f t="shared" si="4"/>
        <v>1.1504444473397459</v>
      </c>
      <c r="Q22" s="1">
        <v>-6153.4005252872284</v>
      </c>
      <c r="R22" s="93">
        <f t="shared" si="12"/>
        <v>0.27452314751803386</v>
      </c>
      <c r="S22" s="94">
        <f t="shared" si="12"/>
        <v>0.30819163801525579</v>
      </c>
      <c r="T22" s="92">
        <v>2612</v>
      </c>
      <c r="U22" s="191">
        <v>51431</v>
      </c>
      <c r="V22" s="191">
        <v>19183.513614323016</v>
      </c>
      <c r="W22" s="196"/>
      <c r="X22" s="89">
        <v>0</v>
      </c>
      <c r="Y22" s="89">
        <f t="shared" si="13"/>
        <v>0</v>
      </c>
      <c r="Z22" s="1"/>
      <c r="AA22" s="1"/>
    </row>
    <row r="23" spans="2:27">
      <c r="B23" s="205">
        <v>1134</v>
      </c>
      <c r="C23" t="s">
        <v>51</v>
      </c>
      <c r="D23" s="1">
        <v>110211</v>
      </c>
      <c r="E23" s="86">
        <f t="shared" si="5"/>
        <v>28324.595219737854</v>
      </c>
      <c r="F23" s="87">
        <f t="shared" si="0"/>
        <v>1.6253739130839633</v>
      </c>
      <c r="G23" s="189">
        <f t="shared" si="6"/>
        <v>-6974.5171906659889</v>
      </c>
      <c r="H23" s="189">
        <f t="shared" si="7"/>
        <v>-27137.846388881364</v>
      </c>
      <c r="I23" s="189">
        <f t="shared" si="1"/>
        <v>0</v>
      </c>
      <c r="J23" s="88">
        <f t="shared" si="2"/>
        <v>0</v>
      </c>
      <c r="K23" s="189">
        <f t="shared" si="8"/>
        <v>-139.44810682568738</v>
      </c>
      <c r="L23" s="88">
        <f t="shared" si="3"/>
        <v>-542.59258365874962</v>
      </c>
      <c r="M23" s="89">
        <f t="shared" si="9"/>
        <v>-27680.438972540112</v>
      </c>
      <c r="N23" s="89">
        <f t="shared" si="10"/>
        <v>82530.561027459888</v>
      </c>
      <c r="O23" s="89">
        <f t="shared" si="11"/>
        <v>21210.629922246182</v>
      </c>
      <c r="P23" s="90">
        <f t="shared" si="4"/>
        <v>1.2171472986019307</v>
      </c>
      <c r="Q23" s="1">
        <v>-15056.666525226879</v>
      </c>
      <c r="R23" s="93">
        <f t="shared" si="12"/>
        <v>0.2234383846008681</v>
      </c>
      <c r="S23" s="93">
        <f t="shared" si="12"/>
        <v>0.23853091671622179</v>
      </c>
      <c r="T23" s="92">
        <v>3891</v>
      </c>
      <c r="U23" s="191">
        <v>90083</v>
      </c>
      <c r="V23" s="191">
        <v>22869.51002792587</v>
      </c>
      <c r="W23" s="196"/>
      <c r="X23" s="89">
        <v>0</v>
      </c>
      <c r="Y23" s="89">
        <f t="shared" si="13"/>
        <v>0</v>
      </c>
      <c r="Z23" s="1"/>
      <c r="AA23" s="1"/>
    </row>
    <row r="24" spans="2:27">
      <c r="B24" s="205">
        <v>1135</v>
      </c>
      <c r="C24" t="s">
        <v>52</v>
      </c>
      <c r="D24" s="1">
        <v>92270</v>
      </c>
      <c r="E24" s="86">
        <f t="shared" si="5"/>
        <v>20045.622420160766</v>
      </c>
      <c r="F24" s="87">
        <f t="shared" si="0"/>
        <v>1.1502946997299357</v>
      </c>
      <c r="G24" s="189">
        <f t="shared" si="6"/>
        <v>-1675.9745989366529</v>
      </c>
      <c r="H24" s="189">
        <f t="shared" si="7"/>
        <v>-7714.5110789054133</v>
      </c>
      <c r="I24" s="189">
        <f t="shared" si="1"/>
        <v>0</v>
      </c>
      <c r="J24" s="88">
        <f t="shared" si="2"/>
        <v>0</v>
      </c>
      <c r="K24" s="189">
        <f t="shared" si="8"/>
        <v>-139.44810682568738</v>
      </c>
      <c r="L24" s="88">
        <f t="shared" si="3"/>
        <v>-641.87963571863907</v>
      </c>
      <c r="M24" s="89">
        <f t="shared" si="9"/>
        <v>-8356.3907146240526</v>
      </c>
      <c r="N24" s="89">
        <f t="shared" si="10"/>
        <v>83913.609285375947</v>
      </c>
      <c r="O24" s="89">
        <f t="shared" si="11"/>
        <v>18230.199714398423</v>
      </c>
      <c r="P24" s="90">
        <f t="shared" si="4"/>
        <v>1.0461187817944804</v>
      </c>
      <c r="Q24" s="1">
        <v>-6685.8130083832821</v>
      </c>
      <c r="R24" s="93">
        <f t="shared" si="12"/>
        <v>0.38628885650325273</v>
      </c>
      <c r="S24" s="93">
        <f t="shared" si="12"/>
        <v>0.3853853443221732</v>
      </c>
      <c r="T24" s="92">
        <v>4603</v>
      </c>
      <c r="U24" s="191">
        <v>66559</v>
      </c>
      <c r="V24" s="191">
        <v>14469.347826086956</v>
      </c>
      <c r="W24" s="196"/>
      <c r="X24" s="89">
        <v>0</v>
      </c>
      <c r="Y24" s="89">
        <f t="shared" si="13"/>
        <v>0</v>
      </c>
      <c r="Z24" s="1"/>
      <c r="AA24" s="1"/>
    </row>
    <row r="25" spans="2:27">
      <c r="B25" s="205">
        <v>1144</v>
      </c>
      <c r="C25" t="s">
        <v>53</v>
      </c>
      <c r="D25" s="1">
        <v>10112</v>
      </c>
      <c r="E25" s="86">
        <f t="shared" si="5"/>
        <v>17464.594127806562</v>
      </c>
      <c r="F25" s="87">
        <f t="shared" si="0"/>
        <v>1.002185396745058</v>
      </c>
      <c r="G25" s="189">
        <f t="shared" si="6"/>
        <v>-24.11649182996247</v>
      </c>
      <c r="H25" s="189">
        <f t="shared" si="7"/>
        <v>-13.96344876954827</v>
      </c>
      <c r="I25" s="189">
        <f t="shared" si="1"/>
        <v>0</v>
      </c>
      <c r="J25" s="88">
        <f t="shared" si="2"/>
        <v>0</v>
      </c>
      <c r="K25" s="189">
        <f t="shared" si="8"/>
        <v>-139.44810682568738</v>
      </c>
      <c r="L25" s="88">
        <f t="shared" si="3"/>
        <v>-80.740453852072989</v>
      </c>
      <c r="M25" s="89">
        <f t="shared" si="9"/>
        <v>-94.703902621621253</v>
      </c>
      <c r="N25" s="89">
        <f t="shared" si="10"/>
        <v>10017.296097378379</v>
      </c>
      <c r="O25" s="89">
        <f t="shared" si="11"/>
        <v>17301.029529150914</v>
      </c>
      <c r="P25" s="90">
        <f t="shared" si="4"/>
        <v>0.99279943271992466</v>
      </c>
      <c r="Q25" s="1">
        <v>-9.0503002072376972</v>
      </c>
      <c r="R25" s="93">
        <f t="shared" si="12"/>
        <v>0.56775193798449608</v>
      </c>
      <c r="S25" s="93">
        <f t="shared" si="12"/>
        <v>0.54338273687592886</v>
      </c>
      <c r="T25" s="92">
        <v>579</v>
      </c>
      <c r="U25" s="191">
        <v>6450</v>
      </c>
      <c r="V25" s="191">
        <v>11315.78947368421</v>
      </c>
      <c r="W25" s="196"/>
      <c r="X25" s="89">
        <v>0</v>
      </c>
      <c r="Y25" s="89">
        <f t="shared" si="13"/>
        <v>0</v>
      </c>
      <c r="Z25" s="1"/>
      <c r="AA25" s="1"/>
    </row>
    <row r="26" spans="2:27">
      <c r="B26" s="205">
        <v>1145</v>
      </c>
      <c r="C26" t="s">
        <v>54</v>
      </c>
      <c r="D26" s="1">
        <v>17576</v>
      </c>
      <c r="E26" s="86">
        <f t="shared" si="5"/>
        <v>19378.169790518194</v>
      </c>
      <c r="F26" s="87">
        <f t="shared" si="0"/>
        <v>1.1119937078172835</v>
      </c>
      <c r="G26" s="189">
        <f t="shared" si="6"/>
        <v>-1248.8049159654067</v>
      </c>
      <c r="H26" s="189">
        <f t="shared" si="7"/>
        <v>-1132.6660587806239</v>
      </c>
      <c r="I26" s="189">
        <f t="shared" si="1"/>
        <v>0</v>
      </c>
      <c r="J26" s="88">
        <f t="shared" si="2"/>
        <v>0</v>
      </c>
      <c r="K26" s="189">
        <f t="shared" si="8"/>
        <v>-139.44810682568738</v>
      </c>
      <c r="L26" s="88">
        <f t="shared" si="3"/>
        <v>-126.47943289089845</v>
      </c>
      <c r="M26" s="89">
        <f t="shared" si="9"/>
        <v>-1259.1454916715222</v>
      </c>
      <c r="N26" s="89">
        <f t="shared" si="10"/>
        <v>16316.854508328477</v>
      </c>
      <c r="O26" s="89">
        <f t="shared" si="11"/>
        <v>17989.9167677271</v>
      </c>
      <c r="P26" s="90">
        <f t="shared" si="4"/>
        <v>1.0323304247059257</v>
      </c>
      <c r="Q26" s="1">
        <v>64.548286203858197</v>
      </c>
      <c r="R26" s="93">
        <f t="shared" si="12"/>
        <v>0.58929378786508724</v>
      </c>
      <c r="S26" s="93">
        <f t="shared" si="12"/>
        <v>0.56476224097411565</v>
      </c>
      <c r="T26" s="92">
        <v>907</v>
      </c>
      <c r="U26" s="191">
        <v>11059</v>
      </c>
      <c r="V26" s="191">
        <v>12384.098544232924</v>
      </c>
      <c r="W26" s="196"/>
      <c r="X26" s="89">
        <v>0</v>
      </c>
      <c r="Y26" s="89">
        <f t="shared" si="13"/>
        <v>0</v>
      </c>
      <c r="Z26" s="1"/>
      <c r="AA26" s="1"/>
    </row>
    <row r="27" spans="2:27">
      <c r="B27" s="205">
        <v>1146</v>
      </c>
      <c r="C27" t="s">
        <v>55</v>
      </c>
      <c r="D27" s="1">
        <v>199329</v>
      </c>
      <c r="E27" s="86">
        <f t="shared" si="5"/>
        <v>16964.170212765956</v>
      </c>
      <c r="F27" s="87">
        <f t="shared" si="0"/>
        <v>0.97346915311720383</v>
      </c>
      <c r="G27" s="189">
        <f t="shared" si="6"/>
        <v>296.15481379602573</v>
      </c>
      <c r="H27" s="189">
        <f t="shared" si="7"/>
        <v>3479.8190621033023</v>
      </c>
      <c r="I27" s="189">
        <f t="shared" si="1"/>
        <v>0</v>
      </c>
      <c r="J27" s="88">
        <f t="shared" si="2"/>
        <v>0</v>
      </c>
      <c r="K27" s="189">
        <f t="shared" si="8"/>
        <v>-139.44810682568738</v>
      </c>
      <c r="L27" s="88">
        <f t="shared" si="3"/>
        <v>-1638.5152552018267</v>
      </c>
      <c r="M27" s="89">
        <f t="shared" si="9"/>
        <v>1841.3038069014756</v>
      </c>
      <c r="N27" s="89">
        <f t="shared" si="10"/>
        <v>201170.30380690147</v>
      </c>
      <c r="O27" s="89">
        <f t="shared" si="11"/>
        <v>17120.876919736296</v>
      </c>
      <c r="P27" s="90">
        <f t="shared" si="4"/>
        <v>0.98246158501389713</v>
      </c>
      <c r="Q27" s="1">
        <v>2502.4078973488067</v>
      </c>
      <c r="R27" s="93">
        <f t="shared" si="12"/>
        <v>0.52681690054537655</v>
      </c>
      <c r="S27" s="93">
        <f t="shared" si="12"/>
        <v>0.5222689353097093</v>
      </c>
      <c r="T27" s="92">
        <v>11750</v>
      </c>
      <c r="U27" s="191">
        <v>130552</v>
      </c>
      <c r="V27" s="191">
        <v>11144.00341442595</v>
      </c>
      <c r="W27" s="196"/>
      <c r="X27" s="89">
        <v>0</v>
      </c>
      <c r="Y27" s="89">
        <f t="shared" si="13"/>
        <v>0</v>
      </c>
      <c r="Z27" s="1"/>
      <c r="AA27" s="1"/>
    </row>
    <row r="28" spans="2:27">
      <c r="B28" s="205">
        <v>1149</v>
      </c>
      <c r="C28" t="s">
        <v>56</v>
      </c>
      <c r="D28" s="1">
        <v>735886</v>
      </c>
      <c r="E28" s="86">
        <f t="shared" si="5"/>
        <v>16728.483746305981</v>
      </c>
      <c r="F28" s="87">
        <f t="shared" si="0"/>
        <v>0.9599445596930396</v>
      </c>
      <c r="G28" s="189">
        <f t="shared" si="6"/>
        <v>446.99415233040929</v>
      </c>
      <c r="H28" s="189">
        <f t="shared" si="7"/>
        <v>19663.272761014705</v>
      </c>
      <c r="I28" s="189">
        <f t="shared" si="1"/>
        <v>0</v>
      </c>
      <c r="J28" s="88">
        <f t="shared" si="2"/>
        <v>0</v>
      </c>
      <c r="K28" s="189">
        <f t="shared" si="8"/>
        <v>-139.44810682568738</v>
      </c>
      <c r="L28" s="88">
        <f t="shared" si="3"/>
        <v>-6134.3222192619878</v>
      </c>
      <c r="M28" s="89">
        <f t="shared" si="9"/>
        <v>13528.950541752718</v>
      </c>
      <c r="N28" s="89">
        <f t="shared" si="10"/>
        <v>749414.95054175274</v>
      </c>
      <c r="O28" s="89">
        <f t="shared" si="11"/>
        <v>17036.029791810703</v>
      </c>
      <c r="P28" s="90">
        <f t="shared" si="4"/>
        <v>0.97759273138119784</v>
      </c>
      <c r="Q28" s="1">
        <v>8375.7830982444902</v>
      </c>
      <c r="R28" s="93">
        <f t="shared" si="12"/>
        <v>0.51869042189399306</v>
      </c>
      <c r="S28" s="93">
        <f t="shared" si="12"/>
        <v>0.5094726373373738</v>
      </c>
      <c r="T28" s="92">
        <v>43990</v>
      </c>
      <c r="U28" s="191">
        <v>484553</v>
      </c>
      <c r="V28" s="191">
        <v>11082.336527685657</v>
      </c>
      <c r="W28" s="196"/>
      <c r="X28" s="89">
        <v>0</v>
      </c>
      <c r="Y28" s="89">
        <f t="shared" si="13"/>
        <v>0</v>
      </c>
      <c r="Z28" s="1"/>
      <c r="AA28" s="1"/>
    </row>
    <row r="29" spans="2:27">
      <c r="B29" s="205">
        <v>1151</v>
      </c>
      <c r="C29" t="s">
        <v>57</v>
      </c>
      <c r="D29" s="1">
        <v>4101</v>
      </c>
      <c r="E29" s="86">
        <f t="shared" si="5"/>
        <v>18726.027397260274</v>
      </c>
      <c r="F29" s="87">
        <f t="shared" si="0"/>
        <v>1.0745712759910053</v>
      </c>
      <c r="G29" s="189">
        <f t="shared" si="6"/>
        <v>-831.43378428033793</v>
      </c>
      <c r="H29" s="189">
        <f t="shared" si="7"/>
        <v>-182.083998757394</v>
      </c>
      <c r="I29" s="189">
        <f t="shared" si="1"/>
        <v>0</v>
      </c>
      <c r="J29" s="88">
        <f t="shared" si="2"/>
        <v>0</v>
      </c>
      <c r="K29" s="189">
        <f t="shared" si="8"/>
        <v>-139.44810682568738</v>
      </c>
      <c r="L29" s="88">
        <f t="shared" si="3"/>
        <v>-30.539135394825536</v>
      </c>
      <c r="M29" s="89">
        <f t="shared" si="9"/>
        <v>-212.62313415221954</v>
      </c>
      <c r="N29" s="89">
        <f t="shared" si="10"/>
        <v>3888.3768658477807</v>
      </c>
      <c r="O29" s="89">
        <f t="shared" si="11"/>
        <v>17755.145506154251</v>
      </c>
      <c r="P29" s="90">
        <f t="shared" si="4"/>
        <v>1.0188583492484657</v>
      </c>
      <c r="Q29" s="1">
        <v>8.7932025122879622</v>
      </c>
      <c r="R29" s="93">
        <f t="shared" si="12"/>
        <v>0.52510226850130159</v>
      </c>
      <c r="S29" s="93">
        <f t="shared" si="12"/>
        <v>0.51117439390311614</v>
      </c>
      <c r="T29" s="92">
        <v>219</v>
      </c>
      <c r="U29" s="191">
        <v>2689</v>
      </c>
      <c r="V29" s="191">
        <v>12391.705069124424</v>
      </c>
      <c r="W29" s="196"/>
      <c r="X29" s="89">
        <v>0</v>
      </c>
      <c r="Y29" s="89">
        <f t="shared" si="13"/>
        <v>0</v>
      </c>
      <c r="Z29" s="1"/>
      <c r="AA29" s="1"/>
    </row>
    <row r="30" spans="2:27">
      <c r="B30" s="205">
        <v>1160</v>
      </c>
      <c r="C30" t="s">
        <v>58</v>
      </c>
      <c r="D30" s="1">
        <v>158286</v>
      </c>
      <c r="E30" s="86">
        <f t="shared" si="5"/>
        <v>17240.605598518679</v>
      </c>
      <c r="F30" s="87">
        <f t="shared" si="0"/>
        <v>0.98933207582342775</v>
      </c>
      <c r="G30" s="189">
        <f t="shared" si="6"/>
        <v>119.23616691428236</v>
      </c>
      <c r="H30" s="189">
        <f t="shared" si="7"/>
        <v>1094.7072484400262</v>
      </c>
      <c r="I30" s="189">
        <f t="shared" si="1"/>
        <v>0</v>
      </c>
      <c r="J30" s="88">
        <f t="shared" si="2"/>
        <v>0</v>
      </c>
      <c r="K30" s="189">
        <f t="shared" si="8"/>
        <v>-139.44810682568738</v>
      </c>
      <c r="L30" s="88">
        <f t="shared" si="3"/>
        <v>-1280.2730687666358</v>
      </c>
      <c r="M30" s="89">
        <f t="shared" si="9"/>
        <v>-185.56582032660958</v>
      </c>
      <c r="N30" s="89">
        <f t="shared" si="10"/>
        <v>158100.43417967338</v>
      </c>
      <c r="O30" s="89">
        <f t="shared" si="11"/>
        <v>17220.393658607274</v>
      </c>
      <c r="P30" s="90">
        <f t="shared" si="4"/>
        <v>0.98817223718813763</v>
      </c>
      <c r="Q30" s="1">
        <v>2388.6531153667383</v>
      </c>
      <c r="R30" s="93">
        <f t="shared" si="12"/>
        <v>0.399473051350969</v>
      </c>
      <c r="S30" s="93">
        <f t="shared" si="12"/>
        <v>0.3824007300622958</v>
      </c>
      <c r="T30" s="92">
        <v>9181</v>
      </c>
      <c r="U30" s="191">
        <v>113104</v>
      </c>
      <c r="V30" s="191">
        <v>12471.496306097695</v>
      </c>
      <c r="W30" s="196"/>
      <c r="X30" s="89">
        <v>0</v>
      </c>
      <c r="Y30" s="89">
        <f t="shared" si="13"/>
        <v>0</v>
      </c>
      <c r="Z30" s="1"/>
      <c r="AA30" s="1"/>
    </row>
    <row r="31" spans="2:27">
      <c r="B31" s="205">
        <v>1505</v>
      </c>
      <c r="C31" t="s">
        <v>59</v>
      </c>
      <c r="D31" s="1">
        <v>391523</v>
      </c>
      <c r="E31" s="86">
        <f t="shared" si="5"/>
        <v>15994.239960782712</v>
      </c>
      <c r="F31" s="87">
        <f t="shared" si="0"/>
        <v>0.9178108350775539</v>
      </c>
      <c r="G31" s="189">
        <f t="shared" si="6"/>
        <v>916.91017506530159</v>
      </c>
      <c r="H31" s="189">
        <f t="shared" si="7"/>
        <v>22445.044175423518</v>
      </c>
      <c r="I31" s="189">
        <f t="shared" si="1"/>
        <v>0</v>
      </c>
      <c r="J31" s="88">
        <f t="shared" si="2"/>
        <v>0</v>
      </c>
      <c r="K31" s="189">
        <f t="shared" si="8"/>
        <v>-139.44810682568738</v>
      </c>
      <c r="L31" s="88">
        <f t="shared" si="3"/>
        <v>-3413.5502069860013</v>
      </c>
      <c r="M31" s="89">
        <f t="shared" si="9"/>
        <v>19031.493968437517</v>
      </c>
      <c r="N31" s="89">
        <f t="shared" si="10"/>
        <v>410554.49396843754</v>
      </c>
      <c r="O31" s="89">
        <f t="shared" si="11"/>
        <v>16771.702029022326</v>
      </c>
      <c r="P31" s="90">
        <f t="shared" si="4"/>
        <v>0.96242459051962304</v>
      </c>
      <c r="Q31" s="1">
        <v>5207.6193803575388</v>
      </c>
      <c r="R31" s="93">
        <f t="shared" si="12"/>
        <v>0.46102119942234282</v>
      </c>
      <c r="S31" s="93">
        <f t="shared" si="12"/>
        <v>0.46692998240950773</v>
      </c>
      <c r="T31" s="92">
        <v>24479</v>
      </c>
      <c r="U31" s="191">
        <v>267979</v>
      </c>
      <c r="V31" s="191">
        <v>10903.206119293678</v>
      </c>
      <c r="W31" s="196"/>
      <c r="X31" s="89">
        <v>0</v>
      </c>
      <c r="Y31" s="89">
        <f t="shared" si="13"/>
        <v>0</v>
      </c>
      <c r="Z31" s="1"/>
      <c r="AA31" s="1"/>
    </row>
    <row r="32" spans="2:27">
      <c r="B32" s="205">
        <v>1506</v>
      </c>
      <c r="C32" t="s">
        <v>60</v>
      </c>
      <c r="D32" s="1">
        <v>564527</v>
      </c>
      <c r="E32" s="86">
        <f t="shared" si="5"/>
        <v>16957.345829203088</v>
      </c>
      <c r="F32" s="87">
        <f t="shared" si="0"/>
        <v>0.97307754381334932</v>
      </c>
      <c r="G32" s="189">
        <f t="shared" si="6"/>
        <v>300.52241927626079</v>
      </c>
      <c r="H32" s="189">
        <f t="shared" si="7"/>
        <v>10004.691860125999</v>
      </c>
      <c r="I32" s="189">
        <f t="shared" si="1"/>
        <v>0</v>
      </c>
      <c r="J32" s="88">
        <f t="shared" si="2"/>
        <v>0</v>
      </c>
      <c r="K32" s="189">
        <f t="shared" si="8"/>
        <v>-139.44810682568738</v>
      </c>
      <c r="L32" s="88">
        <f t="shared" si="3"/>
        <v>-4642.3669243339582</v>
      </c>
      <c r="M32" s="89">
        <f t="shared" si="9"/>
        <v>5362.3249357920404</v>
      </c>
      <c r="N32" s="89">
        <f t="shared" si="10"/>
        <v>569889.32493579201</v>
      </c>
      <c r="O32" s="89">
        <f t="shared" si="11"/>
        <v>17118.420141653663</v>
      </c>
      <c r="P32" s="90">
        <f t="shared" si="4"/>
        <v>0.98232060566450952</v>
      </c>
      <c r="Q32" s="1">
        <v>-66.525913988206412</v>
      </c>
      <c r="R32" s="93">
        <f t="shared" si="12"/>
        <v>0.43788603929099945</v>
      </c>
      <c r="S32" s="93">
        <f t="shared" si="12"/>
        <v>0.43235753570056207</v>
      </c>
      <c r="T32" s="92">
        <v>33291</v>
      </c>
      <c r="U32" s="191">
        <v>392609</v>
      </c>
      <c r="V32" s="191">
        <v>11838.766094744144</v>
      </c>
      <c r="W32" s="196"/>
      <c r="X32" s="89">
        <v>0</v>
      </c>
      <c r="Y32" s="89">
        <f t="shared" si="13"/>
        <v>0</v>
      </c>
      <c r="Z32" s="1"/>
      <c r="AA32" s="1"/>
    </row>
    <row r="33" spans="2:27">
      <c r="B33" s="205">
        <v>1508</v>
      </c>
      <c r="C33" s="228" t="s">
        <v>61</v>
      </c>
      <c r="D33" s="1">
        <v>1031762.5660028417</v>
      </c>
      <c r="E33" s="86">
        <f t="shared" si="5"/>
        <v>17293.172753680534</v>
      </c>
      <c r="F33" s="87">
        <f t="shared" si="0"/>
        <v>0.99234858080866317</v>
      </c>
      <c r="G33" s="189">
        <f t="shared" si="6"/>
        <v>85.593187610695608</v>
      </c>
      <c r="H33" s="189">
        <f t="shared" si="7"/>
        <v>5106.7463524169316</v>
      </c>
      <c r="I33" s="189">
        <f t="shared" si="1"/>
        <v>0</v>
      </c>
      <c r="J33" s="88">
        <f t="shared" si="2"/>
        <v>0</v>
      </c>
      <c r="K33" s="189">
        <f t="shared" si="8"/>
        <v>-139.44810682568738</v>
      </c>
      <c r="L33" s="88">
        <f t="shared" si="3"/>
        <v>-8319.8923975409853</v>
      </c>
      <c r="M33" s="89">
        <f t="shared" si="9"/>
        <v>-3213.1460451240537</v>
      </c>
      <c r="N33" s="89">
        <f t="shared" si="10"/>
        <v>1028549.4199577176</v>
      </c>
      <c r="O33" s="89">
        <f t="shared" si="11"/>
        <v>17239.317834465543</v>
      </c>
      <c r="P33" s="90">
        <f t="shared" si="4"/>
        <v>0.98925817898282242</v>
      </c>
      <c r="Q33" s="1">
        <v>5962.4102504052889</v>
      </c>
      <c r="R33" s="93">
        <f t="shared" si="12"/>
        <v>0.43636815404182178</v>
      </c>
      <c r="S33" s="93">
        <f t="shared" si="12"/>
        <v>0.42517342377969208</v>
      </c>
      <c r="T33" s="92">
        <v>59663</v>
      </c>
      <c r="U33" s="191">
        <v>718313.45125519997</v>
      </c>
      <c r="V33" s="191">
        <v>12134.083098334402</v>
      </c>
      <c r="W33" s="196"/>
      <c r="X33" s="89">
        <v>0</v>
      </c>
      <c r="Y33" s="89">
        <f t="shared" si="13"/>
        <v>0</v>
      </c>
      <c r="Z33" s="1"/>
      <c r="AA33" s="1"/>
    </row>
    <row r="34" spans="2:27">
      <c r="B34" s="205">
        <v>1511</v>
      </c>
      <c r="C34" t="s">
        <v>62</v>
      </c>
      <c r="D34" s="1">
        <v>54007</v>
      </c>
      <c r="E34" s="86">
        <f t="shared" si="5"/>
        <v>17829.976890062728</v>
      </c>
      <c r="F34" s="87">
        <f t="shared" si="0"/>
        <v>1.0231524610739382</v>
      </c>
      <c r="G34" s="189">
        <f t="shared" si="6"/>
        <v>-257.96145967390856</v>
      </c>
      <c r="H34" s="189">
        <f t="shared" si="7"/>
        <v>-781.36526135226904</v>
      </c>
      <c r="I34" s="189">
        <f t="shared" si="1"/>
        <v>0</v>
      </c>
      <c r="J34" s="88">
        <f t="shared" si="2"/>
        <v>0</v>
      </c>
      <c r="K34" s="189">
        <f t="shared" si="8"/>
        <v>-139.44810682568738</v>
      </c>
      <c r="L34" s="88">
        <f t="shared" si="3"/>
        <v>-422.38831557500708</v>
      </c>
      <c r="M34" s="89">
        <f t="shared" si="9"/>
        <v>-1203.7535769272761</v>
      </c>
      <c r="N34" s="89">
        <f t="shared" si="10"/>
        <v>52803.246423072727</v>
      </c>
      <c r="O34" s="89">
        <f t="shared" si="11"/>
        <v>17432.567323563129</v>
      </c>
      <c r="P34" s="90">
        <f t="shared" si="4"/>
        <v>1.0003475758783211</v>
      </c>
      <c r="Q34" s="1">
        <v>-398.64524927068487</v>
      </c>
      <c r="R34" s="93">
        <f t="shared" si="12"/>
        <v>0.5513903251752269</v>
      </c>
      <c r="S34" s="93">
        <f t="shared" si="12"/>
        <v>0.56112172701686758</v>
      </c>
      <c r="T34" s="92">
        <v>3029</v>
      </c>
      <c r="U34" s="191">
        <v>34812</v>
      </c>
      <c r="V34" s="191">
        <v>11421.259842519685</v>
      </c>
      <c r="W34" s="196"/>
      <c r="X34" s="89">
        <v>0</v>
      </c>
      <c r="Y34" s="89">
        <f t="shared" si="13"/>
        <v>0</v>
      </c>
      <c r="Z34" s="1"/>
      <c r="AA34" s="1"/>
    </row>
    <row r="35" spans="2:27">
      <c r="B35" s="206">
        <v>1514</v>
      </c>
      <c r="C35" s="207" t="s">
        <v>63</v>
      </c>
      <c r="D35" s="218">
        <v>45032</v>
      </c>
      <c r="E35" s="219">
        <f t="shared" si="5"/>
        <v>18478.457119409111</v>
      </c>
      <c r="F35" s="220">
        <f t="shared" si="0"/>
        <v>1.0603647438886923</v>
      </c>
      <c r="G35" s="221">
        <f t="shared" si="6"/>
        <v>-822.95601203622562</v>
      </c>
      <c r="H35" s="221">
        <f t="shared" si="7"/>
        <v>-2005.5438013322819</v>
      </c>
      <c r="I35" s="221">
        <f t="shared" si="1"/>
        <v>0</v>
      </c>
      <c r="J35" s="222">
        <f t="shared" si="2"/>
        <v>0</v>
      </c>
      <c r="K35" s="221">
        <f t="shared" si="8"/>
        <v>-139.44810682568738</v>
      </c>
      <c r="L35" s="222">
        <f t="shared" si="3"/>
        <v>-339.83503633420014</v>
      </c>
      <c r="M35" s="223">
        <f t="shared" si="9"/>
        <v>-2345.378837666482</v>
      </c>
      <c r="N35" s="223">
        <f t="shared" si="10"/>
        <v>42686.621162333518</v>
      </c>
      <c r="O35" s="223">
        <f t="shared" si="11"/>
        <v>17516.053000547196</v>
      </c>
      <c r="P35" s="224">
        <f t="shared" si="4"/>
        <v>1.0051383042341318</v>
      </c>
      <c r="Q35" s="218">
        <v>-259.20468035412978</v>
      </c>
      <c r="R35" s="224">
        <f t="shared" si="12"/>
        <v>0.50181757545439387</v>
      </c>
      <c r="S35" s="224">
        <f t="shared" si="12"/>
        <v>0.50058506205640096</v>
      </c>
      <c r="T35" s="92">
        <v>2437</v>
      </c>
      <c r="U35" s="225">
        <v>29985</v>
      </c>
      <c r="V35" s="225">
        <v>12314.168377823409</v>
      </c>
      <c r="W35" s="226"/>
      <c r="X35" s="234">
        <v>571.04699999999866</v>
      </c>
      <c r="Y35" s="223">
        <f t="shared" si="13"/>
        <v>234.32375871973682</v>
      </c>
      <c r="Z35" s="1"/>
      <c r="AA35" s="1"/>
    </row>
    <row r="36" spans="2:27">
      <c r="B36" s="205">
        <v>1515</v>
      </c>
      <c r="C36" t="s">
        <v>64</v>
      </c>
      <c r="D36" s="1">
        <v>168637</v>
      </c>
      <c r="E36" s="86">
        <f t="shared" si="5"/>
        <v>18731.200710874153</v>
      </c>
      <c r="F36" s="87">
        <f t="shared" si="0"/>
        <v>1.0748681405684852</v>
      </c>
      <c r="G36" s="189">
        <f t="shared" si="6"/>
        <v>-834.74470499322058</v>
      </c>
      <c r="H36" s="189">
        <f t="shared" si="7"/>
        <v>-7515.2065790539646</v>
      </c>
      <c r="I36" s="189">
        <f t="shared" si="1"/>
        <v>0</v>
      </c>
      <c r="J36" s="88">
        <f t="shared" si="2"/>
        <v>0</v>
      </c>
      <c r="K36" s="189">
        <f t="shared" si="8"/>
        <v>-139.44810682568738</v>
      </c>
      <c r="L36" s="88">
        <f t="shared" si="3"/>
        <v>-1255.4513057516633</v>
      </c>
      <c r="M36" s="89">
        <f t="shared" si="9"/>
        <v>-8770.657884805627</v>
      </c>
      <c r="N36" s="89">
        <f t="shared" si="10"/>
        <v>159866.34211519436</v>
      </c>
      <c r="O36" s="89">
        <f t="shared" si="11"/>
        <v>17757.007899055243</v>
      </c>
      <c r="P36" s="90">
        <f t="shared" si="4"/>
        <v>1.0189652204963582</v>
      </c>
      <c r="Q36" s="1">
        <v>1802.019736155853</v>
      </c>
      <c r="R36" s="93">
        <f t="shared" si="12"/>
        <v>0.40151257012258468</v>
      </c>
      <c r="S36" s="93">
        <f t="shared" si="12"/>
        <v>0.4058713785157238</v>
      </c>
      <c r="T36" s="92">
        <v>9003</v>
      </c>
      <c r="U36" s="191">
        <v>120325</v>
      </c>
      <c r="V36" s="191">
        <v>13323.552209057691</v>
      </c>
      <c r="W36" s="196"/>
      <c r="X36" s="89">
        <v>0</v>
      </c>
      <c r="Y36" s="89">
        <f t="shared" si="13"/>
        <v>0</v>
      </c>
      <c r="Z36" s="1"/>
      <c r="AA36" s="1"/>
    </row>
    <row r="37" spans="2:27">
      <c r="B37" s="205">
        <v>1516</v>
      </c>
      <c r="C37" t="s">
        <v>65</v>
      </c>
      <c r="D37" s="1">
        <v>163395</v>
      </c>
      <c r="E37" s="86">
        <f t="shared" si="5"/>
        <v>18240.120562625583</v>
      </c>
      <c r="F37" s="87">
        <f t="shared" si="0"/>
        <v>1.0466880781173045</v>
      </c>
      <c r="G37" s="189">
        <f t="shared" si="6"/>
        <v>-520.45341011413609</v>
      </c>
      <c r="H37" s="189">
        <f t="shared" si="7"/>
        <v>-4662.2216478024311</v>
      </c>
      <c r="I37" s="189">
        <f t="shared" si="1"/>
        <v>0</v>
      </c>
      <c r="J37" s="88">
        <f t="shared" si="2"/>
        <v>0</v>
      </c>
      <c r="K37" s="189">
        <f t="shared" si="8"/>
        <v>-139.44810682568738</v>
      </c>
      <c r="L37" s="88">
        <f t="shared" si="3"/>
        <v>-1249.1761409445076</v>
      </c>
      <c r="M37" s="89">
        <f t="shared" si="9"/>
        <v>-5911.3977887469391</v>
      </c>
      <c r="N37" s="89">
        <f t="shared" si="10"/>
        <v>157483.60221125305</v>
      </c>
      <c r="O37" s="89">
        <f t="shared" si="11"/>
        <v>17580.219045685761</v>
      </c>
      <c r="P37" s="90">
        <f t="shared" si="4"/>
        <v>1.0088203980139332</v>
      </c>
      <c r="Q37" s="1">
        <v>-151.2698260042016</v>
      </c>
      <c r="R37" s="93">
        <f t="shared" si="12"/>
        <v>0.49508637727838373</v>
      </c>
      <c r="S37" s="93">
        <f t="shared" si="12"/>
        <v>0.47906401824525935</v>
      </c>
      <c r="T37" s="92">
        <v>8958</v>
      </c>
      <c r="U37" s="191">
        <v>109288</v>
      </c>
      <c r="V37" s="191">
        <v>12332.204919882646</v>
      </c>
      <c r="W37" s="196"/>
      <c r="X37" s="89">
        <v>0</v>
      </c>
      <c r="Y37" s="89">
        <f t="shared" si="13"/>
        <v>0</v>
      </c>
      <c r="Z37" s="1"/>
      <c r="AA37" s="1"/>
    </row>
    <row r="38" spans="2:27">
      <c r="B38" s="205">
        <v>1517</v>
      </c>
      <c r="C38" t="s">
        <v>66</v>
      </c>
      <c r="D38" s="1">
        <v>81647</v>
      </c>
      <c r="E38" s="86">
        <f t="shared" si="5"/>
        <v>15089.07780447237</v>
      </c>
      <c r="F38" s="87">
        <f t="shared" si="0"/>
        <v>0.86586915878653881</v>
      </c>
      <c r="G38" s="189">
        <f t="shared" si="6"/>
        <v>1496.2139551039204</v>
      </c>
      <c r="H38" s="189">
        <f t="shared" si="7"/>
        <v>8096.0137110673131</v>
      </c>
      <c r="I38" s="189">
        <f t="shared" si="1"/>
        <v>208.30008287117806</v>
      </c>
      <c r="J38" s="88">
        <f t="shared" si="2"/>
        <v>1127.1117484159445</v>
      </c>
      <c r="K38" s="189">
        <f t="shared" si="8"/>
        <v>68.851976045490687</v>
      </c>
      <c r="L38" s="88">
        <f t="shared" si="3"/>
        <v>372.55804238215012</v>
      </c>
      <c r="M38" s="89">
        <f t="shared" si="9"/>
        <v>8468.5717534494634</v>
      </c>
      <c r="N38" s="89">
        <f t="shared" si="10"/>
        <v>90115.571753449462</v>
      </c>
      <c r="O38" s="89">
        <f t="shared" si="11"/>
        <v>16654.143735621783</v>
      </c>
      <c r="P38" s="90">
        <f t="shared" si="4"/>
        <v>0.95567864474784503</v>
      </c>
      <c r="Q38" s="1">
        <v>1949.8445178914762</v>
      </c>
      <c r="R38" s="93">
        <f t="shared" si="12"/>
        <v>0.49698392035349553</v>
      </c>
      <c r="S38" s="93">
        <f t="shared" si="12"/>
        <v>0.47180825287018946</v>
      </c>
      <c r="T38" s="92">
        <v>5411</v>
      </c>
      <c r="U38" s="191">
        <v>54541</v>
      </c>
      <c r="V38" s="191">
        <v>10252.067669172933</v>
      </c>
      <c r="W38" s="196"/>
      <c r="X38" s="89">
        <v>0</v>
      </c>
      <c r="Y38" s="89">
        <f t="shared" si="13"/>
        <v>0</v>
      </c>
      <c r="Z38" s="1"/>
      <c r="AA38" s="1"/>
    </row>
    <row r="39" spans="2:27">
      <c r="B39" s="205">
        <v>1520</v>
      </c>
      <c r="C39" t="s">
        <v>67</v>
      </c>
      <c r="D39" s="1">
        <v>164252</v>
      </c>
      <c r="E39" s="86">
        <f t="shared" si="5"/>
        <v>14840.2602096133</v>
      </c>
      <c r="F39" s="87">
        <f t="shared" si="0"/>
        <v>0.85159105085021036</v>
      </c>
      <c r="G39" s="189">
        <f t="shared" si="6"/>
        <v>1655.4572158137255</v>
      </c>
      <c r="H39" s="189">
        <f t="shared" si="7"/>
        <v>18322.600464626314</v>
      </c>
      <c r="I39" s="189">
        <f t="shared" si="1"/>
        <v>295.38624107185274</v>
      </c>
      <c r="J39" s="88">
        <f t="shared" si="2"/>
        <v>3269.3349161832662</v>
      </c>
      <c r="K39" s="189">
        <f t="shared" si="8"/>
        <v>155.93813424616536</v>
      </c>
      <c r="L39" s="88">
        <f t="shared" si="3"/>
        <v>1725.9232698365583</v>
      </c>
      <c r="M39" s="89">
        <f t="shared" si="9"/>
        <v>20048.523734462873</v>
      </c>
      <c r="N39" s="89">
        <f t="shared" si="10"/>
        <v>184300.52373446288</v>
      </c>
      <c r="O39" s="89">
        <f t="shared" si="11"/>
        <v>16651.655559673192</v>
      </c>
      <c r="P39" s="90">
        <f t="shared" si="4"/>
        <v>0.95553586366848176</v>
      </c>
      <c r="Q39" s="1">
        <v>6015.7088918911286</v>
      </c>
      <c r="R39" s="93">
        <f t="shared" si="12"/>
        <v>0.42518004338394794</v>
      </c>
      <c r="S39" s="94">
        <f t="shared" si="12"/>
        <v>0.42350608778546667</v>
      </c>
      <c r="T39" s="92">
        <v>11068</v>
      </c>
      <c r="U39" s="191">
        <v>115250</v>
      </c>
      <c r="V39" s="191">
        <v>10425.146992311171</v>
      </c>
      <c r="W39" s="196"/>
      <c r="X39" s="89">
        <v>0</v>
      </c>
      <c r="Y39" s="89">
        <f t="shared" si="13"/>
        <v>0</v>
      </c>
      <c r="Z39" s="1"/>
      <c r="AA39" s="1"/>
    </row>
    <row r="40" spans="2:27">
      <c r="B40" s="205">
        <v>1525</v>
      </c>
      <c r="C40" t="s">
        <v>68</v>
      </c>
      <c r="D40" s="1">
        <v>70316</v>
      </c>
      <c r="E40" s="86">
        <f t="shared" si="5"/>
        <v>16228.017539810753</v>
      </c>
      <c r="F40" s="87">
        <f t="shared" si="0"/>
        <v>0.93122588921930971</v>
      </c>
      <c r="G40" s="189">
        <f t="shared" si="6"/>
        <v>767.29252448735531</v>
      </c>
      <c r="H40" s="189">
        <f t="shared" si="7"/>
        <v>3324.6785086037107</v>
      </c>
      <c r="I40" s="189">
        <f t="shared" si="1"/>
        <v>0</v>
      </c>
      <c r="J40" s="88">
        <f t="shared" si="2"/>
        <v>0</v>
      </c>
      <c r="K40" s="189">
        <f t="shared" si="8"/>
        <v>-139.44810682568738</v>
      </c>
      <c r="L40" s="88">
        <f t="shared" si="3"/>
        <v>-604.22864687570336</v>
      </c>
      <c r="M40" s="89">
        <f t="shared" si="9"/>
        <v>2720.4498617280074</v>
      </c>
      <c r="N40" s="89">
        <f t="shared" si="10"/>
        <v>73036.449861728004</v>
      </c>
      <c r="O40" s="89">
        <f t="shared" si="11"/>
        <v>16855.861957472422</v>
      </c>
      <c r="P40" s="90">
        <f t="shared" si="4"/>
        <v>0.96725401001065514</v>
      </c>
      <c r="Q40" s="1">
        <v>919.88961865637157</v>
      </c>
      <c r="R40" s="93">
        <f t="shared" si="12"/>
        <v>0.42686688311688314</v>
      </c>
      <c r="S40" s="93">
        <f t="shared" si="12"/>
        <v>0.44234409140363434</v>
      </c>
      <c r="T40" s="92">
        <v>4333</v>
      </c>
      <c r="U40" s="191">
        <v>49280</v>
      </c>
      <c r="V40" s="191">
        <v>11251.141552511415</v>
      </c>
      <c r="W40" s="196"/>
      <c r="X40" s="89">
        <v>0</v>
      </c>
      <c r="Y40" s="89">
        <f t="shared" si="13"/>
        <v>0</v>
      </c>
      <c r="Z40" s="1"/>
      <c r="AA40" s="1"/>
    </row>
    <row r="41" spans="2:27">
      <c r="B41" s="205">
        <v>1528</v>
      </c>
      <c r="C41" t="s">
        <v>69</v>
      </c>
      <c r="D41" s="1">
        <v>114054</v>
      </c>
      <c r="E41" s="86">
        <f t="shared" si="5"/>
        <v>14955.940204563336</v>
      </c>
      <c r="F41" s="87">
        <f t="shared" si="0"/>
        <v>0.85822921265265872</v>
      </c>
      <c r="G41" s="189">
        <f t="shared" si="6"/>
        <v>1581.4220190457022</v>
      </c>
      <c r="H41" s="189">
        <f t="shared" si="7"/>
        <v>12059.924317242525</v>
      </c>
      <c r="I41" s="189">
        <f t="shared" si="1"/>
        <v>254.89824283934001</v>
      </c>
      <c r="J41" s="88">
        <f t="shared" si="2"/>
        <v>1943.8539998928068</v>
      </c>
      <c r="K41" s="189">
        <f t="shared" si="8"/>
        <v>115.45013601365264</v>
      </c>
      <c r="L41" s="88">
        <f t="shared" si="3"/>
        <v>880.42273724011511</v>
      </c>
      <c r="M41" s="89">
        <f t="shared" si="9"/>
        <v>12940.34705448264</v>
      </c>
      <c r="N41" s="89">
        <f t="shared" si="10"/>
        <v>126994.34705448264</v>
      </c>
      <c r="O41" s="89">
        <f t="shared" si="11"/>
        <v>16652.812359622691</v>
      </c>
      <c r="P41" s="90">
        <f t="shared" si="4"/>
        <v>0.95560224528650606</v>
      </c>
      <c r="Q41" s="1">
        <v>2953.3755393532265</v>
      </c>
      <c r="R41" s="93">
        <f t="shared" si="12"/>
        <v>0.46170605423694061</v>
      </c>
      <c r="S41" s="93">
        <f t="shared" si="12"/>
        <v>0.46170605423694056</v>
      </c>
      <c r="T41" s="92">
        <v>7626</v>
      </c>
      <c r="U41" s="191">
        <v>78028</v>
      </c>
      <c r="V41" s="191">
        <v>10231.838447416732</v>
      </c>
      <c r="W41" s="196"/>
      <c r="X41" s="89">
        <v>0</v>
      </c>
      <c r="Y41" s="89">
        <f t="shared" si="13"/>
        <v>0</v>
      </c>
      <c r="Z41" s="1"/>
      <c r="AA41" s="1"/>
    </row>
    <row r="42" spans="2:27">
      <c r="B42" s="205">
        <v>1531</v>
      </c>
      <c r="C42" t="s">
        <v>70</v>
      </c>
      <c r="D42" s="1">
        <v>149969</v>
      </c>
      <c r="E42" s="86">
        <f t="shared" si="5"/>
        <v>15306.08287405593</v>
      </c>
      <c r="F42" s="87">
        <f t="shared" si="0"/>
        <v>0.8783217420051791</v>
      </c>
      <c r="G42" s="189">
        <f t="shared" si="6"/>
        <v>1357.3307105704421</v>
      </c>
      <c r="H42" s="189">
        <f t="shared" si="7"/>
        <v>13299.12630216919</v>
      </c>
      <c r="I42" s="189">
        <f t="shared" si="1"/>
        <v>132.34830851693212</v>
      </c>
      <c r="J42" s="88">
        <f t="shared" si="2"/>
        <v>1296.748726848901</v>
      </c>
      <c r="K42" s="189">
        <f t="shared" si="8"/>
        <v>-7.0997983087552541</v>
      </c>
      <c r="L42" s="88">
        <f t="shared" si="3"/>
        <v>-69.563823829183974</v>
      </c>
      <c r="M42" s="89">
        <f t="shared" si="9"/>
        <v>13229.562478340007</v>
      </c>
      <c r="N42" s="89">
        <f t="shared" si="10"/>
        <v>163198.56247834</v>
      </c>
      <c r="O42" s="89">
        <f t="shared" si="11"/>
        <v>16656.313786317616</v>
      </c>
      <c r="P42" s="90">
        <f t="shared" si="4"/>
        <v>0.95580317058003128</v>
      </c>
      <c r="Q42" s="1">
        <v>4565.4469518204787</v>
      </c>
      <c r="R42" s="93">
        <f t="shared" si="12"/>
        <v>0.43973925732498753</v>
      </c>
      <c r="S42" s="93">
        <f t="shared" si="12"/>
        <v>0.4340085131898912</v>
      </c>
      <c r="T42" s="92">
        <v>9798</v>
      </c>
      <c r="U42" s="191">
        <v>104164</v>
      </c>
      <c r="V42" s="191">
        <v>10673.634593708372</v>
      </c>
      <c r="W42" s="196"/>
      <c r="X42" s="89">
        <v>0</v>
      </c>
      <c r="Y42" s="89">
        <f t="shared" si="13"/>
        <v>0</v>
      </c>
      <c r="Z42" s="1"/>
      <c r="AA42" s="1"/>
    </row>
    <row r="43" spans="2:27">
      <c r="B43" s="205">
        <v>1532</v>
      </c>
      <c r="C43" t="s">
        <v>71</v>
      </c>
      <c r="D43" s="1">
        <v>154873</v>
      </c>
      <c r="E43" s="86">
        <f t="shared" si="5"/>
        <v>17543.384685092886</v>
      </c>
      <c r="F43" s="87">
        <f t="shared" si="0"/>
        <v>1.006706701124416</v>
      </c>
      <c r="G43" s="189">
        <f t="shared" si="6"/>
        <v>-74.542448493209676</v>
      </c>
      <c r="H43" s="189">
        <f t="shared" si="7"/>
        <v>-658.06073529805496</v>
      </c>
      <c r="I43" s="189">
        <f t="shared" si="1"/>
        <v>0</v>
      </c>
      <c r="J43" s="88">
        <f t="shared" si="2"/>
        <v>0</v>
      </c>
      <c r="K43" s="189">
        <f t="shared" si="8"/>
        <v>-139.44810682568738</v>
      </c>
      <c r="L43" s="88">
        <f t="shared" si="3"/>
        <v>-1231.0478870571683</v>
      </c>
      <c r="M43" s="89">
        <f t="shared" si="9"/>
        <v>-1889.1086223552234</v>
      </c>
      <c r="N43" s="89">
        <f t="shared" si="10"/>
        <v>152983.89137764479</v>
      </c>
      <c r="O43" s="89">
        <f t="shared" si="11"/>
        <v>17329.394129773991</v>
      </c>
      <c r="P43" s="90">
        <f t="shared" si="4"/>
        <v>0.99442710229649345</v>
      </c>
      <c r="Q43" s="1">
        <v>2475.3336610889523</v>
      </c>
      <c r="R43" s="93">
        <f t="shared" si="12"/>
        <v>0.4870044454685985</v>
      </c>
      <c r="S43" s="93">
        <f t="shared" si="12"/>
        <v>0.47774014500407952</v>
      </c>
      <c r="T43" s="92">
        <v>8828</v>
      </c>
      <c r="U43" s="191">
        <v>104151</v>
      </c>
      <c r="V43" s="191">
        <v>11871.76564459136</v>
      </c>
      <c r="W43" s="196"/>
      <c r="X43" s="89">
        <v>0</v>
      </c>
      <c r="Y43" s="89">
        <f t="shared" si="13"/>
        <v>0</v>
      </c>
      <c r="Z43" s="1"/>
      <c r="AA43" s="1"/>
    </row>
    <row r="44" spans="2:27">
      <c r="B44" s="205">
        <v>1535</v>
      </c>
      <c r="C44" t="s">
        <v>72</v>
      </c>
      <c r="D44" s="1">
        <v>119949</v>
      </c>
      <c r="E44" s="86">
        <f t="shared" si="5"/>
        <v>16397.676008202325</v>
      </c>
      <c r="F44" s="87">
        <f t="shared" si="0"/>
        <v>0.94096154286301226</v>
      </c>
      <c r="G44" s="189">
        <f t="shared" si="6"/>
        <v>658.71110471674945</v>
      </c>
      <c r="H44" s="189">
        <f t="shared" si="7"/>
        <v>4818.4717310030219</v>
      </c>
      <c r="I44" s="189">
        <f t="shared" si="1"/>
        <v>0</v>
      </c>
      <c r="J44" s="88">
        <f t="shared" si="2"/>
        <v>0</v>
      </c>
      <c r="K44" s="189">
        <f t="shared" si="8"/>
        <v>-139.44810682568738</v>
      </c>
      <c r="L44" s="88">
        <f t="shared" si="3"/>
        <v>-1020.0629014299031</v>
      </c>
      <c r="M44" s="89">
        <f t="shared" si="9"/>
        <v>3798.408829573119</v>
      </c>
      <c r="N44" s="89">
        <f t="shared" si="10"/>
        <v>123747.40882957312</v>
      </c>
      <c r="O44" s="89">
        <f t="shared" si="11"/>
        <v>16916.939006093387</v>
      </c>
      <c r="P44" s="90">
        <f t="shared" si="4"/>
        <v>0.9707588453223881</v>
      </c>
      <c r="Q44" s="1">
        <v>1727.9899377962847</v>
      </c>
      <c r="R44" s="93">
        <f t="shared" si="12"/>
        <v>0.45427982541222117</v>
      </c>
      <c r="S44" s="93">
        <f t="shared" si="12"/>
        <v>0.43976684834385582</v>
      </c>
      <c r="T44" s="92">
        <v>7315</v>
      </c>
      <c r="U44" s="191">
        <v>82480</v>
      </c>
      <c r="V44" s="191">
        <v>11389.119027892848</v>
      </c>
      <c r="W44" s="196"/>
      <c r="X44" s="89">
        <v>0</v>
      </c>
      <c r="Y44" s="89">
        <f t="shared" si="13"/>
        <v>0</v>
      </c>
      <c r="Z44" s="1"/>
      <c r="AA44" s="1"/>
    </row>
    <row r="45" spans="2:27">
      <c r="B45" s="205">
        <v>1539</v>
      </c>
      <c r="C45" t="s">
        <v>73</v>
      </c>
      <c r="D45" s="1">
        <v>113500</v>
      </c>
      <c r="E45" s="86">
        <f t="shared" si="5"/>
        <v>15774.84364141765</v>
      </c>
      <c r="F45" s="87">
        <f t="shared" si="0"/>
        <v>0.9052210327747795</v>
      </c>
      <c r="G45" s="189">
        <f t="shared" si="6"/>
        <v>1057.323819458941</v>
      </c>
      <c r="H45" s="189">
        <f t="shared" si="7"/>
        <v>7607.4448810070799</v>
      </c>
      <c r="I45" s="189">
        <f t="shared" si="1"/>
        <v>0</v>
      </c>
      <c r="J45" s="88">
        <f t="shared" si="2"/>
        <v>0</v>
      </c>
      <c r="K45" s="189">
        <f t="shared" si="8"/>
        <v>-139.44810682568738</v>
      </c>
      <c r="L45" s="88">
        <f t="shared" si="3"/>
        <v>-1003.3291286108206</v>
      </c>
      <c r="M45" s="89">
        <f t="shared" si="9"/>
        <v>6604.1157523962593</v>
      </c>
      <c r="N45" s="89">
        <f t="shared" si="10"/>
        <v>120104.11575239626</v>
      </c>
      <c r="O45" s="89">
        <f t="shared" si="11"/>
        <v>16692.719354050903</v>
      </c>
      <c r="P45" s="90">
        <f t="shared" si="4"/>
        <v>0.95789226169062414</v>
      </c>
      <c r="Q45" s="1">
        <v>1180.3377720361332</v>
      </c>
      <c r="R45" s="93">
        <f t="shared" si="12"/>
        <v>0.38764930984314061</v>
      </c>
      <c r="S45" s="93">
        <f t="shared" si="12"/>
        <v>0.38784217284659345</v>
      </c>
      <c r="T45" s="92">
        <v>7195</v>
      </c>
      <c r="U45" s="191">
        <v>81793</v>
      </c>
      <c r="V45" s="191">
        <v>11366.45358532518</v>
      </c>
      <c r="W45" s="196"/>
      <c r="X45" s="89">
        <v>0</v>
      </c>
      <c r="Y45" s="89">
        <f t="shared" si="13"/>
        <v>0</v>
      </c>
      <c r="Z45" s="1"/>
      <c r="AA45" s="1"/>
    </row>
    <row r="46" spans="2:27">
      <c r="B46" s="205">
        <v>1547</v>
      </c>
      <c r="C46" t="s">
        <v>74</v>
      </c>
      <c r="D46" s="1">
        <v>68384</v>
      </c>
      <c r="E46" s="86">
        <f t="shared" si="5"/>
        <v>18091.005291005291</v>
      </c>
      <c r="F46" s="87">
        <f t="shared" si="0"/>
        <v>1.0381312718980524</v>
      </c>
      <c r="G46" s="189">
        <f t="shared" si="6"/>
        <v>-425.01963627714895</v>
      </c>
      <c r="H46" s="189">
        <f t="shared" si="7"/>
        <v>-1606.5742251276229</v>
      </c>
      <c r="I46" s="189">
        <f t="shared" si="1"/>
        <v>0</v>
      </c>
      <c r="J46" s="88">
        <f t="shared" si="2"/>
        <v>0</v>
      </c>
      <c r="K46" s="189">
        <f t="shared" si="8"/>
        <v>-139.44810682568738</v>
      </c>
      <c r="L46" s="88">
        <f t="shared" si="3"/>
        <v>-527.11384380109826</v>
      </c>
      <c r="M46" s="89">
        <f t="shared" si="9"/>
        <v>-2133.6880689287209</v>
      </c>
      <c r="N46" s="89">
        <f t="shared" si="10"/>
        <v>66250.311931071279</v>
      </c>
      <c r="O46" s="89">
        <f t="shared" si="11"/>
        <v>17526.537547902455</v>
      </c>
      <c r="P46" s="90">
        <f t="shared" si="4"/>
        <v>1.0057399477750024</v>
      </c>
      <c r="Q46" s="1">
        <v>186.4032214449735</v>
      </c>
      <c r="R46" s="93">
        <f t="shared" si="12"/>
        <v>0.49059441550232141</v>
      </c>
      <c r="S46" s="94">
        <f t="shared" si="12"/>
        <v>0.48231333541619725</v>
      </c>
      <c r="T46" s="92">
        <v>3780</v>
      </c>
      <c r="U46" s="191">
        <v>45877</v>
      </c>
      <c r="V46" s="191">
        <v>12204.575685022613</v>
      </c>
      <c r="W46" s="196"/>
      <c r="X46" s="89">
        <v>0</v>
      </c>
      <c r="Y46" s="89">
        <f t="shared" si="13"/>
        <v>0</v>
      </c>
      <c r="Z46" s="1"/>
      <c r="AA46" s="1"/>
    </row>
    <row r="47" spans="2:27">
      <c r="B47" s="205">
        <v>1554</v>
      </c>
      <c r="C47" t="s">
        <v>75</v>
      </c>
      <c r="D47" s="1">
        <v>100359</v>
      </c>
      <c r="E47" s="86">
        <f t="shared" si="5"/>
        <v>16707.00849009489</v>
      </c>
      <c r="F47" s="87">
        <f t="shared" si="0"/>
        <v>0.95871222712300597</v>
      </c>
      <c r="G47" s="189">
        <f t="shared" si="6"/>
        <v>460.73831630550791</v>
      </c>
      <c r="H47" s="189">
        <f t="shared" si="7"/>
        <v>2767.6550660471862</v>
      </c>
      <c r="I47" s="189">
        <f t="shared" si="1"/>
        <v>0</v>
      </c>
      <c r="J47" s="88">
        <f t="shared" si="2"/>
        <v>0</v>
      </c>
      <c r="K47" s="189">
        <f t="shared" si="8"/>
        <v>-139.44810682568738</v>
      </c>
      <c r="L47" s="88">
        <f t="shared" si="3"/>
        <v>-837.66477770190409</v>
      </c>
      <c r="M47" s="89">
        <f t="shared" si="9"/>
        <v>1929.9902883452821</v>
      </c>
      <c r="N47" s="89">
        <f t="shared" si="10"/>
        <v>102288.99028834529</v>
      </c>
      <c r="O47" s="89">
        <f t="shared" si="11"/>
        <v>17028.298699574712</v>
      </c>
      <c r="P47" s="90">
        <f t="shared" si="4"/>
        <v>0.97714909165598585</v>
      </c>
      <c r="Q47" s="1">
        <v>1349.0453310105652</v>
      </c>
      <c r="R47" s="93">
        <f t="shared" si="12"/>
        <v>0.4657582263506112</v>
      </c>
      <c r="S47" s="94">
        <f t="shared" si="12"/>
        <v>0.46209810093105774</v>
      </c>
      <c r="T47" s="92">
        <v>6007</v>
      </c>
      <c r="U47" s="191">
        <v>68469</v>
      </c>
      <c r="V47" s="191">
        <v>11426.735647530038</v>
      </c>
      <c r="W47" s="196"/>
      <c r="X47" s="89">
        <v>0</v>
      </c>
      <c r="Y47" s="89">
        <f t="shared" si="13"/>
        <v>0</v>
      </c>
      <c r="Z47" s="1"/>
      <c r="AA47" s="1"/>
    </row>
    <row r="48" spans="2:27">
      <c r="B48" s="205">
        <v>1557</v>
      </c>
      <c r="C48" t="s">
        <v>76</v>
      </c>
      <c r="D48" s="1">
        <v>36935</v>
      </c>
      <c r="E48" s="86">
        <f t="shared" si="5"/>
        <v>13479.927007299271</v>
      </c>
      <c r="F48" s="87">
        <f t="shared" si="0"/>
        <v>0.77352991412468253</v>
      </c>
      <c r="G48" s="189">
        <f t="shared" si="6"/>
        <v>2526.0704652947038</v>
      </c>
      <c r="H48" s="189">
        <f t="shared" si="7"/>
        <v>6921.4330749074879</v>
      </c>
      <c r="I48" s="189">
        <f t="shared" si="1"/>
        <v>771.50286188176267</v>
      </c>
      <c r="J48" s="88">
        <f t="shared" si="2"/>
        <v>2113.91784155603</v>
      </c>
      <c r="K48" s="189">
        <f t="shared" si="8"/>
        <v>632.05475505607524</v>
      </c>
      <c r="L48" s="88">
        <f t="shared" si="3"/>
        <v>1731.8300288536464</v>
      </c>
      <c r="M48" s="89">
        <f t="shared" si="9"/>
        <v>8653.2631037611336</v>
      </c>
      <c r="N48" s="89">
        <f t="shared" si="10"/>
        <v>45588.263103761135</v>
      </c>
      <c r="O48" s="89">
        <f t="shared" si="11"/>
        <v>16638.052227650049</v>
      </c>
      <c r="P48" s="90">
        <f t="shared" si="4"/>
        <v>0.95475525230122626</v>
      </c>
      <c r="Q48" s="1">
        <v>1948.8471777901668</v>
      </c>
      <c r="R48" s="93">
        <f t="shared" si="12"/>
        <v>0.41578503526525606</v>
      </c>
      <c r="S48" s="94">
        <f t="shared" si="12"/>
        <v>0.39925031952493206</v>
      </c>
      <c r="T48" s="92">
        <v>2740</v>
      </c>
      <c r="U48" s="191">
        <v>26088</v>
      </c>
      <c r="V48" s="191">
        <v>9633.6779911373706</v>
      </c>
      <c r="W48" s="196"/>
      <c r="X48" s="89">
        <v>0</v>
      </c>
      <c r="Y48" s="89">
        <f t="shared" si="13"/>
        <v>0</v>
      </c>
      <c r="Z48" s="1"/>
      <c r="AA48" s="1"/>
    </row>
    <row r="49" spans="2:27">
      <c r="B49" s="205">
        <v>1560</v>
      </c>
      <c r="C49" t="s">
        <v>77</v>
      </c>
      <c r="D49" s="1">
        <v>44469</v>
      </c>
      <c r="E49" s="86">
        <f t="shared" si="5"/>
        <v>14503.913894324853</v>
      </c>
      <c r="F49" s="87">
        <f t="shared" si="0"/>
        <v>0.83229020921803065</v>
      </c>
      <c r="G49" s="189">
        <f t="shared" si="6"/>
        <v>1870.7188575983316</v>
      </c>
      <c r="H49" s="189">
        <f t="shared" si="7"/>
        <v>5735.6240173964843</v>
      </c>
      <c r="I49" s="189">
        <f t="shared" si="1"/>
        <v>413.10745142280916</v>
      </c>
      <c r="J49" s="88">
        <f t="shared" si="2"/>
        <v>1266.5874460623329</v>
      </c>
      <c r="K49" s="189">
        <f t="shared" si="8"/>
        <v>273.65934459712179</v>
      </c>
      <c r="L49" s="88">
        <f t="shared" si="3"/>
        <v>839.03955053477534</v>
      </c>
      <c r="M49" s="89">
        <f t="shared" si="9"/>
        <v>6574.6635679312594</v>
      </c>
      <c r="N49" s="89">
        <f t="shared" si="10"/>
        <v>51043.66356793126</v>
      </c>
      <c r="O49" s="89">
        <f t="shared" si="11"/>
        <v>16648.292096520308</v>
      </c>
      <c r="P49" s="90">
        <f t="shared" si="4"/>
        <v>0.95534285525216001</v>
      </c>
      <c r="Q49" s="1">
        <v>1738.2523529579112</v>
      </c>
      <c r="R49" s="93">
        <f t="shared" si="12"/>
        <v>0.46154604614474465</v>
      </c>
      <c r="S49" s="94">
        <f t="shared" si="12"/>
        <v>0.4667896881889691</v>
      </c>
      <c r="T49" s="92">
        <v>3066</v>
      </c>
      <c r="U49" s="191">
        <v>30426</v>
      </c>
      <c r="V49" s="191">
        <v>9888.2027949301264</v>
      </c>
      <c r="W49" s="196"/>
      <c r="X49" s="89">
        <v>0</v>
      </c>
      <c r="Y49" s="89">
        <f t="shared" si="13"/>
        <v>0</v>
      </c>
      <c r="Z49" s="1"/>
      <c r="AA49" s="1"/>
    </row>
    <row r="50" spans="2:27">
      <c r="B50" s="205">
        <v>1563</v>
      </c>
      <c r="C50" t="s">
        <v>78</v>
      </c>
      <c r="D50" s="1">
        <v>138528</v>
      </c>
      <c r="E50" s="86">
        <f t="shared" si="5"/>
        <v>19527.488018043416</v>
      </c>
      <c r="F50" s="87">
        <f t="shared" si="0"/>
        <v>1.1205621604248006</v>
      </c>
      <c r="G50" s="189">
        <f t="shared" si="6"/>
        <v>-1344.3685815815488</v>
      </c>
      <c r="H50" s="189">
        <f t="shared" si="7"/>
        <v>-9536.950717739508</v>
      </c>
      <c r="I50" s="189">
        <f t="shared" si="1"/>
        <v>0</v>
      </c>
      <c r="J50" s="88">
        <f t="shared" si="2"/>
        <v>0</v>
      </c>
      <c r="K50" s="189">
        <f t="shared" si="8"/>
        <v>-139.44810682568738</v>
      </c>
      <c r="L50" s="88">
        <f t="shared" si="3"/>
        <v>-989.24486982142628</v>
      </c>
      <c r="M50" s="89">
        <f t="shared" si="9"/>
        <v>-10526.195587560935</v>
      </c>
      <c r="N50" s="89">
        <f t="shared" si="10"/>
        <v>128001.80441243906</v>
      </c>
      <c r="O50" s="89">
        <f t="shared" si="11"/>
        <v>18043.671329636178</v>
      </c>
      <c r="P50" s="90">
        <f t="shared" si="4"/>
        <v>1.0354150676446319</v>
      </c>
      <c r="Q50" s="1">
        <v>-3974.5281341453301</v>
      </c>
      <c r="R50" s="93">
        <f t="shared" si="12"/>
        <v>0.41924247236366247</v>
      </c>
      <c r="S50" s="94">
        <f t="shared" si="12"/>
        <v>0.4390486472669613</v>
      </c>
      <c r="T50" s="92">
        <v>7094</v>
      </c>
      <c r="U50" s="191">
        <v>97607</v>
      </c>
      <c r="V50" s="191">
        <v>13569.720561657166</v>
      </c>
      <c r="W50" s="196"/>
      <c r="X50" s="89">
        <v>0</v>
      </c>
      <c r="Y50" s="89">
        <f t="shared" si="13"/>
        <v>0</v>
      </c>
      <c r="Z50" s="1"/>
      <c r="AA50" s="1"/>
    </row>
    <row r="51" spans="2:27">
      <c r="B51" s="205">
        <v>1566</v>
      </c>
      <c r="C51" t="s">
        <v>79</v>
      </c>
      <c r="D51" s="1">
        <v>91703</v>
      </c>
      <c r="E51" s="86">
        <f t="shared" si="5"/>
        <v>15329.82280173855</v>
      </c>
      <c r="F51" s="87">
        <f t="shared" si="0"/>
        <v>0.87968403011042773</v>
      </c>
      <c r="G51" s="189">
        <f t="shared" si="6"/>
        <v>1342.1371568535653</v>
      </c>
      <c r="H51" s="189">
        <f t="shared" si="7"/>
        <v>8028.6644722980282</v>
      </c>
      <c r="I51" s="189">
        <f t="shared" si="1"/>
        <v>124.03933382801515</v>
      </c>
      <c r="J51" s="88">
        <f t="shared" si="2"/>
        <v>742.00329495918663</v>
      </c>
      <c r="K51" s="189">
        <f t="shared" si="8"/>
        <v>-15.40877299767223</v>
      </c>
      <c r="L51" s="88">
        <f t="shared" si="3"/>
        <v>-92.175280072075282</v>
      </c>
      <c r="M51" s="89">
        <f t="shared" si="9"/>
        <v>7936.489192225953</v>
      </c>
      <c r="N51" s="89">
        <f t="shared" si="10"/>
        <v>99639.489192225956</v>
      </c>
      <c r="O51" s="89">
        <f t="shared" si="11"/>
        <v>16656.551185594442</v>
      </c>
      <c r="P51" s="90">
        <f t="shared" si="4"/>
        <v>0.95581679346108372</v>
      </c>
      <c r="Q51" s="1">
        <v>248.57723267913025</v>
      </c>
      <c r="R51" s="93">
        <f t="shared" si="12"/>
        <v>0.44411899025212204</v>
      </c>
      <c r="S51" s="94">
        <f t="shared" si="12"/>
        <v>0.43639384687397631</v>
      </c>
      <c r="T51" s="92">
        <v>5982</v>
      </c>
      <c r="U51" s="191">
        <v>63501</v>
      </c>
      <c r="V51" s="191">
        <v>10672.436974789916</v>
      </c>
      <c r="W51" s="196"/>
      <c r="X51" s="89">
        <v>0</v>
      </c>
      <c r="Y51" s="89">
        <f t="shared" si="13"/>
        <v>0</v>
      </c>
      <c r="Z51" s="1"/>
      <c r="AA51" s="1"/>
    </row>
    <row r="52" spans="2:27">
      <c r="B52" s="205">
        <v>1573</v>
      </c>
      <c r="C52" t="s">
        <v>80</v>
      </c>
      <c r="D52" s="1">
        <v>37468</v>
      </c>
      <c r="E52" s="86">
        <f t="shared" si="5"/>
        <v>17500.233535730968</v>
      </c>
      <c r="F52" s="87">
        <f t="shared" si="0"/>
        <v>1.0042305226672008</v>
      </c>
      <c r="G52" s="189">
        <f t="shared" si="6"/>
        <v>-46.92571290158201</v>
      </c>
      <c r="H52" s="189">
        <f t="shared" si="7"/>
        <v>-100.46795132228709</v>
      </c>
      <c r="I52" s="189">
        <f t="shared" si="1"/>
        <v>0</v>
      </c>
      <c r="J52" s="88">
        <f t="shared" si="2"/>
        <v>0</v>
      </c>
      <c r="K52" s="189">
        <f t="shared" si="8"/>
        <v>-139.44810682568738</v>
      </c>
      <c r="L52" s="88">
        <f t="shared" si="3"/>
        <v>-298.55839671379664</v>
      </c>
      <c r="M52" s="89">
        <f t="shared" si="9"/>
        <v>-399.02634803608373</v>
      </c>
      <c r="N52" s="89">
        <f t="shared" si="10"/>
        <v>37068.973651963919</v>
      </c>
      <c r="O52" s="89">
        <f t="shared" si="11"/>
        <v>17313.859716003699</v>
      </c>
      <c r="P52" s="90">
        <f t="shared" si="4"/>
        <v>0.99353567805189591</v>
      </c>
      <c r="Q52" s="1">
        <v>86.072724104148392</v>
      </c>
      <c r="R52" s="93">
        <f t="shared" si="12"/>
        <v>0.46990976853668104</v>
      </c>
      <c r="S52" s="94">
        <f t="shared" si="12"/>
        <v>0.48844669695820869</v>
      </c>
      <c r="T52" s="92">
        <v>2141</v>
      </c>
      <c r="U52" s="191">
        <v>25490</v>
      </c>
      <c r="V52" s="191">
        <v>11757.380073800738</v>
      </c>
      <c r="W52" s="196"/>
      <c r="X52" s="89">
        <v>0</v>
      </c>
      <c r="Y52" s="89">
        <f t="shared" si="13"/>
        <v>0</v>
      </c>
      <c r="Z52" s="1"/>
      <c r="AA52" s="1"/>
    </row>
    <row r="53" spans="2:27">
      <c r="B53" s="205">
        <v>1576</v>
      </c>
      <c r="C53" t="s">
        <v>81</v>
      </c>
      <c r="D53" s="1">
        <v>56143</v>
      </c>
      <c r="E53" s="86">
        <f t="shared" si="5"/>
        <v>16654.701868881639</v>
      </c>
      <c r="F53" s="87">
        <f t="shared" si="0"/>
        <v>0.95571067257502296</v>
      </c>
      <c r="G53" s="189">
        <f t="shared" si="6"/>
        <v>494.21455388198842</v>
      </c>
      <c r="H53" s="189">
        <f t="shared" si="7"/>
        <v>1665.9972611361829</v>
      </c>
      <c r="I53" s="189">
        <f t="shared" si="1"/>
        <v>0</v>
      </c>
      <c r="J53" s="88">
        <f t="shared" si="2"/>
        <v>0</v>
      </c>
      <c r="K53" s="189">
        <f t="shared" si="8"/>
        <v>-139.44810682568738</v>
      </c>
      <c r="L53" s="88">
        <f t="shared" si="3"/>
        <v>-470.07956810939214</v>
      </c>
      <c r="M53" s="89">
        <f t="shared" si="9"/>
        <v>1195.9176930267909</v>
      </c>
      <c r="N53" s="89">
        <f t="shared" si="10"/>
        <v>57338.917693026793</v>
      </c>
      <c r="O53" s="89">
        <f t="shared" si="11"/>
        <v>17009.468315937942</v>
      </c>
      <c r="P53" s="90">
        <f t="shared" si="4"/>
        <v>0.97606853201871202</v>
      </c>
      <c r="Q53" s="1">
        <v>704.14742314576301</v>
      </c>
      <c r="R53" s="93">
        <f t="shared" si="12"/>
        <v>0.49598976791281407</v>
      </c>
      <c r="S53" s="94">
        <f t="shared" si="12"/>
        <v>0.50619675831981359</v>
      </c>
      <c r="T53" s="92">
        <v>3371</v>
      </c>
      <c r="U53" s="191">
        <v>37529</v>
      </c>
      <c r="V53" s="191">
        <v>11057.454331172657</v>
      </c>
      <c r="W53" s="196"/>
      <c r="X53" s="89">
        <v>0</v>
      </c>
      <c r="Y53" s="89">
        <f t="shared" si="13"/>
        <v>0</v>
      </c>
      <c r="Z53" s="1"/>
      <c r="AA53" s="1"/>
    </row>
    <row r="54" spans="2:27">
      <c r="B54" s="205">
        <v>1577</v>
      </c>
      <c r="C54" t="s">
        <v>82</v>
      </c>
      <c r="D54" s="1">
        <v>156335</v>
      </c>
      <c r="E54" s="86">
        <f t="shared" si="5"/>
        <v>14200.654010355163</v>
      </c>
      <c r="F54" s="87">
        <f t="shared" si="0"/>
        <v>0.81488799391838462</v>
      </c>
      <c r="G54" s="189">
        <f t="shared" si="6"/>
        <v>2064.8051833389327</v>
      </c>
      <c r="H54" s="189">
        <f t="shared" si="7"/>
        <v>22731.44026337831</v>
      </c>
      <c r="I54" s="189">
        <f t="shared" si="1"/>
        <v>519.2484108122004</v>
      </c>
      <c r="J54" s="88">
        <f t="shared" si="2"/>
        <v>5716.4057546315144</v>
      </c>
      <c r="K54" s="189">
        <f t="shared" si="8"/>
        <v>379.80030398651303</v>
      </c>
      <c r="L54" s="88">
        <f t="shared" si="3"/>
        <v>4181.2215465875224</v>
      </c>
      <c r="M54" s="89">
        <f t="shared" si="9"/>
        <v>26912.661809965834</v>
      </c>
      <c r="N54" s="89">
        <f t="shared" si="10"/>
        <v>183247.66180996582</v>
      </c>
      <c r="O54" s="89">
        <f t="shared" si="11"/>
        <v>16645.25949768061</v>
      </c>
      <c r="P54" s="90">
        <f t="shared" si="4"/>
        <v>0.95516883309916345</v>
      </c>
      <c r="Q54" s="1">
        <v>5173.9222190847104</v>
      </c>
      <c r="R54" s="93">
        <f t="shared" si="12"/>
        <v>0.42876073843904222</v>
      </c>
      <c r="S54" s="94">
        <f t="shared" si="12"/>
        <v>0.44459403938277581</v>
      </c>
      <c r="T54" s="92">
        <v>11009</v>
      </c>
      <c r="U54" s="191">
        <v>109420</v>
      </c>
      <c r="V54" s="191">
        <v>9830.2039349564275</v>
      </c>
      <c r="W54" s="196"/>
      <c r="X54" s="89">
        <v>0</v>
      </c>
      <c r="Y54" s="89">
        <f t="shared" si="13"/>
        <v>0</v>
      </c>
      <c r="Z54" s="1"/>
      <c r="AA54" s="1"/>
    </row>
    <row r="55" spans="2:27">
      <c r="B55" s="205">
        <v>1578</v>
      </c>
      <c r="C55" t="s">
        <v>83</v>
      </c>
      <c r="D55" s="1">
        <v>44588</v>
      </c>
      <c r="E55" s="86">
        <f t="shared" si="5"/>
        <v>17506.085590891245</v>
      </c>
      <c r="F55" s="87">
        <f t="shared" si="0"/>
        <v>1.0045663360379358</v>
      </c>
      <c r="G55" s="189">
        <f t="shared" si="6"/>
        <v>-50.671028204159811</v>
      </c>
      <c r="H55" s="189">
        <f t="shared" si="7"/>
        <v>-129.05910883599503</v>
      </c>
      <c r="I55" s="189">
        <f t="shared" si="1"/>
        <v>0</v>
      </c>
      <c r="J55" s="88">
        <f t="shared" si="2"/>
        <v>0</v>
      </c>
      <c r="K55" s="189">
        <f t="shared" si="8"/>
        <v>-139.44810682568738</v>
      </c>
      <c r="L55" s="88">
        <f t="shared" si="3"/>
        <v>-355.17432808502576</v>
      </c>
      <c r="M55" s="89">
        <f t="shared" si="9"/>
        <v>-484.23343692102083</v>
      </c>
      <c r="N55" s="89">
        <f t="shared" si="10"/>
        <v>44103.766563078978</v>
      </c>
      <c r="O55" s="89">
        <f t="shared" si="11"/>
        <v>17315.966455861395</v>
      </c>
      <c r="P55" s="90">
        <f t="shared" si="4"/>
        <v>0.9936565708653603</v>
      </c>
      <c r="Q55" s="1">
        <v>-1874.01878174065</v>
      </c>
      <c r="R55" s="93">
        <f t="shared" si="12"/>
        <v>0.30898629010950296</v>
      </c>
      <c r="S55" s="93">
        <f t="shared" si="12"/>
        <v>0.28791505418704927</v>
      </c>
      <c r="T55" s="92">
        <v>2547</v>
      </c>
      <c r="U55" s="191">
        <v>34063</v>
      </c>
      <c r="V55" s="191">
        <v>13592.577813248205</v>
      </c>
      <c r="W55" s="196"/>
      <c r="X55" s="89">
        <v>0</v>
      </c>
      <c r="Y55" s="89">
        <f t="shared" si="13"/>
        <v>0</v>
      </c>
      <c r="Z55" s="1"/>
      <c r="AA55" s="1"/>
    </row>
    <row r="56" spans="2:27">
      <c r="B56" s="205">
        <v>1579</v>
      </c>
      <c r="C56" t="s">
        <v>84</v>
      </c>
      <c r="D56" s="1">
        <v>212241</v>
      </c>
      <c r="E56" s="86">
        <f t="shared" si="5"/>
        <v>15677.426503176244</v>
      </c>
      <c r="F56" s="87">
        <f t="shared" si="0"/>
        <v>0.89963086373771106</v>
      </c>
      <c r="G56" s="189">
        <f t="shared" si="6"/>
        <v>1119.6707879334408</v>
      </c>
      <c r="H56" s="189">
        <f t="shared" si="7"/>
        <v>15158.103127042921</v>
      </c>
      <c r="I56" s="189">
        <f t="shared" si="1"/>
        <v>2.3780383248221368</v>
      </c>
      <c r="J56" s="88">
        <f t="shared" si="2"/>
        <v>32.19388284144209</v>
      </c>
      <c r="K56" s="189">
        <f t="shared" si="8"/>
        <v>-137.07006850086523</v>
      </c>
      <c r="L56" s="88">
        <f t="shared" si="3"/>
        <v>-1855.6545873647135</v>
      </c>
      <c r="M56" s="89">
        <f t="shared" si="9"/>
        <v>13302.448539678207</v>
      </c>
      <c r="N56" s="89">
        <f t="shared" si="10"/>
        <v>225543.44853967821</v>
      </c>
      <c r="O56" s="89">
        <f t="shared" si="11"/>
        <v>16660.02722260882</v>
      </c>
      <c r="P56" s="90">
        <f t="shared" si="4"/>
        <v>0.95601626179735666</v>
      </c>
      <c r="Q56" s="1">
        <v>3348.6350500165863</v>
      </c>
      <c r="R56" s="93">
        <f t="shared" si="12"/>
        <v>0.49543424037878897</v>
      </c>
      <c r="S56" s="93">
        <f t="shared" si="12"/>
        <v>0.48681820619725957</v>
      </c>
      <c r="T56" s="92">
        <v>13538</v>
      </c>
      <c r="U56" s="191">
        <v>141926</v>
      </c>
      <c r="V56" s="191">
        <v>10544.279346210995</v>
      </c>
      <c r="W56" s="196"/>
      <c r="X56" s="89">
        <v>0</v>
      </c>
      <c r="Y56" s="89">
        <f t="shared" si="13"/>
        <v>0</v>
      </c>
      <c r="Z56" s="1"/>
      <c r="AA56" s="1"/>
    </row>
    <row r="57" spans="2:27">
      <c r="B57" s="205">
        <v>1580</v>
      </c>
      <c r="C57" s="228" t="s">
        <v>85</v>
      </c>
      <c r="D57" s="1">
        <v>150650.43399715831</v>
      </c>
      <c r="E57" s="86">
        <f t="shared" si="5"/>
        <v>15924.993022955423</v>
      </c>
      <c r="F57" s="87">
        <f t="shared" si="0"/>
        <v>0.91383718018743942</v>
      </c>
      <c r="G57" s="189">
        <f t="shared" si="6"/>
        <v>961.22821527476663</v>
      </c>
      <c r="H57" s="189">
        <f t="shared" si="7"/>
        <v>9093.2189164992924</v>
      </c>
      <c r="I57" s="189">
        <f t="shared" si="1"/>
        <v>0</v>
      </c>
      <c r="J57" s="88">
        <f t="shared" si="2"/>
        <v>0</v>
      </c>
      <c r="K57" s="189">
        <f t="shared" si="8"/>
        <v>-139.44810682568738</v>
      </c>
      <c r="L57" s="88">
        <f t="shared" si="3"/>
        <v>-1319.1790905710025</v>
      </c>
      <c r="M57" s="89">
        <f t="shared" si="9"/>
        <v>7774.0398259282902</v>
      </c>
      <c r="N57" s="89">
        <f t="shared" si="10"/>
        <v>158424.47382308659</v>
      </c>
      <c r="O57" s="89">
        <f t="shared" si="11"/>
        <v>16746.773131404501</v>
      </c>
      <c r="P57" s="90">
        <f t="shared" si="4"/>
        <v>0.96099407475918175</v>
      </c>
      <c r="Q57" s="1">
        <v>3494.6245315896431</v>
      </c>
      <c r="R57" s="93">
        <f t="shared" si="12"/>
        <v>0.48702271053349477</v>
      </c>
      <c r="S57" s="93">
        <f t="shared" si="12"/>
        <v>0.47900599190376869</v>
      </c>
      <c r="T57" s="92">
        <v>9460</v>
      </c>
      <c r="U57" s="191">
        <v>101310.10974479999</v>
      </c>
      <c r="V57" s="191">
        <v>10767.362072993941</v>
      </c>
      <c r="W57" s="196"/>
      <c r="X57" s="89">
        <v>0</v>
      </c>
      <c r="Y57" s="89">
        <f t="shared" si="13"/>
        <v>0</v>
      </c>
      <c r="Z57" s="1"/>
      <c r="AA57" s="1"/>
    </row>
    <row r="58" spans="2:27">
      <c r="B58" s="205">
        <v>1804</v>
      </c>
      <c r="C58" t="s">
        <v>86</v>
      </c>
      <c r="D58" s="1">
        <v>940784</v>
      </c>
      <c r="E58" s="86">
        <f t="shared" si="5"/>
        <v>17539.505574406205</v>
      </c>
      <c r="F58" s="87">
        <f t="shared" si="0"/>
        <v>1.0064841028748317</v>
      </c>
      <c r="G58" s="189">
        <f t="shared" si="6"/>
        <v>-72.059817653733774</v>
      </c>
      <c r="H58" s="189">
        <f t="shared" si="7"/>
        <v>-3865.1444993109722</v>
      </c>
      <c r="I58" s="189">
        <f t="shared" si="1"/>
        <v>0</v>
      </c>
      <c r="J58" s="88">
        <f t="shared" si="2"/>
        <v>0</v>
      </c>
      <c r="K58" s="189">
        <f t="shared" si="8"/>
        <v>-139.44810682568738</v>
      </c>
      <c r="L58" s="88">
        <f t="shared" si="3"/>
        <v>-7479.7175539162199</v>
      </c>
      <c r="M58" s="89">
        <f t="shared" si="9"/>
        <v>-11344.862053227193</v>
      </c>
      <c r="N58" s="89">
        <f t="shared" si="10"/>
        <v>929439.13794677285</v>
      </c>
      <c r="O58" s="89">
        <f t="shared" si="11"/>
        <v>17327.997649926787</v>
      </c>
      <c r="P58" s="90">
        <f t="shared" si="4"/>
        <v>0.99434696692664315</v>
      </c>
      <c r="Q58" s="1">
        <v>1707.753225361228</v>
      </c>
      <c r="R58" s="93">
        <f t="shared" si="12"/>
        <v>0.45792208476485802</v>
      </c>
      <c r="S58" s="93">
        <f t="shared" si="12"/>
        <v>0.46028681166322388</v>
      </c>
      <c r="T58" s="92">
        <v>53638</v>
      </c>
      <c r="U58" s="191">
        <v>645291</v>
      </c>
      <c r="V58" s="191">
        <v>12011.000465332712</v>
      </c>
      <c r="W58" s="196"/>
      <c r="X58" s="89">
        <v>0</v>
      </c>
      <c r="Y58" s="89">
        <f t="shared" si="13"/>
        <v>0</v>
      </c>
      <c r="Z58" s="1"/>
      <c r="AA58" s="1"/>
    </row>
    <row r="59" spans="2:27">
      <c r="B59" s="205">
        <v>1806</v>
      </c>
      <c r="C59" t="s">
        <v>87</v>
      </c>
      <c r="D59" s="1">
        <v>361586</v>
      </c>
      <c r="E59" s="86">
        <f t="shared" si="5"/>
        <v>16703.746477571949</v>
      </c>
      <c r="F59" s="87">
        <f t="shared" si="0"/>
        <v>0.95852504033294561</v>
      </c>
      <c r="G59" s="189">
        <f t="shared" si="6"/>
        <v>462.82600432018984</v>
      </c>
      <c r="H59" s="189">
        <f t="shared" si="7"/>
        <v>10018.79451551915</v>
      </c>
      <c r="I59" s="189">
        <f t="shared" si="1"/>
        <v>0</v>
      </c>
      <c r="J59" s="88">
        <f t="shared" si="2"/>
        <v>0</v>
      </c>
      <c r="K59" s="189">
        <f t="shared" si="8"/>
        <v>-139.44810682568738</v>
      </c>
      <c r="L59" s="88">
        <f t="shared" si="3"/>
        <v>-3018.6331684556549</v>
      </c>
      <c r="M59" s="89">
        <f t="shared" si="9"/>
        <v>7000.1613470634948</v>
      </c>
      <c r="N59" s="89">
        <f t="shared" si="10"/>
        <v>368586.16134706349</v>
      </c>
      <c r="O59" s="89">
        <f t="shared" si="11"/>
        <v>17027.124375066454</v>
      </c>
      <c r="P59" s="90">
        <f t="shared" si="4"/>
        <v>0.97708170441156417</v>
      </c>
      <c r="Q59" s="1">
        <v>-1391.5957315821652</v>
      </c>
      <c r="R59" s="93">
        <f t="shared" si="12"/>
        <v>0.40903830191840823</v>
      </c>
      <c r="S59" s="93">
        <f t="shared" si="12"/>
        <v>0.40539317118863349</v>
      </c>
      <c r="T59" s="92">
        <v>21647</v>
      </c>
      <c r="U59" s="191">
        <v>256619</v>
      </c>
      <c r="V59" s="191">
        <v>11885.461534898801</v>
      </c>
      <c r="W59" s="196"/>
      <c r="X59" s="89">
        <v>0</v>
      </c>
      <c r="Y59" s="89">
        <f t="shared" si="13"/>
        <v>0</v>
      </c>
      <c r="Z59" s="1"/>
      <c r="AA59" s="1"/>
    </row>
    <row r="60" spans="2:27">
      <c r="B60" s="205">
        <v>1811</v>
      </c>
      <c r="C60" t="s">
        <v>88</v>
      </c>
      <c r="D60" s="1">
        <v>22774</v>
      </c>
      <c r="E60" s="86">
        <f t="shared" si="5"/>
        <v>16733.284349742837</v>
      </c>
      <c r="F60" s="87">
        <f t="shared" si="0"/>
        <v>0.96022003673102707</v>
      </c>
      <c r="G60" s="189">
        <f t="shared" si="6"/>
        <v>443.92176613082177</v>
      </c>
      <c r="H60" s="189">
        <f t="shared" si="7"/>
        <v>604.17752370404844</v>
      </c>
      <c r="I60" s="189">
        <f t="shared" si="1"/>
        <v>0</v>
      </c>
      <c r="J60" s="88">
        <f t="shared" si="2"/>
        <v>0</v>
      </c>
      <c r="K60" s="189">
        <f t="shared" si="8"/>
        <v>-139.44810682568738</v>
      </c>
      <c r="L60" s="88">
        <f t="shared" si="3"/>
        <v>-189.78887338976054</v>
      </c>
      <c r="M60" s="89">
        <f t="shared" si="9"/>
        <v>414.38865031428793</v>
      </c>
      <c r="N60" s="89">
        <f t="shared" si="10"/>
        <v>23188.388650314289</v>
      </c>
      <c r="O60" s="89">
        <f t="shared" si="11"/>
        <v>17037.758009047971</v>
      </c>
      <c r="P60" s="90">
        <f t="shared" si="4"/>
        <v>0.97769190311487331</v>
      </c>
      <c r="Q60" s="1">
        <v>-1136.5958844472016</v>
      </c>
      <c r="R60" s="93">
        <f t="shared" si="12"/>
        <v>0.21370709869963761</v>
      </c>
      <c r="S60" s="93">
        <f t="shared" si="12"/>
        <v>0.22530018634335194</v>
      </c>
      <c r="T60" s="92">
        <v>1361</v>
      </c>
      <c r="U60" s="191">
        <v>18764</v>
      </c>
      <c r="V60" s="191">
        <v>13656.477438136828</v>
      </c>
      <c r="W60" s="196"/>
      <c r="X60" s="89">
        <v>0</v>
      </c>
      <c r="Y60" s="89">
        <f t="shared" si="13"/>
        <v>0</v>
      </c>
      <c r="Z60" s="1"/>
      <c r="AA60" s="1"/>
    </row>
    <row r="61" spans="2:27">
      <c r="B61" s="205">
        <v>1812</v>
      </c>
      <c r="C61" t="s">
        <v>89</v>
      </c>
      <c r="D61" s="1">
        <v>27532</v>
      </c>
      <c r="E61" s="86">
        <f t="shared" si="5"/>
        <v>13724.82552342971</v>
      </c>
      <c r="F61" s="87">
        <f t="shared" si="0"/>
        <v>0.78758313029188154</v>
      </c>
      <c r="G61" s="189">
        <f t="shared" si="6"/>
        <v>2369.3354149712227</v>
      </c>
      <c r="H61" s="189">
        <f t="shared" si="7"/>
        <v>4752.8868424322727</v>
      </c>
      <c r="I61" s="189">
        <f t="shared" si="1"/>
        <v>685.78838123610899</v>
      </c>
      <c r="J61" s="88">
        <f t="shared" si="2"/>
        <v>1375.6914927596347</v>
      </c>
      <c r="K61" s="189">
        <f t="shared" si="8"/>
        <v>546.34027441042167</v>
      </c>
      <c r="L61" s="88">
        <f t="shared" si="3"/>
        <v>1095.9585904673058</v>
      </c>
      <c r="M61" s="89">
        <f t="shared" si="9"/>
        <v>5848.8454328995786</v>
      </c>
      <c r="N61" s="89">
        <f t="shared" si="10"/>
        <v>33380.845432899579</v>
      </c>
      <c r="O61" s="89">
        <f t="shared" si="11"/>
        <v>16640.501212811356</v>
      </c>
      <c r="P61" s="90">
        <f t="shared" si="4"/>
        <v>0.95489578446289836</v>
      </c>
      <c r="Q61" s="1">
        <v>1413.5668754186454</v>
      </c>
      <c r="R61" s="93">
        <f t="shared" si="12"/>
        <v>0.4636895268474216</v>
      </c>
      <c r="S61" s="93">
        <f t="shared" si="12"/>
        <v>0.44398882035446019</v>
      </c>
      <c r="T61" s="92">
        <v>2006</v>
      </c>
      <c r="U61" s="191">
        <v>18810</v>
      </c>
      <c r="V61" s="191">
        <v>9504.8004042445682</v>
      </c>
      <c r="W61" s="196"/>
      <c r="X61" s="89">
        <v>0</v>
      </c>
      <c r="Y61" s="89">
        <f t="shared" si="13"/>
        <v>0</v>
      </c>
      <c r="Z61" s="1"/>
      <c r="AA61" s="1"/>
    </row>
    <row r="62" spans="2:27">
      <c r="B62" s="205">
        <v>1813</v>
      </c>
      <c r="C62" t="s">
        <v>90</v>
      </c>
      <c r="D62" s="1">
        <v>117728</v>
      </c>
      <c r="E62" s="86">
        <f t="shared" si="5"/>
        <v>15014.411427113888</v>
      </c>
      <c r="F62" s="87">
        <f t="shared" si="0"/>
        <v>0.86158451566978944</v>
      </c>
      <c r="G62" s="189">
        <f t="shared" si="6"/>
        <v>1544.0004366133489</v>
      </c>
      <c r="H62" s="189">
        <f t="shared" si="7"/>
        <v>12106.507423485269</v>
      </c>
      <c r="I62" s="189">
        <f t="shared" si="1"/>
        <v>234.43331494664687</v>
      </c>
      <c r="J62" s="88">
        <f t="shared" si="2"/>
        <v>1838.1916224966583</v>
      </c>
      <c r="K62" s="189">
        <f t="shared" si="8"/>
        <v>94.985208120959499</v>
      </c>
      <c r="L62" s="88">
        <f t="shared" si="3"/>
        <v>744.77901687644339</v>
      </c>
      <c r="M62" s="89">
        <f t="shared" si="9"/>
        <v>12851.286440361713</v>
      </c>
      <c r="N62" s="89">
        <f t="shared" si="10"/>
        <v>130579.28644036171</v>
      </c>
      <c r="O62" s="89">
        <f t="shared" si="11"/>
        <v>16653.397071848198</v>
      </c>
      <c r="P62" s="90">
        <f t="shared" si="4"/>
        <v>0.95563579831667744</v>
      </c>
      <c r="Q62" s="1">
        <v>930.37358432583278</v>
      </c>
      <c r="R62" s="93">
        <f t="shared" si="12"/>
        <v>0.42638363865464768</v>
      </c>
      <c r="S62" s="93">
        <f t="shared" si="12"/>
        <v>0.42583789819858803</v>
      </c>
      <c r="T62" s="92">
        <v>7841</v>
      </c>
      <c r="U62" s="191">
        <v>82536</v>
      </c>
      <c r="V62" s="191">
        <v>10530.237305435059</v>
      </c>
      <c r="W62" s="196"/>
      <c r="X62" s="89">
        <v>0</v>
      </c>
      <c r="Y62" s="89">
        <f t="shared" si="13"/>
        <v>0</v>
      </c>
      <c r="Z62" s="1"/>
      <c r="AA62" s="1"/>
    </row>
    <row r="63" spans="2:27">
      <c r="B63" s="205">
        <v>1815</v>
      </c>
      <c r="C63" t="s">
        <v>91</v>
      </c>
      <c r="D63" s="1">
        <v>16373</v>
      </c>
      <c r="E63" s="86">
        <f t="shared" si="5"/>
        <v>13621.464226289518</v>
      </c>
      <c r="F63" s="87">
        <f t="shared" si="0"/>
        <v>0.78165186261829722</v>
      </c>
      <c r="G63" s="189">
        <f t="shared" si="6"/>
        <v>2435.4866451409462</v>
      </c>
      <c r="H63" s="189">
        <f t="shared" si="7"/>
        <v>2927.4549474594173</v>
      </c>
      <c r="I63" s="189">
        <f t="shared" si="1"/>
        <v>721.96483523517645</v>
      </c>
      <c r="J63" s="88">
        <f t="shared" si="2"/>
        <v>867.80173195268219</v>
      </c>
      <c r="K63" s="189">
        <f t="shared" si="8"/>
        <v>582.51672840948913</v>
      </c>
      <c r="L63" s="88">
        <f t="shared" si="3"/>
        <v>700.18510754820591</v>
      </c>
      <c r="M63" s="89">
        <f t="shared" si="9"/>
        <v>3627.6400550076232</v>
      </c>
      <c r="N63" s="89">
        <f t="shared" si="10"/>
        <v>20000.640055007621</v>
      </c>
      <c r="O63" s="89">
        <f t="shared" si="11"/>
        <v>16639.467599839951</v>
      </c>
      <c r="P63" s="90">
        <f t="shared" si="4"/>
        <v>0.95483647178616238</v>
      </c>
      <c r="Q63" s="1">
        <v>658.85441886999843</v>
      </c>
      <c r="R63" s="93">
        <f t="shared" si="12"/>
        <v>0.47278942160654852</v>
      </c>
      <c r="S63" s="93">
        <f t="shared" si="12"/>
        <v>0.47891583351006983</v>
      </c>
      <c r="T63" s="92">
        <v>1202</v>
      </c>
      <c r="U63" s="191">
        <v>11117</v>
      </c>
      <c r="V63" s="191">
        <v>9210.4391052195533</v>
      </c>
      <c r="W63" s="196"/>
      <c r="X63" s="89">
        <v>0</v>
      </c>
      <c r="Y63" s="89">
        <f t="shared" si="13"/>
        <v>0</v>
      </c>
      <c r="Z63" s="1"/>
      <c r="AA63" s="1"/>
    </row>
    <row r="64" spans="2:27">
      <c r="B64" s="205">
        <v>1816</v>
      </c>
      <c r="C64" t="s">
        <v>92</v>
      </c>
      <c r="D64" s="1">
        <v>6604</v>
      </c>
      <c r="E64" s="86">
        <f t="shared" si="5"/>
        <v>13844.863731656185</v>
      </c>
      <c r="F64" s="87">
        <f t="shared" si="0"/>
        <v>0.79447138308811893</v>
      </c>
      <c r="G64" s="189">
        <f t="shared" si="6"/>
        <v>2292.5109617062785</v>
      </c>
      <c r="H64" s="189">
        <f t="shared" si="7"/>
        <v>1093.5277287338949</v>
      </c>
      <c r="I64" s="189">
        <f t="shared" si="1"/>
        <v>643.7750083568427</v>
      </c>
      <c r="J64" s="88">
        <f t="shared" si="2"/>
        <v>307.08067898621397</v>
      </c>
      <c r="K64" s="189">
        <f t="shared" si="8"/>
        <v>504.32690153115533</v>
      </c>
      <c r="L64" s="88">
        <f t="shared" si="3"/>
        <v>240.56393203036109</v>
      </c>
      <c r="M64" s="89">
        <f t="shared" si="9"/>
        <v>1334.0916607642559</v>
      </c>
      <c r="N64" s="89">
        <f t="shared" si="10"/>
        <v>7938.0916607642557</v>
      </c>
      <c r="O64" s="89">
        <f t="shared" si="11"/>
        <v>16641.701594893617</v>
      </c>
      <c r="P64" s="90">
        <f t="shared" si="4"/>
        <v>0.95496466699086058</v>
      </c>
      <c r="Q64" s="1">
        <v>418.70496489266816</v>
      </c>
      <c r="R64" s="93">
        <f t="shared" si="12"/>
        <v>0.55096289337717241</v>
      </c>
      <c r="S64" s="93">
        <f t="shared" si="12"/>
        <v>0.5282024316294992</v>
      </c>
      <c r="T64" s="92">
        <v>477</v>
      </c>
      <c r="U64" s="191">
        <v>4258</v>
      </c>
      <c r="V64" s="191">
        <v>9059.5744680851058</v>
      </c>
      <c r="W64" s="196"/>
      <c r="X64" s="89">
        <v>0</v>
      </c>
      <c r="Y64" s="89">
        <f t="shared" si="13"/>
        <v>0</v>
      </c>
      <c r="Z64" s="1"/>
      <c r="AA64" s="1"/>
    </row>
    <row r="65" spans="2:27">
      <c r="B65" s="205">
        <v>1818</v>
      </c>
      <c r="C65" t="s">
        <v>64</v>
      </c>
      <c r="D65" s="1">
        <v>29147</v>
      </c>
      <c r="E65" s="86">
        <f t="shared" si="5"/>
        <v>15553.361792956244</v>
      </c>
      <c r="F65" s="87">
        <f t="shared" si="0"/>
        <v>0.89251155481338118</v>
      </c>
      <c r="G65" s="189">
        <f t="shared" si="6"/>
        <v>1199.0722024742408</v>
      </c>
      <c r="H65" s="189">
        <f t="shared" si="7"/>
        <v>2247.0613074367275</v>
      </c>
      <c r="I65" s="189">
        <f t="shared" si="1"/>
        <v>45.800686901822154</v>
      </c>
      <c r="J65" s="88">
        <f t="shared" si="2"/>
        <v>85.830487254014713</v>
      </c>
      <c r="K65" s="189">
        <f t="shared" si="8"/>
        <v>-93.647419923865215</v>
      </c>
      <c r="L65" s="88">
        <f t="shared" si="3"/>
        <v>-175.49526493732341</v>
      </c>
      <c r="M65" s="89">
        <f t="shared" si="9"/>
        <v>2071.5660424994039</v>
      </c>
      <c r="N65" s="89">
        <f t="shared" si="10"/>
        <v>31218.566042499406</v>
      </c>
      <c r="O65" s="89">
        <f t="shared" si="11"/>
        <v>16658.78657550662</v>
      </c>
      <c r="P65" s="90">
        <f t="shared" si="4"/>
        <v>0.95594506870811335</v>
      </c>
      <c r="Q65" s="1">
        <v>724.59314254181254</v>
      </c>
      <c r="R65" s="93">
        <f t="shared" si="12"/>
        <v>0.45742287114355717</v>
      </c>
      <c r="S65" s="93">
        <f t="shared" si="12"/>
        <v>0.46831076879350908</v>
      </c>
      <c r="T65" s="92">
        <v>1874</v>
      </c>
      <c r="U65" s="191">
        <v>19999</v>
      </c>
      <c r="V65" s="191">
        <v>10592.690677966102</v>
      </c>
      <c r="W65" s="196"/>
      <c r="X65" s="89">
        <v>0</v>
      </c>
      <c r="Y65" s="89">
        <f t="shared" si="13"/>
        <v>0</v>
      </c>
      <c r="Z65" s="1"/>
      <c r="AA65" s="1"/>
    </row>
    <row r="66" spans="2:27">
      <c r="B66" s="205">
        <v>1820</v>
      </c>
      <c r="C66" t="s">
        <v>93</v>
      </c>
      <c r="D66" s="1">
        <v>121347</v>
      </c>
      <c r="E66" s="86">
        <f t="shared" si="5"/>
        <v>16203.364935238351</v>
      </c>
      <c r="F66" s="87">
        <f t="shared" si="0"/>
        <v>0.92981122821354067</v>
      </c>
      <c r="G66" s="189">
        <f t="shared" si="6"/>
        <v>783.07019141369267</v>
      </c>
      <c r="H66" s="189">
        <f t="shared" si="7"/>
        <v>5864.4126634971444</v>
      </c>
      <c r="I66" s="189">
        <f t="shared" si="1"/>
        <v>0</v>
      </c>
      <c r="J66" s="88">
        <f t="shared" si="2"/>
        <v>0</v>
      </c>
      <c r="K66" s="189">
        <f t="shared" si="8"/>
        <v>-139.44810682568738</v>
      </c>
      <c r="L66" s="88">
        <f t="shared" si="3"/>
        <v>-1044.3268720175727</v>
      </c>
      <c r="M66" s="89">
        <f t="shared" si="9"/>
        <v>4820.0857914795715</v>
      </c>
      <c r="N66" s="89">
        <f t="shared" si="10"/>
        <v>126167.08579147958</v>
      </c>
      <c r="O66" s="89">
        <f t="shared" si="11"/>
        <v>16846.987019826352</v>
      </c>
      <c r="P66" s="90">
        <f t="shared" si="4"/>
        <v>0.96674473204857803</v>
      </c>
      <c r="Q66" s="1">
        <v>1754.0535781485119</v>
      </c>
      <c r="R66" s="93">
        <f t="shared" si="12"/>
        <v>0.53876489982247022</v>
      </c>
      <c r="S66" s="93">
        <f t="shared" si="12"/>
        <v>0.53383361959871012</v>
      </c>
      <c r="T66" s="92">
        <v>7489</v>
      </c>
      <c r="U66" s="191">
        <v>78860</v>
      </c>
      <c r="V66" s="191">
        <v>10563.965170797053</v>
      </c>
      <c r="W66" s="196"/>
      <c r="X66" s="89">
        <v>0</v>
      </c>
      <c r="Y66" s="89">
        <f t="shared" si="13"/>
        <v>0</v>
      </c>
      <c r="Z66" s="1"/>
      <c r="AA66" s="1"/>
    </row>
    <row r="67" spans="2:27">
      <c r="B67" s="205">
        <v>1822</v>
      </c>
      <c r="C67" t="s">
        <v>94</v>
      </c>
      <c r="D67" s="1">
        <v>31789</v>
      </c>
      <c r="E67" s="86">
        <f t="shared" si="5"/>
        <v>13289.715719063546</v>
      </c>
      <c r="F67" s="87">
        <f t="shared" si="0"/>
        <v>0.76261486084769858</v>
      </c>
      <c r="G67" s="189">
        <f t="shared" si="6"/>
        <v>2647.8056897655679</v>
      </c>
      <c r="H67" s="189">
        <f t="shared" si="7"/>
        <v>6333.5512099192383</v>
      </c>
      <c r="I67" s="189">
        <f t="shared" si="1"/>
        <v>838.07681276426638</v>
      </c>
      <c r="J67" s="88">
        <f t="shared" si="2"/>
        <v>2004.6797361321251</v>
      </c>
      <c r="K67" s="189">
        <f t="shared" si="8"/>
        <v>698.62870593857906</v>
      </c>
      <c r="L67" s="88">
        <f t="shared" si="3"/>
        <v>1671.1198646050811</v>
      </c>
      <c r="M67" s="89">
        <f t="shared" si="9"/>
        <v>8004.6710745243199</v>
      </c>
      <c r="N67" s="89">
        <f t="shared" si="10"/>
        <v>39793.671074524318</v>
      </c>
      <c r="O67" s="89">
        <f t="shared" si="11"/>
        <v>16636.15011476769</v>
      </c>
      <c r="P67" s="90">
        <f t="shared" si="4"/>
        <v>0.95464610176845632</v>
      </c>
      <c r="Q67" s="1">
        <v>1916.1810398810539</v>
      </c>
      <c r="R67" s="93">
        <f t="shared" si="12"/>
        <v>0.50118058179070646</v>
      </c>
      <c r="S67" s="93">
        <f t="shared" si="12"/>
        <v>0.47733239529068705</v>
      </c>
      <c r="T67" s="92">
        <v>2392</v>
      </c>
      <c r="U67" s="191">
        <v>21176</v>
      </c>
      <c r="V67" s="191">
        <v>8995.7519116397616</v>
      </c>
      <c r="W67" s="196"/>
      <c r="X67" s="89">
        <v>0</v>
      </c>
      <c r="Y67" s="89">
        <f t="shared" si="13"/>
        <v>0</v>
      </c>
      <c r="Z67" s="1"/>
      <c r="AA67" s="1"/>
    </row>
    <row r="68" spans="2:27">
      <c r="B68" s="205">
        <v>1824</v>
      </c>
      <c r="C68" t="s">
        <v>95</v>
      </c>
      <c r="D68" s="1">
        <v>211021</v>
      </c>
      <c r="E68" s="86">
        <f t="shared" si="5"/>
        <v>15653.215636822195</v>
      </c>
      <c r="F68" s="87">
        <f t="shared" si="0"/>
        <v>0.89824155136520401</v>
      </c>
      <c r="G68" s="189">
        <f t="shared" si="6"/>
        <v>1135.1657424000325</v>
      </c>
      <c r="H68" s="189">
        <f t="shared" si="7"/>
        <v>15303.169373294837</v>
      </c>
      <c r="I68" s="189">
        <f t="shared" si="1"/>
        <v>10.851841548739412</v>
      </c>
      <c r="J68" s="88">
        <f t="shared" si="2"/>
        <v>146.293675918556</v>
      </c>
      <c r="K68" s="189">
        <f t="shared" si="8"/>
        <v>-128.59626527694797</v>
      </c>
      <c r="L68" s="88">
        <f t="shared" si="3"/>
        <v>-1733.6062521985357</v>
      </c>
      <c r="M68" s="89">
        <f t="shared" si="9"/>
        <v>13569.563121096302</v>
      </c>
      <c r="N68" s="89">
        <f t="shared" si="10"/>
        <v>224590.56312109629</v>
      </c>
      <c r="O68" s="89">
        <f t="shared" si="11"/>
        <v>16659.78511394528</v>
      </c>
      <c r="P68" s="90">
        <f t="shared" si="4"/>
        <v>0.95600236867363153</v>
      </c>
      <c r="Q68" s="1">
        <v>3215.2560643576198</v>
      </c>
      <c r="R68" s="93">
        <f t="shared" si="12"/>
        <v>0.43713989947832244</v>
      </c>
      <c r="S68" s="93">
        <f t="shared" si="12"/>
        <v>0.43650027041542899</v>
      </c>
      <c r="T68" s="92">
        <v>13481</v>
      </c>
      <c r="U68" s="191">
        <v>146834</v>
      </c>
      <c r="V68" s="191">
        <v>10896.771799628941</v>
      </c>
      <c r="W68" s="196"/>
      <c r="X68" s="89">
        <v>0</v>
      </c>
      <c r="Y68" s="89">
        <f t="shared" si="13"/>
        <v>0</v>
      </c>
      <c r="Z68" s="1"/>
      <c r="AA68" s="1"/>
    </row>
    <row r="69" spans="2:27">
      <c r="B69" s="205">
        <v>1825</v>
      </c>
      <c r="C69" t="s">
        <v>96</v>
      </c>
      <c r="D69" s="1">
        <v>21472</v>
      </c>
      <c r="E69" s="86">
        <f t="shared" si="5"/>
        <v>15174.558303886926</v>
      </c>
      <c r="F69" s="87">
        <f t="shared" si="0"/>
        <v>0.87077435770457978</v>
      </c>
      <c r="G69" s="189">
        <f t="shared" si="6"/>
        <v>1441.5064354786043</v>
      </c>
      <c r="H69" s="189">
        <f t="shared" si="7"/>
        <v>2039.7316062022253</v>
      </c>
      <c r="I69" s="189">
        <f t="shared" si="1"/>
        <v>178.38190807608342</v>
      </c>
      <c r="J69" s="88">
        <f t="shared" si="2"/>
        <v>252.41039992765803</v>
      </c>
      <c r="K69" s="189">
        <f t="shared" si="8"/>
        <v>38.933801250396044</v>
      </c>
      <c r="L69" s="88">
        <f t="shared" si="3"/>
        <v>55.091328769310401</v>
      </c>
      <c r="M69" s="89">
        <f t="shared" si="9"/>
        <v>2094.8229349715357</v>
      </c>
      <c r="N69" s="89">
        <f t="shared" si="10"/>
        <v>23566.822934971537</v>
      </c>
      <c r="O69" s="89">
        <f t="shared" si="11"/>
        <v>16654.998540615929</v>
      </c>
      <c r="P69" s="90">
        <f t="shared" si="4"/>
        <v>0.9557276967370254</v>
      </c>
      <c r="Q69" s="1">
        <v>-160.55216913390768</v>
      </c>
      <c r="R69" s="93">
        <f t="shared" si="12"/>
        <v>0.32322672089727</v>
      </c>
      <c r="S69" s="93">
        <f t="shared" si="12"/>
        <v>0.33725385928134005</v>
      </c>
      <c r="T69" s="92">
        <v>1415</v>
      </c>
      <c r="U69" s="191">
        <v>16227</v>
      </c>
      <c r="V69" s="191">
        <v>11347.552447552447</v>
      </c>
      <c r="W69" s="196"/>
      <c r="X69" s="89">
        <v>0</v>
      </c>
      <c r="Y69" s="89">
        <f t="shared" si="13"/>
        <v>0</v>
      </c>
      <c r="Z69" s="1"/>
      <c r="AA69" s="1"/>
    </row>
    <row r="70" spans="2:27">
      <c r="B70" s="205">
        <v>1826</v>
      </c>
      <c r="C70" t="s">
        <v>97</v>
      </c>
      <c r="D70" s="1">
        <v>17792</v>
      </c>
      <c r="E70" s="86">
        <f t="shared" si="5"/>
        <v>14176.892430278886</v>
      </c>
      <c r="F70" s="87">
        <f t="shared" si="0"/>
        <v>0.81352446331573991</v>
      </c>
      <c r="G70" s="189">
        <f t="shared" si="6"/>
        <v>2080.0125945877508</v>
      </c>
      <c r="H70" s="189">
        <f t="shared" si="7"/>
        <v>2610.4158062076272</v>
      </c>
      <c r="I70" s="189">
        <f t="shared" si="1"/>
        <v>527.56496383889771</v>
      </c>
      <c r="J70" s="88">
        <f t="shared" si="2"/>
        <v>662.09402961781666</v>
      </c>
      <c r="K70" s="189">
        <f t="shared" si="8"/>
        <v>388.11685701321034</v>
      </c>
      <c r="L70" s="88">
        <f t="shared" si="3"/>
        <v>487.08665555157899</v>
      </c>
      <c r="M70" s="89">
        <f t="shared" si="9"/>
        <v>3097.5024617592062</v>
      </c>
      <c r="N70" s="89">
        <f t="shared" si="10"/>
        <v>20889.502461759206</v>
      </c>
      <c r="O70" s="89">
        <f t="shared" si="11"/>
        <v>16645.021881879846</v>
      </c>
      <c r="P70" s="90">
        <f t="shared" si="4"/>
        <v>0.95515519779313685</v>
      </c>
      <c r="Q70" s="1">
        <v>-151.41280725304159</v>
      </c>
      <c r="R70" s="93">
        <f t="shared" si="12"/>
        <v>0.28685086069723709</v>
      </c>
      <c r="S70" s="93">
        <f t="shared" si="12"/>
        <v>0.30633306496277313</v>
      </c>
      <c r="T70" s="92">
        <v>1255</v>
      </c>
      <c r="U70" s="191">
        <v>13826</v>
      </c>
      <c r="V70" s="191">
        <v>10852.433281004709</v>
      </c>
      <c r="W70" s="196"/>
      <c r="X70" s="89">
        <v>0</v>
      </c>
      <c r="Y70" s="89">
        <f t="shared" si="13"/>
        <v>0</v>
      </c>
      <c r="Z70" s="1"/>
      <c r="AA70" s="1"/>
    </row>
    <row r="71" spans="2:27">
      <c r="B71" s="205">
        <v>1827</v>
      </c>
      <c r="C71" t="s">
        <v>98</v>
      </c>
      <c r="D71" s="1">
        <v>19376</v>
      </c>
      <c r="E71" s="86">
        <f t="shared" si="5"/>
        <v>13408.996539792386</v>
      </c>
      <c r="F71" s="87">
        <f t="shared" ref="F71:F134" si="14">E71/E$365</f>
        <v>0.7694596518443515</v>
      </c>
      <c r="G71" s="189">
        <f t="shared" si="6"/>
        <v>2571.4659644991102</v>
      </c>
      <c r="H71" s="189">
        <f t="shared" ref="H71:H134" si="15">G71*T71/1000</f>
        <v>3715.768318701214</v>
      </c>
      <c r="I71" s="189">
        <f t="shared" ref="I71:I134" si="16">IF(E71+Y71&lt;(E$365+Y$365)*0.9,((E$365+Y$365)*0.9-E71-Y71)*0.35,0)</f>
        <v>796.32852550917244</v>
      </c>
      <c r="J71" s="88">
        <f t="shared" ref="J71:J134" si="17">I71*T71/1000</f>
        <v>1150.6947193607541</v>
      </c>
      <c r="K71" s="189">
        <f t="shared" si="8"/>
        <v>656.880418683485</v>
      </c>
      <c r="L71" s="88">
        <f t="shared" ref="L71:L134" si="18">K71*T71/1000</f>
        <v>949.19220499763583</v>
      </c>
      <c r="M71" s="89">
        <f t="shared" si="9"/>
        <v>4664.96052369885</v>
      </c>
      <c r="N71" s="89">
        <f t="shared" si="10"/>
        <v>24040.96052369885</v>
      </c>
      <c r="O71" s="89">
        <f t="shared" si="11"/>
        <v>16637.342922974985</v>
      </c>
      <c r="P71" s="90">
        <f t="shared" ref="P71:P134" si="19">O71/O$365</f>
        <v>0.95471454967842329</v>
      </c>
      <c r="Q71" s="1">
        <v>1247.9273255134335</v>
      </c>
      <c r="R71" s="93">
        <f t="shared" si="12"/>
        <v>0.23264838730199122</v>
      </c>
      <c r="S71" s="93">
        <f t="shared" si="12"/>
        <v>0.23435447503528106</v>
      </c>
      <c r="T71" s="92">
        <v>1445</v>
      </c>
      <c r="U71" s="191">
        <v>15719</v>
      </c>
      <c r="V71" s="191">
        <v>10863.165169315826</v>
      </c>
      <c r="W71" s="196"/>
      <c r="X71" s="89">
        <v>0</v>
      </c>
      <c r="Y71" s="89">
        <f t="shared" si="13"/>
        <v>0</v>
      </c>
      <c r="Z71" s="1"/>
      <c r="AA71" s="1"/>
    </row>
    <row r="72" spans="2:27">
      <c r="B72" s="205">
        <v>1828</v>
      </c>
      <c r="C72" t="s">
        <v>99</v>
      </c>
      <c r="D72" s="1">
        <v>25621</v>
      </c>
      <c r="E72" s="86">
        <f t="shared" ref="E72:E135" si="20">D72/T72*1000</f>
        <v>14265.590200445435</v>
      </c>
      <c r="F72" s="87">
        <f t="shared" si="14"/>
        <v>0.81861428156941662</v>
      </c>
      <c r="G72" s="189">
        <f t="shared" ref="G72:G135" si="21">($E$365+$Y$365-E72-Y72)*0.64</f>
        <v>2023.2460216811592</v>
      </c>
      <c r="H72" s="189">
        <f t="shared" si="15"/>
        <v>3633.7498549393622</v>
      </c>
      <c r="I72" s="189">
        <f t="shared" si="16"/>
        <v>496.52074428060547</v>
      </c>
      <c r="J72" s="88">
        <f t="shared" si="17"/>
        <v>891.75125672796742</v>
      </c>
      <c r="K72" s="189">
        <f t="shared" ref="K72:K135" si="22">I72+J$367</f>
        <v>357.07263745491809</v>
      </c>
      <c r="L72" s="88">
        <f t="shared" si="18"/>
        <v>641.30245686903288</v>
      </c>
      <c r="M72" s="89">
        <f t="shared" ref="M72:M135" si="23">+H72+L72</f>
        <v>4275.0523118083947</v>
      </c>
      <c r="N72" s="89">
        <f t="shared" ref="N72:N135" si="24">D72+M72</f>
        <v>29896.052311808395</v>
      </c>
      <c r="O72" s="89">
        <f t="shared" ref="O72:O135" si="25">N72/T72*1000</f>
        <v>16645.908859581512</v>
      </c>
      <c r="P72" s="90">
        <f t="shared" si="19"/>
        <v>0.95520609597567374</v>
      </c>
      <c r="Q72" s="1">
        <v>1168.1004128872801</v>
      </c>
      <c r="R72" s="93">
        <f t="shared" ref="R72:S135" si="26">(D72-U72)/U72</f>
        <v>0.48820864312267659</v>
      </c>
      <c r="S72" s="93">
        <f t="shared" si="26"/>
        <v>0.46666442000397418</v>
      </c>
      <c r="T72" s="92">
        <v>1796</v>
      </c>
      <c r="U72" s="191">
        <v>17216</v>
      </c>
      <c r="V72" s="191">
        <v>9726.5536723163841</v>
      </c>
      <c r="W72" s="196"/>
      <c r="X72" s="89">
        <v>0</v>
      </c>
      <c r="Y72" s="89">
        <f t="shared" ref="Y72:Y135" si="27">X72*1000/T72</f>
        <v>0</v>
      </c>
      <c r="Z72" s="1"/>
      <c r="AA72" s="1"/>
    </row>
    <row r="73" spans="2:27">
      <c r="B73" s="205">
        <v>1832</v>
      </c>
      <c r="C73" t="s">
        <v>100</v>
      </c>
      <c r="D73" s="1">
        <v>95391</v>
      </c>
      <c r="E73" s="86">
        <f t="shared" si="20"/>
        <v>21264.155149353544</v>
      </c>
      <c r="F73" s="87">
        <f t="shared" si="14"/>
        <v>1.2202187814300971</v>
      </c>
      <c r="G73" s="189">
        <f t="shared" si="21"/>
        <v>-2455.8355456200311</v>
      </c>
      <c r="H73" s="189">
        <f t="shared" si="15"/>
        <v>-11016.878257651459</v>
      </c>
      <c r="I73" s="189">
        <f t="shared" si="16"/>
        <v>0</v>
      </c>
      <c r="J73" s="88">
        <f t="shared" si="17"/>
        <v>0</v>
      </c>
      <c r="K73" s="189">
        <f t="shared" si="22"/>
        <v>-139.44810682568738</v>
      </c>
      <c r="L73" s="88">
        <f t="shared" si="18"/>
        <v>-625.5642072200335</v>
      </c>
      <c r="M73" s="89">
        <f t="shared" si="23"/>
        <v>-11642.442464871492</v>
      </c>
      <c r="N73" s="89">
        <f t="shared" si="24"/>
        <v>83748.557535128508</v>
      </c>
      <c r="O73" s="89">
        <f t="shared" si="25"/>
        <v>18668.871496907825</v>
      </c>
      <c r="P73" s="90">
        <f t="shared" si="19"/>
        <v>1.0712914512065386</v>
      </c>
      <c r="Q73" s="1">
        <v>-9157.5178699994303</v>
      </c>
      <c r="R73" s="93">
        <f t="shared" si="26"/>
        <v>0.25463297865344398</v>
      </c>
      <c r="S73" s="93">
        <f t="shared" si="26"/>
        <v>0.25435330121727506</v>
      </c>
      <c r="T73" s="92">
        <v>4486</v>
      </c>
      <c r="U73" s="191">
        <v>76031</v>
      </c>
      <c r="V73" s="191">
        <v>16952.285395763658</v>
      </c>
      <c r="W73" s="196"/>
      <c r="X73" s="89">
        <v>0</v>
      </c>
      <c r="Y73" s="89">
        <f t="shared" si="27"/>
        <v>0</v>
      </c>
      <c r="Z73" s="1"/>
      <c r="AA73" s="1"/>
    </row>
    <row r="74" spans="2:27">
      <c r="B74" s="205">
        <v>1833</v>
      </c>
      <c r="C74" t="s">
        <v>101</v>
      </c>
      <c r="D74" s="1">
        <v>442413</v>
      </c>
      <c r="E74" s="86">
        <f t="shared" si="20"/>
        <v>17118.596192539855</v>
      </c>
      <c r="F74" s="87">
        <f t="shared" si="14"/>
        <v>0.98233070813960432</v>
      </c>
      <c r="G74" s="189">
        <f t="shared" si="21"/>
        <v>197.32218674072996</v>
      </c>
      <c r="H74" s="189">
        <f>G74*T74/1000</f>
        <v>5099.5945941274249</v>
      </c>
      <c r="I74" s="189">
        <f t="shared" si="16"/>
        <v>0</v>
      </c>
      <c r="J74" s="88">
        <f t="shared" si="17"/>
        <v>0</v>
      </c>
      <c r="K74" s="189">
        <f t="shared" si="22"/>
        <v>-139.44810682568738</v>
      </c>
      <c r="L74" s="88">
        <f t="shared" si="18"/>
        <v>-3603.8968728030645</v>
      </c>
      <c r="M74" s="89">
        <f t="shared" si="23"/>
        <v>1495.6977213243604</v>
      </c>
      <c r="N74" s="89">
        <f t="shared" si="24"/>
        <v>443908.69772132434</v>
      </c>
      <c r="O74" s="89">
        <f t="shared" si="25"/>
        <v>17176.470272454895</v>
      </c>
      <c r="P74" s="90">
        <f t="shared" si="19"/>
        <v>0.98565174482196105</v>
      </c>
      <c r="Q74" s="1">
        <v>-5131.7172341207061</v>
      </c>
      <c r="R74" s="93">
        <f t="shared" si="26"/>
        <v>0.43676036944181029</v>
      </c>
      <c r="S74" s="93">
        <f t="shared" si="26"/>
        <v>0.44137463622186263</v>
      </c>
      <c r="T74" s="92">
        <v>25844</v>
      </c>
      <c r="U74" s="191">
        <v>307924</v>
      </c>
      <c r="V74" s="191">
        <v>11876.576541828981</v>
      </c>
      <c r="W74" s="196"/>
      <c r="X74" s="89">
        <v>0</v>
      </c>
      <c r="Y74" s="89">
        <f t="shared" si="27"/>
        <v>0</v>
      </c>
      <c r="Z74" s="1"/>
      <c r="AA74" s="1"/>
    </row>
    <row r="75" spans="2:27">
      <c r="B75" s="205">
        <v>1834</v>
      </c>
      <c r="C75" t="s">
        <v>102</v>
      </c>
      <c r="D75" s="1">
        <v>36057</v>
      </c>
      <c r="E75" s="86">
        <f t="shared" si="20"/>
        <v>18462.365591397847</v>
      </c>
      <c r="F75" s="87">
        <f t="shared" si="14"/>
        <v>1.0594413502921285</v>
      </c>
      <c r="G75" s="189">
        <f t="shared" si="21"/>
        <v>-662.69022852838509</v>
      </c>
      <c r="H75" s="189">
        <f t="shared" si="15"/>
        <v>-1294.2340163159361</v>
      </c>
      <c r="I75" s="189">
        <f t="shared" si="16"/>
        <v>0</v>
      </c>
      <c r="J75" s="88">
        <f t="shared" si="17"/>
        <v>0</v>
      </c>
      <c r="K75" s="189">
        <f t="shared" si="22"/>
        <v>-139.44810682568738</v>
      </c>
      <c r="L75" s="88">
        <f t="shared" si="18"/>
        <v>-272.34215263056745</v>
      </c>
      <c r="M75" s="89">
        <f t="shared" si="23"/>
        <v>-1566.5761689465035</v>
      </c>
      <c r="N75" s="89">
        <f t="shared" si="24"/>
        <v>34490.4238310535</v>
      </c>
      <c r="O75" s="89">
        <f t="shared" si="25"/>
        <v>17660.227256043778</v>
      </c>
      <c r="P75" s="90">
        <f t="shared" si="19"/>
        <v>1.01341157599687</v>
      </c>
      <c r="Q75" s="1">
        <v>165.53499774657212</v>
      </c>
      <c r="R75" s="93">
        <f t="shared" si="26"/>
        <v>0.32655163533350501</v>
      </c>
      <c r="S75" s="93">
        <f t="shared" si="26"/>
        <v>0.32315544579092043</v>
      </c>
      <c r="T75" s="92">
        <v>1953</v>
      </c>
      <c r="U75" s="191">
        <v>27181</v>
      </c>
      <c r="V75" s="191">
        <v>13953.285420944558</v>
      </c>
      <c r="W75" s="196"/>
      <c r="X75" s="89">
        <v>0</v>
      </c>
      <c r="Y75" s="89">
        <f t="shared" si="27"/>
        <v>0</v>
      </c>
      <c r="Z75" s="1"/>
      <c r="AA75" s="1"/>
    </row>
    <row r="76" spans="2:27">
      <c r="B76" s="205">
        <v>1835</v>
      </c>
      <c r="C76" t="s">
        <v>103</v>
      </c>
      <c r="D76" s="1">
        <v>9126</v>
      </c>
      <c r="E76" s="86">
        <f t="shared" si="20"/>
        <v>20600.451467268624</v>
      </c>
      <c r="F76" s="87">
        <f t="shared" si="14"/>
        <v>1.182132918507443</v>
      </c>
      <c r="G76" s="189">
        <f t="shared" si="21"/>
        <v>-2031.0651890856821</v>
      </c>
      <c r="H76" s="189">
        <f t="shared" si="15"/>
        <v>-899.76187876495715</v>
      </c>
      <c r="I76" s="189">
        <f t="shared" si="16"/>
        <v>0</v>
      </c>
      <c r="J76" s="88">
        <f t="shared" si="17"/>
        <v>0</v>
      </c>
      <c r="K76" s="189">
        <f t="shared" si="22"/>
        <v>-139.44810682568738</v>
      </c>
      <c r="L76" s="88">
        <f t="shared" si="18"/>
        <v>-61.775511323779511</v>
      </c>
      <c r="M76" s="89">
        <f t="shared" si="23"/>
        <v>-961.53739008873663</v>
      </c>
      <c r="N76" s="89">
        <f t="shared" si="24"/>
        <v>8164.4626099112629</v>
      </c>
      <c r="O76" s="89">
        <f t="shared" si="25"/>
        <v>18429.938171357255</v>
      </c>
      <c r="P76" s="90">
        <f t="shared" si="19"/>
        <v>1.057580540554383</v>
      </c>
      <c r="Q76" s="1">
        <v>-1812.00224600302</v>
      </c>
      <c r="R76" s="93">
        <f t="shared" si="26"/>
        <v>0.81539685697234932</v>
      </c>
      <c r="S76" s="93">
        <f t="shared" si="26"/>
        <v>0.89735608302076231</v>
      </c>
      <c r="T76" s="92">
        <v>443</v>
      </c>
      <c r="U76" s="191">
        <v>5027</v>
      </c>
      <c r="V76" s="191">
        <v>10857.45140388769</v>
      </c>
      <c r="W76" s="196"/>
      <c r="X76" s="89">
        <v>0</v>
      </c>
      <c r="Y76" s="89">
        <f t="shared" si="27"/>
        <v>0</v>
      </c>
      <c r="Z76" s="1"/>
      <c r="AA76" s="1"/>
    </row>
    <row r="77" spans="2:27">
      <c r="B77" s="205">
        <v>1836</v>
      </c>
      <c r="C77" t="s">
        <v>104</v>
      </c>
      <c r="D77" s="1">
        <v>18235</v>
      </c>
      <c r="E77" s="86">
        <f t="shared" si="20"/>
        <v>15995.614035087719</v>
      </c>
      <c r="F77" s="87">
        <f t="shared" si="14"/>
        <v>0.91788968473145616</v>
      </c>
      <c r="G77" s="189">
        <f t="shared" si="21"/>
        <v>916.03076751009678</v>
      </c>
      <c r="H77" s="189">
        <f t="shared" si="15"/>
        <v>1044.2750749615104</v>
      </c>
      <c r="I77" s="189">
        <f t="shared" si="16"/>
        <v>0</v>
      </c>
      <c r="J77" s="88">
        <f t="shared" si="17"/>
        <v>0</v>
      </c>
      <c r="K77" s="189">
        <f t="shared" si="22"/>
        <v>-139.44810682568738</v>
      </c>
      <c r="L77" s="88">
        <f t="shared" si="18"/>
        <v>-158.97084178128361</v>
      </c>
      <c r="M77" s="89">
        <f t="shared" si="23"/>
        <v>885.30423318022679</v>
      </c>
      <c r="N77" s="89">
        <f t="shared" si="24"/>
        <v>19120.304233180228</v>
      </c>
      <c r="O77" s="89">
        <f t="shared" si="25"/>
        <v>16772.196695772131</v>
      </c>
      <c r="P77" s="90">
        <f t="shared" si="19"/>
        <v>0.96245297639502791</v>
      </c>
      <c r="Q77" s="1">
        <v>278.21557472149937</v>
      </c>
      <c r="R77" s="93">
        <f t="shared" si="26"/>
        <v>0.52926870177792684</v>
      </c>
      <c r="S77" s="93">
        <f t="shared" si="26"/>
        <v>0.55609797724771526</v>
      </c>
      <c r="T77" s="92">
        <v>1140</v>
      </c>
      <c r="U77" s="191">
        <v>11924</v>
      </c>
      <c r="V77" s="191">
        <v>10279.310344827585</v>
      </c>
      <c r="W77" s="196"/>
      <c r="X77" s="89">
        <v>0</v>
      </c>
      <c r="Y77" s="89">
        <f t="shared" si="27"/>
        <v>0</v>
      </c>
      <c r="Z77" s="1"/>
      <c r="AA77" s="1"/>
    </row>
    <row r="78" spans="2:27">
      <c r="B78" s="205">
        <v>1837</v>
      </c>
      <c r="C78" t="s">
        <v>105</v>
      </c>
      <c r="D78" s="1">
        <v>126614</v>
      </c>
      <c r="E78" s="86">
        <f t="shared" si="20"/>
        <v>20845.242015146523</v>
      </c>
      <c r="F78" s="87">
        <f t="shared" si="14"/>
        <v>1.1961799390421974</v>
      </c>
      <c r="G78" s="189">
        <f t="shared" si="21"/>
        <v>-2187.7311397275375</v>
      </c>
      <c r="H78" s="189">
        <f t="shared" si="15"/>
        <v>-13288.278942705063</v>
      </c>
      <c r="I78" s="189">
        <f t="shared" si="16"/>
        <v>0</v>
      </c>
      <c r="J78" s="88">
        <f t="shared" si="17"/>
        <v>0</v>
      </c>
      <c r="K78" s="189">
        <f t="shared" si="22"/>
        <v>-139.44810682568738</v>
      </c>
      <c r="L78" s="88">
        <f t="shared" si="18"/>
        <v>-847.00780085922509</v>
      </c>
      <c r="M78" s="89">
        <f t="shared" si="23"/>
        <v>-14135.286743564287</v>
      </c>
      <c r="N78" s="89">
        <f t="shared" si="24"/>
        <v>112478.71325643572</v>
      </c>
      <c r="O78" s="89">
        <f t="shared" si="25"/>
        <v>18518.062768593303</v>
      </c>
      <c r="P78" s="90">
        <f t="shared" si="19"/>
        <v>1.0626374679468951</v>
      </c>
      <c r="Q78" s="1">
        <v>-6953.0915431066669</v>
      </c>
      <c r="R78" s="93">
        <f t="shared" si="26"/>
        <v>0.40666592600822132</v>
      </c>
      <c r="S78" s="93">
        <f t="shared" si="26"/>
        <v>0.41361356805304267</v>
      </c>
      <c r="T78" s="92">
        <v>6074</v>
      </c>
      <c r="U78" s="191">
        <v>90010</v>
      </c>
      <c r="V78" s="191">
        <v>14746.068152031456</v>
      </c>
      <c r="W78" s="196"/>
      <c r="X78" s="89">
        <v>0</v>
      </c>
      <c r="Y78" s="89">
        <f t="shared" si="27"/>
        <v>0</v>
      </c>
      <c r="Z78" s="1"/>
      <c r="AA78" s="1"/>
    </row>
    <row r="79" spans="2:27">
      <c r="B79" s="205">
        <v>1838</v>
      </c>
      <c r="C79" t="s">
        <v>106</v>
      </c>
      <c r="D79" s="1">
        <v>34695</v>
      </c>
      <c r="E79" s="86">
        <f t="shared" si="20"/>
        <v>17141.798418972332</v>
      </c>
      <c r="F79" s="87">
        <f t="shared" si="14"/>
        <v>0.98366214088475912</v>
      </c>
      <c r="G79" s="189">
        <f t="shared" si="21"/>
        <v>182.47276182394475</v>
      </c>
      <c r="H79" s="189">
        <f t="shared" si="15"/>
        <v>369.32486993166418</v>
      </c>
      <c r="I79" s="189">
        <f t="shared" si="16"/>
        <v>0</v>
      </c>
      <c r="J79" s="88">
        <f t="shared" si="17"/>
        <v>0</v>
      </c>
      <c r="K79" s="189">
        <f t="shared" si="22"/>
        <v>-139.44810682568738</v>
      </c>
      <c r="L79" s="88">
        <f t="shared" si="18"/>
        <v>-282.2429682151913</v>
      </c>
      <c r="M79" s="89">
        <f t="shared" si="23"/>
        <v>87.081901716472885</v>
      </c>
      <c r="N79" s="89">
        <f t="shared" si="24"/>
        <v>34782.081901716476</v>
      </c>
      <c r="O79" s="89">
        <f t="shared" si="25"/>
        <v>17184.82307397059</v>
      </c>
      <c r="P79" s="90">
        <f t="shared" si="19"/>
        <v>0.98613106061021694</v>
      </c>
      <c r="Q79" s="1">
        <v>-452.19213751200482</v>
      </c>
      <c r="R79" s="93">
        <f t="shared" si="26"/>
        <v>0.43492286695065968</v>
      </c>
      <c r="S79" s="93">
        <f t="shared" si="26"/>
        <v>0.42003483325206087</v>
      </c>
      <c r="T79" s="92">
        <v>2024</v>
      </c>
      <c r="U79" s="191">
        <v>24179</v>
      </c>
      <c r="V79" s="191">
        <v>12071.392910634049</v>
      </c>
      <c r="W79" s="196"/>
      <c r="X79" s="89">
        <v>0</v>
      </c>
      <c r="Y79" s="89">
        <f t="shared" si="27"/>
        <v>0</v>
      </c>
      <c r="Z79" s="1"/>
      <c r="AA79" s="1"/>
    </row>
    <row r="80" spans="2:27">
      <c r="B80" s="205">
        <v>1839</v>
      </c>
      <c r="C80" t="s">
        <v>107</v>
      </c>
      <c r="D80" s="1">
        <v>19058</v>
      </c>
      <c r="E80" s="86">
        <f t="shared" si="20"/>
        <v>18467.054263565893</v>
      </c>
      <c r="F80" s="87">
        <f t="shared" si="14"/>
        <v>1.0597104042845975</v>
      </c>
      <c r="G80" s="189">
        <f t="shared" si="21"/>
        <v>-665.69097871593431</v>
      </c>
      <c r="H80" s="189">
        <f t="shared" si="15"/>
        <v>-686.99309003484427</v>
      </c>
      <c r="I80" s="189">
        <f t="shared" si="16"/>
        <v>0</v>
      </c>
      <c r="J80" s="88">
        <f t="shared" si="17"/>
        <v>0</v>
      </c>
      <c r="K80" s="189">
        <f t="shared" si="22"/>
        <v>-139.44810682568738</v>
      </c>
      <c r="L80" s="88">
        <f t="shared" si="18"/>
        <v>-143.91044624410935</v>
      </c>
      <c r="M80" s="89">
        <f t="shared" si="23"/>
        <v>-830.90353627895365</v>
      </c>
      <c r="N80" s="89">
        <f t="shared" si="24"/>
        <v>18227.096463721045</v>
      </c>
      <c r="O80" s="89">
        <f t="shared" si="25"/>
        <v>17661.915178024268</v>
      </c>
      <c r="P80" s="90">
        <f t="shared" si="19"/>
        <v>1.0135084354341586</v>
      </c>
      <c r="Q80" s="1">
        <v>-1421.0073744626429</v>
      </c>
      <c r="R80" s="93">
        <f t="shared" si="26"/>
        <v>0.21667517875383044</v>
      </c>
      <c r="S80" s="93">
        <f t="shared" si="26"/>
        <v>0.24850679680262269</v>
      </c>
      <c r="T80" s="92">
        <v>1032</v>
      </c>
      <c r="U80" s="191">
        <v>15664</v>
      </c>
      <c r="V80" s="191">
        <v>14791.312559017941</v>
      </c>
      <c r="W80" s="196"/>
      <c r="X80" s="89">
        <v>0</v>
      </c>
      <c r="Y80" s="89">
        <f t="shared" si="27"/>
        <v>0</v>
      </c>
      <c r="Z80" s="1"/>
      <c r="AA80" s="1"/>
    </row>
    <row r="81" spans="2:29">
      <c r="B81" s="205">
        <v>1840</v>
      </c>
      <c r="C81" t="s">
        <v>108</v>
      </c>
      <c r="D81" s="1">
        <v>69994</v>
      </c>
      <c r="E81" s="86">
        <f t="shared" si="20"/>
        <v>14387.255909558067</v>
      </c>
      <c r="F81" s="87">
        <f t="shared" si="14"/>
        <v>0.82559592660880388</v>
      </c>
      <c r="G81" s="189">
        <f t="shared" si="21"/>
        <v>1945.3799678490741</v>
      </c>
      <c r="H81" s="189">
        <f t="shared" si="15"/>
        <v>9464.2735435857448</v>
      </c>
      <c r="I81" s="189">
        <f t="shared" si="16"/>
        <v>453.93774609118407</v>
      </c>
      <c r="J81" s="88">
        <f t="shared" si="17"/>
        <v>2208.4071347336103</v>
      </c>
      <c r="K81" s="189">
        <f t="shared" si="22"/>
        <v>314.48963926549669</v>
      </c>
      <c r="L81" s="88">
        <f t="shared" si="18"/>
        <v>1529.9920950266414</v>
      </c>
      <c r="M81" s="89">
        <f t="shared" si="23"/>
        <v>10994.265638612385</v>
      </c>
      <c r="N81" s="89">
        <f t="shared" si="24"/>
        <v>80988.265638612385</v>
      </c>
      <c r="O81" s="89">
        <f t="shared" si="25"/>
        <v>16647.125516672637</v>
      </c>
      <c r="P81" s="90">
        <f t="shared" si="19"/>
        <v>0.95527591242606746</v>
      </c>
      <c r="Q81" s="1">
        <v>2168.1797153099251</v>
      </c>
      <c r="R81" s="90">
        <f t="shared" si="26"/>
        <v>0.49831959755967037</v>
      </c>
      <c r="S81" s="90">
        <f t="shared" si="26"/>
        <v>0.48507648498103401</v>
      </c>
      <c r="T81" s="92">
        <v>4865</v>
      </c>
      <c r="U81" s="191">
        <v>46715</v>
      </c>
      <c r="V81" s="191">
        <v>9687.8888428038154</v>
      </c>
      <c r="W81" s="196"/>
      <c r="X81" s="89">
        <v>0</v>
      </c>
      <c r="Y81" s="89">
        <f t="shared" si="27"/>
        <v>0</v>
      </c>
      <c r="Z81" s="1"/>
      <c r="AA81" s="1"/>
    </row>
    <row r="82" spans="2:29">
      <c r="B82" s="205">
        <v>1841</v>
      </c>
      <c r="C82" t="s">
        <v>109</v>
      </c>
      <c r="D82" s="1">
        <v>158475</v>
      </c>
      <c r="E82" s="86">
        <f t="shared" si="20"/>
        <v>16325.847326671475</v>
      </c>
      <c r="F82" s="87">
        <f t="shared" si="14"/>
        <v>0.936839737616874</v>
      </c>
      <c r="G82" s="189">
        <f t="shared" si="21"/>
        <v>704.68146089649292</v>
      </c>
      <c r="H82" s="189">
        <f t="shared" si="15"/>
        <v>6840.3429409222563</v>
      </c>
      <c r="I82" s="189">
        <f t="shared" si="16"/>
        <v>0</v>
      </c>
      <c r="J82" s="88">
        <f t="shared" si="17"/>
        <v>0</v>
      </c>
      <c r="K82" s="189">
        <f t="shared" si="22"/>
        <v>-139.44810682568738</v>
      </c>
      <c r="L82" s="88">
        <f t="shared" si="18"/>
        <v>-1353.6227729569473</v>
      </c>
      <c r="M82" s="89">
        <f t="shared" si="23"/>
        <v>5486.720167965309</v>
      </c>
      <c r="N82" s="89">
        <f t="shared" si="24"/>
        <v>163961.72016796531</v>
      </c>
      <c r="O82" s="89">
        <f t="shared" si="25"/>
        <v>16891.080680742281</v>
      </c>
      <c r="P82" s="90">
        <f t="shared" si="19"/>
        <v>0.96927499543377826</v>
      </c>
      <c r="Q82" s="1">
        <v>-94.506224717900295</v>
      </c>
      <c r="R82" s="90">
        <f t="shared" si="26"/>
        <v>0.39041210068698073</v>
      </c>
      <c r="S82" s="90">
        <f t="shared" si="26"/>
        <v>0.40444943311381959</v>
      </c>
      <c r="T82" s="92">
        <v>9707</v>
      </c>
      <c r="U82" s="191">
        <v>113977</v>
      </c>
      <c r="V82" s="191">
        <v>11624.375318714941</v>
      </c>
      <c r="W82" s="196"/>
      <c r="X82" s="89">
        <v>0</v>
      </c>
      <c r="Y82" s="89">
        <f t="shared" si="27"/>
        <v>0</v>
      </c>
      <c r="Z82" s="1"/>
      <c r="AA82" s="1"/>
    </row>
    <row r="83" spans="2:29">
      <c r="B83" s="205">
        <v>1845</v>
      </c>
      <c r="C83" t="s">
        <v>110</v>
      </c>
      <c r="D83" s="1">
        <v>43147</v>
      </c>
      <c r="E83" s="86">
        <f t="shared" si="20"/>
        <v>23720.175920835623</v>
      </c>
      <c r="F83" s="87">
        <f t="shared" si="14"/>
        <v>1.3611546733992628</v>
      </c>
      <c r="G83" s="189">
        <f t="shared" si="21"/>
        <v>-4027.6888393685617</v>
      </c>
      <c r="H83" s="189">
        <f t="shared" si="15"/>
        <v>-7326.3659988114132</v>
      </c>
      <c r="I83" s="189">
        <f t="shared" si="16"/>
        <v>0</v>
      </c>
      <c r="J83" s="88">
        <f t="shared" si="17"/>
        <v>0</v>
      </c>
      <c r="K83" s="189">
        <f t="shared" si="22"/>
        <v>-139.44810682568738</v>
      </c>
      <c r="L83" s="88">
        <f t="shared" si="18"/>
        <v>-253.65610631592534</v>
      </c>
      <c r="M83" s="89">
        <f t="shared" si="23"/>
        <v>-7580.0221051273384</v>
      </c>
      <c r="N83" s="89">
        <f t="shared" si="24"/>
        <v>35566.97789487266</v>
      </c>
      <c r="O83" s="89">
        <f t="shared" si="25"/>
        <v>19553.038974641375</v>
      </c>
      <c r="P83" s="90">
        <f t="shared" si="19"/>
        <v>1.1220283723154383</v>
      </c>
      <c r="Q83" s="1">
        <v>-4359.7912540189409</v>
      </c>
      <c r="R83" s="90">
        <f t="shared" si="26"/>
        <v>0.23066172276098118</v>
      </c>
      <c r="S83" s="90">
        <f t="shared" si="26"/>
        <v>0.25231162662483581</v>
      </c>
      <c r="T83" s="92">
        <v>1819</v>
      </c>
      <c r="U83" s="191">
        <v>35060</v>
      </c>
      <c r="V83" s="191">
        <v>18941.11291193949</v>
      </c>
      <c r="W83" s="196"/>
      <c r="X83" s="89">
        <v>0</v>
      </c>
      <c r="Y83" s="89">
        <f t="shared" si="27"/>
        <v>0</v>
      </c>
      <c r="Z83" s="1"/>
      <c r="AA83" s="1"/>
    </row>
    <row r="84" spans="2:29">
      <c r="B84" s="205">
        <v>1848</v>
      </c>
      <c r="C84" t="s">
        <v>111</v>
      </c>
      <c r="D84" s="1">
        <v>40532</v>
      </c>
      <c r="E84" s="86">
        <f t="shared" si="20"/>
        <v>15129.525942515864</v>
      </c>
      <c r="F84" s="87">
        <f t="shared" si="14"/>
        <v>0.86819022808686541</v>
      </c>
      <c r="G84" s="189">
        <f t="shared" si="21"/>
        <v>1470.3271467560844</v>
      </c>
      <c r="H84" s="189">
        <f t="shared" si="15"/>
        <v>3939.0064261595498</v>
      </c>
      <c r="I84" s="189">
        <f t="shared" si="16"/>
        <v>194.1432345559553</v>
      </c>
      <c r="J84" s="88">
        <f t="shared" si="17"/>
        <v>520.1097253754042</v>
      </c>
      <c r="K84" s="189">
        <f t="shared" si="22"/>
        <v>54.695127730267927</v>
      </c>
      <c r="L84" s="88">
        <f t="shared" si="18"/>
        <v>146.52824718938777</v>
      </c>
      <c r="M84" s="89">
        <f t="shared" si="23"/>
        <v>4085.5346733489378</v>
      </c>
      <c r="N84" s="89">
        <f t="shared" si="24"/>
        <v>44617.534673348935</v>
      </c>
      <c r="O84" s="89">
        <f t="shared" si="25"/>
        <v>16654.548217002215</v>
      </c>
      <c r="P84" s="90">
        <f t="shared" si="19"/>
        <v>0.95570185544084807</v>
      </c>
      <c r="Q84" s="1">
        <v>1227.5958720072558</v>
      </c>
      <c r="R84" s="90">
        <f t="shared" si="26"/>
        <v>0.44093284510647374</v>
      </c>
      <c r="S84" s="90">
        <f t="shared" si="26"/>
        <v>0.4317891876347269</v>
      </c>
      <c r="T84" s="92">
        <v>2679</v>
      </c>
      <c r="U84" s="191">
        <v>28129</v>
      </c>
      <c r="V84" s="191">
        <v>10566.867017280239</v>
      </c>
      <c r="W84" s="196"/>
      <c r="X84" s="89">
        <v>0</v>
      </c>
      <c r="Y84" s="89">
        <f t="shared" si="27"/>
        <v>0</v>
      </c>
      <c r="Z84" s="1"/>
      <c r="AA84" s="1"/>
    </row>
    <row r="85" spans="2:29">
      <c r="B85" s="205">
        <v>1851</v>
      </c>
      <c r="C85" t="s">
        <v>112</v>
      </c>
      <c r="D85" s="1">
        <v>28687</v>
      </c>
      <c r="E85" s="86">
        <f t="shared" si="20"/>
        <v>14606.415478615072</v>
      </c>
      <c r="F85" s="87">
        <f t="shared" si="14"/>
        <v>0.83817214327084288</v>
      </c>
      <c r="G85" s="189">
        <f t="shared" si="21"/>
        <v>1805.1178436525911</v>
      </c>
      <c r="H85" s="189">
        <f t="shared" si="15"/>
        <v>3545.2514449336886</v>
      </c>
      <c r="I85" s="189">
        <f t="shared" si="16"/>
        <v>377.23189692123242</v>
      </c>
      <c r="J85" s="88">
        <f t="shared" si="17"/>
        <v>740.88344555330048</v>
      </c>
      <c r="K85" s="189">
        <f t="shared" si="22"/>
        <v>237.78379009554504</v>
      </c>
      <c r="L85" s="88">
        <f t="shared" si="18"/>
        <v>467.00736374765046</v>
      </c>
      <c r="M85" s="89">
        <f t="shared" si="23"/>
        <v>4012.2588086813389</v>
      </c>
      <c r="N85" s="89">
        <f t="shared" si="24"/>
        <v>32699.258808681338</v>
      </c>
      <c r="O85" s="89">
        <f t="shared" si="25"/>
        <v>16649.317112363206</v>
      </c>
      <c r="P85" s="90">
        <f t="shared" si="19"/>
        <v>0.95540167459268777</v>
      </c>
      <c r="Q85" s="1">
        <v>876.79958291237153</v>
      </c>
      <c r="R85" s="90">
        <f t="shared" si="26"/>
        <v>0.39277564693887457</v>
      </c>
      <c r="S85" s="90">
        <f t="shared" si="26"/>
        <v>0.46581836162049578</v>
      </c>
      <c r="T85" s="92">
        <v>1964</v>
      </c>
      <c r="U85" s="191">
        <v>20597</v>
      </c>
      <c r="V85" s="191">
        <v>9964.6831156265125</v>
      </c>
      <c r="W85" s="196"/>
      <c r="X85" s="89">
        <v>0</v>
      </c>
      <c r="Y85" s="89">
        <f t="shared" si="27"/>
        <v>0</v>
      </c>
      <c r="Z85" s="1"/>
      <c r="AA85" s="1"/>
    </row>
    <row r="86" spans="2:29">
      <c r="B86" s="205">
        <v>1853</v>
      </c>
      <c r="C86" t="s">
        <v>113</v>
      </c>
      <c r="D86" s="1">
        <v>21626</v>
      </c>
      <c r="E86" s="86">
        <f t="shared" si="20"/>
        <v>15480.314960629921</v>
      </c>
      <c r="F86" s="87">
        <f t="shared" si="14"/>
        <v>0.88831984740236447</v>
      </c>
      <c r="G86" s="189">
        <f t="shared" si="21"/>
        <v>1245.8221751630876</v>
      </c>
      <c r="H86" s="189">
        <f t="shared" si="15"/>
        <v>1740.4135787028335</v>
      </c>
      <c r="I86" s="189">
        <f t="shared" si="16"/>
        <v>71.367078216035225</v>
      </c>
      <c r="J86" s="88">
        <f t="shared" si="17"/>
        <v>99.699808267801217</v>
      </c>
      <c r="K86" s="189">
        <f t="shared" si="22"/>
        <v>-68.081028609652151</v>
      </c>
      <c r="L86" s="88">
        <f t="shared" si="18"/>
        <v>-95.109196967684056</v>
      </c>
      <c r="M86" s="89">
        <f t="shared" si="23"/>
        <v>1645.3043817351495</v>
      </c>
      <c r="N86" s="89">
        <f t="shared" si="24"/>
        <v>23271.30438173515</v>
      </c>
      <c r="O86" s="89">
        <f t="shared" si="25"/>
        <v>16658.056107183354</v>
      </c>
      <c r="P86" s="90">
        <f t="shared" si="19"/>
        <v>0.95590315163400308</v>
      </c>
      <c r="Q86" s="1">
        <v>314.42613407769045</v>
      </c>
      <c r="R86" s="90">
        <f t="shared" si="26"/>
        <v>0.43646629026901362</v>
      </c>
      <c r="S86" s="90">
        <f t="shared" si="26"/>
        <v>0.40047751420643996</v>
      </c>
      <c r="T86" s="92">
        <v>1397</v>
      </c>
      <c r="U86" s="191">
        <v>15055</v>
      </c>
      <c r="V86" s="191">
        <v>11053.59765051395</v>
      </c>
      <c r="W86" s="196"/>
      <c r="X86" s="89">
        <v>0</v>
      </c>
      <c r="Y86" s="89">
        <f t="shared" si="27"/>
        <v>0</v>
      </c>
      <c r="Z86" s="1"/>
      <c r="AA86" s="1"/>
    </row>
    <row r="87" spans="2:29">
      <c r="B87" s="205">
        <v>1856</v>
      </c>
      <c r="C87" t="s">
        <v>114</v>
      </c>
      <c r="D87" s="1">
        <v>7761</v>
      </c>
      <c r="E87" s="86">
        <f t="shared" si="20"/>
        <v>16477.707006369426</v>
      </c>
      <c r="F87" s="87">
        <f t="shared" si="14"/>
        <v>0.94555402849783721</v>
      </c>
      <c r="G87" s="189">
        <f t="shared" si="21"/>
        <v>607.49126588980437</v>
      </c>
      <c r="H87" s="189">
        <f t="shared" si="15"/>
        <v>286.12838623409789</v>
      </c>
      <c r="I87" s="189">
        <f t="shared" si="16"/>
        <v>0</v>
      </c>
      <c r="J87" s="88">
        <f t="shared" si="17"/>
        <v>0</v>
      </c>
      <c r="K87" s="189">
        <f t="shared" si="22"/>
        <v>-139.44810682568738</v>
      </c>
      <c r="L87" s="88">
        <f t="shared" si="18"/>
        <v>-65.680058314898744</v>
      </c>
      <c r="M87" s="89">
        <f t="shared" si="23"/>
        <v>220.44832791919913</v>
      </c>
      <c r="N87" s="89">
        <f t="shared" si="24"/>
        <v>7981.4483279191991</v>
      </c>
      <c r="O87" s="89">
        <f t="shared" si="25"/>
        <v>16945.750165433543</v>
      </c>
      <c r="P87" s="90">
        <f t="shared" si="19"/>
        <v>0.97241214015092503</v>
      </c>
      <c r="Q87" s="1">
        <v>-222.43274913639351</v>
      </c>
      <c r="R87" s="90">
        <f t="shared" si="26"/>
        <v>0.54171632896305122</v>
      </c>
      <c r="S87" s="90">
        <f t="shared" si="26"/>
        <v>0.49916364897044035</v>
      </c>
      <c r="T87" s="92">
        <v>471</v>
      </c>
      <c r="U87" s="191">
        <v>5034</v>
      </c>
      <c r="V87" s="191">
        <v>10991.266375545852</v>
      </c>
      <c r="W87" s="196"/>
      <c r="X87" s="89">
        <v>0</v>
      </c>
      <c r="Y87" s="89">
        <f t="shared" si="27"/>
        <v>0</v>
      </c>
      <c r="Z87" s="1"/>
      <c r="AA87" s="1"/>
    </row>
    <row r="88" spans="2:29">
      <c r="B88" s="205">
        <v>1857</v>
      </c>
      <c r="C88" t="s">
        <v>115</v>
      </c>
      <c r="D88" s="1">
        <v>12870</v>
      </c>
      <c r="E88" s="86">
        <f t="shared" si="20"/>
        <v>19618.90243902439</v>
      </c>
      <c r="F88" s="87">
        <f t="shared" si="14"/>
        <v>1.1258078705219607</v>
      </c>
      <c r="G88" s="189">
        <f t="shared" si="21"/>
        <v>-1402.8738110093725</v>
      </c>
      <c r="H88" s="189">
        <f t="shared" si="15"/>
        <v>-920.28522002214834</v>
      </c>
      <c r="I88" s="189">
        <f t="shared" si="16"/>
        <v>0</v>
      </c>
      <c r="J88" s="88">
        <f t="shared" si="17"/>
        <v>0</v>
      </c>
      <c r="K88" s="189">
        <f t="shared" si="22"/>
        <v>-139.44810682568738</v>
      </c>
      <c r="L88" s="88">
        <f t="shared" si="18"/>
        <v>-91.477958077650925</v>
      </c>
      <c r="M88" s="89">
        <f t="shared" si="23"/>
        <v>-1011.7631780997992</v>
      </c>
      <c r="N88" s="89">
        <f t="shared" si="24"/>
        <v>11858.2368219002</v>
      </c>
      <c r="O88" s="89">
        <f t="shared" si="25"/>
        <v>18076.580521189328</v>
      </c>
      <c r="P88" s="90">
        <f t="shared" si="19"/>
        <v>1.0373035232796093</v>
      </c>
      <c r="Q88" s="1">
        <v>-425.60282717780331</v>
      </c>
      <c r="R88" s="90">
        <f t="shared" si="26"/>
        <v>0.6174437602111349</v>
      </c>
      <c r="S88" s="90">
        <f t="shared" si="26"/>
        <v>0.66922168546179606</v>
      </c>
      <c r="T88" s="92">
        <v>656</v>
      </c>
      <c r="U88" s="191">
        <v>7957</v>
      </c>
      <c r="V88" s="191">
        <v>11753.323485967505</v>
      </c>
      <c r="W88" s="196"/>
      <c r="X88" s="89">
        <v>0</v>
      </c>
      <c r="Y88" s="89">
        <f t="shared" si="27"/>
        <v>0</v>
      </c>
      <c r="Z88" s="1"/>
      <c r="AA88" s="1"/>
    </row>
    <row r="89" spans="2:29">
      <c r="B89" s="205">
        <v>1859</v>
      </c>
      <c r="C89" t="s">
        <v>116</v>
      </c>
      <c r="D89" s="1">
        <v>22827</v>
      </c>
      <c r="E89" s="86">
        <f t="shared" si="20"/>
        <v>18483.400809716601</v>
      </c>
      <c r="F89" s="87">
        <f t="shared" si="14"/>
        <v>1.0606484318001284</v>
      </c>
      <c r="G89" s="189">
        <f t="shared" si="21"/>
        <v>-676.1527682523872</v>
      </c>
      <c r="H89" s="189">
        <f t="shared" si="15"/>
        <v>-835.04866879169822</v>
      </c>
      <c r="I89" s="189">
        <f t="shared" si="16"/>
        <v>0</v>
      </c>
      <c r="J89" s="88">
        <f t="shared" si="17"/>
        <v>0</v>
      </c>
      <c r="K89" s="189">
        <f t="shared" si="22"/>
        <v>-139.44810682568738</v>
      </c>
      <c r="L89" s="88">
        <f t="shared" si="18"/>
        <v>-172.21841192972391</v>
      </c>
      <c r="M89" s="89">
        <f t="shared" si="23"/>
        <v>-1007.2670807214222</v>
      </c>
      <c r="N89" s="89">
        <f t="shared" si="24"/>
        <v>21819.732919278576</v>
      </c>
      <c r="O89" s="89">
        <f t="shared" si="25"/>
        <v>17667.799934638522</v>
      </c>
      <c r="P89" s="90">
        <f t="shared" si="19"/>
        <v>1.0138461253397495</v>
      </c>
      <c r="Q89" s="1">
        <v>-1186.6531273850435</v>
      </c>
      <c r="R89" s="90">
        <f t="shared" si="26"/>
        <v>0.70554393305439334</v>
      </c>
      <c r="S89" s="90">
        <f t="shared" si="26"/>
        <v>0.74835515728490876</v>
      </c>
      <c r="T89" s="92">
        <v>1235</v>
      </c>
      <c r="U89" s="191">
        <v>13384</v>
      </c>
      <c r="V89" s="191">
        <v>10571.879936808846</v>
      </c>
      <c r="W89" s="196"/>
      <c r="X89" s="89">
        <v>0</v>
      </c>
      <c r="Y89" s="89">
        <f t="shared" si="27"/>
        <v>0</v>
      </c>
      <c r="Z89" s="1"/>
      <c r="AA89" s="1"/>
    </row>
    <row r="90" spans="2:29">
      <c r="B90" s="205">
        <v>1860</v>
      </c>
      <c r="C90" t="s">
        <v>117</v>
      </c>
      <c r="D90" s="1">
        <v>171598</v>
      </c>
      <c r="E90" s="86">
        <f t="shared" si="20"/>
        <v>14785.28347406514</v>
      </c>
      <c r="F90" s="87">
        <f t="shared" si="14"/>
        <v>0.84843627490042994</v>
      </c>
      <c r="G90" s="189">
        <f t="shared" si="21"/>
        <v>1690.6423265645478</v>
      </c>
      <c r="H90" s="189">
        <f t="shared" si="15"/>
        <v>19621.594842108141</v>
      </c>
      <c r="I90" s="189">
        <f t="shared" si="16"/>
        <v>314.62809851370872</v>
      </c>
      <c r="J90" s="88">
        <f t="shared" si="17"/>
        <v>3651.5737113501032</v>
      </c>
      <c r="K90" s="189">
        <f t="shared" si="22"/>
        <v>175.17999168802135</v>
      </c>
      <c r="L90" s="88">
        <f t="shared" si="18"/>
        <v>2033.1389835311757</v>
      </c>
      <c r="M90" s="89">
        <f t="shared" si="23"/>
        <v>21654.733825639316</v>
      </c>
      <c r="N90" s="89">
        <f t="shared" si="24"/>
        <v>193252.73382563933</v>
      </c>
      <c r="O90" s="89">
        <f t="shared" si="25"/>
        <v>16651.105792317707</v>
      </c>
      <c r="P90" s="90">
        <f t="shared" si="19"/>
        <v>0.95550431590898366</v>
      </c>
      <c r="Q90" s="1">
        <v>6480.4851625666925</v>
      </c>
      <c r="R90" s="90">
        <f t="shared" si="26"/>
        <v>0.41742728992342831</v>
      </c>
      <c r="S90" s="90">
        <f t="shared" si="26"/>
        <v>0.41449619781950264</v>
      </c>
      <c r="T90" s="92">
        <v>11606</v>
      </c>
      <c r="U90" s="191">
        <v>121063</v>
      </c>
      <c r="V90" s="191">
        <v>10452.685201174236</v>
      </c>
      <c r="W90" s="196"/>
      <c r="X90" s="89">
        <v>0</v>
      </c>
      <c r="Y90" s="89">
        <f t="shared" si="27"/>
        <v>0</v>
      </c>
      <c r="Z90" s="1"/>
      <c r="AA90" s="1"/>
    </row>
    <row r="91" spans="2:29">
      <c r="B91" s="205">
        <v>1865</v>
      </c>
      <c r="C91" t="s">
        <v>118</v>
      </c>
      <c r="D91" s="1">
        <v>138600</v>
      </c>
      <c r="E91" s="86">
        <f t="shared" si="20"/>
        <v>13992.932862190813</v>
      </c>
      <c r="F91" s="87">
        <f t="shared" si="14"/>
        <v>0.80296815771938712</v>
      </c>
      <c r="G91" s="189">
        <f t="shared" si="21"/>
        <v>2197.7467181641168</v>
      </c>
      <c r="H91" s="189">
        <f t="shared" si="15"/>
        <v>21768.681243415576</v>
      </c>
      <c r="I91" s="189">
        <f t="shared" si="16"/>
        <v>591.95081266972284</v>
      </c>
      <c r="J91" s="88">
        <f t="shared" si="17"/>
        <v>5863.272799493604</v>
      </c>
      <c r="K91" s="189">
        <f t="shared" si="22"/>
        <v>452.50270584403546</v>
      </c>
      <c r="L91" s="88">
        <f t="shared" si="18"/>
        <v>4482.0393013851708</v>
      </c>
      <c r="M91" s="89">
        <f t="shared" si="23"/>
        <v>26250.720544800748</v>
      </c>
      <c r="N91" s="89">
        <f t="shared" si="24"/>
        <v>164850.72054480074</v>
      </c>
      <c r="O91" s="89">
        <f t="shared" si="25"/>
        <v>16643.182286198964</v>
      </c>
      <c r="P91" s="90">
        <f t="shared" si="19"/>
        <v>0.9550496347371733</v>
      </c>
      <c r="Q91" s="1">
        <v>5321.0348160626636</v>
      </c>
      <c r="R91" s="90">
        <f t="shared" si="26"/>
        <v>0.35129865065127525</v>
      </c>
      <c r="S91" s="90">
        <f t="shared" si="26"/>
        <v>0.3466601696697364</v>
      </c>
      <c r="T91" s="92">
        <v>9905</v>
      </c>
      <c r="U91" s="191">
        <v>102568</v>
      </c>
      <c r="V91" s="191">
        <v>10390.841859993921</v>
      </c>
      <c r="W91" s="196"/>
      <c r="X91" s="89">
        <v>0</v>
      </c>
      <c r="Y91" s="89">
        <f t="shared" si="27"/>
        <v>0</v>
      </c>
      <c r="Z91" s="1"/>
      <c r="AA91" s="1"/>
    </row>
    <row r="92" spans="2:29">
      <c r="B92" s="205">
        <v>1866</v>
      </c>
      <c r="C92" t="s">
        <v>119</v>
      </c>
      <c r="D92" s="1">
        <v>137142</v>
      </c>
      <c r="E92" s="86">
        <f t="shared" si="20"/>
        <v>16377.119656078339</v>
      </c>
      <c r="F92" s="87">
        <f t="shared" si="14"/>
        <v>0.93978194053396613</v>
      </c>
      <c r="G92" s="189">
        <f t="shared" si="21"/>
        <v>671.86717007610014</v>
      </c>
      <c r="H92" s="189">
        <f t="shared" si="15"/>
        <v>5626.2156822172628</v>
      </c>
      <c r="I92" s="189">
        <f t="shared" si="16"/>
        <v>0</v>
      </c>
      <c r="J92" s="88">
        <f t="shared" si="17"/>
        <v>0</v>
      </c>
      <c r="K92" s="189">
        <f t="shared" si="22"/>
        <v>-139.44810682568738</v>
      </c>
      <c r="L92" s="88">
        <f t="shared" si="18"/>
        <v>-1167.7384465583059</v>
      </c>
      <c r="M92" s="89">
        <f t="shared" si="23"/>
        <v>4458.4772356589565</v>
      </c>
      <c r="N92" s="89">
        <f t="shared" si="24"/>
        <v>141600.47723565897</v>
      </c>
      <c r="O92" s="89">
        <f t="shared" si="25"/>
        <v>16909.53871932875</v>
      </c>
      <c r="P92" s="90">
        <f t="shared" si="19"/>
        <v>0.97033418848393127</v>
      </c>
      <c r="Q92" s="1">
        <v>1872.428300629676</v>
      </c>
      <c r="R92" s="90">
        <f t="shared" si="26"/>
        <v>0.35651193384702123</v>
      </c>
      <c r="S92" s="90">
        <f t="shared" si="26"/>
        <v>0.36072369767315249</v>
      </c>
      <c r="T92" s="92">
        <v>8374</v>
      </c>
      <c r="U92" s="191">
        <v>101099</v>
      </c>
      <c r="V92" s="191">
        <v>12035.595238095239</v>
      </c>
      <c r="W92" s="196"/>
      <c r="X92" s="89">
        <v>0</v>
      </c>
      <c r="Y92" s="89">
        <f>X92*1000/T92</f>
        <v>0</v>
      </c>
      <c r="Z92" s="1"/>
      <c r="AA92" s="1"/>
    </row>
    <row r="93" spans="2:29">
      <c r="B93" s="206">
        <v>1867</v>
      </c>
      <c r="C93" s="207" t="s">
        <v>120</v>
      </c>
      <c r="D93" s="218">
        <v>34697</v>
      </c>
      <c r="E93" s="219">
        <f t="shared" si="20"/>
        <v>13298.965120735915</v>
      </c>
      <c r="F93" s="220">
        <f t="shared" si="14"/>
        <v>0.76314562699186672</v>
      </c>
      <c r="G93" s="221">
        <f t="shared" si="21"/>
        <v>2227.2825924346157</v>
      </c>
      <c r="H93" s="221">
        <f t="shared" si="15"/>
        <v>5810.9802836619119</v>
      </c>
      <c r="I93" s="221">
        <f t="shared" si="16"/>
        <v>608.10324391140205</v>
      </c>
      <c r="J93" s="222">
        <f t="shared" si="17"/>
        <v>1586.5413633648479</v>
      </c>
      <c r="K93" s="221">
        <f t="shared" si="22"/>
        <v>468.65513708571467</v>
      </c>
      <c r="L93" s="222">
        <f t="shared" si="18"/>
        <v>1222.7212526566295</v>
      </c>
      <c r="M93" s="223">
        <f t="shared" si="23"/>
        <v>7033.7015363185419</v>
      </c>
      <c r="N93" s="223">
        <f t="shared" si="24"/>
        <v>41730.701536318542</v>
      </c>
      <c r="O93" s="223">
        <f t="shared" si="25"/>
        <v>15994.902850256243</v>
      </c>
      <c r="P93" s="224">
        <f t="shared" si="19"/>
        <v>0.91784887421806716</v>
      </c>
      <c r="Q93" s="218">
        <v>2322.583747830131</v>
      </c>
      <c r="R93" s="224">
        <f t="shared" si="26"/>
        <v>0.27618802412829191</v>
      </c>
      <c r="S93" s="224">
        <f t="shared" si="26"/>
        <v>0.28010121086383305</v>
      </c>
      <c r="T93" s="92">
        <v>2609</v>
      </c>
      <c r="U93" s="225">
        <v>27188</v>
      </c>
      <c r="V93" s="225">
        <v>10388.995032479937</v>
      </c>
      <c r="W93" s="226"/>
      <c r="X93" s="223">
        <v>1690.1569999999992</v>
      </c>
      <c r="Y93" s="223">
        <f t="shared" si="27"/>
        <v>647.81793790724385</v>
      </c>
      <c r="Z93" s="1"/>
      <c r="AA93" s="1"/>
    </row>
    <row r="94" spans="2:29">
      <c r="B94" s="205">
        <v>1868</v>
      </c>
      <c r="C94" t="s">
        <v>121</v>
      </c>
      <c r="D94" s="1">
        <v>77359</v>
      </c>
      <c r="E94" s="86">
        <f t="shared" si="20"/>
        <v>16769.781053544331</v>
      </c>
      <c r="F94" s="87">
        <f t="shared" si="14"/>
        <v>0.96231435757876738</v>
      </c>
      <c r="G94" s="189">
        <f t="shared" si="21"/>
        <v>420.56387569786517</v>
      </c>
      <c r="H94" s="189">
        <f t="shared" si="15"/>
        <v>1940.061158594252</v>
      </c>
      <c r="I94" s="189">
        <f t="shared" si="16"/>
        <v>0</v>
      </c>
      <c r="J94" s="88">
        <f t="shared" si="17"/>
        <v>0</v>
      </c>
      <c r="K94" s="189">
        <f t="shared" si="22"/>
        <v>-139.44810682568738</v>
      </c>
      <c r="L94" s="88">
        <f t="shared" si="18"/>
        <v>-643.27411678689589</v>
      </c>
      <c r="M94" s="89">
        <f t="shared" si="23"/>
        <v>1296.7870418073562</v>
      </c>
      <c r="N94" s="89">
        <f t="shared" si="24"/>
        <v>78655.787041807358</v>
      </c>
      <c r="O94" s="89">
        <f t="shared" si="25"/>
        <v>17050.896822416507</v>
      </c>
      <c r="P94" s="90">
        <f t="shared" si="19"/>
        <v>0.97844585862005973</v>
      </c>
      <c r="Q94" s="1">
        <v>934.17133876340176</v>
      </c>
      <c r="R94" s="90">
        <f t="shared" si="26"/>
        <v>0.53761602830394939</v>
      </c>
      <c r="S94" s="90">
        <f t="shared" si="26"/>
        <v>0.54261586364419656</v>
      </c>
      <c r="T94" s="92">
        <v>4613</v>
      </c>
      <c r="U94" s="191">
        <v>50311</v>
      </c>
      <c r="V94" s="191">
        <v>10871.002592912704</v>
      </c>
      <c r="W94" s="196"/>
      <c r="X94" s="89">
        <v>0</v>
      </c>
      <c r="Y94" s="89">
        <f t="shared" si="27"/>
        <v>0</v>
      </c>
      <c r="Z94" s="1"/>
      <c r="AA94" s="1"/>
      <c r="AB94" s="1"/>
      <c r="AC94" s="1"/>
    </row>
    <row r="95" spans="2:29">
      <c r="B95" s="205">
        <v>1870</v>
      </c>
      <c r="C95" t="s">
        <v>122</v>
      </c>
      <c r="D95" s="1">
        <v>171511</v>
      </c>
      <c r="E95" s="86">
        <f t="shared" si="20"/>
        <v>15957.480461481206</v>
      </c>
      <c r="F95" s="87">
        <f t="shared" si="14"/>
        <v>0.91570143401606718</v>
      </c>
      <c r="G95" s="189">
        <f t="shared" si="21"/>
        <v>940.43625461826571</v>
      </c>
      <c r="H95" s="189">
        <f t="shared" si="15"/>
        <v>10107.80886463712</v>
      </c>
      <c r="I95" s="189">
        <f t="shared" si="16"/>
        <v>0</v>
      </c>
      <c r="J95" s="88">
        <f t="shared" si="17"/>
        <v>0</v>
      </c>
      <c r="K95" s="189">
        <f t="shared" si="22"/>
        <v>-139.44810682568738</v>
      </c>
      <c r="L95" s="88">
        <f t="shared" si="18"/>
        <v>-1498.7882521624879</v>
      </c>
      <c r="M95" s="89">
        <f t="shared" si="23"/>
        <v>8609.0206124746328</v>
      </c>
      <c r="N95" s="89">
        <f t="shared" si="24"/>
        <v>180120.02061247465</v>
      </c>
      <c r="O95" s="89">
        <f t="shared" si="25"/>
        <v>16758.468609273783</v>
      </c>
      <c r="P95" s="90">
        <f t="shared" si="19"/>
        <v>0.96166520613748774</v>
      </c>
      <c r="Q95" s="1">
        <v>3709.4483132514724</v>
      </c>
      <c r="R95" s="90">
        <f t="shared" si="26"/>
        <v>0.47319641645407617</v>
      </c>
      <c r="S95" s="90">
        <f t="shared" si="26"/>
        <v>0.47771962837657189</v>
      </c>
      <c r="T95" s="92">
        <v>10748</v>
      </c>
      <c r="U95" s="191">
        <v>116421</v>
      </c>
      <c r="V95" s="191">
        <v>10798.719970318152</v>
      </c>
      <c r="W95" s="196"/>
      <c r="X95" s="89">
        <v>0</v>
      </c>
      <c r="Y95" s="89">
        <f t="shared" si="27"/>
        <v>0</v>
      </c>
      <c r="Z95" s="1"/>
      <c r="AA95" s="1"/>
    </row>
    <row r="96" spans="2:29">
      <c r="B96" s="205">
        <v>1871</v>
      </c>
      <c r="C96" t="s">
        <v>123</v>
      </c>
      <c r="D96" s="1">
        <v>77017</v>
      </c>
      <c r="E96" s="86">
        <f t="shared" si="20"/>
        <v>17020.331491712706</v>
      </c>
      <c r="F96" s="87">
        <f t="shared" si="14"/>
        <v>0.97669190271052797</v>
      </c>
      <c r="G96" s="189">
        <f t="shared" si="21"/>
        <v>260.21159527010519</v>
      </c>
      <c r="H96" s="189">
        <f t="shared" si="15"/>
        <v>1177.4574685972261</v>
      </c>
      <c r="I96" s="189">
        <f t="shared" si="16"/>
        <v>0</v>
      </c>
      <c r="J96" s="88">
        <f t="shared" si="17"/>
        <v>0</v>
      </c>
      <c r="K96" s="189">
        <f t="shared" si="22"/>
        <v>-139.44810682568738</v>
      </c>
      <c r="L96" s="88">
        <f t="shared" si="18"/>
        <v>-631.00268338623539</v>
      </c>
      <c r="M96" s="89">
        <f t="shared" si="23"/>
        <v>546.45478521099074</v>
      </c>
      <c r="N96" s="89">
        <f t="shared" si="24"/>
        <v>77563.454785210997</v>
      </c>
      <c r="O96" s="89">
        <f t="shared" si="25"/>
        <v>17141.094980157126</v>
      </c>
      <c r="P96" s="90">
        <f t="shared" si="19"/>
        <v>0.9836217748674938</v>
      </c>
      <c r="Q96" s="1">
        <v>-395.48291612738183</v>
      </c>
      <c r="R96" s="90">
        <f t="shared" si="26"/>
        <v>0.54543995184107552</v>
      </c>
      <c r="S96" s="90">
        <f t="shared" si="26"/>
        <v>0.55124602458832384</v>
      </c>
      <c r="T96" s="92">
        <v>4525</v>
      </c>
      <c r="U96" s="191">
        <v>49835</v>
      </c>
      <c r="V96" s="191">
        <v>10972.038749449581</v>
      </c>
      <c r="W96" s="196"/>
      <c r="X96" s="89">
        <v>0</v>
      </c>
      <c r="Y96" s="89">
        <f t="shared" si="27"/>
        <v>0</v>
      </c>
      <c r="Z96" s="1"/>
      <c r="AA96" s="1"/>
    </row>
    <row r="97" spans="2:27">
      <c r="B97" s="205">
        <v>1874</v>
      </c>
      <c r="C97" t="s">
        <v>124</v>
      </c>
      <c r="D97" s="1">
        <v>18270</v>
      </c>
      <c r="E97" s="86">
        <f t="shared" si="20"/>
        <v>18719.262295081968</v>
      </c>
      <c r="F97" s="87">
        <f t="shared" si="14"/>
        <v>1.0741830684803715</v>
      </c>
      <c r="G97" s="189">
        <f t="shared" si="21"/>
        <v>-827.10411888622218</v>
      </c>
      <c r="H97" s="189">
        <f t="shared" si="15"/>
        <v>-807.25362003295288</v>
      </c>
      <c r="I97" s="189">
        <f t="shared" si="16"/>
        <v>0</v>
      </c>
      <c r="J97" s="88">
        <f t="shared" si="17"/>
        <v>0</v>
      </c>
      <c r="K97" s="189">
        <f t="shared" si="22"/>
        <v>-139.44810682568738</v>
      </c>
      <c r="L97" s="88">
        <f t="shared" si="18"/>
        <v>-136.10135226187086</v>
      </c>
      <c r="M97" s="89">
        <f t="shared" si="23"/>
        <v>-943.35497229482371</v>
      </c>
      <c r="N97" s="89">
        <f t="shared" si="24"/>
        <v>17326.645027705177</v>
      </c>
      <c r="O97" s="89">
        <f t="shared" si="25"/>
        <v>17752.71006937006</v>
      </c>
      <c r="P97" s="90">
        <f t="shared" si="19"/>
        <v>1.0187185945446373</v>
      </c>
      <c r="Q97" s="1">
        <v>-362.10371848404952</v>
      </c>
      <c r="R97" s="90">
        <f t="shared" si="26"/>
        <v>0.67537826685006874</v>
      </c>
      <c r="S97" s="90">
        <f t="shared" si="26"/>
        <v>0.66336223419848039</v>
      </c>
      <c r="T97" s="92">
        <v>976</v>
      </c>
      <c r="U97" s="191">
        <v>10905</v>
      </c>
      <c r="V97" s="191">
        <v>11253.869969040246</v>
      </c>
      <c r="W97" s="196"/>
      <c r="X97" s="89">
        <v>0</v>
      </c>
      <c r="Y97" s="89">
        <f t="shared" si="27"/>
        <v>0</v>
      </c>
      <c r="Z97" s="1"/>
    </row>
    <row r="98" spans="2:27" ht="29.1" customHeight="1">
      <c r="B98" s="205">
        <v>1875</v>
      </c>
      <c r="C98" t="s">
        <v>125</v>
      </c>
      <c r="D98" s="1">
        <v>47735</v>
      </c>
      <c r="E98" s="86">
        <f t="shared" si="20"/>
        <v>16999.643874643876</v>
      </c>
      <c r="F98" s="87">
        <f t="shared" si="14"/>
        <v>0.97550476789547813</v>
      </c>
      <c r="G98" s="189">
        <f t="shared" si="21"/>
        <v>273.45167019415646</v>
      </c>
      <c r="H98" s="189">
        <f t="shared" si="15"/>
        <v>767.85228990519136</v>
      </c>
      <c r="I98" s="189">
        <f t="shared" si="16"/>
        <v>0</v>
      </c>
      <c r="J98" s="88">
        <f t="shared" si="17"/>
        <v>0</v>
      </c>
      <c r="K98" s="189">
        <f t="shared" si="22"/>
        <v>-139.44810682568738</v>
      </c>
      <c r="L98" s="88">
        <f t="shared" si="18"/>
        <v>-391.57028396653016</v>
      </c>
      <c r="M98" s="89">
        <f t="shared" si="23"/>
        <v>376.2820059386612</v>
      </c>
      <c r="N98" s="89">
        <f t="shared" si="24"/>
        <v>48111.282005938658</v>
      </c>
      <c r="O98" s="89">
        <f t="shared" si="25"/>
        <v>17133.647438012344</v>
      </c>
      <c r="P98" s="90">
        <f t="shared" si="19"/>
        <v>0.98319440633407562</v>
      </c>
      <c r="Q98" s="1">
        <v>-171.56332121230901</v>
      </c>
      <c r="R98" s="90">
        <f t="shared" si="26"/>
        <v>0.25691189636105116</v>
      </c>
      <c r="S98" s="90">
        <f t="shared" si="26"/>
        <v>0.24706429603343613</v>
      </c>
      <c r="T98" s="92">
        <v>2808</v>
      </c>
      <c r="U98" s="191">
        <v>37978</v>
      </c>
      <c r="V98" s="191">
        <v>13631.73007896626</v>
      </c>
      <c r="W98" s="196"/>
      <c r="X98" s="89">
        <v>0</v>
      </c>
      <c r="Y98" s="89">
        <f t="shared" si="27"/>
        <v>0</v>
      </c>
      <c r="Z98" s="1"/>
      <c r="AA98" s="1"/>
    </row>
    <row r="99" spans="2:27">
      <c r="B99" s="205">
        <v>3101</v>
      </c>
      <c r="C99" t="s">
        <v>126</v>
      </c>
      <c r="D99" s="1">
        <v>446768</v>
      </c>
      <c r="E99" s="86">
        <f t="shared" si="20"/>
        <v>13925.8150988093</v>
      </c>
      <c r="F99" s="87">
        <f t="shared" si="14"/>
        <v>0.79911668302544925</v>
      </c>
      <c r="G99" s="189">
        <f t="shared" si="21"/>
        <v>2240.7020867282849</v>
      </c>
      <c r="H99" s="189">
        <f t="shared" si="15"/>
        <v>71886.204346416838</v>
      </c>
      <c r="I99" s="189">
        <f t="shared" si="16"/>
        <v>615.44202985325251</v>
      </c>
      <c r="J99" s="88">
        <f t="shared" si="17"/>
        <v>19744.611201752046</v>
      </c>
      <c r="K99" s="189">
        <f t="shared" si="22"/>
        <v>475.99392302756513</v>
      </c>
      <c r="L99" s="88">
        <f t="shared" si="18"/>
        <v>15270.837038570344</v>
      </c>
      <c r="M99" s="89">
        <f t="shared" si="23"/>
        <v>87157.041384987184</v>
      </c>
      <c r="N99" s="89">
        <f t="shared" si="24"/>
        <v>533925.04138498718</v>
      </c>
      <c r="O99" s="89">
        <f t="shared" si="25"/>
        <v>16642.511108565152</v>
      </c>
      <c r="P99" s="90">
        <f t="shared" si="19"/>
        <v>0.95501111999023403</v>
      </c>
      <c r="Q99" s="1">
        <v>18304.897575862895</v>
      </c>
      <c r="R99" s="90">
        <f t="shared" si="26"/>
        <v>0.46114826746030446</v>
      </c>
      <c r="S99" s="90">
        <f t="shared" si="26"/>
        <v>0.45914432369843644</v>
      </c>
      <c r="T99" s="92">
        <v>32082</v>
      </c>
      <c r="U99" s="191">
        <v>305765</v>
      </c>
      <c r="V99" s="191">
        <v>9543.8229602347201</v>
      </c>
      <c r="W99" s="196"/>
      <c r="X99" s="89">
        <v>0</v>
      </c>
      <c r="Y99" s="89">
        <f t="shared" si="27"/>
        <v>0</v>
      </c>
      <c r="Z99" s="1"/>
      <c r="AA99" s="1"/>
    </row>
    <row r="100" spans="2:27">
      <c r="B100" s="205">
        <v>3103</v>
      </c>
      <c r="C100" t="s">
        <v>127</v>
      </c>
      <c r="D100" s="1">
        <v>811667</v>
      </c>
      <c r="E100" s="86">
        <f t="shared" si="20"/>
        <v>15254.891273704588</v>
      </c>
      <c r="F100" s="87">
        <f t="shared" si="14"/>
        <v>0.8753841716309303</v>
      </c>
      <c r="G100" s="189">
        <f t="shared" si="21"/>
        <v>1390.0933347953007</v>
      </c>
      <c r="H100" s="189">
        <f t="shared" si="15"/>
        <v>73962.696064453572</v>
      </c>
      <c r="I100" s="189">
        <f t="shared" si="16"/>
        <v>150.26536863990168</v>
      </c>
      <c r="J100" s="88">
        <f t="shared" si="17"/>
        <v>7995.1694692232486</v>
      </c>
      <c r="K100" s="189">
        <f t="shared" si="22"/>
        <v>10.817261814214305</v>
      </c>
      <c r="L100" s="88">
        <f t="shared" si="18"/>
        <v>575.55404934890055</v>
      </c>
      <c r="M100" s="89">
        <f t="shared" si="23"/>
        <v>74538.250113802467</v>
      </c>
      <c r="N100" s="89">
        <f t="shared" si="24"/>
        <v>886205.2501138025</v>
      </c>
      <c r="O100" s="89">
        <f t="shared" si="25"/>
        <v>16655.801870314102</v>
      </c>
      <c r="P100" s="90">
        <f t="shared" si="19"/>
        <v>0.95577379487628877</v>
      </c>
      <c r="Q100" s="1">
        <v>13023.283390029879</v>
      </c>
      <c r="R100" s="90">
        <f t="shared" si="26"/>
        <v>0.453162821008608</v>
      </c>
      <c r="S100" s="90">
        <f t="shared" si="26"/>
        <v>0.43784107119024146</v>
      </c>
      <c r="T100" s="92">
        <v>53207</v>
      </c>
      <c r="U100" s="191">
        <v>558552</v>
      </c>
      <c r="V100" s="191">
        <v>10609.580974812901</v>
      </c>
      <c r="W100" s="196"/>
      <c r="X100" s="89">
        <v>0</v>
      </c>
      <c r="Y100" s="89">
        <f t="shared" si="27"/>
        <v>0</v>
      </c>
      <c r="Z100" s="1"/>
      <c r="AA100" s="1"/>
    </row>
    <row r="101" spans="2:27">
      <c r="B101" s="205">
        <v>3105</v>
      </c>
      <c r="C101" t="s">
        <v>128</v>
      </c>
      <c r="D101" s="1">
        <v>823739</v>
      </c>
      <c r="E101" s="86">
        <f t="shared" si="20"/>
        <v>13589.913221368</v>
      </c>
      <c r="F101" s="87">
        <f t="shared" si="14"/>
        <v>0.7798413449415863</v>
      </c>
      <c r="G101" s="189">
        <f t="shared" si="21"/>
        <v>2455.6792882907171</v>
      </c>
      <c r="H101" s="189">
        <f t="shared" si="15"/>
        <v>148848.54438045353</v>
      </c>
      <c r="I101" s="189">
        <f t="shared" si="16"/>
        <v>733.00768695770739</v>
      </c>
      <c r="J101" s="88">
        <f t="shared" si="17"/>
        <v>44430.527937254476</v>
      </c>
      <c r="K101" s="189">
        <f t="shared" si="22"/>
        <v>593.55958013202007</v>
      </c>
      <c r="L101" s="88">
        <f t="shared" si="18"/>
        <v>35978.020390122263</v>
      </c>
      <c r="M101" s="89">
        <f t="shared" si="23"/>
        <v>184826.56477057579</v>
      </c>
      <c r="N101" s="89">
        <f t="shared" si="24"/>
        <v>1008565.5647705758</v>
      </c>
      <c r="O101" s="89">
        <f t="shared" si="25"/>
        <v>16639.152089790739</v>
      </c>
      <c r="P101" s="90">
        <f t="shared" si="19"/>
        <v>0.95481836660939545</v>
      </c>
      <c r="Q101" s="1">
        <v>36417.131618457584</v>
      </c>
      <c r="R101" s="90">
        <f t="shared" si="26"/>
        <v>0.44593999203076756</v>
      </c>
      <c r="S101" s="90">
        <f t="shared" si="26"/>
        <v>0.43460892171343801</v>
      </c>
      <c r="T101" s="92">
        <v>60614</v>
      </c>
      <c r="U101" s="191">
        <v>569691</v>
      </c>
      <c r="V101" s="191">
        <v>9472.9044380518462</v>
      </c>
      <c r="W101" s="196"/>
      <c r="X101" s="89">
        <v>0</v>
      </c>
      <c r="Y101" s="89">
        <f t="shared" si="27"/>
        <v>0</v>
      </c>
      <c r="Z101" s="1"/>
      <c r="AA101" s="1"/>
    </row>
    <row r="102" spans="2:27">
      <c r="B102" s="205">
        <v>3107</v>
      </c>
      <c r="C102" t="s">
        <v>129</v>
      </c>
      <c r="D102" s="1">
        <v>1228871</v>
      </c>
      <c r="E102" s="86">
        <f t="shared" si="20"/>
        <v>14248.936145542248</v>
      </c>
      <c r="F102" s="87">
        <f t="shared" si="14"/>
        <v>0.81765860802221457</v>
      </c>
      <c r="G102" s="189">
        <f t="shared" si="21"/>
        <v>2033.9046168191987</v>
      </c>
      <c r="H102" s="189">
        <f t="shared" si="15"/>
        <v>175410.03586833816</v>
      </c>
      <c r="I102" s="189">
        <f t="shared" si="16"/>
        <v>502.34966349672089</v>
      </c>
      <c r="J102" s="88">
        <f t="shared" si="17"/>
        <v>43324.142028947703</v>
      </c>
      <c r="K102" s="189">
        <f t="shared" si="22"/>
        <v>362.90155667103352</v>
      </c>
      <c r="L102" s="88">
        <f t="shared" si="18"/>
        <v>31297.718951979943</v>
      </c>
      <c r="M102" s="89">
        <f t="shared" si="23"/>
        <v>206707.75482031811</v>
      </c>
      <c r="N102" s="89">
        <f t="shared" si="24"/>
        <v>1435578.7548203182</v>
      </c>
      <c r="O102" s="89">
        <f t="shared" si="25"/>
        <v>16645.742319032477</v>
      </c>
      <c r="P102" s="90">
        <f t="shared" si="19"/>
        <v>0.95519653924020154</v>
      </c>
      <c r="Q102" s="1">
        <v>39955.900895678118</v>
      </c>
      <c r="R102" s="90">
        <f t="shared" si="26"/>
        <v>0.44317531899401647</v>
      </c>
      <c r="S102" s="90">
        <f t="shared" si="26"/>
        <v>0.43679973145025408</v>
      </c>
      <c r="T102" s="92">
        <v>86243</v>
      </c>
      <c r="U102" s="191">
        <v>851505</v>
      </c>
      <c r="V102" s="191">
        <v>9917.1344715939522</v>
      </c>
      <c r="W102" s="196"/>
      <c r="X102" s="89">
        <v>0</v>
      </c>
      <c r="Y102" s="89">
        <f t="shared" si="27"/>
        <v>0</v>
      </c>
      <c r="Z102" s="1"/>
      <c r="AA102" s="1"/>
    </row>
    <row r="103" spans="2:27">
      <c r="B103" s="205">
        <v>3110</v>
      </c>
      <c r="C103" t="s">
        <v>130</v>
      </c>
      <c r="D103" s="1">
        <v>78265</v>
      </c>
      <c r="E103" s="86">
        <f t="shared" si="20"/>
        <v>16602.672889266018</v>
      </c>
      <c r="F103" s="87">
        <f t="shared" si="14"/>
        <v>0.95272505016681008</v>
      </c>
      <c r="G103" s="189">
        <f t="shared" si="21"/>
        <v>527.51310083598594</v>
      </c>
      <c r="H103" s="189">
        <f t="shared" si="15"/>
        <v>2486.6967573408378</v>
      </c>
      <c r="I103" s="189">
        <f t="shared" si="16"/>
        <v>0</v>
      </c>
      <c r="J103" s="88">
        <f t="shared" si="17"/>
        <v>0</v>
      </c>
      <c r="K103" s="189">
        <f t="shared" si="22"/>
        <v>-139.44810682568738</v>
      </c>
      <c r="L103" s="88">
        <f t="shared" si="18"/>
        <v>-657.35837557629031</v>
      </c>
      <c r="M103" s="89">
        <f t="shared" si="23"/>
        <v>1829.3383817645476</v>
      </c>
      <c r="N103" s="89">
        <f t="shared" si="24"/>
        <v>80094.338381764552</v>
      </c>
      <c r="O103" s="89">
        <f t="shared" si="25"/>
        <v>16990.737883276317</v>
      </c>
      <c r="P103" s="90">
        <f t="shared" si="19"/>
        <v>0.97499370795175533</v>
      </c>
      <c r="Q103" s="1">
        <v>-402.48275505513766</v>
      </c>
      <c r="R103" s="90">
        <f t="shared" si="26"/>
        <v>0.39110573932208814</v>
      </c>
      <c r="S103" s="90">
        <f t="shared" si="26"/>
        <v>0.40969709731472537</v>
      </c>
      <c r="T103" s="92">
        <v>4714</v>
      </c>
      <c r="U103" s="191">
        <v>56261</v>
      </c>
      <c r="V103" s="191">
        <v>11777.475402972577</v>
      </c>
      <c r="W103" s="196"/>
      <c r="X103" s="89">
        <v>0</v>
      </c>
      <c r="Y103" s="89">
        <f t="shared" si="27"/>
        <v>0</v>
      </c>
      <c r="Z103" s="1"/>
      <c r="AA103" s="1"/>
    </row>
    <row r="104" spans="2:27">
      <c r="B104" s="205">
        <v>3112</v>
      </c>
      <c r="C104" t="s">
        <v>131</v>
      </c>
      <c r="D104" s="1">
        <v>121559</v>
      </c>
      <c r="E104" s="86">
        <f t="shared" si="20"/>
        <v>15402.812975164723</v>
      </c>
      <c r="F104" s="87">
        <f t="shared" si="14"/>
        <v>0.88387248621643788</v>
      </c>
      <c r="G104" s="189">
        <f t="shared" si="21"/>
        <v>1295.4234458608146</v>
      </c>
      <c r="H104" s="189">
        <f t="shared" si="15"/>
        <v>10223.481834733549</v>
      </c>
      <c r="I104" s="189">
        <f t="shared" si="16"/>
        <v>98.492773128854594</v>
      </c>
      <c r="J104" s="88">
        <f t="shared" si="17"/>
        <v>777.30496553292039</v>
      </c>
      <c r="K104" s="189">
        <f t="shared" si="22"/>
        <v>-40.955333696832781</v>
      </c>
      <c r="L104" s="88">
        <f t="shared" si="18"/>
        <v>-323.21949353540435</v>
      </c>
      <c r="M104" s="89">
        <f t="shared" si="23"/>
        <v>9900.2623411981458</v>
      </c>
      <c r="N104" s="89">
        <f t="shared" si="24"/>
        <v>131459.26234119813</v>
      </c>
      <c r="O104" s="89">
        <f t="shared" si="25"/>
        <v>16657.281087328705</v>
      </c>
      <c r="P104" s="90">
        <f t="shared" si="19"/>
        <v>0.95585867802214397</v>
      </c>
      <c r="Q104" s="1">
        <v>2469.1317252263161</v>
      </c>
      <c r="R104" s="90">
        <f t="shared" si="26"/>
        <v>0.4626806406199237</v>
      </c>
      <c r="S104" s="90">
        <f t="shared" si="26"/>
        <v>0.45489648110319303</v>
      </c>
      <c r="T104" s="92">
        <v>7892</v>
      </c>
      <c r="U104" s="191">
        <v>83107</v>
      </c>
      <c r="V104" s="191">
        <v>10586.878980891721</v>
      </c>
      <c r="W104" s="196"/>
      <c r="X104" s="89">
        <v>0</v>
      </c>
      <c r="Y104" s="89">
        <f t="shared" si="27"/>
        <v>0</v>
      </c>
      <c r="Z104" s="1"/>
      <c r="AA104" s="1"/>
    </row>
    <row r="105" spans="2:27">
      <c r="B105" s="205">
        <v>3114</v>
      </c>
      <c r="C105" t="s">
        <v>132</v>
      </c>
      <c r="D105" s="1">
        <v>91890</v>
      </c>
      <c r="E105" s="86">
        <f t="shared" si="20"/>
        <v>14751.966607802215</v>
      </c>
      <c r="F105" s="87">
        <f t="shared" si="14"/>
        <v>0.84652442532696348</v>
      </c>
      <c r="G105" s="189">
        <f t="shared" si="21"/>
        <v>1711.9651209728199</v>
      </c>
      <c r="H105" s="189">
        <f t="shared" si="15"/>
        <v>10663.830738539697</v>
      </c>
      <c r="I105" s="189">
        <f t="shared" si="16"/>
        <v>326.28900170573252</v>
      </c>
      <c r="J105" s="88">
        <f t="shared" si="17"/>
        <v>2032.454191625008</v>
      </c>
      <c r="K105" s="189">
        <f t="shared" si="22"/>
        <v>186.84089488004514</v>
      </c>
      <c r="L105" s="88">
        <f t="shared" si="18"/>
        <v>1163.8319342078012</v>
      </c>
      <c r="M105" s="89">
        <f t="shared" si="23"/>
        <v>11827.662672747498</v>
      </c>
      <c r="N105" s="89">
        <f t="shared" si="24"/>
        <v>103717.66267274749</v>
      </c>
      <c r="O105" s="89">
        <f t="shared" si="25"/>
        <v>16650.772623655081</v>
      </c>
      <c r="P105" s="90">
        <f t="shared" si="19"/>
        <v>0.95548519741324922</v>
      </c>
      <c r="Q105" s="1">
        <v>2488.4694052755567</v>
      </c>
      <c r="R105" s="90">
        <f t="shared" si="26"/>
        <v>0.49616555676767021</v>
      </c>
      <c r="S105" s="90">
        <f t="shared" si="26"/>
        <v>0.48007258962953658</v>
      </c>
      <c r="T105" s="92">
        <v>6229</v>
      </c>
      <c r="U105" s="191">
        <v>61417</v>
      </c>
      <c r="V105" s="191">
        <v>9967.0561506004542</v>
      </c>
      <c r="W105" s="196"/>
      <c r="X105" s="89">
        <v>0</v>
      </c>
      <c r="Y105" s="89">
        <f t="shared" si="27"/>
        <v>0</v>
      </c>
      <c r="Z105" s="1"/>
      <c r="AA105" s="1"/>
    </row>
    <row r="106" spans="2:27">
      <c r="B106" s="205">
        <v>3116</v>
      </c>
      <c r="C106" t="s">
        <v>133</v>
      </c>
      <c r="D106" s="1">
        <v>58590</v>
      </c>
      <c r="E106" s="86">
        <f t="shared" si="20"/>
        <v>14870.558375634519</v>
      </c>
      <c r="F106" s="87">
        <f t="shared" si="14"/>
        <v>0.85332967582554131</v>
      </c>
      <c r="G106" s="189">
        <f t="shared" si="21"/>
        <v>1636.0663895601454</v>
      </c>
      <c r="H106" s="189">
        <f t="shared" si="15"/>
        <v>6446.1015748669724</v>
      </c>
      <c r="I106" s="189">
        <f t="shared" si="16"/>
        <v>284.78188296442613</v>
      </c>
      <c r="J106" s="88">
        <f t="shared" si="17"/>
        <v>1122.0406188798388</v>
      </c>
      <c r="K106" s="189">
        <f t="shared" si="22"/>
        <v>145.33377613873876</v>
      </c>
      <c r="L106" s="88">
        <f t="shared" si="18"/>
        <v>572.61507798663069</v>
      </c>
      <c r="M106" s="89">
        <f t="shared" si="23"/>
        <v>7018.7166528536036</v>
      </c>
      <c r="N106" s="89">
        <f t="shared" si="24"/>
        <v>65608.716652853604</v>
      </c>
      <c r="O106" s="89">
        <f t="shared" si="25"/>
        <v>16651.958541333403</v>
      </c>
      <c r="P106" s="90">
        <f t="shared" si="19"/>
        <v>0.95555324991823487</v>
      </c>
      <c r="Q106" s="1">
        <v>433.41696368367684</v>
      </c>
      <c r="R106" s="90">
        <f t="shared" si="26"/>
        <v>0.47162986964056969</v>
      </c>
      <c r="S106" s="90">
        <f t="shared" si="26"/>
        <v>0.47760603154773951</v>
      </c>
      <c r="T106" s="92">
        <v>3940</v>
      </c>
      <c r="U106" s="191">
        <v>39813</v>
      </c>
      <c r="V106" s="191">
        <v>10063.953488372093</v>
      </c>
      <c r="W106" s="196"/>
      <c r="X106" s="89">
        <v>0</v>
      </c>
      <c r="Y106" s="89">
        <f t="shared" si="27"/>
        <v>0</v>
      </c>
      <c r="Z106" s="1"/>
      <c r="AA106" s="1"/>
    </row>
    <row r="107" spans="2:27">
      <c r="B107" s="205">
        <v>3118</v>
      </c>
      <c r="C107" t="s">
        <v>134</v>
      </c>
      <c r="D107" s="1">
        <v>710693</v>
      </c>
      <c r="E107" s="86">
        <f t="shared" si="20"/>
        <v>14823.707319108107</v>
      </c>
      <c r="F107" s="87">
        <f t="shared" si="14"/>
        <v>0.85064118250418275</v>
      </c>
      <c r="G107" s="189">
        <f t="shared" si="21"/>
        <v>1666.0510657370487</v>
      </c>
      <c r="H107" s="189">
        <f t="shared" si="15"/>
        <v>79875.48624463132</v>
      </c>
      <c r="I107" s="189">
        <f t="shared" si="16"/>
        <v>301.17975274867013</v>
      </c>
      <c r="J107" s="88">
        <f t="shared" si="17"/>
        <v>14439.460886029492</v>
      </c>
      <c r="K107" s="189">
        <f t="shared" si="22"/>
        <v>161.73164592298275</v>
      </c>
      <c r="L107" s="88">
        <f t="shared" si="18"/>
        <v>7753.9003004855613</v>
      </c>
      <c r="M107" s="89">
        <f t="shared" si="23"/>
        <v>87629.386545116882</v>
      </c>
      <c r="N107" s="89">
        <f t="shared" si="24"/>
        <v>798322.3865451169</v>
      </c>
      <c r="O107" s="89">
        <f t="shared" si="25"/>
        <v>16651.490030768142</v>
      </c>
      <c r="P107" s="90">
        <f t="shared" si="19"/>
        <v>0.95552636498502153</v>
      </c>
      <c r="Q107" s="1">
        <v>7253.1893959103763</v>
      </c>
      <c r="R107" s="90">
        <f t="shared" si="26"/>
        <v>0.43118388487586012</v>
      </c>
      <c r="S107" s="90">
        <f t="shared" si="26"/>
        <v>0.41643710559361513</v>
      </c>
      <c r="T107" s="92">
        <v>47943</v>
      </c>
      <c r="U107" s="191">
        <v>496577</v>
      </c>
      <c r="V107" s="191">
        <v>10465.489262155155</v>
      </c>
      <c r="W107" s="196"/>
      <c r="X107" s="89">
        <v>0</v>
      </c>
      <c r="Y107" s="89">
        <f t="shared" si="27"/>
        <v>0</v>
      </c>
      <c r="Z107" s="1"/>
      <c r="AA107" s="1"/>
    </row>
    <row r="108" spans="2:27">
      <c r="B108" s="205">
        <v>3120</v>
      </c>
      <c r="C108" t="s">
        <v>135</v>
      </c>
      <c r="D108" s="1">
        <v>118447</v>
      </c>
      <c r="E108" s="86">
        <f t="shared" si="20"/>
        <v>13800.186415006408</v>
      </c>
      <c r="F108" s="87">
        <f t="shared" si="14"/>
        <v>0.79190762729829089</v>
      </c>
      <c r="G108" s="189">
        <f t="shared" si="21"/>
        <v>2321.1044443621358</v>
      </c>
      <c r="H108" s="189">
        <f t="shared" si="15"/>
        <v>19922.039445960214</v>
      </c>
      <c r="I108" s="189">
        <f t="shared" si="16"/>
        <v>659.41206918426462</v>
      </c>
      <c r="J108" s="88">
        <f t="shared" si="17"/>
        <v>5659.7337898085434</v>
      </c>
      <c r="K108" s="189">
        <f t="shared" si="22"/>
        <v>519.96396235857719</v>
      </c>
      <c r="L108" s="88">
        <f t="shared" si="18"/>
        <v>4462.8506889236678</v>
      </c>
      <c r="M108" s="89">
        <f t="shared" si="23"/>
        <v>24384.890134883881</v>
      </c>
      <c r="N108" s="89">
        <f t="shared" si="24"/>
        <v>142831.89013488387</v>
      </c>
      <c r="O108" s="89">
        <f t="shared" si="25"/>
        <v>16641.254821727121</v>
      </c>
      <c r="P108" s="90">
        <f t="shared" si="19"/>
        <v>0.95493902943296238</v>
      </c>
      <c r="Q108" s="1">
        <v>5550.3824186033053</v>
      </c>
      <c r="R108" s="90">
        <f t="shared" si="26"/>
        <v>0.43586044707365562</v>
      </c>
      <c r="S108" s="90">
        <f t="shared" si="26"/>
        <v>0.4264921393681767</v>
      </c>
      <c r="T108" s="92">
        <v>8583</v>
      </c>
      <c r="U108" s="191">
        <v>82492</v>
      </c>
      <c r="V108" s="191">
        <v>9674.2113287205357</v>
      </c>
      <c r="W108" s="196"/>
      <c r="X108" s="89">
        <v>0</v>
      </c>
      <c r="Y108" s="89">
        <f t="shared" si="27"/>
        <v>0</v>
      </c>
      <c r="Z108" s="1"/>
      <c r="AA108" s="1"/>
    </row>
    <row r="109" spans="2:27">
      <c r="B109" s="205">
        <v>3122</v>
      </c>
      <c r="C109" t="s">
        <v>136</v>
      </c>
      <c r="D109" s="1">
        <v>49173</v>
      </c>
      <c r="E109" s="86">
        <f t="shared" si="20"/>
        <v>13483.136824787496</v>
      </c>
      <c r="F109" s="87">
        <f t="shared" si="14"/>
        <v>0.77371410576345601</v>
      </c>
      <c r="G109" s="189">
        <f t="shared" si="21"/>
        <v>2524.0161821022398</v>
      </c>
      <c r="H109" s="189">
        <f t="shared" si="15"/>
        <v>9205.0870161268685</v>
      </c>
      <c r="I109" s="189">
        <f t="shared" si="16"/>
        <v>770.37942576088392</v>
      </c>
      <c r="J109" s="88">
        <f t="shared" si="17"/>
        <v>2809.5737657499435</v>
      </c>
      <c r="K109" s="189">
        <f t="shared" si="22"/>
        <v>630.93131893519649</v>
      </c>
      <c r="L109" s="88">
        <f t="shared" si="18"/>
        <v>2301.0065201566617</v>
      </c>
      <c r="M109" s="89">
        <f t="shared" si="23"/>
        <v>11506.09353628353</v>
      </c>
      <c r="N109" s="89">
        <f t="shared" si="24"/>
        <v>60679.09353628353</v>
      </c>
      <c r="O109" s="89">
        <f t="shared" si="25"/>
        <v>16638.084325824933</v>
      </c>
      <c r="P109" s="90">
        <f t="shared" si="19"/>
        <v>0.95475709421761412</v>
      </c>
      <c r="Q109" s="1">
        <v>2333.0282326280176</v>
      </c>
      <c r="R109" s="90">
        <f t="shared" si="26"/>
        <v>0.37685501484011874</v>
      </c>
      <c r="S109" s="90">
        <f t="shared" si="26"/>
        <v>0.37987526165084556</v>
      </c>
      <c r="T109" s="92">
        <v>3647</v>
      </c>
      <c r="U109" s="191">
        <v>35714</v>
      </c>
      <c r="V109" s="191">
        <v>9771.2722298221615</v>
      </c>
      <c r="W109" s="196"/>
      <c r="X109" s="89">
        <v>0</v>
      </c>
      <c r="Y109" s="89">
        <f t="shared" si="27"/>
        <v>0</v>
      </c>
      <c r="Z109" s="1"/>
      <c r="AA109" s="1"/>
    </row>
    <row r="110" spans="2:27">
      <c r="B110" s="205">
        <v>3124</v>
      </c>
      <c r="C110" t="s">
        <v>137</v>
      </c>
      <c r="D110" s="1">
        <v>19348</v>
      </c>
      <c r="E110" s="86">
        <f t="shared" si="20"/>
        <v>14289.512555391433</v>
      </c>
      <c r="F110" s="87">
        <f t="shared" si="14"/>
        <v>0.81998703805074014</v>
      </c>
      <c r="G110" s="189">
        <f t="shared" si="21"/>
        <v>2007.9357145157201</v>
      </c>
      <c r="H110" s="189">
        <f t="shared" si="15"/>
        <v>2718.7449574542852</v>
      </c>
      <c r="I110" s="189">
        <f t="shared" si="16"/>
        <v>488.14792004950601</v>
      </c>
      <c r="J110" s="88">
        <f t="shared" si="17"/>
        <v>660.95228374703117</v>
      </c>
      <c r="K110" s="189">
        <f t="shared" si="22"/>
        <v>348.69981322381864</v>
      </c>
      <c r="L110" s="88">
        <f t="shared" si="18"/>
        <v>472.13954710505044</v>
      </c>
      <c r="M110" s="89">
        <f t="shared" si="23"/>
        <v>3190.8845045593357</v>
      </c>
      <c r="N110" s="89">
        <f t="shared" si="24"/>
        <v>22538.884504559337</v>
      </c>
      <c r="O110" s="89">
        <f t="shared" si="25"/>
        <v>16646.148083130975</v>
      </c>
      <c r="P110" s="90">
        <f t="shared" si="19"/>
        <v>0.95521982354048707</v>
      </c>
      <c r="Q110" s="1">
        <v>879.40652508317453</v>
      </c>
      <c r="R110" s="90">
        <f t="shared" si="26"/>
        <v>0.46099826323340631</v>
      </c>
      <c r="S110" s="90">
        <f t="shared" si="26"/>
        <v>0.45236607260868889</v>
      </c>
      <c r="T110" s="92">
        <v>1354</v>
      </c>
      <c r="U110" s="191">
        <v>13243</v>
      </c>
      <c r="V110" s="191">
        <v>9838.7815750371483</v>
      </c>
      <c r="W110" s="196"/>
      <c r="X110" s="89">
        <v>0</v>
      </c>
      <c r="Y110" s="89">
        <f t="shared" si="27"/>
        <v>0</v>
      </c>
      <c r="Z110" s="1"/>
      <c r="AA110" s="1"/>
    </row>
    <row r="111" spans="2:27">
      <c r="B111" s="205">
        <v>3201</v>
      </c>
      <c r="C111" t="s">
        <v>138</v>
      </c>
      <c r="D111" s="1">
        <v>3344650</v>
      </c>
      <c r="E111" s="86">
        <f t="shared" si="20"/>
        <v>25104.707719098085</v>
      </c>
      <c r="F111" s="87">
        <f t="shared" si="14"/>
        <v>1.44060441837436</v>
      </c>
      <c r="G111" s="189">
        <f t="shared" si="21"/>
        <v>-4913.7891902565379</v>
      </c>
      <c r="H111" s="189">
        <f t="shared" si="15"/>
        <v>-654654.30623949796</v>
      </c>
      <c r="I111" s="189">
        <f t="shared" si="16"/>
        <v>0</v>
      </c>
      <c r="J111" s="88">
        <f t="shared" si="17"/>
        <v>0</v>
      </c>
      <c r="K111" s="189">
        <f t="shared" si="22"/>
        <v>-139.44810682568738</v>
      </c>
      <c r="L111" s="88">
        <f t="shared" si="18"/>
        <v>-18578.392376172676</v>
      </c>
      <c r="M111" s="89">
        <f t="shared" si="23"/>
        <v>-673232.69861567067</v>
      </c>
      <c r="N111" s="89">
        <f t="shared" si="24"/>
        <v>2671417.3013843293</v>
      </c>
      <c r="O111" s="89">
        <f t="shared" si="25"/>
        <v>20051.470422015864</v>
      </c>
      <c r="P111" s="90">
        <f t="shared" si="19"/>
        <v>1.1506302805064734</v>
      </c>
      <c r="Q111" s="1">
        <v>-143937.62783421401</v>
      </c>
      <c r="R111" s="90">
        <f t="shared" si="26"/>
        <v>0.4241704244003594</v>
      </c>
      <c r="S111" s="90">
        <f t="shared" si="26"/>
        <v>0.41487036533448474</v>
      </c>
      <c r="T111" s="92">
        <v>133228</v>
      </c>
      <c r="U111" s="191">
        <v>2348490</v>
      </c>
      <c r="V111" s="191">
        <v>17743.468471871744</v>
      </c>
      <c r="W111" s="196"/>
      <c r="X111" s="89">
        <v>0</v>
      </c>
      <c r="Y111" s="89">
        <f t="shared" si="27"/>
        <v>0</v>
      </c>
      <c r="Z111" s="1"/>
      <c r="AA111" s="1"/>
    </row>
    <row r="112" spans="2:27">
      <c r="B112" s="205">
        <v>3203</v>
      </c>
      <c r="C112" t="s">
        <v>139</v>
      </c>
      <c r="D112" s="1">
        <v>2253152</v>
      </c>
      <c r="E112" s="86">
        <f t="shared" si="20"/>
        <v>22196.573702824382</v>
      </c>
      <c r="F112" s="87">
        <f t="shared" si="14"/>
        <v>1.2737245343324686</v>
      </c>
      <c r="G112" s="189">
        <f t="shared" si="21"/>
        <v>-3052.5834198413672</v>
      </c>
      <c r="H112" s="189">
        <f t="shared" si="15"/>
        <v>-309864.69036467734</v>
      </c>
      <c r="I112" s="189">
        <f t="shared" si="16"/>
        <v>0</v>
      </c>
      <c r="J112" s="88">
        <f t="shared" si="17"/>
        <v>0</v>
      </c>
      <c r="K112" s="189">
        <f t="shared" si="22"/>
        <v>-139.44810682568738</v>
      </c>
      <c r="L112" s="88">
        <f t="shared" si="18"/>
        <v>-14155.2378757687</v>
      </c>
      <c r="M112" s="89">
        <f t="shared" si="23"/>
        <v>-324019.92824044602</v>
      </c>
      <c r="N112" s="89">
        <f t="shared" si="24"/>
        <v>1929132.0717595541</v>
      </c>
      <c r="O112" s="89">
        <f t="shared" si="25"/>
        <v>19004.542176157327</v>
      </c>
      <c r="P112" s="90">
        <f t="shared" si="19"/>
        <v>1.0905535222513922</v>
      </c>
      <c r="Q112" s="1">
        <v>-44084.954548767942</v>
      </c>
      <c r="R112" s="90">
        <f t="shared" si="26"/>
        <v>0.54550530429927413</v>
      </c>
      <c r="S112" s="90">
        <f t="shared" si="26"/>
        <v>0.5300211709271363</v>
      </c>
      <c r="T112" s="92">
        <v>101509</v>
      </c>
      <c r="U112" s="191">
        <v>1457874</v>
      </c>
      <c r="V112" s="191">
        <v>14507.363770250367</v>
      </c>
      <c r="W112" s="196"/>
      <c r="X112" s="89">
        <v>0</v>
      </c>
      <c r="Y112" s="89">
        <f t="shared" si="27"/>
        <v>0</v>
      </c>
      <c r="Z112" s="1"/>
      <c r="AA112" s="1"/>
    </row>
    <row r="113" spans="2:27">
      <c r="B113" s="205">
        <v>3205</v>
      </c>
      <c r="C113" t="s">
        <v>140</v>
      </c>
      <c r="D113" s="1">
        <v>1692953</v>
      </c>
      <c r="E113" s="86">
        <f t="shared" si="20"/>
        <v>17494.424982691096</v>
      </c>
      <c r="F113" s="87">
        <f t="shared" si="14"/>
        <v>1.0038972056149877</v>
      </c>
      <c r="G113" s="189">
        <f t="shared" si="21"/>
        <v>-43.208238956064456</v>
      </c>
      <c r="H113" s="189">
        <f t="shared" si="15"/>
        <v>-4181.3044920173134</v>
      </c>
      <c r="I113" s="189">
        <f t="shared" si="16"/>
        <v>0</v>
      </c>
      <c r="J113" s="88">
        <f t="shared" si="17"/>
        <v>0</v>
      </c>
      <c r="K113" s="189">
        <f t="shared" si="22"/>
        <v>-139.44810682568738</v>
      </c>
      <c r="L113" s="88">
        <f t="shared" si="18"/>
        <v>-13494.532745628594</v>
      </c>
      <c r="M113" s="89">
        <f t="shared" si="23"/>
        <v>-17675.837237645908</v>
      </c>
      <c r="N113" s="89">
        <f t="shared" si="24"/>
        <v>1675277.1627623541</v>
      </c>
      <c r="O113" s="89">
        <f t="shared" si="25"/>
        <v>17311.768636909346</v>
      </c>
      <c r="P113" s="90">
        <f t="shared" si="19"/>
        <v>0.99341568391309931</v>
      </c>
      <c r="Q113" s="1">
        <v>-6140.9302268647443</v>
      </c>
      <c r="R113" s="90">
        <f t="shared" si="26"/>
        <v>0.49932825041336731</v>
      </c>
      <c r="S113" s="90">
        <f t="shared" si="26"/>
        <v>0.48369523840907813</v>
      </c>
      <c r="T113" s="92">
        <v>96771</v>
      </c>
      <c r="U113" s="191">
        <v>1129141</v>
      </c>
      <c r="V113" s="191">
        <v>11791.117562289843</v>
      </c>
      <c r="W113" s="196"/>
      <c r="X113" s="89">
        <v>0</v>
      </c>
      <c r="Y113" s="89">
        <f t="shared" si="27"/>
        <v>0</v>
      </c>
      <c r="Z113" s="1"/>
      <c r="AA113" s="1"/>
    </row>
    <row r="114" spans="2:27">
      <c r="B114" s="205">
        <v>3207</v>
      </c>
      <c r="C114" t="s">
        <v>141</v>
      </c>
      <c r="D114" s="1">
        <v>1230506</v>
      </c>
      <c r="E114" s="86">
        <f t="shared" si="20"/>
        <v>18820.544194796654</v>
      </c>
      <c r="F114" s="87">
        <f t="shared" si="14"/>
        <v>1.0799950123541227</v>
      </c>
      <c r="G114" s="189">
        <f t="shared" si="21"/>
        <v>-891.92453470362125</v>
      </c>
      <c r="H114" s="189">
        <f t="shared" si="15"/>
        <v>-58314.918003457467</v>
      </c>
      <c r="I114" s="189">
        <f t="shared" si="16"/>
        <v>0</v>
      </c>
      <c r="J114" s="88">
        <f t="shared" si="17"/>
        <v>0</v>
      </c>
      <c r="K114" s="189">
        <f t="shared" si="22"/>
        <v>-139.44810682568738</v>
      </c>
      <c r="L114" s="88">
        <f t="shared" si="18"/>
        <v>-9117.2566723702657</v>
      </c>
      <c r="M114" s="89">
        <f t="shared" si="23"/>
        <v>-67432.17467582773</v>
      </c>
      <c r="N114" s="89">
        <f t="shared" si="24"/>
        <v>1163073.8253241722</v>
      </c>
      <c r="O114" s="89">
        <f t="shared" si="25"/>
        <v>17789.171553267344</v>
      </c>
      <c r="P114" s="90">
        <f t="shared" si="19"/>
        <v>1.0208108943391876</v>
      </c>
      <c r="Q114" s="1">
        <v>-17744.115920292708</v>
      </c>
      <c r="R114" s="93">
        <f t="shared" si="26"/>
        <v>0.47705977111386927</v>
      </c>
      <c r="S114" s="94">
        <f t="shared" si="26"/>
        <v>0.46095197807301352</v>
      </c>
      <c r="T114" s="92">
        <v>65381</v>
      </c>
      <c r="U114" s="191">
        <v>833078</v>
      </c>
      <c r="V114" s="191">
        <v>12882.383868373849</v>
      </c>
      <c r="W114" s="196"/>
      <c r="X114" s="89">
        <v>0</v>
      </c>
      <c r="Y114" s="89">
        <f t="shared" si="27"/>
        <v>0</v>
      </c>
      <c r="Z114" s="1"/>
      <c r="AA114" s="1"/>
    </row>
    <row r="115" spans="2:27">
      <c r="B115" s="205">
        <v>3209</v>
      </c>
      <c r="C115" t="s">
        <v>142</v>
      </c>
      <c r="D115" s="1">
        <v>714216</v>
      </c>
      <c r="E115" s="86">
        <f t="shared" si="20"/>
        <v>15532.512722369622</v>
      </c>
      <c r="F115" s="87">
        <f t="shared" si="14"/>
        <v>0.89131515517622317</v>
      </c>
      <c r="G115" s="189">
        <f t="shared" si="21"/>
        <v>1212.4156076496793</v>
      </c>
      <c r="H115" s="189">
        <f t="shared" si="15"/>
        <v>55749.294470947549</v>
      </c>
      <c r="I115" s="189">
        <f t="shared" si="16"/>
        <v>53.097861607140018</v>
      </c>
      <c r="J115" s="88">
        <f t="shared" si="17"/>
        <v>2441.5458724195123</v>
      </c>
      <c r="K115" s="189">
        <f t="shared" si="22"/>
        <v>-86.350245218547357</v>
      </c>
      <c r="L115" s="88">
        <f t="shared" si="18"/>
        <v>-3970.5569756392447</v>
      </c>
      <c r="M115" s="89">
        <f t="shared" si="23"/>
        <v>51778.737495308305</v>
      </c>
      <c r="N115" s="89">
        <f t="shared" si="24"/>
        <v>765994.73749530828</v>
      </c>
      <c r="O115" s="89">
        <f t="shared" si="25"/>
        <v>16658.578084800756</v>
      </c>
      <c r="P115" s="90">
        <f t="shared" si="19"/>
        <v>0.95593310471174187</v>
      </c>
      <c r="Q115" s="1">
        <v>10306.066762462731</v>
      </c>
      <c r="R115" s="93">
        <f t="shared" si="26"/>
        <v>0.51730350063945407</v>
      </c>
      <c r="S115" s="94">
        <f t="shared" si="26"/>
        <v>0.48707754251267088</v>
      </c>
      <c r="T115" s="92">
        <v>45982</v>
      </c>
      <c r="U115" s="191">
        <v>470714</v>
      </c>
      <c r="V115" s="191">
        <v>10444.991789819376</v>
      </c>
      <c r="W115" s="196"/>
      <c r="X115" s="89">
        <v>0</v>
      </c>
      <c r="Y115" s="89">
        <f t="shared" si="27"/>
        <v>0</v>
      </c>
      <c r="Z115" s="1"/>
      <c r="AA115" s="1"/>
    </row>
    <row r="116" spans="2:27">
      <c r="B116" s="205">
        <v>3212</v>
      </c>
      <c r="C116" t="s">
        <v>143</v>
      </c>
      <c r="D116" s="1">
        <v>362428</v>
      </c>
      <c r="E116" s="86">
        <f t="shared" si="20"/>
        <v>17254.368007617235</v>
      </c>
      <c r="F116" s="87">
        <f t="shared" si="14"/>
        <v>0.99012181564341262</v>
      </c>
      <c r="G116" s="189">
        <f t="shared" si="21"/>
        <v>110.42822509120684</v>
      </c>
      <c r="H116" s="189">
        <f t="shared" si="15"/>
        <v>2319.5448680407994</v>
      </c>
      <c r="I116" s="189">
        <f t="shared" si="16"/>
        <v>0</v>
      </c>
      <c r="J116" s="88">
        <f t="shared" si="17"/>
        <v>0</v>
      </c>
      <c r="K116" s="189">
        <f t="shared" si="22"/>
        <v>-139.44810682568738</v>
      </c>
      <c r="L116" s="88">
        <f t="shared" si="18"/>
        <v>-2929.1074838735635</v>
      </c>
      <c r="M116" s="89">
        <f t="shared" si="23"/>
        <v>-609.5626158327641</v>
      </c>
      <c r="N116" s="89">
        <f t="shared" si="24"/>
        <v>361818.43738416722</v>
      </c>
      <c r="O116" s="89">
        <f t="shared" si="25"/>
        <v>17225.348125882752</v>
      </c>
      <c r="P116" s="90">
        <f t="shared" si="19"/>
        <v>0.98845654352333201</v>
      </c>
      <c r="Q116" s="1">
        <v>-830.23881839906653</v>
      </c>
      <c r="R116" s="93">
        <f t="shared" si="26"/>
        <v>0.47049300717743148</v>
      </c>
      <c r="S116" s="93">
        <f t="shared" si="26"/>
        <v>0.44900091704634509</v>
      </c>
      <c r="T116" s="92">
        <v>21005</v>
      </c>
      <c r="U116" s="191">
        <v>246467</v>
      </c>
      <c r="V116" s="191">
        <v>11907.768866557155</v>
      </c>
      <c r="W116" s="196"/>
      <c r="X116" s="89">
        <v>0</v>
      </c>
      <c r="Y116" s="89">
        <f t="shared" si="27"/>
        <v>0</v>
      </c>
      <c r="Z116" s="1"/>
      <c r="AA116" s="1"/>
    </row>
    <row r="117" spans="2:27">
      <c r="B117" s="205">
        <v>3214</v>
      </c>
      <c r="C117" t="s">
        <v>144</v>
      </c>
      <c r="D117" s="1">
        <v>311551</v>
      </c>
      <c r="E117" s="86">
        <f t="shared" si="20"/>
        <v>18963.479213585731</v>
      </c>
      <c r="F117" s="87">
        <f t="shared" si="14"/>
        <v>1.0881971719614747</v>
      </c>
      <c r="G117" s="189">
        <f t="shared" si="21"/>
        <v>-983.40294672863092</v>
      </c>
      <c r="H117" s="189">
        <f t="shared" si="15"/>
        <v>-16156.327011804677</v>
      </c>
      <c r="I117" s="189">
        <f t="shared" si="16"/>
        <v>0</v>
      </c>
      <c r="J117" s="88">
        <f t="shared" si="17"/>
        <v>0</v>
      </c>
      <c r="K117" s="189">
        <f t="shared" si="22"/>
        <v>-139.44810682568738</v>
      </c>
      <c r="L117" s="88">
        <f t="shared" si="18"/>
        <v>-2290.9929470392176</v>
      </c>
      <c r="M117" s="89">
        <f t="shared" si="23"/>
        <v>-18447.319958843895</v>
      </c>
      <c r="N117" s="89">
        <f t="shared" si="24"/>
        <v>293103.68004115613</v>
      </c>
      <c r="O117" s="89">
        <f t="shared" si="25"/>
        <v>17840.628160031414</v>
      </c>
      <c r="P117" s="90">
        <f t="shared" si="19"/>
        <v>1.0237636717978347</v>
      </c>
      <c r="Q117" s="1">
        <v>-3271.4600727197103</v>
      </c>
      <c r="R117" s="93">
        <f t="shared" si="26"/>
        <v>0.39049264029849412</v>
      </c>
      <c r="S117" s="93">
        <f t="shared" si="26"/>
        <v>0.38270608464036138</v>
      </c>
      <c r="T117" s="92">
        <v>16429</v>
      </c>
      <c r="U117" s="191">
        <v>224058</v>
      </c>
      <c r="V117" s="191">
        <v>13714.757911489258</v>
      </c>
      <c r="W117" s="196"/>
      <c r="X117" s="89">
        <v>0</v>
      </c>
      <c r="Y117" s="89">
        <f t="shared" si="27"/>
        <v>0</v>
      </c>
      <c r="Z117" s="1"/>
      <c r="AA117" s="1"/>
    </row>
    <row r="118" spans="2:27">
      <c r="B118" s="205">
        <v>3216</v>
      </c>
      <c r="C118" t="s">
        <v>145</v>
      </c>
      <c r="D118" s="1">
        <v>317952</v>
      </c>
      <c r="E118" s="86">
        <f t="shared" si="20"/>
        <v>15765.954281747408</v>
      </c>
      <c r="F118" s="87">
        <f t="shared" si="14"/>
        <v>0.90471092722163948</v>
      </c>
      <c r="G118" s="189">
        <f t="shared" si="21"/>
        <v>1063.0130096478958</v>
      </c>
      <c r="H118" s="189">
        <f t="shared" si="15"/>
        <v>21437.783365569114</v>
      </c>
      <c r="I118" s="189">
        <f t="shared" si="16"/>
        <v>0</v>
      </c>
      <c r="J118" s="88">
        <f t="shared" si="17"/>
        <v>0</v>
      </c>
      <c r="K118" s="189">
        <f t="shared" si="22"/>
        <v>-139.44810682568738</v>
      </c>
      <c r="L118" s="88">
        <f t="shared" si="18"/>
        <v>-2812.2499703536373</v>
      </c>
      <c r="M118" s="89">
        <f t="shared" si="23"/>
        <v>18625.533395215476</v>
      </c>
      <c r="N118" s="89">
        <f t="shared" si="24"/>
        <v>336577.53339521546</v>
      </c>
      <c r="O118" s="89">
        <f t="shared" si="25"/>
        <v>16689.519184569614</v>
      </c>
      <c r="P118" s="90">
        <f t="shared" si="19"/>
        <v>0.95770862369149357</v>
      </c>
      <c r="Q118" s="1">
        <v>3653.9208907092125</v>
      </c>
      <c r="R118" s="93">
        <f t="shared" si="26"/>
        <v>0.45316270566727607</v>
      </c>
      <c r="S118" s="93">
        <f t="shared" si="26"/>
        <v>0.43068108895838564</v>
      </c>
      <c r="T118" s="92">
        <v>20167</v>
      </c>
      <c r="U118" s="191">
        <v>218800</v>
      </c>
      <c r="V118" s="191">
        <v>11019.894233190633</v>
      </c>
      <c r="W118" s="196"/>
      <c r="X118" s="89">
        <v>0</v>
      </c>
      <c r="Y118" s="89">
        <f t="shared" si="27"/>
        <v>0</v>
      </c>
      <c r="Z118" s="1"/>
      <c r="AA118" s="1"/>
    </row>
    <row r="119" spans="2:27">
      <c r="B119" s="205">
        <v>3218</v>
      </c>
      <c r="C119" t="s">
        <v>146</v>
      </c>
      <c r="D119" s="1">
        <v>371468</v>
      </c>
      <c r="E119" s="86">
        <f t="shared" si="20"/>
        <v>16346.226622662265</v>
      </c>
      <c r="F119" s="87">
        <f t="shared" si="14"/>
        <v>0.93800917978589626</v>
      </c>
      <c r="G119" s="189">
        <f t="shared" si="21"/>
        <v>691.63871146238762</v>
      </c>
      <c r="H119" s="189">
        <f t="shared" si="15"/>
        <v>15717.489717982759</v>
      </c>
      <c r="I119" s="189">
        <f t="shared" si="16"/>
        <v>0</v>
      </c>
      <c r="J119" s="88">
        <f t="shared" si="17"/>
        <v>0</v>
      </c>
      <c r="K119" s="189">
        <f t="shared" si="22"/>
        <v>-139.44810682568738</v>
      </c>
      <c r="L119" s="88">
        <f t="shared" si="18"/>
        <v>-3168.9582276137457</v>
      </c>
      <c r="M119" s="89">
        <f t="shared" si="23"/>
        <v>12548.531490369012</v>
      </c>
      <c r="N119" s="89">
        <f t="shared" si="24"/>
        <v>384016.531490369</v>
      </c>
      <c r="O119" s="89">
        <f t="shared" si="25"/>
        <v>16898.417227298967</v>
      </c>
      <c r="P119" s="90">
        <f t="shared" si="19"/>
        <v>0.9696959946146263</v>
      </c>
      <c r="Q119" s="1">
        <v>937.94889082989175</v>
      </c>
      <c r="R119" s="93">
        <f t="shared" si="26"/>
        <v>0.49481698483726622</v>
      </c>
      <c r="S119" s="93">
        <f t="shared" si="26"/>
        <v>0.46975536674164459</v>
      </c>
      <c r="T119" s="92">
        <v>22725</v>
      </c>
      <c r="U119" s="191">
        <v>248504</v>
      </c>
      <c r="V119" s="191">
        <v>11121.732903687791</v>
      </c>
      <c r="W119" s="196"/>
      <c r="X119" s="89">
        <v>0</v>
      </c>
      <c r="Y119" s="89">
        <f t="shared" si="27"/>
        <v>0</v>
      </c>
      <c r="Z119" s="1"/>
      <c r="AA119" s="1"/>
    </row>
    <row r="120" spans="2:27">
      <c r="B120" s="205">
        <v>3220</v>
      </c>
      <c r="C120" t="s">
        <v>147</v>
      </c>
      <c r="D120" s="1">
        <v>177390</v>
      </c>
      <c r="E120" s="86">
        <f t="shared" si="20"/>
        <v>15165.427032572454</v>
      </c>
      <c r="F120" s="87">
        <f t="shared" si="14"/>
        <v>0.87025037033343833</v>
      </c>
      <c r="G120" s="189">
        <f t="shared" si="21"/>
        <v>1447.3504491198669</v>
      </c>
      <c r="H120" s="189">
        <f t="shared" si="15"/>
        <v>16929.65820335508</v>
      </c>
      <c r="I120" s="189">
        <f t="shared" si="16"/>
        <v>181.57785303614881</v>
      </c>
      <c r="J120" s="88">
        <f t="shared" si="17"/>
        <v>2123.9161469638325</v>
      </c>
      <c r="K120" s="189">
        <f t="shared" si="22"/>
        <v>42.129746210461434</v>
      </c>
      <c r="L120" s="88">
        <f t="shared" si="18"/>
        <v>492.79164142376737</v>
      </c>
      <c r="M120" s="89">
        <f t="shared" si="23"/>
        <v>17422.449844778846</v>
      </c>
      <c r="N120" s="89">
        <f t="shared" si="24"/>
        <v>194812.44984477884</v>
      </c>
      <c r="O120" s="89">
        <f t="shared" si="25"/>
        <v>16654.907227902782</v>
      </c>
      <c r="P120" s="90">
        <f t="shared" si="19"/>
        <v>0.95572245686331392</v>
      </c>
      <c r="Q120" s="1">
        <v>3453.3059629969648</v>
      </c>
      <c r="R120" s="93">
        <f t="shared" si="26"/>
        <v>0.50825163884944691</v>
      </c>
      <c r="S120" s="93">
        <f t="shared" si="26"/>
        <v>0.48916800693103041</v>
      </c>
      <c r="T120" s="92">
        <v>11697</v>
      </c>
      <c r="U120" s="191">
        <v>117613</v>
      </c>
      <c r="V120" s="191">
        <v>10183.825439431985</v>
      </c>
      <c r="W120" s="196"/>
      <c r="X120" s="89">
        <v>0</v>
      </c>
      <c r="Y120" s="89">
        <f t="shared" si="27"/>
        <v>0</v>
      </c>
      <c r="Z120" s="1"/>
      <c r="AA120" s="1"/>
    </row>
    <row r="121" spans="2:27">
      <c r="B121" s="205">
        <v>3222</v>
      </c>
      <c r="C121" t="s">
        <v>148</v>
      </c>
      <c r="D121" s="1">
        <v>886922</v>
      </c>
      <c r="E121" s="86">
        <f t="shared" si="20"/>
        <v>17218.108753470133</v>
      </c>
      <c r="F121" s="87">
        <f t="shared" si="14"/>
        <v>0.98804112056758286</v>
      </c>
      <c r="G121" s="189">
        <f t="shared" si="21"/>
        <v>133.63414774535224</v>
      </c>
      <c r="H121" s="189">
        <f t="shared" si="15"/>
        <v>6883.6285845108396</v>
      </c>
      <c r="I121" s="189">
        <f t="shared" si="16"/>
        <v>0</v>
      </c>
      <c r="J121" s="88">
        <f t="shared" si="17"/>
        <v>0</v>
      </c>
      <c r="K121" s="189">
        <f t="shared" si="22"/>
        <v>-139.44810682568738</v>
      </c>
      <c r="L121" s="88">
        <f t="shared" si="18"/>
        <v>-7183.1114306979825</v>
      </c>
      <c r="M121" s="89">
        <f t="shared" si="23"/>
        <v>-299.48284618714297</v>
      </c>
      <c r="N121" s="89">
        <f t="shared" si="24"/>
        <v>886622.51715381281</v>
      </c>
      <c r="O121" s="89">
        <f t="shared" si="25"/>
        <v>17212.294794389796</v>
      </c>
      <c r="P121" s="90">
        <f t="shared" si="19"/>
        <v>0.98770749329603336</v>
      </c>
      <c r="Q121" s="1">
        <v>-2078.0854127375624</v>
      </c>
      <c r="R121" s="93">
        <f t="shared" si="26"/>
        <v>0.52867245441587341</v>
      </c>
      <c r="S121" s="93">
        <f t="shared" si="26"/>
        <v>0.48421687528297025</v>
      </c>
      <c r="T121" s="92">
        <v>51511</v>
      </c>
      <c r="U121" s="191">
        <v>580191</v>
      </c>
      <c r="V121" s="191">
        <v>11600.803791014336</v>
      </c>
      <c r="W121" s="196"/>
      <c r="X121" s="89">
        <v>0</v>
      </c>
      <c r="Y121" s="89">
        <f t="shared" si="27"/>
        <v>0</v>
      </c>
      <c r="Z121" s="1"/>
      <c r="AA121" s="1"/>
    </row>
    <row r="122" spans="2:27">
      <c r="B122" s="205">
        <v>3224</v>
      </c>
      <c r="C122" t="s">
        <v>149</v>
      </c>
      <c r="D122" s="1">
        <v>345752</v>
      </c>
      <c r="E122" s="86">
        <f t="shared" si="20"/>
        <v>16539.992345962495</v>
      </c>
      <c r="F122" s="87">
        <f t="shared" si="14"/>
        <v>0.94912820017996613</v>
      </c>
      <c r="G122" s="189">
        <f t="shared" si="21"/>
        <v>567.62864855024031</v>
      </c>
      <c r="H122" s="189">
        <f t="shared" si="15"/>
        <v>11865.709269294222</v>
      </c>
      <c r="I122" s="189">
        <f t="shared" si="16"/>
        <v>0</v>
      </c>
      <c r="J122" s="88">
        <f t="shared" si="17"/>
        <v>0</v>
      </c>
      <c r="K122" s="189">
        <f t="shared" si="22"/>
        <v>-139.44810682568738</v>
      </c>
      <c r="L122" s="88">
        <f t="shared" si="18"/>
        <v>-2915.0232250841686</v>
      </c>
      <c r="M122" s="89">
        <f t="shared" si="23"/>
        <v>8950.6860442100533</v>
      </c>
      <c r="N122" s="89">
        <f t="shared" si="24"/>
        <v>354702.68604421004</v>
      </c>
      <c r="O122" s="89">
        <f t="shared" si="25"/>
        <v>16968.172887687047</v>
      </c>
      <c r="P122" s="90">
        <f t="shared" si="19"/>
        <v>0.97369884195649137</v>
      </c>
      <c r="Q122" s="1">
        <v>1861.935275419497</v>
      </c>
      <c r="R122" s="93">
        <f t="shared" si="26"/>
        <v>0.44946297864491191</v>
      </c>
      <c r="S122" s="93">
        <f t="shared" si="26"/>
        <v>0.42207406376906315</v>
      </c>
      <c r="T122" s="92">
        <v>20904</v>
      </c>
      <c r="U122" s="191">
        <v>238538</v>
      </c>
      <c r="V122" s="191">
        <v>11630.893753961676</v>
      </c>
      <c r="W122" s="196"/>
      <c r="X122" s="89">
        <v>0</v>
      </c>
      <c r="Y122" s="89">
        <f t="shared" si="27"/>
        <v>0</v>
      </c>
      <c r="Z122" s="1"/>
      <c r="AA122" s="1"/>
    </row>
    <row r="123" spans="2:27">
      <c r="B123" s="205">
        <v>3226</v>
      </c>
      <c r="C123" t="s">
        <v>150</v>
      </c>
      <c r="D123" s="1">
        <v>250215</v>
      </c>
      <c r="E123" s="86">
        <f t="shared" si="20"/>
        <v>13555.910716220609</v>
      </c>
      <c r="F123" s="87">
        <f t="shared" si="14"/>
        <v>0.7778901507791518</v>
      </c>
      <c r="G123" s="189">
        <f t="shared" si="21"/>
        <v>2477.4408915850472</v>
      </c>
      <c r="H123" s="189">
        <f t="shared" si="15"/>
        <v>45728.603976876802</v>
      </c>
      <c r="I123" s="189">
        <f t="shared" si="16"/>
        <v>744.90856375929434</v>
      </c>
      <c r="J123" s="88">
        <f t="shared" si="17"/>
        <v>13749.522269869056</v>
      </c>
      <c r="K123" s="189">
        <f t="shared" si="22"/>
        <v>605.46045693360702</v>
      </c>
      <c r="L123" s="88">
        <f t="shared" si="18"/>
        <v>11175.589114080518</v>
      </c>
      <c r="M123" s="89">
        <f t="shared" si="23"/>
        <v>56904.19309095732</v>
      </c>
      <c r="N123" s="89">
        <f t="shared" si="24"/>
        <v>307119.1930909573</v>
      </c>
      <c r="O123" s="89">
        <f t="shared" si="25"/>
        <v>16638.812064739264</v>
      </c>
      <c r="P123" s="90">
        <f t="shared" si="19"/>
        <v>0.95479885466777104</v>
      </c>
      <c r="Q123" s="1">
        <v>11973.577740018598</v>
      </c>
      <c r="R123" s="93">
        <f t="shared" si="26"/>
        <v>0.43508932924206362</v>
      </c>
      <c r="S123" s="93">
        <f t="shared" si="26"/>
        <v>0.4238934866041365</v>
      </c>
      <c r="T123" s="92">
        <v>18458</v>
      </c>
      <c r="U123" s="191">
        <v>174355</v>
      </c>
      <c r="V123" s="191">
        <v>9520.3123293655135</v>
      </c>
      <c r="W123" s="196"/>
      <c r="X123" s="89">
        <v>0</v>
      </c>
      <c r="Y123" s="89">
        <f t="shared" si="27"/>
        <v>0</v>
      </c>
      <c r="Z123" s="1"/>
      <c r="AA123" s="1"/>
    </row>
    <row r="124" spans="2:27">
      <c r="B124" s="208">
        <v>3228</v>
      </c>
      <c r="C124" s="209" t="s">
        <v>151</v>
      </c>
      <c r="D124" s="1">
        <v>377036</v>
      </c>
      <c r="E124" s="86">
        <f t="shared" si="20"/>
        <v>15112.874779541446</v>
      </c>
      <c r="F124" s="87">
        <f t="shared" si="14"/>
        <v>0.86723472048962824</v>
      </c>
      <c r="G124" s="189">
        <f t="shared" si="21"/>
        <v>1480.9838910597121</v>
      </c>
      <c r="H124" s="189">
        <f t="shared" si="15"/>
        <v>36947.586114157697</v>
      </c>
      <c r="I124" s="189">
        <f t="shared" si="16"/>
        <v>199.97114159700166</v>
      </c>
      <c r="J124" s="88">
        <f t="shared" si="17"/>
        <v>4988.8800405619977</v>
      </c>
      <c r="K124" s="189">
        <f t="shared" si="22"/>
        <v>60.523034771314286</v>
      </c>
      <c r="L124" s="88">
        <f t="shared" si="18"/>
        <v>1509.9286714747489</v>
      </c>
      <c r="M124" s="89">
        <f t="shared" si="23"/>
        <v>38457.514785632447</v>
      </c>
      <c r="N124" s="89">
        <f t="shared" si="24"/>
        <v>415493.51478563243</v>
      </c>
      <c r="O124" s="89">
        <f t="shared" si="25"/>
        <v>16654.381705372471</v>
      </c>
      <c r="P124" s="90">
        <f t="shared" si="19"/>
        <v>0.95569230036487574</v>
      </c>
      <c r="Q124" s="1">
        <v>5799.7917487260493</v>
      </c>
      <c r="R124" s="93">
        <f t="shared" si="26"/>
        <v>0.47272208833145191</v>
      </c>
      <c r="S124" s="93">
        <f t="shared" si="26"/>
        <v>0.46971147319176526</v>
      </c>
      <c r="T124" s="92">
        <v>24948</v>
      </c>
      <c r="U124" s="191">
        <v>256013</v>
      </c>
      <c r="V124" s="191">
        <v>10282.88548821143</v>
      </c>
      <c r="W124" s="196"/>
      <c r="X124" s="89">
        <v>0</v>
      </c>
      <c r="Y124" s="89">
        <f t="shared" si="27"/>
        <v>0</v>
      </c>
      <c r="Z124" s="1"/>
      <c r="AA124" s="1"/>
    </row>
    <row r="125" spans="2:27">
      <c r="B125" s="205">
        <v>3230</v>
      </c>
      <c r="C125" t="s">
        <v>152</v>
      </c>
      <c r="D125" s="1">
        <v>133902</v>
      </c>
      <c r="E125" s="86">
        <f t="shared" si="20"/>
        <v>17906.124632254614</v>
      </c>
      <c r="F125" s="87">
        <f t="shared" si="14"/>
        <v>1.0275221105866235</v>
      </c>
      <c r="G125" s="189">
        <f t="shared" si="21"/>
        <v>-306.69601467671572</v>
      </c>
      <c r="H125" s="189">
        <f t="shared" si="15"/>
        <v>-2293.4727977524799</v>
      </c>
      <c r="I125" s="189">
        <f t="shared" si="16"/>
        <v>0</v>
      </c>
      <c r="J125" s="88">
        <f t="shared" si="17"/>
        <v>0</v>
      </c>
      <c r="K125" s="189">
        <f t="shared" si="22"/>
        <v>-139.44810682568738</v>
      </c>
      <c r="L125" s="88">
        <f t="shared" si="18"/>
        <v>-1042.7929428424902</v>
      </c>
      <c r="M125" s="89">
        <f t="shared" si="23"/>
        <v>-3336.2657405949703</v>
      </c>
      <c r="N125" s="89">
        <f t="shared" si="24"/>
        <v>130565.73425940503</v>
      </c>
      <c r="O125" s="89">
        <f t="shared" si="25"/>
        <v>17459.980510752212</v>
      </c>
      <c r="P125" s="90">
        <f t="shared" si="19"/>
        <v>1.0019206497028881</v>
      </c>
      <c r="Q125" s="1">
        <v>-211.67320371282767</v>
      </c>
      <c r="R125" s="93">
        <f t="shared" si="26"/>
        <v>0.4083384168787732</v>
      </c>
      <c r="S125" s="93">
        <f t="shared" si="26"/>
        <v>0.40363014455703372</v>
      </c>
      <c r="T125" s="92">
        <v>7478</v>
      </c>
      <c r="U125" s="191">
        <v>95078</v>
      </c>
      <c r="V125" s="191">
        <v>12757.010599758485</v>
      </c>
      <c r="W125" s="196"/>
      <c r="X125" s="89">
        <v>0</v>
      </c>
      <c r="Y125" s="89">
        <f t="shared" si="27"/>
        <v>0</v>
      </c>
      <c r="Z125" s="1"/>
    </row>
    <row r="126" spans="2:27">
      <c r="B126" s="205">
        <v>3232</v>
      </c>
      <c r="C126" t="s">
        <v>153</v>
      </c>
      <c r="D126" s="1">
        <v>467382</v>
      </c>
      <c r="E126" s="86">
        <f t="shared" si="20"/>
        <v>17954.133374308545</v>
      </c>
      <c r="F126" s="87">
        <f t="shared" si="14"/>
        <v>1.0302770363438698</v>
      </c>
      <c r="G126" s="189">
        <f t="shared" si="21"/>
        <v>-337.42160959123169</v>
      </c>
      <c r="H126" s="189">
        <f t="shared" si="15"/>
        <v>-8783.7593408789435</v>
      </c>
      <c r="I126" s="189">
        <f t="shared" si="16"/>
        <v>0</v>
      </c>
      <c r="J126" s="88">
        <f t="shared" si="17"/>
        <v>0</v>
      </c>
      <c r="K126" s="189">
        <f t="shared" si="22"/>
        <v>-139.44810682568738</v>
      </c>
      <c r="L126" s="88">
        <f t="shared" si="18"/>
        <v>-3630.1131168862939</v>
      </c>
      <c r="M126" s="89">
        <f t="shared" si="23"/>
        <v>-12413.872457765237</v>
      </c>
      <c r="N126" s="89">
        <f t="shared" si="24"/>
        <v>454968.12754223478</v>
      </c>
      <c r="O126" s="89">
        <f t="shared" si="25"/>
        <v>17477.263657891628</v>
      </c>
      <c r="P126" s="90">
        <f t="shared" si="19"/>
        <v>1.0029124229754969</v>
      </c>
      <c r="Q126" s="1">
        <v>-210.21950776312042</v>
      </c>
      <c r="R126" s="93">
        <f t="shared" si="26"/>
        <v>0.44577217539246772</v>
      </c>
      <c r="S126" s="93">
        <f t="shared" si="26"/>
        <v>0.44527233098640873</v>
      </c>
      <c r="T126" s="92">
        <v>26032</v>
      </c>
      <c r="U126" s="191">
        <v>323275</v>
      </c>
      <c r="V126" s="191">
        <v>12422.66456596088</v>
      </c>
      <c r="W126" s="196"/>
      <c r="X126" s="89">
        <v>0</v>
      </c>
      <c r="Y126" s="89">
        <f t="shared" si="27"/>
        <v>0</v>
      </c>
      <c r="Z126" s="1"/>
    </row>
    <row r="127" spans="2:27">
      <c r="B127" s="205">
        <v>3234</v>
      </c>
      <c r="C127" t="s">
        <v>154</v>
      </c>
      <c r="D127" s="1">
        <v>144981</v>
      </c>
      <c r="E127" s="86">
        <f t="shared" si="20"/>
        <v>15320.828489908063</v>
      </c>
      <c r="F127" s="87">
        <f t="shared" si="14"/>
        <v>0.87916790199978734</v>
      </c>
      <c r="G127" s="189">
        <f t="shared" si="21"/>
        <v>1347.8935164250772</v>
      </c>
      <c r="H127" s="189">
        <f t="shared" si="15"/>
        <v>12755.116345930506</v>
      </c>
      <c r="I127" s="189">
        <f t="shared" si="16"/>
        <v>127.18734296868568</v>
      </c>
      <c r="J127" s="88">
        <f t="shared" si="17"/>
        <v>1203.5738265126727</v>
      </c>
      <c r="K127" s="189">
        <f t="shared" si="22"/>
        <v>-12.260763857001692</v>
      </c>
      <c r="L127" s="88">
        <f t="shared" si="18"/>
        <v>-116.02360837880701</v>
      </c>
      <c r="M127" s="89">
        <f t="shared" si="23"/>
        <v>12639.092737551699</v>
      </c>
      <c r="N127" s="89">
        <f t="shared" si="24"/>
        <v>157620.09273755169</v>
      </c>
      <c r="O127" s="89">
        <f t="shared" si="25"/>
        <v>16656.461242476136</v>
      </c>
      <c r="P127" s="90">
        <f t="shared" si="19"/>
        <v>0.95581163217997733</v>
      </c>
      <c r="Q127" s="1">
        <v>2996.900928258543</v>
      </c>
      <c r="R127" s="93">
        <f t="shared" si="26"/>
        <v>0.47611435785701195</v>
      </c>
      <c r="S127" s="93">
        <f t="shared" si="26"/>
        <v>0.46940687424844679</v>
      </c>
      <c r="T127" s="92">
        <v>9463</v>
      </c>
      <c r="U127" s="191">
        <v>98218</v>
      </c>
      <c r="V127" s="191">
        <v>10426.539278131635</v>
      </c>
      <c r="W127" s="196"/>
      <c r="X127" s="89">
        <v>0</v>
      </c>
      <c r="Y127" s="89">
        <f t="shared" si="27"/>
        <v>0</v>
      </c>
      <c r="Z127" s="1"/>
    </row>
    <row r="128" spans="2:27">
      <c r="B128" s="208">
        <v>3236</v>
      </c>
      <c r="C128" s="209" t="s">
        <v>155</v>
      </c>
      <c r="D128" s="1">
        <v>100213</v>
      </c>
      <c r="E128" s="86">
        <f t="shared" si="20"/>
        <v>14234.801136363636</v>
      </c>
      <c r="F128" s="87">
        <f t="shared" si="14"/>
        <v>0.81684748698052334</v>
      </c>
      <c r="G128" s="189">
        <f t="shared" si="21"/>
        <v>2042.9510226935101</v>
      </c>
      <c r="H128" s="189">
        <f t="shared" si="15"/>
        <v>14382.375199762311</v>
      </c>
      <c r="I128" s="189">
        <f t="shared" si="16"/>
        <v>507.29691670923501</v>
      </c>
      <c r="J128" s="88">
        <f t="shared" si="17"/>
        <v>3571.3702936330146</v>
      </c>
      <c r="K128" s="189">
        <f t="shared" si="22"/>
        <v>367.84880988354763</v>
      </c>
      <c r="L128" s="88">
        <f t="shared" si="18"/>
        <v>2589.6556215801752</v>
      </c>
      <c r="M128" s="89">
        <f t="shared" si="23"/>
        <v>16972.030821342487</v>
      </c>
      <c r="N128" s="89">
        <f t="shared" si="24"/>
        <v>117185.03082134249</v>
      </c>
      <c r="O128" s="89">
        <f t="shared" si="25"/>
        <v>16645.600968940696</v>
      </c>
      <c r="P128" s="90">
        <f t="shared" si="19"/>
        <v>0.95518842802978488</v>
      </c>
      <c r="Q128" s="1">
        <v>3734.0880772419023</v>
      </c>
      <c r="R128" s="93">
        <f t="shared" si="26"/>
        <v>0.45840731146491254</v>
      </c>
      <c r="S128" s="94">
        <f t="shared" si="26"/>
        <v>0.45902879185332068</v>
      </c>
      <c r="T128" s="92">
        <v>7040</v>
      </c>
      <c r="U128" s="191">
        <v>68714</v>
      </c>
      <c r="V128" s="191">
        <v>9756.3538264943927</v>
      </c>
      <c r="W128" s="196"/>
      <c r="X128" s="89">
        <v>0</v>
      </c>
      <c r="Y128" s="89">
        <f t="shared" si="27"/>
        <v>0</v>
      </c>
      <c r="Z128" s="1"/>
    </row>
    <row r="129" spans="2:26">
      <c r="B129" s="205">
        <v>3238</v>
      </c>
      <c r="C129" t="s">
        <v>156</v>
      </c>
      <c r="D129" s="1">
        <v>247641</v>
      </c>
      <c r="E129" s="86">
        <f t="shared" si="20"/>
        <v>14862.621534029529</v>
      </c>
      <c r="F129" s="87">
        <f t="shared" si="14"/>
        <v>0.85287422941238167</v>
      </c>
      <c r="G129" s="189">
        <f t="shared" si="21"/>
        <v>1641.1459681873384</v>
      </c>
      <c r="H129" s="189">
        <f t="shared" si="15"/>
        <v>27344.774121937433</v>
      </c>
      <c r="I129" s="189">
        <f t="shared" si="16"/>
        <v>287.55977752617235</v>
      </c>
      <c r="J129" s="88">
        <f t="shared" si="17"/>
        <v>4791.3210131410833</v>
      </c>
      <c r="K129" s="189">
        <f t="shared" si="22"/>
        <v>148.11167070048498</v>
      </c>
      <c r="L129" s="88">
        <f t="shared" si="18"/>
        <v>2467.8366572114805</v>
      </c>
      <c r="M129" s="89">
        <f t="shared" si="23"/>
        <v>29812.610779148912</v>
      </c>
      <c r="N129" s="89">
        <f t="shared" si="24"/>
        <v>277453.61077914893</v>
      </c>
      <c r="O129" s="89">
        <f t="shared" si="25"/>
        <v>16651.879172917354</v>
      </c>
      <c r="P129" s="90">
        <f t="shared" si="19"/>
        <v>0.95554869545410337</v>
      </c>
      <c r="Q129" s="1">
        <v>5889.1373271313314</v>
      </c>
      <c r="R129" s="90">
        <f t="shared" si="26"/>
        <v>0.51856189752017467</v>
      </c>
      <c r="S129" s="90">
        <f t="shared" si="26"/>
        <v>0.50425303796485921</v>
      </c>
      <c r="T129" s="92">
        <v>16662</v>
      </c>
      <c r="U129" s="191">
        <v>163076</v>
      </c>
      <c r="V129" s="191">
        <v>9880.399878824599</v>
      </c>
      <c r="W129" s="196"/>
      <c r="X129" s="89">
        <v>0</v>
      </c>
      <c r="Y129" s="89">
        <f t="shared" si="27"/>
        <v>0</v>
      </c>
      <c r="Z129" s="1"/>
    </row>
    <row r="130" spans="2:26">
      <c r="B130" s="205">
        <v>3240</v>
      </c>
      <c r="C130" t="s">
        <v>157</v>
      </c>
      <c r="D130" s="1">
        <v>417748</v>
      </c>
      <c r="E130" s="86">
        <f t="shared" si="20"/>
        <v>14535.926789380286</v>
      </c>
      <c r="F130" s="87">
        <f t="shared" si="14"/>
        <v>0.83412723192221172</v>
      </c>
      <c r="G130" s="189">
        <f t="shared" si="21"/>
        <v>1850.230604762854</v>
      </c>
      <c r="H130" s="189">
        <f t="shared" si="15"/>
        <v>53173.777350279663</v>
      </c>
      <c r="I130" s="189">
        <f t="shared" si="16"/>
        <v>401.90293815340743</v>
      </c>
      <c r="J130" s="88">
        <f t="shared" si="17"/>
        <v>11550.288539590776</v>
      </c>
      <c r="K130" s="189">
        <f t="shared" si="22"/>
        <v>262.45483132772006</v>
      </c>
      <c r="L130" s="88">
        <f t="shared" si="18"/>
        <v>7542.689397527346</v>
      </c>
      <c r="M130" s="89">
        <f t="shared" si="23"/>
        <v>60716.466747807011</v>
      </c>
      <c r="N130" s="89">
        <f t="shared" si="24"/>
        <v>478464.46674780699</v>
      </c>
      <c r="O130" s="89">
        <f t="shared" si="25"/>
        <v>16648.612225470861</v>
      </c>
      <c r="P130" s="90">
        <f t="shared" si="19"/>
        <v>0.95536122547920166</v>
      </c>
      <c r="Q130" s="1">
        <v>10815.513555661208</v>
      </c>
      <c r="R130" s="90">
        <f t="shared" si="26"/>
        <v>0.50117327449592319</v>
      </c>
      <c r="S130" s="90">
        <f t="shared" si="26"/>
        <v>0.48095844248263392</v>
      </c>
      <c r="T130" s="92">
        <v>28739</v>
      </c>
      <c r="U130" s="191">
        <v>278281</v>
      </c>
      <c r="V130" s="191">
        <v>9815.2158577878108</v>
      </c>
      <c r="W130" s="196"/>
      <c r="X130" s="89">
        <v>0</v>
      </c>
      <c r="Y130" s="89">
        <f t="shared" si="27"/>
        <v>0</v>
      </c>
      <c r="Z130" s="1"/>
    </row>
    <row r="131" spans="2:26">
      <c r="B131" s="205">
        <v>3242</v>
      </c>
      <c r="C131" t="s">
        <v>158</v>
      </c>
      <c r="D131" s="1">
        <v>40988</v>
      </c>
      <c r="E131" s="86">
        <f t="shared" si="20"/>
        <v>13316.439246263808</v>
      </c>
      <c r="F131" s="87">
        <f t="shared" si="14"/>
        <v>0.7641483593369065</v>
      </c>
      <c r="G131" s="189">
        <f t="shared" si="21"/>
        <v>2630.7026323574</v>
      </c>
      <c r="H131" s="189">
        <f t="shared" si="15"/>
        <v>8097.3027023960767</v>
      </c>
      <c r="I131" s="189">
        <f t="shared" si="16"/>
        <v>828.72357824417486</v>
      </c>
      <c r="J131" s="88">
        <f t="shared" si="17"/>
        <v>2550.8111738355701</v>
      </c>
      <c r="K131" s="189">
        <f t="shared" si="22"/>
        <v>689.27547141848754</v>
      </c>
      <c r="L131" s="88">
        <f t="shared" si="18"/>
        <v>2121.5899010261046</v>
      </c>
      <c r="M131" s="89">
        <f t="shared" si="23"/>
        <v>10218.89260342218</v>
      </c>
      <c r="N131" s="89">
        <f t="shared" si="24"/>
        <v>51206.89260342218</v>
      </c>
      <c r="O131" s="89">
        <f t="shared" si="25"/>
        <v>16636.417350039694</v>
      </c>
      <c r="P131" s="90">
        <f t="shared" si="19"/>
        <v>0.95466143675334847</v>
      </c>
      <c r="Q131" s="1">
        <v>1714.9701508168437</v>
      </c>
      <c r="R131" s="90">
        <f t="shared" si="26"/>
        <v>0.48507246376811597</v>
      </c>
      <c r="S131" s="90">
        <f t="shared" si="26"/>
        <v>0.4580536015293199</v>
      </c>
      <c r="T131" s="92">
        <v>3078</v>
      </c>
      <c r="U131" s="191">
        <v>27600</v>
      </c>
      <c r="V131" s="191">
        <v>9133.024487094639</v>
      </c>
      <c r="W131" s="196"/>
      <c r="X131" s="89">
        <v>0</v>
      </c>
      <c r="Y131" s="89">
        <f t="shared" si="27"/>
        <v>0</v>
      </c>
      <c r="Z131" s="1"/>
    </row>
    <row r="132" spans="2:26">
      <c r="B132" s="205">
        <v>3301</v>
      </c>
      <c r="C132" t="s">
        <v>159</v>
      </c>
      <c r="D132" s="1">
        <v>1665358</v>
      </c>
      <c r="E132" s="86">
        <f t="shared" si="20"/>
        <v>15708.997953081227</v>
      </c>
      <c r="F132" s="87">
        <f t="shared" si="14"/>
        <v>0.90144255462599021</v>
      </c>
      <c r="G132" s="189">
        <f t="shared" si="21"/>
        <v>1099.465059994252</v>
      </c>
      <c r="H132" s="189">
        <f t="shared" si="15"/>
        <v>116557.58940517063</v>
      </c>
      <c r="I132" s="189">
        <f t="shared" si="16"/>
        <v>0</v>
      </c>
      <c r="J132" s="88">
        <f t="shared" si="17"/>
        <v>0</v>
      </c>
      <c r="K132" s="189">
        <f t="shared" si="22"/>
        <v>-139.44810682568738</v>
      </c>
      <c r="L132" s="88">
        <f t="shared" si="18"/>
        <v>-14783.312148911595</v>
      </c>
      <c r="M132" s="89">
        <f t="shared" si="23"/>
        <v>101774.27725625903</v>
      </c>
      <c r="N132" s="89">
        <f t="shared" si="24"/>
        <v>1767132.277256259</v>
      </c>
      <c r="O132" s="89">
        <f t="shared" si="25"/>
        <v>16669.014906249788</v>
      </c>
      <c r="P132" s="90">
        <f t="shared" si="19"/>
        <v>0.95653200955705986</v>
      </c>
      <c r="Q132" s="1">
        <v>20004.251406096679</v>
      </c>
      <c r="R132" s="90">
        <f t="shared" si="26"/>
        <v>0.47116691018888723</v>
      </c>
      <c r="S132" s="90">
        <f t="shared" si="26"/>
        <v>0.46338178349106751</v>
      </c>
      <c r="T132" s="92">
        <v>106013</v>
      </c>
      <c r="U132" s="191">
        <v>1131998</v>
      </c>
      <c r="V132" s="191">
        <v>10734.722907104655</v>
      </c>
      <c r="W132" s="196"/>
      <c r="X132" s="89">
        <v>0</v>
      </c>
      <c r="Y132" s="89">
        <f t="shared" si="27"/>
        <v>0</v>
      </c>
      <c r="Z132" s="1"/>
    </row>
    <row r="133" spans="2:26">
      <c r="B133" s="205">
        <v>3303</v>
      </c>
      <c r="C133" t="s">
        <v>160</v>
      </c>
      <c r="D133" s="1">
        <v>568294</v>
      </c>
      <c r="E133" s="86">
        <f t="shared" si="20"/>
        <v>19482.807089718539</v>
      </c>
      <c r="F133" s="87">
        <f t="shared" si="14"/>
        <v>1.1179981973832027</v>
      </c>
      <c r="G133" s="189">
        <f t="shared" si="21"/>
        <v>-1315.7727874536276</v>
      </c>
      <c r="H133" s="189">
        <f t="shared" si="15"/>
        <v>-38379.776437234861</v>
      </c>
      <c r="I133" s="189">
        <f t="shared" si="16"/>
        <v>0</v>
      </c>
      <c r="J133" s="88">
        <f t="shared" si="17"/>
        <v>0</v>
      </c>
      <c r="K133" s="189">
        <f t="shared" si="22"/>
        <v>-139.44810682568738</v>
      </c>
      <c r="L133" s="88">
        <f t="shared" si="18"/>
        <v>-4067.5618279984751</v>
      </c>
      <c r="M133" s="89">
        <f t="shared" si="23"/>
        <v>-42447.338265233338</v>
      </c>
      <c r="N133" s="89">
        <f t="shared" si="24"/>
        <v>525846.66173476668</v>
      </c>
      <c r="O133" s="89">
        <f t="shared" si="25"/>
        <v>18027.586195439224</v>
      </c>
      <c r="P133" s="90">
        <f t="shared" si="19"/>
        <v>1.0344920409496565</v>
      </c>
      <c r="Q133" s="1">
        <v>-15956.681807849669</v>
      </c>
      <c r="R133" s="90">
        <f t="shared" si="26"/>
        <v>0.53287227098382151</v>
      </c>
      <c r="S133" s="90">
        <f t="shared" si="26"/>
        <v>0.52456914716005498</v>
      </c>
      <c r="T133" s="92">
        <v>29169</v>
      </c>
      <c r="U133" s="191">
        <v>370738</v>
      </c>
      <c r="V133" s="191">
        <v>12779.221674537246</v>
      </c>
      <c r="W133" s="196"/>
      <c r="X133" s="89">
        <v>0</v>
      </c>
      <c r="Y133" s="89">
        <f t="shared" si="27"/>
        <v>0</v>
      </c>
      <c r="Z133" s="1"/>
    </row>
    <row r="134" spans="2:26">
      <c r="B134" s="205">
        <v>3305</v>
      </c>
      <c r="C134" t="s">
        <v>161</v>
      </c>
      <c r="D134" s="1">
        <v>469952</v>
      </c>
      <c r="E134" s="86">
        <f t="shared" si="20"/>
        <v>14712.666708408991</v>
      </c>
      <c r="F134" s="87">
        <f t="shared" si="14"/>
        <v>0.84426924636447453</v>
      </c>
      <c r="G134" s="189">
        <f t="shared" si="21"/>
        <v>1737.1170565844827</v>
      </c>
      <c r="H134" s="189">
        <f t="shared" si="15"/>
        <v>55486.993021421542</v>
      </c>
      <c r="I134" s="189">
        <f t="shared" si="16"/>
        <v>340.04396649336064</v>
      </c>
      <c r="J134" s="88">
        <f t="shared" si="17"/>
        <v>10861.684377730926</v>
      </c>
      <c r="K134" s="189">
        <f t="shared" si="22"/>
        <v>200.59585966767327</v>
      </c>
      <c r="L134" s="88">
        <f t="shared" si="18"/>
        <v>6407.4329495048196</v>
      </c>
      <c r="M134" s="89">
        <f t="shared" si="23"/>
        <v>61894.425970926364</v>
      </c>
      <c r="N134" s="89">
        <f t="shared" si="24"/>
        <v>531846.42597092642</v>
      </c>
      <c r="O134" s="89">
        <f t="shared" si="25"/>
        <v>16650.379624661149</v>
      </c>
      <c r="P134" s="90">
        <f t="shared" si="19"/>
        <v>0.95546264562362437</v>
      </c>
      <c r="Q134" s="1">
        <v>10483.603267508704</v>
      </c>
      <c r="R134" s="90">
        <f t="shared" si="26"/>
        <v>0.43488907479894234</v>
      </c>
      <c r="S134" s="90">
        <f t="shared" si="26"/>
        <v>0.42819574087667556</v>
      </c>
      <c r="T134" s="92">
        <v>31942</v>
      </c>
      <c r="U134" s="191">
        <v>327518</v>
      </c>
      <c r="V134" s="191">
        <v>10301.575818576417</v>
      </c>
      <c r="W134" s="196"/>
      <c r="X134" s="89">
        <v>0</v>
      </c>
      <c r="Y134" s="89">
        <f t="shared" si="27"/>
        <v>0</v>
      </c>
      <c r="Z134" s="1"/>
    </row>
    <row r="135" spans="2:26">
      <c r="B135" s="205">
        <v>3310</v>
      </c>
      <c r="C135" t="s">
        <v>162</v>
      </c>
      <c r="D135" s="1">
        <v>127630</v>
      </c>
      <c r="E135" s="86">
        <f t="shared" si="20"/>
        <v>17714.087439278279</v>
      </c>
      <c r="F135" s="87">
        <f t="shared" ref="F135:F198" si="28">E135/E$365</f>
        <v>1.0165022798923404</v>
      </c>
      <c r="G135" s="189">
        <f t="shared" si="21"/>
        <v>-183.79221117186128</v>
      </c>
      <c r="H135" s="189">
        <f t="shared" ref="H135:H198" si="29">G135*T135/1000</f>
        <v>-1324.2228814932607</v>
      </c>
      <c r="I135" s="189">
        <f t="shared" ref="I135:I198" si="30">IF(E135+Y135&lt;(E$365+Y$365)*0.9,((E$365+Y$365)*0.9-E135-Y135)*0.35,0)</f>
        <v>0</v>
      </c>
      <c r="J135" s="88">
        <f t="shared" ref="J135:J198" si="31">I135*T135/1000</f>
        <v>0</v>
      </c>
      <c r="K135" s="189">
        <f t="shared" si="22"/>
        <v>-139.44810682568738</v>
      </c>
      <c r="L135" s="88">
        <f t="shared" ref="L135:L198" si="32">K135*T135/1000</f>
        <v>-1004.7236096790775</v>
      </c>
      <c r="M135" s="89">
        <f t="shared" si="23"/>
        <v>-2328.946491172338</v>
      </c>
      <c r="N135" s="89">
        <f t="shared" si="24"/>
        <v>125301.05350882767</v>
      </c>
      <c r="O135" s="89">
        <f t="shared" si="25"/>
        <v>17390.847121280731</v>
      </c>
      <c r="P135" s="90">
        <f t="shared" ref="P135:P198" si="33">O135/O$365</f>
        <v>0.99795351065294624</v>
      </c>
      <c r="Q135" s="1">
        <v>-408.63788081719576</v>
      </c>
      <c r="R135" s="90">
        <f t="shared" si="26"/>
        <v>0.51554373382097984</v>
      </c>
      <c r="S135" s="90">
        <f t="shared" si="26"/>
        <v>0.48609527820197407</v>
      </c>
      <c r="T135" s="92">
        <v>7205</v>
      </c>
      <c r="U135" s="191">
        <v>84214</v>
      </c>
      <c r="V135" s="191">
        <v>11919.886765746638</v>
      </c>
      <c r="W135" s="196"/>
      <c r="X135" s="89">
        <v>0</v>
      </c>
      <c r="Y135" s="89">
        <f t="shared" si="27"/>
        <v>0</v>
      </c>
      <c r="Z135" s="1"/>
    </row>
    <row r="136" spans="2:26">
      <c r="B136" s="205">
        <v>3312</v>
      </c>
      <c r="C136" t="s">
        <v>163</v>
      </c>
      <c r="D136" s="1">
        <v>519153</v>
      </c>
      <c r="E136" s="86">
        <f t="shared" ref="E136:E199" si="34">D136/T136*1000</f>
        <v>18028.023752474215</v>
      </c>
      <c r="F136" s="87">
        <f t="shared" si="28"/>
        <v>1.0345171496505801</v>
      </c>
      <c r="G136" s="189">
        <f t="shared" ref="G136:G199" si="35">($E$365+$Y$365-E136-Y136)*0.64</f>
        <v>-384.71145161726048</v>
      </c>
      <c r="H136" s="189">
        <f t="shared" si="29"/>
        <v>-11078.53567222225</v>
      </c>
      <c r="I136" s="189">
        <f t="shared" si="30"/>
        <v>0</v>
      </c>
      <c r="J136" s="88">
        <f t="shared" si="31"/>
        <v>0</v>
      </c>
      <c r="K136" s="189">
        <f t="shared" ref="K136:K199" si="36">I136+J$367</f>
        <v>-139.44810682568738</v>
      </c>
      <c r="L136" s="88">
        <f t="shared" si="32"/>
        <v>-4015.6871322593197</v>
      </c>
      <c r="M136" s="89">
        <f t="shared" ref="M136:M199" si="37">+H136+L136</f>
        <v>-15094.222804481569</v>
      </c>
      <c r="N136" s="89">
        <f t="shared" ref="N136:N199" si="38">D136+M136</f>
        <v>504058.77719551843</v>
      </c>
      <c r="O136" s="89">
        <f t="shared" ref="O136:O199" si="39">N136/T136*1000</f>
        <v>17503.86419403127</v>
      </c>
      <c r="P136" s="90">
        <f t="shared" si="33"/>
        <v>1.0044388637659125</v>
      </c>
      <c r="Q136" s="1">
        <v>-3121.9875217061108</v>
      </c>
      <c r="R136" s="90">
        <f t="shared" ref="R136:S199" si="40">(D136-U136)/U136</f>
        <v>0.44890554747744255</v>
      </c>
      <c r="S136" s="90">
        <f t="shared" si="40"/>
        <v>0.44110680594676216</v>
      </c>
      <c r="T136" s="92">
        <v>28797</v>
      </c>
      <c r="U136" s="191">
        <v>358307</v>
      </c>
      <c r="V136" s="191">
        <v>12509.845681167515</v>
      </c>
      <c r="W136" s="196"/>
      <c r="X136" s="89">
        <v>0</v>
      </c>
      <c r="Y136" s="89">
        <f t="shared" ref="Y136:Y199" si="41">X136*1000/T136</f>
        <v>0</v>
      </c>
      <c r="Z136" s="1"/>
    </row>
    <row r="137" spans="2:26">
      <c r="B137" s="205">
        <v>3314</v>
      </c>
      <c r="C137" t="s">
        <v>164</v>
      </c>
      <c r="D137" s="1">
        <v>326557</v>
      </c>
      <c r="E137" s="86">
        <f t="shared" si="34"/>
        <v>15576.293823038399</v>
      </c>
      <c r="F137" s="87">
        <f t="shared" si="28"/>
        <v>0.89382748265561274</v>
      </c>
      <c r="G137" s="189">
        <f t="shared" si="35"/>
        <v>1184.395703221662</v>
      </c>
      <c r="H137" s="189">
        <f t="shared" si="29"/>
        <v>24830.855918042143</v>
      </c>
      <c r="I137" s="189">
        <f t="shared" si="30"/>
        <v>37.77447637306804</v>
      </c>
      <c r="J137" s="88">
        <f t="shared" si="31"/>
        <v>791.94189716137146</v>
      </c>
      <c r="K137" s="189">
        <f t="shared" si="36"/>
        <v>-101.67363045261934</v>
      </c>
      <c r="L137" s="88">
        <f t="shared" si="32"/>
        <v>-2131.5876624391644</v>
      </c>
      <c r="M137" s="89">
        <f t="shared" si="37"/>
        <v>22699.268255602979</v>
      </c>
      <c r="N137" s="89">
        <f t="shared" si="38"/>
        <v>349256.26825560298</v>
      </c>
      <c r="O137" s="89">
        <f t="shared" si="39"/>
        <v>16659.015895807439</v>
      </c>
      <c r="P137" s="90">
        <f t="shared" si="33"/>
        <v>0.95595822798653551</v>
      </c>
      <c r="Q137" s="1">
        <v>5506.645176047783</v>
      </c>
      <c r="R137" s="90">
        <f t="shared" si="40"/>
        <v>0.44814634146341464</v>
      </c>
      <c r="S137" s="90">
        <f t="shared" si="40"/>
        <v>0.44096259619691364</v>
      </c>
      <c r="T137" s="92">
        <v>20965</v>
      </c>
      <c r="U137" s="191">
        <v>225500</v>
      </c>
      <c r="V137" s="191">
        <v>10809.644791716601</v>
      </c>
      <c r="W137" s="196"/>
      <c r="X137" s="89">
        <v>0</v>
      </c>
      <c r="Y137" s="89">
        <f t="shared" si="41"/>
        <v>0</v>
      </c>
      <c r="Z137" s="1"/>
    </row>
    <row r="138" spans="2:26">
      <c r="B138" s="205">
        <v>3316</v>
      </c>
      <c r="C138" t="s">
        <v>165</v>
      </c>
      <c r="D138" s="1">
        <v>210591</v>
      </c>
      <c r="E138" s="86">
        <f t="shared" si="34"/>
        <v>14252.233351380617</v>
      </c>
      <c r="F138" s="87">
        <f t="shared" si="28"/>
        <v>0.81784781433969866</v>
      </c>
      <c r="G138" s="189">
        <f t="shared" si="35"/>
        <v>2031.7944050826425</v>
      </c>
      <c r="H138" s="189">
        <f t="shared" si="29"/>
        <v>30021.794129501126</v>
      </c>
      <c r="I138" s="189">
        <f t="shared" si="30"/>
        <v>501.19564145329167</v>
      </c>
      <c r="J138" s="88">
        <f t="shared" si="31"/>
        <v>7405.666798113838</v>
      </c>
      <c r="K138" s="189">
        <f t="shared" si="36"/>
        <v>361.7475346276043</v>
      </c>
      <c r="L138" s="88">
        <f t="shared" si="32"/>
        <v>5345.1815716574811</v>
      </c>
      <c r="M138" s="89">
        <f t="shared" si="37"/>
        <v>35366.975701158604</v>
      </c>
      <c r="N138" s="89">
        <f t="shared" si="38"/>
        <v>245957.9757011586</v>
      </c>
      <c r="O138" s="89">
        <f t="shared" si="39"/>
        <v>16645.775291090864</v>
      </c>
      <c r="P138" s="90">
        <f t="shared" si="33"/>
        <v>0.95519843130337656</v>
      </c>
      <c r="Q138" s="1">
        <v>3840.8084303020441</v>
      </c>
      <c r="R138" s="90">
        <f t="shared" si="40"/>
        <v>0.38301952465702144</v>
      </c>
      <c r="S138" s="90">
        <f t="shared" si="40"/>
        <v>0.3725364313461399</v>
      </c>
      <c r="T138" s="92">
        <v>14776</v>
      </c>
      <c r="U138" s="191">
        <v>152269</v>
      </c>
      <c r="V138" s="191">
        <v>10383.86524822695</v>
      </c>
      <c r="W138" s="196"/>
      <c r="X138" s="89">
        <v>0</v>
      </c>
      <c r="Y138" s="89">
        <f t="shared" si="41"/>
        <v>0</v>
      </c>
      <c r="Z138" s="1"/>
    </row>
    <row r="139" spans="2:26">
      <c r="B139" s="205">
        <v>3318</v>
      </c>
      <c r="C139" t="s">
        <v>166</v>
      </c>
      <c r="D139" s="1">
        <v>37457</v>
      </c>
      <c r="E139" s="86">
        <f t="shared" si="34"/>
        <v>16457.38137082601</v>
      </c>
      <c r="F139" s="87">
        <f t="shared" si="28"/>
        <v>0.94438766557110065</v>
      </c>
      <c r="G139" s="189">
        <f t="shared" si="35"/>
        <v>620.49967263759117</v>
      </c>
      <c r="H139" s="189">
        <f t="shared" si="29"/>
        <v>1412.2572549231577</v>
      </c>
      <c r="I139" s="189">
        <f t="shared" si="30"/>
        <v>0</v>
      </c>
      <c r="J139" s="88">
        <f t="shared" si="31"/>
        <v>0</v>
      </c>
      <c r="K139" s="189">
        <f t="shared" si="36"/>
        <v>-139.44810682568738</v>
      </c>
      <c r="L139" s="88">
        <f t="shared" si="32"/>
        <v>-317.38389113526449</v>
      </c>
      <c r="M139" s="89">
        <f t="shared" si="37"/>
        <v>1094.8733637878931</v>
      </c>
      <c r="N139" s="89">
        <f t="shared" si="38"/>
        <v>38551.87336378789</v>
      </c>
      <c r="O139" s="89">
        <f t="shared" si="39"/>
        <v>16938.432936637913</v>
      </c>
      <c r="P139" s="90">
        <f t="shared" si="33"/>
        <v>0.9719922494972999</v>
      </c>
      <c r="Q139" s="1">
        <v>245.46141058432909</v>
      </c>
      <c r="R139" s="90">
        <f t="shared" si="40"/>
        <v>0.39079904945789395</v>
      </c>
      <c r="S139" s="90">
        <f t="shared" si="40"/>
        <v>0.36574511227521667</v>
      </c>
      <c r="T139" s="92">
        <v>2276</v>
      </c>
      <c r="U139" s="191">
        <v>26932</v>
      </c>
      <c r="V139" s="191">
        <v>12050.111856823265</v>
      </c>
      <c r="W139" s="196"/>
      <c r="X139" s="89">
        <v>0</v>
      </c>
      <c r="Y139" s="89">
        <f t="shared" si="41"/>
        <v>0</v>
      </c>
      <c r="Z139" s="1"/>
    </row>
    <row r="140" spans="2:26">
      <c r="B140" s="205">
        <v>3320</v>
      </c>
      <c r="C140" t="s">
        <v>167</v>
      </c>
      <c r="D140" s="1">
        <v>17739</v>
      </c>
      <c r="E140" s="86">
        <f t="shared" si="34"/>
        <v>15810.160427807486</v>
      </c>
      <c r="F140" s="87">
        <f t="shared" si="28"/>
        <v>0.90724764543584924</v>
      </c>
      <c r="G140" s="189">
        <f t="shared" si="35"/>
        <v>1034.721076169446</v>
      </c>
      <c r="H140" s="189">
        <f t="shared" si="29"/>
        <v>1160.9570474621182</v>
      </c>
      <c r="I140" s="189">
        <f t="shared" si="30"/>
        <v>0</v>
      </c>
      <c r="J140" s="88">
        <f t="shared" si="31"/>
        <v>0</v>
      </c>
      <c r="K140" s="189">
        <f t="shared" si="36"/>
        <v>-139.44810682568738</v>
      </c>
      <c r="L140" s="88">
        <f t="shared" si="32"/>
        <v>-156.46077585842121</v>
      </c>
      <c r="M140" s="89">
        <f t="shared" si="37"/>
        <v>1004.496271603697</v>
      </c>
      <c r="N140" s="89">
        <f t="shared" si="38"/>
        <v>18743.496271603697</v>
      </c>
      <c r="O140" s="89">
        <f t="shared" si="39"/>
        <v>16705.433397151246</v>
      </c>
      <c r="P140" s="90">
        <f t="shared" si="33"/>
        <v>0.95862184224860936</v>
      </c>
      <c r="Q140" s="1">
        <v>-126.14444698733075</v>
      </c>
      <c r="R140" s="90">
        <f t="shared" si="40"/>
        <v>0.34335478985232865</v>
      </c>
      <c r="S140" s="90">
        <f t="shared" si="40"/>
        <v>0.33736836030753226</v>
      </c>
      <c r="T140" s="92">
        <v>1122</v>
      </c>
      <c r="U140" s="191">
        <v>13205</v>
      </c>
      <c r="V140" s="191">
        <v>11821.844225604296</v>
      </c>
      <c r="W140" s="196"/>
      <c r="X140" s="89">
        <v>0</v>
      </c>
      <c r="Y140" s="89">
        <f t="shared" si="41"/>
        <v>0</v>
      </c>
      <c r="Z140" s="1"/>
    </row>
    <row r="141" spans="2:26">
      <c r="B141" s="205">
        <v>3322</v>
      </c>
      <c r="C141" t="s">
        <v>168</v>
      </c>
      <c r="D141" s="1">
        <v>50821</v>
      </c>
      <c r="E141" s="86">
        <f t="shared" si="34"/>
        <v>15714.594928880644</v>
      </c>
      <c r="F141" s="87">
        <f t="shared" si="28"/>
        <v>0.90176373056463865</v>
      </c>
      <c r="G141" s="189">
        <f t="shared" si="35"/>
        <v>1095.8829954826249</v>
      </c>
      <c r="H141" s="189">
        <f t="shared" si="29"/>
        <v>3544.0856073908089</v>
      </c>
      <c r="I141" s="189">
        <f t="shared" si="30"/>
        <v>0</v>
      </c>
      <c r="J141" s="88">
        <f t="shared" si="31"/>
        <v>0</v>
      </c>
      <c r="K141" s="189">
        <f t="shared" si="36"/>
        <v>-139.44810682568738</v>
      </c>
      <c r="L141" s="88">
        <f t="shared" si="32"/>
        <v>-450.97517747427298</v>
      </c>
      <c r="M141" s="89">
        <f t="shared" si="37"/>
        <v>3093.1104299165358</v>
      </c>
      <c r="N141" s="89">
        <f t="shared" si="38"/>
        <v>53914.110429916538</v>
      </c>
      <c r="O141" s="89">
        <f t="shared" si="39"/>
        <v>16671.029817537579</v>
      </c>
      <c r="P141" s="90">
        <f t="shared" si="33"/>
        <v>0.95664763289497334</v>
      </c>
      <c r="Q141" s="1">
        <v>536.79386723625066</v>
      </c>
      <c r="R141" s="90">
        <f t="shared" si="40"/>
        <v>0.27208330204500514</v>
      </c>
      <c r="S141" s="90">
        <f t="shared" si="40"/>
        <v>0.28467039717964954</v>
      </c>
      <c r="T141" s="92">
        <v>3234</v>
      </c>
      <c r="U141" s="191">
        <v>39951</v>
      </c>
      <c r="V141" s="191">
        <v>12232.394366197184</v>
      </c>
      <c r="W141" s="196"/>
      <c r="X141" s="89">
        <v>0</v>
      </c>
      <c r="Y141" s="89">
        <f t="shared" si="41"/>
        <v>0</v>
      </c>
      <c r="Z141" s="1"/>
    </row>
    <row r="142" spans="2:26">
      <c r="B142" s="205">
        <v>3324</v>
      </c>
      <c r="C142" t="s">
        <v>169</v>
      </c>
      <c r="D142" s="1">
        <v>84910</v>
      </c>
      <c r="E142" s="86">
        <f t="shared" si="34"/>
        <v>17321.501427988576</v>
      </c>
      <c r="F142" s="87">
        <f t="shared" si="28"/>
        <v>0.9939741887954795</v>
      </c>
      <c r="G142" s="189">
        <f t="shared" si="35"/>
        <v>67.462836053548386</v>
      </c>
      <c r="H142" s="189">
        <f t="shared" si="29"/>
        <v>330.70282233449421</v>
      </c>
      <c r="I142" s="189">
        <f t="shared" si="30"/>
        <v>0</v>
      </c>
      <c r="J142" s="88">
        <f t="shared" si="31"/>
        <v>0</v>
      </c>
      <c r="K142" s="189">
        <f t="shared" si="36"/>
        <v>-139.44810682568738</v>
      </c>
      <c r="L142" s="88">
        <f t="shared" si="32"/>
        <v>-683.5746196595195</v>
      </c>
      <c r="M142" s="89">
        <f t="shared" si="37"/>
        <v>-352.87179732502528</v>
      </c>
      <c r="N142" s="89">
        <f t="shared" si="38"/>
        <v>84557.128202674969</v>
      </c>
      <c r="O142" s="89">
        <f t="shared" si="39"/>
        <v>17249.516157216436</v>
      </c>
      <c r="P142" s="90">
        <f t="shared" si="33"/>
        <v>0.98984339785807618</v>
      </c>
      <c r="Q142" s="1">
        <v>-1248.0250286975495</v>
      </c>
      <c r="R142" s="90">
        <f t="shared" si="40"/>
        <v>0.35310428352881185</v>
      </c>
      <c r="S142" s="90">
        <f t="shared" si="40"/>
        <v>0.34923984861053287</v>
      </c>
      <c r="T142" s="92">
        <v>4902</v>
      </c>
      <c r="U142" s="191">
        <v>62752</v>
      </c>
      <c r="V142" s="191">
        <v>12837.9705400982</v>
      </c>
      <c r="W142" s="196"/>
      <c r="X142" s="89">
        <v>0</v>
      </c>
      <c r="Y142" s="89">
        <f t="shared" si="41"/>
        <v>0</v>
      </c>
      <c r="Z142" s="1"/>
    </row>
    <row r="143" spans="2:26">
      <c r="B143" s="205">
        <v>3326</v>
      </c>
      <c r="C143" t="s">
        <v>170</v>
      </c>
      <c r="D143" s="1">
        <v>52264</v>
      </c>
      <c r="E143" s="86">
        <f t="shared" si="34"/>
        <v>19306.981898780941</v>
      </c>
      <c r="F143" s="87">
        <f t="shared" si="28"/>
        <v>1.1079086735472599</v>
      </c>
      <c r="G143" s="189">
        <f t="shared" si="35"/>
        <v>-1203.2446652535652</v>
      </c>
      <c r="H143" s="189">
        <f t="shared" si="29"/>
        <v>-3257.1833088414014</v>
      </c>
      <c r="I143" s="189">
        <f t="shared" si="30"/>
        <v>0</v>
      </c>
      <c r="J143" s="88">
        <f t="shared" si="31"/>
        <v>0</v>
      </c>
      <c r="K143" s="189">
        <f t="shared" si="36"/>
        <v>-139.44810682568738</v>
      </c>
      <c r="L143" s="88">
        <f t="shared" si="32"/>
        <v>-377.48602517713573</v>
      </c>
      <c r="M143" s="89">
        <f t="shared" si="37"/>
        <v>-3634.669334018537</v>
      </c>
      <c r="N143" s="89">
        <f t="shared" si="38"/>
        <v>48629.330665981463</v>
      </c>
      <c r="O143" s="89">
        <f t="shared" si="39"/>
        <v>17964.289126701686</v>
      </c>
      <c r="P143" s="90">
        <f t="shared" si="33"/>
        <v>1.0308598123687169</v>
      </c>
      <c r="Q143" s="1">
        <v>-1176.029227393778</v>
      </c>
      <c r="R143" s="90">
        <f t="shared" si="40"/>
        <v>0.35736546852275086</v>
      </c>
      <c r="S143" s="90">
        <f t="shared" si="40"/>
        <v>0.34633405355876856</v>
      </c>
      <c r="T143" s="92">
        <v>2707</v>
      </c>
      <c r="U143" s="191">
        <v>38504</v>
      </c>
      <c r="V143" s="191">
        <v>14340.409683426444</v>
      </c>
      <c r="W143" s="196"/>
      <c r="X143" s="89">
        <v>0</v>
      </c>
      <c r="Y143" s="89">
        <f t="shared" si="41"/>
        <v>0</v>
      </c>
      <c r="Z143" s="1"/>
    </row>
    <row r="144" spans="2:26">
      <c r="B144" s="205">
        <v>3328</v>
      </c>
      <c r="C144" t="s">
        <v>171</v>
      </c>
      <c r="D144" s="1">
        <v>88257</v>
      </c>
      <c r="E144" s="86">
        <f t="shared" si="34"/>
        <v>17284.958871915394</v>
      </c>
      <c r="F144" s="87">
        <f t="shared" si="28"/>
        <v>0.9918772367685228</v>
      </c>
      <c r="G144" s="189">
        <f t="shared" si="35"/>
        <v>90.850071940384808</v>
      </c>
      <c r="H144" s="189">
        <f t="shared" si="29"/>
        <v>463.88046732760483</v>
      </c>
      <c r="I144" s="189">
        <f t="shared" si="30"/>
        <v>0</v>
      </c>
      <c r="J144" s="88">
        <f t="shared" si="31"/>
        <v>0</v>
      </c>
      <c r="K144" s="189">
        <f t="shared" si="36"/>
        <v>-139.44810682568738</v>
      </c>
      <c r="L144" s="88">
        <f t="shared" si="32"/>
        <v>-712.02203345195971</v>
      </c>
      <c r="M144" s="89">
        <f t="shared" si="37"/>
        <v>-248.14156612435488</v>
      </c>
      <c r="N144" s="89">
        <f t="shared" si="38"/>
        <v>88008.858433875648</v>
      </c>
      <c r="O144" s="89">
        <f t="shared" si="39"/>
        <v>17236.36083703009</v>
      </c>
      <c r="P144" s="90">
        <f t="shared" si="33"/>
        <v>0.98908849512837171</v>
      </c>
      <c r="Q144" s="1">
        <v>-1978.6483469052851</v>
      </c>
      <c r="R144" s="90">
        <f t="shared" si="40"/>
        <v>0.28902553017468013</v>
      </c>
      <c r="S144" s="90">
        <f t="shared" si="40"/>
        <v>0.22061073999110423</v>
      </c>
      <c r="T144" s="92">
        <v>5106</v>
      </c>
      <c r="U144" s="191">
        <v>68468</v>
      </c>
      <c r="V144" s="191">
        <v>14160.910031023786</v>
      </c>
      <c r="W144" s="196"/>
      <c r="X144" s="89">
        <v>0</v>
      </c>
      <c r="Y144" s="89">
        <f t="shared" si="41"/>
        <v>0</v>
      </c>
      <c r="Z144" s="1"/>
    </row>
    <row r="145" spans="2:26">
      <c r="B145" s="205">
        <v>3330</v>
      </c>
      <c r="C145" t="s">
        <v>172</v>
      </c>
      <c r="D145" s="1">
        <v>101263</v>
      </c>
      <c r="E145" s="86">
        <f t="shared" si="34"/>
        <v>22245.826010544813</v>
      </c>
      <c r="F145" s="87">
        <f t="shared" si="28"/>
        <v>1.2765508206573719</v>
      </c>
      <c r="G145" s="189">
        <f t="shared" si="35"/>
        <v>-3084.1048967824436</v>
      </c>
      <c r="H145" s="189">
        <f t="shared" si="29"/>
        <v>-14038.845490153682</v>
      </c>
      <c r="I145" s="189">
        <f t="shared" si="30"/>
        <v>0</v>
      </c>
      <c r="J145" s="88">
        <f t="shared" si="31"/>
        <v>0</v>
      </c>
      <c r="K145" s="189">
        <f t="shared" si="36"/>
        <v>-139.44810682568738</v>
      </c>
      <c r="L145" s="88">
        <f t="shared" si="32"/>
        <v>-634.76778227052898</v>
      </c>
      <c r="M145" s="89">
        <f t="shared" si="37"/>
        <v>-14673.613272424211</v>
      </c>
      <c r="N145" s="89">
        <f t="shared" si="38"/>
        <v>86589.386727575795</v>
      </c>
      <c r="O145" s="89">
        <f t="shared" si="39"/>
        <v>19022.273006936684</v>
      </c>
      <c r="P145" s="90">
        <f t="shared" si="33"/>
        <v>1.0915709853283577</v>
      </c>
      <c r="Q145" s="1">
        <v>-6705.8771788313443</v>
      </c>
      <c r="R145" s="90">
        <f t="shared" si="40"/>
        <v>0.1990882178804026</v>
      </c>
      <c r="S145" s="90">
        <f t="shared" si="40"/>
        <v>0.1925027158050488</v>
      </c>
      <c r="T145" s="92">
        <v>4552</v>
      </c>
      <c r="U145" s="191">
        <v>84450</v>
      </c>
      <c r="V145" s="191">
        <v>18654.738237243208</v>
      </c>
      <c r="W145" s="196"/>
      <c r="X145" s="89">
        <v>0</v>
      </c>
      <c r="Y145" s="89">
        <f t="shared" si="41"/>
        <v>0</v>
      </c>
      <c r="Z145" s="1"/>
    </row>
    <row r="146" spans="2:26">
      <c r="B146" s="205">
        <v>3332</v>
      </c>
      <c r="C146" t="s">
        <v>173</v>
      </c>
      <c r="D146" s="1">
        <v>53267</v>
      </c>
      <c r="E146" s="86">
        <f t="shared" si="34"/>
        <v>15158.508821855434</v>
      </c>
      <c r="F146" s="87">
        <f t="shared" si="28"/>
        <v>0.86985337686760322</v>
      </c>
      <c r="G146" s="189">
        <f t="shared" si="35"/>
        <v>1451.7781039787596</v>
      </c>
      <c r="H146" s="189">
        <f t="shared" si="29"/>
        <v>5101.5482573813606</v>
      </c>
      <c r="I146" s="189">
        <f t="shared" si="30"/>
        <v>183.99922678710581</v>
      </c>
      <c r="J146" s="88">
        <f t="shared" si="31"/>
        <v>646.57328292988984</v>
      </c>
      <c r="K146" s="189">
        <f t="shared" si="36"/>
        <v>44.551119961418436</v>
      </c>
      <c r="L146" s="88">
        <f t="shared" si="32"/>
        <v>156.55263554442439</v>
      </c>
      <c r="M146" s="89">
        <f t="shared" si="37"/>
        <v>5258.100892925785</v>
      </c>
      <c r="N146" s="89">
        <f t="shared" si="38"/>
        <v>58525.100892925788</v>
      </c>
      <c r="O146" s="89">
        <f t="shared" si="39"/>
        <v>16654.838045795615</v>
      </c>
      <c r="P146" s="90">
        <f t="shared" si="33"/>
        <v>0.9557184869286558</v>
      </c>
      <c r="Q146" s="1">
        <v>1490.1101396914923</v>
      </c>
      <c r="R146" s="90">
        <f t="shared" si="40"/>
        <v>0.36351302923258078</v>
      </c>
      <c r="S146" s="90">
        <f t="shared" si="40"/>
        <v>0.36972139817615512</v>
      </c>
      <c r="T146" s="92">
        <v>3514</v>
      </c>
      <c r="U146" s="191">
        <v>39066</v>
      </c>
      <c r="V146" s="191">
        <v>11066.855524079321</v>
      </c>
      <c r="W146" s="196"/>
      <c r="X146" s="89">
        <v>0</v>
      </c>
      <c r="Y146" s="89">
        <f t="shared" si="41"/>
        <v>0</v>
      </c>
      <c r="Z146" s="1"/>
    </row>
    <row r="147" spans="2:26">
      <c r="B147" s="205">
        <v>3334</v>
      </c>
      <c r="C147" t="s">
        <v>174</v>
      </c>
      <c r="D147" s="1">
        <v>44901</v>
      </c>
      <c r="E147" s="86">
        <f t="shared" si="34"/>
        <v>16093.548387096775</v>
      </c>
      <c r="F147" s="87">
        <f t="shared" si="28"/>
        <v>0.9235095334782929</v>
      </c>
      <c r="G147" s="189">
        <f t="shared" si="35"/>
        <v>853.35278222430145</v>
      </c>
      <c r="H147" s="189">
        <f t="shared" si="29"/>
        <v>2380.8542624058009</v>
      </c>
      <c r="I147" s="189">
        <f t="shared" si="30"/>
        <v>0</v>
      </c>
      <c r="J147" s="88">
        <f t="shared" si="31"/>
        <v>0</v>
      </c>
      <c r="K147" s="189">
        <f t="shared" si="36"/>
        <v>-139.44810682568738</v>
      </c>
      <c r="L147" s="88">
        <f t="shared" si="32"/>
        <v>-389.06021804366776</v>
      </c>
      <c r="M147" s="89">
        <f t="shared" si="37"/>
        <v>1991.7940443621333</v>
      </c>
      <c r="N147" s="89">
        <f t="shared" si="38"/>
        <v>46892.794044362134</v>
      </c>
      <c r="O147" s="89">
        <f t="shared" si="39"/>
        <v>16807.453062495388</v>
      </c>
      <c r="P147" s="90">
        <f t="shared" si="33"/>
        <v>0.96447612194388899</v>
      </c>
      <c r="Q147" s="1">
        <v>156.11285392366767</v>
      </c>
      <c r="R147" s="90">
        <f t="shared" si="40"/>
        <v>0.43334610227925685</v>
      </c>
      <c r="S147" s="90">
        <f t="shared" si="40"/>
        <v>0.43694231113802212</v>
      </c>
      <c r="T147" s="92">
        <v>2790</v>
      </c>
      <c r="U147" s="191">
        <v>31326</v>
      </c>
      <c r="V147" s="191">
        <v>11199.856989631748</v>
      </c>
      <c r="W147" s="196"/>
      <c r="X147" s="89">
        <v>0</v>
      </c>
      <c r="Y147" s="89">
        <f t="shared" si="41"/>
        <v>0</v>
      </c>
      <c r="Z147" s="1"/>
    </row>
    <row r="148" spans="2:26">
      <c r="B148" s="205">
        <v>3336</v>
      </c>
      <c r="C148" t="s">
        <v>175</v>
      </c>
      <c r="D148" s="1">
        <v>23110</v>
      </c>
      <c r="E148" s="86">
        <f t="shared" si="34"/>
        <v>15915.977961432507</v>
      </c>
      <c r="F148" s="87">
        <f t="shared" si="28"/>
        <v>0.91331986137986187</v>
      </c>
      <c r="G148" s="189">
        <f t="shared" si="35"/>
        <v>966.99785464943272</v>
      </c>
      <c r="H148" s="189">
        <f t="shared" si="29"/>
        <v>1404.0808849509763</v>
      </c>
      <c r="I148" s="189">
        <f t="shared" si="30"/>
        <v>0</v>
      </c>
      <c r="J148" s="88">
        <f t="shared" si="31"/>
        <v>0</v>
      </c>
      <c r="K148" s="189">
        <f t="shared" si="36"/>
        <v>-139.44810682568738</v>
      </c>
      <c r="L148" s="88">
        <f t="shared" si="32"/>
        <v>-202.47865111089806</v>
      </c>
      <c r="M148" s="89">
        <f t="shared" si="37"/>
        <v>1201.6022338400783</v>
      </c>
      <c r="N148" s="89">
        <f t="shared" si="38"/>
        <v>24311.60223384008</v>
      </c>
      <c r="O148" s="89">
        <f t="shared" si="39"/>
        <v>16743.527709256254</v>
      </c>
      <c r="P148" s="90">
        <f t="shared" si="33"/>
        <v>0.96080783998845398</v>
      </c>
      <c r="Q148" s="1">
        <v>-661.94751963066551</v>
      </c>
      <c r="R148" s="90">
        <f t="shared" si="40"/>
        <v>0.247099454967352</v>
      </c>
      <c r="S148" s="90">
        <f t="shared" si="40"/>
        <v>0.2144618659255067</v>
      </c>
      <c r="T148" s="92">
        <v>1452</v>
      </c>
      <c r="U148" s="191">
        <v>18531</v>
      </c>
      <c r="V148" s="191">
        <v>13105.374823196606</v>
      </c>
      <c r="W148" s="196"/>
      <c r="X148" s="89">
        <v>0</v>
      </c>
      <c r="Y148" s="89">
        <f t="shared" si="41"/>
        <v>0</v>
      </c>
      <c r="Z148" s="1"/>
    </row>
    <row r="149" spans="2:26" ht="30" customHeight="1">
      <c r="B149" s="205">
        <v>3338</v>
      </c>
      <c r="C149" t="s">
        <v>176</v>
      </c>
      <c r="D149" s="1">
        <v>60159</v>
      </c>
      <c r="E149" s="86">
        <f t="shared" si="34"/>
        <v>24464.82309882066</v>
      </c>
      <c r="F149" s="87">
        <f t="shared" si="28"/>
        <v>1.4038853845765598</v>
      </c>
      <c r="G149" s="189">
        <f t="shared" si="35"/>
        <v>-4504.2630332789849</v>
      </c>
      <c r="H149" s="189">
        <f t="shared" si="29"/>
        <v>-11075.982798833023</v>
      </c>
      <c r="I149" s="189">
        <f t="shared" si="30"/>
        <v>0</v>
      </c>
      <c r="J149" s="88">
        <f t="shared" si="31"/>
        <v>0</v>
      </c>
      <c r="K149" s="189">
        <f t="shared" si="36"/>
        <v>-139.44810682568738</v>
      </c>
      <c r="L149" s="88">
        <f t="shared" si="32"/>
        <v>-342.90289468436526</v>
      </c>
      <c r="M149" s="89">
        <f t="shared" si="37"/>
        <v>-11418.885693517388</v>
      </c>
      <c r="N149" s="89">
        <f t="shared" si="38"/>
        <v>48740.11430648261</v>
      </c>
      <c r="O149" s="89">
        <f t="shared" si="39"/>
        <v>19821.111958715985</v>
      </c>
      <c r="P149" s="90">
        <f t="shared" si="33"/>
        <v>1.1374114283392651</v>
      </c>
      <c r="Q149" s="1">
        <v>-6820.3130366314317</v>
      </c>
      <c r="R149" s="90">
        <f t="shared" si="40"/>
        <v>0.23885914332784183</v>
      </c>
      <c r="S149" s="90">
        <f t="shared" si="40"/>
        <v>0.24238578586679871</v>
      </c>
      <c r="T149" s="92">
        <v>2459</v>
      </c>
      <c r="U149" s="191">
        <v>48560</v>
      </c>
      <c r="V149" s="191">
        <v>19691.808596918087</v>
      </c>
      <c r="W149" s="196"/>
      <c r="X149" s="89">
        <v>0</v>
      </c>
      <c r="Y149" s="89">
        <f t="shared" si="41"/>
        <v>0</v>
      </c>
      <c r="Z149" s="1"/>
    </row>
    <row r="150" spans="2:26">
      <c r="B150" s="205">
        <v>3401</v>
      </c>
      <c r="C150" t="s">
        <v>177</v>
      </c>
      <c r="D150" s="1">
        <v>261884</v>
      </c>
      <c r="E150" s="86">
        <f t="shared" si="34"/>
        <v>14396.349843329119</v>
      </c>
      <c r="F150" s="87">
        <f t="shared" si="28"/>
        <v>0.82611777140849518</v>
      </c>
      <c r="G150" s="189">
        <f t="shared" si="35"/>
        <v>1939.5598502356013</v>
      </c>
      <c r="H150" s="189">
        <f t="shared" si="29"/>
        <v>35282.533235635827</v>
      </c>
      <c r="I150" s="189">
        <f t="shared" si="30"/>
        <v>450.75486927131601</v>
      </c>
      <c r="J150" s="88">
        <f t="shared" si="31"/>
        <v>8199.6818269145097</v>
      </c>
      <c r="K150" s="189">
        <f t="shared" si="36"/>
        <v>311.30676244562864</v>
      </c>
      <c r="L150" s="88">
        <f t="shared" si="32"/>
        <v>5662.9813156484306</v>
      </c>
      <c r="M150" s="89">
        <f t="shared" si="37"/>
        <v>40945.514551284257</v>
      </c>
      <c r="N150" s="89">
        <f t="shared" si="38"/>
        <v>302829.51455128426</v>
      </c>
      <c r="O150" s="89">
        <f t="shared" si="39"/>
        <v>16647.216456010348</v>
      </c>
      <c r="P150" s="90">
        <f t="shared" si="33"/>
        <v>0.95528113087406441</v>
      </c>
      <c r="Q150" s="1">
        <v>3069.5292376573489</v>
      </c>
      <c r="R150" s="90">
        <f t="shared" si="40"/>
        <v>0.4573643410852713</v>
      </c>
      <c r="S150" s="90">
        <f t="shared" si="40"/>
        <v>0.45079494545177157</v>
      </c>
      <c r="T150" s="92">
        <v>18191</v>
      </c>
      <c r="U150" s="191">
        <v>179697</v>
      </c>
      <c r="V150" s="191">
        <v>9923.0769230769238</v>
      </c>
      <c r="W150" s="196"/>
      <c r="X150" s="89">
        <v>0</v>
      </c>
      <c r="Y150" s="89">
        <f t="shared" si="41"/>
        <v>0</v>
      </c>
      <c r="Z150" s="1"/>
    </row>
    <row r="151" spans="2:26">
      <c r="B151" s="205">
        <v>3403</v>
      </c>
      <c r="C151" t="s">
        <v>178</v>
      </c>
      <c r="D151" s="1">
        <v>533122</v>
      </c>
      <c r="E151" s="86">
        <f t="shared" si="34"/>
        <v>15764.911139367774</v>
      </c>
      <c r="F151" s="87">
        <f t="shared" si="28"/>
        <v>0.90465106771090908</v>
      </c>
      <c r="G151" s="189">
        <f t="shared" si="35"/>
        <v>1063.6806207708619</v>
      </c>
      <c r="H151" s="189">
        <f t="shared" si="29"/>
        <v>35970.48755260824</v>
      </c>
      <c r="I151" s="189">
        <f t="shared" si="30"/>
        <v>0</v>
      </c>
      <c r="J151" s="88">
        <f t="shared" si="31"/>
        <v>0</v>
      </c>
      <c r="K151" s="189">
        <f t="shared" si="36"/>
        <v>-139.44810682568738</v>
      </c>
      <c r="L151" s="88">
        <f t="shared" si="32"/>
        <v>-4715.7166285242702</v>
      </c>
      <c r="M151" s="89">
        <f t="shared" si="37"/>
        <v>31254.770924083969</v>
      </c>
      <c r="N151" s="89">
        <f t="shared" si="38"/>
        <v>564376.770924084</v>
      </c>
      <c r="O151" s="89">
        <f t="shared" si="39"/>
        <v>16689.143653312949</v>
      </c>
      <c r="P151" s="90">
        <f t="shared" si="33"/>
        <v>0.95768707426763089</v>
      </c>
      <c r="Q151" s="1">
        <v>7271.7547459271591</v>
      </c>
      <c r="R151" s="90">
        <f t="shared" si="40"/>
        <v>0.44010351245417978</v>
      </c>
      <c r="S151" s="90">
        <f t="shared" si="40"/>
        <v>0.4240914794328362</v>
      </c>
      <c r="T151" s="92">
        <v>33817</v>
      </c>
      <c r="U151" s="191">
        <v>370197</v>
      </c>
      <c r="V151" s="191">
        <v>11070.153404503455</v>
      </c>
      <c r="W151" s="196"/>
      <c r="X151" s="89">
        <v>0</v>
      </c>
      <c r="Y151" s="89">
        <f t="shared" si="41"/>
        <v>0</v>
      </c>
      <c r="Z151" s="1"/>
    </row>
    <row r="152" spans="2:26">
      <c r="B152" s="205">
        <v>3405</v>
      </c>
      <c r="C152" t="s">
        <v>179</v>
      </c>
      <c r="D152" s="1">
        <v>466565</v>
      </c>
      <c r="E152" s="86">
        <f t="shared" si="34"/>
        <v>15725.673261653577</v>
      </c>
      <c r="F152" s="87">
        <f t="shared" si="28"/>
        <v>0.90239944779024761</v>
      </c>
      <c r="G152" s="189">
        <f t="shared" si="35"/>
        <v>1088.7928625079478</v>
      </c>
      <c r="H152" s="189">
        <f t="shared" si="29"/>
        <v>32303.395437748302</v>
      </c>
      <c r="I152" s="189">
        <f t="shared" si="30"/>
        <v>0</v>
      </c>
      <c r="J152" s="88">
        <f t="shared" si="31"/>
        <v>0</v>
      </c>
      <c r="K152" s="189">
        <f t="shared" si="36"/>
        <v>-139.44810682568738</v>
      </c>
      <c r="L152" s="88">
        <f t="shared" si="32"/>
        <v>-4137.2858814113188</v>
      </c>
      <c r="M152" s="89">
        <f t="shared" si="37"/>
        <v>28166.109556336982</v>
      </c>
      <c r="N152" s="89">
        <f t="shared" si="38"/>
        <v>494731.109556337</v>
      </c>
      <c r="O152" s="89">
        <f t="shared" si="39"/>
        <v>16675.018017335839</v>
      </c>
      <c r="P152" s="90">
        <f t="shared" si="33"/>
        <v>0.95687649109619277</v>
      </c>
      <c r="Q152" s="1">
        <v>6634.2155494843792</v>
      </c>
      <c r="R152" s="90">
        <f t="shared" si="40"/>
        <v>0.41379049119723643</v>
      </c>
      <c r="S152" s="90">
        <f t="shared" si="40"/>
        <v>0.38243540193882586</v>
      </c>
      <c r="T152" s="92">
        <v>29669</v>
      </c>
      <c r="U152" s="191">
        <v>330010</v>
      </c>
      <c r="V152" s="191">
        <v>11375.340388128641</v>
      </c>
      <c r="W152" s="196"/>
      <c r="X152" s="89">
        <v>0</v>
      </c>
      <c r="Y152" s="89">
        <f t="shared" si="41"/>
        <v>0</v>
      </c>
      <c r="Z152" s="1"/>
    </row>
    <row r="153" spans="2:26">
      <c r="B153" s="205">
        <v>3407</v>
      </c>
      <c r="C153" t="s">
        <v>180</v>
      </c>
      <c r="D153" s="1">
        <v>458731</v>
      </c>
      <c r="E153" s="86">
        <f t="shared" si="34"/>
        <v>14632.5677830941</v>
      </c>
      <c r="F153" s="87">
        <f t="shared" si="28"/>
        <v>0.83967286280937392</v>
      </c>
      <c r="G153" s="189">
        <f t="shared" si="35"/>
        <v>1788.3803687860129</v>
      </c>
      <c r="H153" s="189">
        <f t="shared" si="29"/>
        <v>56065.724561441501</v>
      </c>
      <c r="I153" s="189">
        <f t="shared" si="30"/>
        <v>368.07859035357251</v>
      </c>
      <c r="J153" s="88">
        <f t="shared" si="31"/>
        <v>11539.263807584499</v>
      </c>
      <c r="K153" s="189">
        <f t="shared" si="36"/>
        <v>228.63048352788513</v>
      </c>
      <c r="L153" s="88">
        <f t="shared" si="32"/>
        <v>7167.5656585991992</v>
      </c>
      <c r="M153" s="89">
        <f t="shared" si="37"/>
        <v>63233.290220040697</v>
      </c>
      <c r="N153" s="89">
        <f t="shared" si="38"/>
        <v>521964.29022004071</v>
      </c>
      <c r="O153" s="89">
        <f t="shared" si="39"/>
        <v>16649.578635407997</v>
      </c>
      <c r="P153" s="90">
        <f t="shared" si="33"/>
        <v>0.95541668178807315</v>
      </c>
      <c r="Q153" s="1">
        <v>12557.511906467786</v>
      </c>
      <c r="R153" s="90">
        <f t="shared" si="40"/>
        <v>0.4554987609900657</v>
      </c>
      <c r="S153" s="90">
        <f t="shared" si="40"/>
        <v>0.44737396726843071</v>
      </c>
      <c r="T153" s="92">
        <v>31350</v>
      </c>
      <c r="U153" s="191">
        <v>315171</v>
      </c>
      <c r="V153" s="191">
        <v>10109.735364875702</v>
      </c>
      <c r="W153" s="196"/>
      <c r="X153" s="89">
        <v>0</v>
      </c>
      <c r="Y153" s="89">
        <f t="shared" si="41"/>
        <v>0</v>
      </c>
      <c r="Z153" s="1"/>
    </row>
    <row r="154" spans="2:26">
      <c r="B154" s="205">
        <v>3411</v>
      </c>
      <c r="C154" t="s">
        <v>181</v>
      </c>
      <c r="D154" s="1">
        <v>514190</v>
      </c>
      <c r="E154" s="86">
        <f t="shared" si="34"/>
        <v>14204.536036907097</v>
      </c>
      <c r="F154" s="87">
        <f t="shared" si="28"/>
        <v>0.81511075949150091</v>
      </c>
      <c r="G154" s="189">
        <f t="shared" si="35"/>
        <v>2062.3206863456953</v>
      </c>
      <c r="H154" s="189">
        <f t="shared" si="29"/>
        <v>74653.94652502783</v>
      </c>
      <c r="I154" s="189">
        <f t="shared" si="30"/>
        <v>517.88970151902379</v>
      </c>
      <c r="J154" s="88">
        <f t="shared" si="31"/>
        <v>18747.08930528714</v>
      </c>
      <c r="K154" s="189">
        <f t="shared" si="36"/>
        <v>378.44159469333641</v>
      </c>
      <c r="L154" s="88">
        <f t="shared" si="32"/>
        <v>13699.207286304085</v>
      </c>
      <c r="M154" s="89">
        <f t="shared" si="37"/>
        <v>88353.153811331911</v>
      </c>
      <c r="N154" s="89">
        <f t="shared" si="38"/>
        <v>602543.15381133195</v>
      </c>
      <c r="O154" s="89">
        <f t="shared" si="39"/>
        <v>16645.29831794613</v>
      </c>
      <c r="P154" s="90">
        <f t="shared" si="33"/>
        <v>0.95517106075489455</v>
      </c>
      <c r="Q154" s="1">
        <v>19784.614557965906</v>
      </c>
      <c r="R154" s="90">
        <f t="shared" si="40"/>
        <v>0.44372534430234029</v>
      </c>
      <c r="S154" s="90">
        <f t="shared" si="40"/>
        <v>0.43223903531150953</v>
      </c>
      <c r="T154" s="92">
        <v>36199</v>
      </c>
      <c r="U154" s="191">
        <v>356155</v>
      </c>
      <c r="V154" s="191">
        <v>9917.7132354988735</v>
      </c>
      <c r="W154" s="196"/>
      <c r="X154" s="89">
        <v>0</v>
      </c>
      <c r="Y154" s="89">
        <f t="shared" si="41"/>
        <v>0</v>
      </c>
      <c r="Z154" s="1"/>
    </row>
    <row r="155" spans="2:26">
      <c r="B155" s="205">
        <v>3412</v>
      </c>
      <c r="C155" t="s">
        <v>182</v>
      </c>
      <c r="D155" s="1">
        <v>105069</v>
      </c>
      <c r="E155" s="86">
        <f t="shared" si="34"/>
        <v>13214.564205760282</v>
      </c>
      <c r="F155" s="87">
        <f t="shared" si="28"/>
        <v>0.75830237876969209</v>
      </c>
      <c r="G155" s="189">
        <f t="shared" si="35"/>
        <v>2695.9026582796569</v>
      </c>
      <c r="H155" s="189">
        <f t="shared" si="29"/>
        <v>21435.122035981552</v>
      </c>
      <c r="I155" s="189">
        <f t="shared" si="30"/>
        <v>864.37984242040898</v>
      </c>
      <c r="J155" s="88">
        <f t="shared" si="31"/>
        <v>6872.6841270846717</v>
      </c>
      <c r="K155" s="189">
        <f t="shared" si="36"/>
        <v>724.93173559472166</v>
      </c>
      <c r="L155" s="88">
        <f t="shared" si="32"/>
        <v>5763.9322297136314</v>
      </c>
      <c r="M155" s="89">
        <f t="shared" si="37"/>
        <v>27199.054265695184</v>
      </c>
      <c r="N155" s="89">
        <f t="shared" si="38"/>
        <v>132268.05426569519</v>
      </c>
      <c r="O155" s="89">
        <f t="shared" si="39"/>
        <v>16635.398599634664</v>
      </c>
      <c r="P155" s="90">
        <f t="shared" si="33"/>
        <v>0.9546029769476766</v>
      </c>
      <c r="Q155" s="1">
        <v>5349.3283980327251</v>
      </c>
      <c r="R155" s="90">
        <f t="shared" si="40"/>
        <v>0.4835853772186216</v>
      </c>
      <c r="S155" s="90">
        <f t="shared" si="40"/>
        <v>0.47985355637289501</v>
      </c>
      <c r="T155" s="92">
        <v>7951</v>
      </c>
      <c r="U155" s="191">
        <v>70821</v>
      </c>
      <c r="V155" s="191">
        <v>8929.6431723616188</v>
      </c>
      <c r="W155" s="196"/>
      <c r="X155" s="89">
        <v>0</v>
      </c>
      <c r="Y155" s="89">
        <f t="shared" si="41"/>
        <v>0</v>
      </c>
      <c r="Z155" s="1"/>
    </row>
    <row r="156" spans="2:26">
      <c r="B156" s="205">
        <v>3413</v>
      </c>
      <c r="C156" t="s">
        <v>183</v>
      </c>
      <c r="D156" s="1">
        <v>303096</v>
      </c>
      <c r="E156" s="86">
        <f t="shared" si="34"/>
        <v>13878.657447685333</v>
      </c>
      <c r="F156" s="87">
        <f t="shared" si="28"/>
        <v>0.7964105961301351</v>
      </c>
      <c r="G156" s="189">
        <f t="shared" si="35"/>
        <v>2270.8829834476242</v>
      </c>
      <c r="H156" s="189">
        <f t="shared" si="29"/>
        <v>49593.813475512659</v>
      </c>
      <c r="I156" s="189">
        <f t="shared" si="30"/>
        <v>631.94720774664108</v>
      </c>
      <c r="J156" s="88">
        <f t="shared" si="31"/>
        <v>13801.095069978895</v>
      </c>
      <c r="K156" s="189">
        <f t="shared" si="36"/>
        <v>492.49910092095371</v>
      </c>
      <c r="L156" s="88">
        <f t="shared" si="32"/>
        <v>10755.687865012707</v>
      </c>
      <c r="M156" s="89">
        <f t="shared" si="37"/>
        <v>60349.50134052537</v>
      </c>
      <c r="N156" s="89">
        <f t="shared" si="38"/>
        <v>363445.50134052534</v>
      </c>
      <c r="O156" s="89">
        <f t="shared" si="39"/>
        <v>16642.03953205391</v>
      </c>
      <c r="P156" s="90">
        <f t="shared" si="33"/>
        <v>0.95498405912128081</v>
      </c>
      <c r="Q156" s="1">
        <v>13252.389786773616</v>
      </c>
      <c r="R156" s="90">
        <f t="shared" si="40"/>
        <v>0.44648277178581652</v>
      </c>
      <c r="S156" s="90">
        <f t="shared" si="40"/>
        <v>0.43668015031851931</v>
      </c>
      <c r="T156" s="92">
        <v>21839</v>
      </c>
      <c r="U156" s="191">
        <v>209540</v>
      </c>
      <c r="V156" s="191">
        <v>9660.2277442257164</v>
      </c>
      <c r="W156" s="196"/>
      <c r="X156" s="89">
        <v>0</v>
      </c>
      <c r="Y156" s="89">
        <f t="shared" si="41"/>
        <v>0</v>
      </c>
      <c r="Z156" s="1"/>
    </row>
    <row r="157" spans="2:26">
      <c r="B157" s="205">
        <v>3414</v>
      </c>
      <c r="C157" t="s">
        <v>184</v>
      </c>
      <c r="D157" s="1">
        <v>65863</v>
      </c>
      <c r="E157" s="86">
        <f t="shared" si="34"/>
        <v>13230.815588589796</v>
      </c>
      <c r="F157" s="87">
        <f t="shared" si="28"/>
        <v>0.75923494544885239</v>
      </c>
      <c r="G157" s="189">
        <f t="shared" si="35"/>
        <v>2685.5017732687679</v>
      </c>
      <c r="H157" s="189">
        <f t="shared" si="29"/>
        <v>13368.427827331927</v>
      </c>
      <c r="I157" s="189">
        <f t="shared" si="30"/>
        <v>858.69185843007904</v>
      </c>
      <c r="J157" s="88">
        <f t="shared" si="31"/>
        <v>4274.5680712649337</v>
      </c>
      <c r="K157" s="189">
        <f t="shared" si="36"/>
        <v>719.24375160439172</v>
      </c>
      <c r="L157" s="88">
        <f t="shared" si="32"/>
        <v>3580.395395486662</v>
      </c>
      <c r="M157" s="89">
        <f t="shared" si="37"/>
        <v>16948.823222818588</v>
      </c>
      <c r="N157" s="89">
        <f t="shared" si="38"/>
        <v>82811.823222818581</v>
      </c>
      <c r="O157" s="89">
        <f t="shared" si="39"/>
        <v>16635.561113462951</v>
      </c>
      <c r="P157" s="90">
        <f t="shared" si="33"/>
        <v>0.95461230261446772</v>
      </c>
      <c r="Q157" s="1">
        <v>3155.1714784815667</v>
      </c>
      <c r="R157" s="90">
        <f t="shared" si="40"/>
        <v>0.42369547360684795</v>
      </c>
      <c r="S157" s="90">
        <f t="shared" si="40"/>
        <v>0.43170340314903211</v>
      </c>
      <c r="T157" s="92">
        <v>4978</v>
      </c>
      <c r="U157" s="191">
        <v>46262</v>
      </c>
      <c r="V157" s="191">
        <v>9241.3104274870147</v>
      </c>
      <c r="W157" s="196"/>
      <c r="X157" s="89">
        <v>0</v>
      </c>
      <c r="Y157" s="89">
        <f t="shared" si="41"/>
        <v>0</v>
      </c>
      <c r="Z157" s="1"/>
    </row>
    <row r="158" spans="2:26">
      <c r="B158" s="205">
        <v>3415</v>
      </c>
      <c r="C158" t="s">
        <v>185</v>
      </c>
      <c r="D158" s="1">
        <v>116630</v>
      </c>
      <c r="E158" s="86">
        <f t="shared" si="34"/>
        <v>14284.139620330679</v>
      </c>
      <c r="F158" s="87">
        <f t="shared" si="28"/>
        <v>0.81967871842898765</v>
      </c>
      <c r="G158" s="189">
        <f t="shared" si="35"/>
        <v>2011.3743929546024</v>
      </c>
      <c r="H158" s="189">
        <f t="shared" si="29"/>
        <v>16422.871918474328</v>
      </c>
      <c r="I158" s="189">
        <f t="shared" si="30"/>
        <v>490.02844732076977</v>
      </c>
      <c r="J158" s="88">
        <f t="shared" si="31"/>
        <v>4001.0822723740853</v>
      </c>
      <c r="K158" s="189">
        <f t="shared" si="36"/>
        <v>350.5803404950824</v>
      </c>
      <c r="L158" s="88">
        <f t="shared" si="32"/>
        <v>2862.4884801423482</v>
      </c>
      <c r="M158" s="89">
        <f t="shared" si="37"/>
        <v>19285.360398616675</v>
      </c>
      <c r="N158" s="89">
        <f t="shared" si="38"/>
        <v>135915.36039861667</v>
      </c>
      <c r="O158" s="89">
        <f t="shared" si="39"/>
        <v>16646.094353780361</v>
      </c>
      <c r="P158" s="90">
        <f t="shared" si="33"/>
        <v>0.95521674034426918</v>
      </c>
      <c r="Q158" s="1">
        <v>3581.6241265170756</v>
      </c>
      <c r="R158" s="90">
        <f t="shared" si="40"/>
        <v>0.44754316069057104</v>
      </c>
      <c r="S158" s="90">
        <f t="shared" si="40"/>
        <v>0.44488386523308682</v>
      </c>
      <c r="T158" s="92">
        <v>8165</v>
      </c>
      <c r="U158" s="191">
        <v>80571</v>
      </c>
      <c r="V158" s="191">
        <v>9886.0122699386502</v>
      </c>
      <c r="W158" s="196"/>
      <c r="X158" s="89">
        <v>0</v>
      </c>
      <c r="Y158" s="89">
        <f t="shared" si="41"/>
        <v>0</v>
      </c>
      <c r="Z158" s="1"/>
    </row>
    <row r="159" spans="2:26">
      <c r="B159" s="205">
        <v>3416</v>
      </c>
      <c r="C159" t="s">
        <v>186</v>
      </c>
      <c r="D159" s="1">
        <v>75259</v>
      </c>
      <c r="E159" s="86">
        <f t="shared" si="34"/>
        <v>12331.476323119776</v>
      </c>
      <c r="F159" s="87">
        <f t="shared" si="28"/>
        <v>0.70762740896803311</v>
      </c>
      <c r="G159" s="189">
        <f t="shared" si="35"/>
        <v>3261.0789031695808</v>
      </c>
      <c r="H159" s="189">
        <f t="shared" si="29"/>
        <v>19902.364546043951</v>
      </c>
      <c r="I159" s="189">
        <f t="shared" si="30"/>
        <v>1173.4606013445859</v>
      </c>
      <c r="J159" s="88">
        <f t="shared" si="31"/>
        <v>7161.6300500060079</v>
      </c>
      <c r="K159" s="189">
        <f t="shared" si="36"/>
        <v>1034.0124945188986</v>
      </c>
      <c r="L159" s="88">
        <f t="shared" si="32"/>
        <v>6310.5782540488381</v>
      </c>
      <c r="M159" s="89">
        <f t="shared" si="37"/>
        <v>26212.942800092787</v>
      </c>
      <c r="N159" s="89">
        <f t="shared" si="38"/>
        <v>101471.94280009279</v>
      </c>
      <c r="O159" s="89">
        <f t="shared" si="39"/>
        <v>16626.567720808256</v>
      </c>
      <c r="P159" s="90">
        <f t="shared" si="33"/>
        <v>0.95409622724965992</v>
      </c>
      <c r="Q159" s="1">
        <v>4942.1175277567381</v>
      </c>
      <c r="R159" s="90">
        <f t="shared" si="40"/>
        <v>0.44453828288450836</v>
      </c>
      <c r="S159" s="90">
        <f t="shared" si="40"/>
        <v>0.43412378436789051</v>
      </c>
      <c r="T159" s="92">
        <v>6103</v>
      </c>
      <c r="U159" s="191">
        <v>52099</v>
      </c>
      <c r="V159" s="191">
        <v>8598.6136326126416</v>
      </c>
      <c r="W159" s="196"/>
      <c r="X159" s="89">
        <v>0</v>
      </c>
      <c r="Y159" s="89">
        <f t="shared" si="41"/>
        <v>0</v>
      </c>
      <c r="Z159" s="1"/>
    </row>
    <row r="160" spans="2:26">
      <c r="B160" s="205">
        <v>3417</v>
      </c>
      <c r="C160" t="s">
        <v>187</v>
      </c>
      <c r="D160" s="1">
        <v>58746</v>
      </c>
      <c r="E160" s="86">
        <f t="shared" si="34"/>
        <v>13162.894913735157</v>
      </c>
      <c r="F160" s="87">
        <f t="shared" si="28"/>
        <v>0.75533739661500865</v>
      </c>
      <c r="G160" s="189">
        <f t="shared" si="35"/>
        <v>2728.9710051757365</v>
      </c>
      <c r="H160" s="189">
        <f t="shared" si="29"/>
        <v>12179.397596099312</v>
      </c>
      <c r="I160" s="189">
        <f t="shared" si="30"/>
        <v>882.46409462920246</v>
      </c>
      <c r="J160" s="88">
        <f t="shared" si="31"/>
        <v>3938.4372543301306</v>
      </c>
      <c r="K160" s="189">
        <f t="shared" si="36"/>
        <v>743.01598780351515</v>
      </c>
      <c r="L160" s="88">
        <f t="shared" si="32"/>
        <v>3316.080353567088</v>
      </c>
      <c r="M160" s="89">
        <f t="shared" si="37"/>
        <v>15495.4779496664</v>
      </c>
      <c r="N160" s="89">
        <f t="shared" si="38"/>
        <v>74241.477949666398</v>
      </c>
      <c r="O160" s="89">
        <f t="shared" si="39"/>
        <v>16634.881906714407</v>
      </c>
      <c r="P160" s="90">
        <f t="shared" si="33"/>
        <v>0.95457332712612952</v>
      </c>
      <c r="Q160" s="1">
        <v>3079.3084870355924</v>
      </c>
      <c r="R160" s="90">
        <f t="shared" si="40"/>
        <v>0.42996932963341611</v>
      </c>
      <c r="S160" s="90">
        <f t="shared" si="40"/>
        <v>0.44598959996316551</v>
      </c>
      <c r="T160" s="92">
        <v>4463</v>
      </c>
      <c r="U160" s="191">
        <v>41082</v>
      </c>
      <c r="V160" s="191">
        <v>9103.0356747174828</v>
      </c>
      <c r="W160" s="196"/>
      <c r="X160" s="89">
        <v>0</v>
      </c>
      <c r="Y160" s="89">
        <f t="shared" si="41"/>
        <v>0</v>
      </c>
      <c r="Z160" s="1"/>
    </row>
    <row r="161" spans="2:26">
      <c r="B161" s="205">
        <v>3418</v>
      </c>
      <c r="C161" t="s">
        <v>188</v>
      </c>
      <c r="D161" s="1">
        <v>92272</v>
      </c>
      <c r="E161" s="86">
        <f t="shared" si="34"/>
        <v>12787.139689578715</v>
      </c>
      <c r="F161" s="87">
        <f t="shared" si="28"/>
        <v>0.73377512063857009</v>
      </c>
      <c r="G161" s="189">
        <f t="shared" si="35"/>
        <v>2969.4543486358598</v>
      </c>
      <c r="H161" s="189">
        <f t="shared" si="29"/>
        <v>21427.582579756363</v>
      </c>
      <c r="I161" s="189">
        <f t="shared" si="30"/>
        <v>1013.9784230839574</v>
      </c>
      <c r="J161" s="88">
        <f t="shared" si="31"/>
        <v>7316.8683009738361</v>
      </c>
      <c r="K161" s="189">
        <f t="shared" si="36"/>
        <v>874.53031625826998</v>
      </c>
      <c r="L161" s="88">
        <f t="shared" si="32"/>
        <v>6310.6107621196761</v>
      </c>
      <c r="M161" s="89">
        <f t="shared" si="37"/>
        <v>27738.193341876038</v>
      </c>
      <c r="N161" s="89">
        <f t="shared" si="38"/>
        <v>120010.19334187603</v>
      </c>
      <c r="O161" s="89">
        <f t="shared" si="39"/>
        <v>16631.124354472842</v>
      </c>
      <c r="P161" s="90">
        <f t="shared" si="33"/>
        <v>0.95435770436636513</v>
      </c>
      <c r="Q161" s="1">
        <v>5358.4257791729469</v>
      </c>
      <c r="R161" s="90">
        <f t="shared" si="40"/>
        <v>0.43703472979286717</v>
      </c>
      <c r="S161" s="90">
        <f t="shared" si="40"/>
        <v>0.44320824373737633</v>
      </c>
      <c r="T161" s="92">
        <v>7216</v>
      </c>
      <c r="U161" s="191">
        <v>64210</v>
      </c>
      <c r="V161" s="191">
        <v>8860.2180212501735</v>
      </c>
      <c r="W161" s="196"/>
      <c r="X161" s="89">
        <v>0</v>
      </c>
      <c r="Y161" s="89">
        <f t="shared" si="41"/>
        <v>0</v>
      </c>
      <c r="Z161" s="1"/>
    </row>
    <row r="162" spans="2:26">
      <c r="B162" s="205">
        <v>3419</v>
      </c>
      <c r="C162" t="s">
        <v>189</v>
      </c>
      <c r="D162" s="1">
        <v>46599</v>
      </c>
      <c r="E162" s="86">
        <f t="shared" si="34"/>
        <v>12894.023242944106</v>
      </c>
      <c r="F162" s="87">
        <f t="shared" si="28"/>
        <v>0.73990850888401849</v>
      </c>
      <c r="G162" s="189">
        <f t="shared" si="35"/>
        <v>2901.0488744820095</v>
      </c>
      <c r="H162" s="189">
        <f t="shared" si="29"/>
        <v>10484.390632377983</v>
      </c>
      <c r="I162" s="189">
        <f t="shared" si="30"/>
        <v>976.56917940607059</v>
      </c>
      <c r="J162" s="88">
        <f t="shared" si="31"/>
        <v>3529.3210143735391</v>
      </c>
      <c r="K162" s="189">
        <f t="shared" si="36"/>
        <v>837.12107258038327</v>
      </c>
      <c r="L162" s="88">
        <f t="shared" si="32"/>
        <v>3025.3555563055052</v>
      </c>
      <c r="M162" s="89">
        <f t="shared" si="37"/>
        <v>13509.746188683488</v>
      </c>
      <c r="N162" s="89">
        <f t="shared" si="38"/>
        <v>60108.746188683486</v>
      </c>
      <c r="O162" s="89">
        <f t="shared" si="39"/>
        <v>16632.193190006499</v>
      </c>
      <c r="P162" s="90">
        <f t="shared" si="33"/>
        <v>0.9544190382488198</v>
      </c>
      <c r="Q162" s="1">
        <v>2294.3417885159488</v>
      </c>
      <c r="R162" s="90">
        <f t="shared" si="40"/>
        <v>0.48324155711875738</v>
      </c>
      <c r="S162" s="90">
        <f t="shared" si="40"/>
        <v>0.46066870553006556</v>
      </c>
      <c r="T162" s="92">
        <v>3614</v>
      </c>
      <c r="U162" s="191">
        <v>31417</v>
      </c>
      <c r="V162" s="191">
        <v>8827.4796291093007</v>
      </c>
      <c r="W162" s="196"/>
      <c r="X162" s="89">
        <v>0</v>
      </c>
      <c r="Y162" s="89">
        <f t="shared" si="41"/>
        <v>0</v>
      </c>
      <c r="Z162" s="1"/>
    </row>
    <row r="163" spans="2:26">
      <c r="B163" s="205">
        <v>3420</v>
      </c>
      <c r="C163" t="s">
        <v>190</v>
      </c>
      <c r="D163" s="1">
        <v>311465</v>
      </c>
      <c r="E163" s="86">
        <f t="shared" si="34"/>
        <v>14198.158362583763</v>
      </c>
      <c r="F163" s="87">
        <f t="shared" si="28"/>
        <v>0.81474478407717021</v>
      </c>
      <c r="G163" s="189">
        <f t="shared" si="35"/>
        <v>2066.4023979126291</v>
      </c>
      <c r="H163" s="189">
        <f t="shared" si="29"/>
        <v>45330.669403009349</v>
      </c>
      <c r="I163" s="189">
        <f t="shared" si="30"/>
        <v>520.12188753219061</v>
      </c>
      <c r="J163" s="88">
        <f t="shared" si="31"/>
        <v>11409.913846793665</v>
      </c>
      <c r="K163" s="189">
        <f t="shared" si="36"/>
        <v>380.67378070650324</v>
      </c>
      <c r="L163" s="88">
        <f t="shared" si="32"/>
        <v>8350.8407273585617</v>
      </c>
      <c r="M163" s="89">
        <f t="shared" si="37"/>
        <v>53681.510130367911</v>
      </c>
      <c r="N163" s="89">
        <f t="shared" si="38"/>
        <v>365146.51013036794</v>
      </c>
      <c r="O163" s="89">
        <f t="shared" si="39"/>
        <v>16645.234541202895</v>
      </c>
      <c r="P163" s="90">
        <f t="shared" si="33"/>
        <v>0.95516740100075126</v>
      </c>
      <c r="Q163" s="1">
        <v>10901.246802621543</v>
      </c>
      <c r="R163" s="90">
        <f t="shared" si="40"/>
        <v>0.44711960637640491</v>
      </c>
      <c r="S163" s="90">
        <f t="shared" si="40"/>
        <v>0.4446128577306328</v>
      </c>
      <c r="T163" s="92">
        <v>21937</v>
      </c>
      <c r="U163" s="191">
        <v>215231</v>
      </c>
      <c r="V163" s="191">
        <v>9828.3483264075985</v>
      </c>
      <c r="W163" s="196"/>
      <c r="X163" s="89">
        <v>0</v>
      </c>
      <c r="Y163" s="89">
        <f t="shared" si="41"/>
        <v>0</v>
      </c>
      <c r="Z163" s="1"/>
    </row>
    <row r="164" spans="2:26">
      <c r="B164" s="205">
        <v>3421</v>
      </c>
      <c r="C164" t="s">
        <v>191</v>
      </c>
      <c r="D164" s="1">
        <v>93473</v>
      </c>
      <c r="E164" s="86">
        <f t="shared" si="34"/>
        <v>14438.214396045722</v>
      </c>
      <c r="F164" s="87">
        <f t="shared" si="28"/>
        <v>0.82852012001544284</v>
      </c>
      <c r="G164" s="189">
        <f t="shared" si="35"/>
        <v>1912.7665364969755</v>
      </c>
      <c r="H164" s="189">
        <f t="shared" si="29"/>
        <v>12383.250557281419</v>
      </c>
      <c r="I164" s="189">
        <f t="shared" si="30"/>
        <v>436.1022758205051</v>
      </c>
      <c r="J164" s="88">
        <f t="shared" si="31"/>
        <v>2823.3261336619498</v>
      </c>
      <c r="K164" s="189">
        <f t="shared" si="36"/>
        <v>296.65416899481772</v>
      </c>
      <c r="L164" s="88">
        <f t="shared" si="32"/>
        <v>1920.5390900724501</v>
      </c>
      <c r="M164" s="89">
        <f t="shared" si="37"/>
        <v>14303.789647353869</v>
      </c>
      <c r="N164" s="89">
        <f t="shared" si="38"/>
        <v>107776.78964735387</v>
      </c>
      <c r="O164" s="89">
        <f t="shared" si="39"/>
        <v>16647.635101537515</v>
      </c>
      <c r="P164" s="90">
        <f t="shared" si="33"/>
        <v>0.95530515436013397</v>
      </c>
      <c r="Q164" s="1">
        <v>2428.3469448954784</v>
      </c>
      <c r="R164" s="90">
        <f t="shared" si="40"/>
        <v>0.39055340672418926</v>
      </c>
      <c r="S164" s="90">
        <f t="shared" si="40"/>
        <v>0.40515915767526212</v>
      </c>
      <c r="T164" s="92">
        <v>6474</v>
      </c>
      <c r="U164" s="191">
        <v>67220</v>
      </c>
      <c r="V164" s="191">
        <v>10275.145215530418</v>
      </c>
      <c r="W164" s="196"/>
      <c r="X164" s="89">
        <v>0</v>
      </c>
      <c r="Y164" s="89">
        <f t="shared" si="41"/>
        <v>0</v>
      </c>
      <c r="Z164" s="1"/>
    </row>
    <row r="165" spans="2:26">
      <c r="B165" s="205">
        <v>3422</v>
      </c>
      <c r="C165" t="s">
        <v>192</v>
      </c>
      <c r="D165" s="1">
        <v>70621</v>
      </c>
      <c r="E165" s="86">
        <f t="shared" si="34"/>
        <v>16850.632307325221</v>
      </c>
      <c r="F165" s="87">
        <f t="shared" si="28"/>
        <v>0.96695391262681307</v>
      </c>
      <c r="G165" s="189">
        <f t="shared" si="35"/>
        <v>368.81907327809603</v>
      </c>
      <c r="H165" s="189">
        <f t="shared" si="29"/>
        <v>1545.7207361085004</v>
      </c>
      <c r="I165" s="189">
        <f t="shared" si="30"/>
        <v>0</v>
      </c>
      <c r="J165" s="88">
        <f t="shared" si="31"/>
        <v>0</v>
      </c>
      <c r="K165" s="189">
        <f t="shared" si="36"/>
        <v>-139.44810682568738</v>
      </c>
      <c r="L165" s="88">
        <f t="shared" si="32"/>
        <v>-584.42701570645579</v>
      </c>
      <c r="M165" s="89">
        <f t="shared" si="37"/>
        <v>961.29372040204464</v>
      </c>
      <c r="N165" s="89">
        <f t="shared" si="38"/>
        <v>71582.293720402042</v>
      </c>
      <c r="O165" s="89">
        <f t="shared" si="39"/>
        <v>17080.003273777627</v>
      </c>
      <c r="P165" s="90">
        <f t="shared" si="33"/>
        <v>0.98011609843735625</v>
      </c>
      <c r="Q165" s="1">
        <v>-486.57611082648316</v>
      </c>
      <c r="R165" s="90">
        <f t="shared" si="40"/>
        <v>0.5066777607100188</v>
      </c>
      <c r="S165" s="90">
        <f t="shared" si="40"/>
        <v>0.51171080500730837</v>
      </c>
      <c r="T165" s="92">
        <v>4191</v>
      </c>
      <c r="U165" s="191">
        <v>46872</v>
      </c>
      <c r="V165" s="191">
        <v>11146.730083234244</v>
      </c>
      <c r="W165" s="196"/>
      <c r="X165" s="89">
        <v>0</v>
      </c>
      <c r="Y165" s="89">
        <f t="shared" si="41"/>
        <v>0</v>
      </c>
      <c r="Z165" s="1"/>
    </row>
    <row r="166" spans="2:26">
      <c r="B166" s="205">
        <v>3423</v>
      </c>
      <c r="C166" t="s">
        <v>193</v>
      </c>
      <c r="D166" s="1">
        <v>30515</v>
      </c>
      <c r="E166" s="86">
        <f t="shared" si="34"/>
        <v>13628.8521661456</v>
      </c>
      <c r="F166" s="87">
        <f t="shared" si="28"/>
        <v>0.78207581094378442</v>
      </c>
      <c r="G166" s="189">
        <f t="shared" si="35"/>
        <v>2430.7583636330532</v>
      </c>
      <c r="H166" s="189">
        <f t="shared" si="29"/>
        <v>5442.4679761744055</v>
      </c>
      <c r="I166" s="189">
        <f t="shared" si="30"/>
        <v>719.37905628554768</v>
      </c>
      <c r="J166" s="88">
        <f t="shared" si="31"/>
        <v>1610.6897070233413</v>
      </c>
      <c r="K166" s="189">
        <f t="shared" si="36"/>
        <v>579.93094945986036</v>
      </c>
      <c r="L166" s="88">
        <f t="shared" si="32"/>
        <v>1298.4653958406275</v>
      </c>
      <c r="M166" s="89">
        <f t="shared" si="37"/>
        <v>6740.9333720150335</v>
      </c>
      <c r="N166" s="89">
        <f t="shared" si="38"/>
        <v>37255.933372015032</v>
      </c>
      <c r="O166" s="89">
        <f t="shared" si="39"/>
        <v>16639.541479238513</v>
      </c>
      <c r="P166" s="90">
        <f t="shared" si="33"/>
        <v>0.95484071126941727</v>
      </c>
      <c r="Q166" s="1">
        <v>1173.7766171796347</v>
      </c>
      <c r="R166" s="90">
        <f t="shared" si="40"/>
        <v>0.43986221865710379</v>
      </c>
      <c r="S166" s="90">
        <f t="shared" si="40"/>
        <v>0.44693612861924215</v>
      </c>
      <c r="T166" s="92">
        <v>2239</v>
      </c>
      <c r="U166" s="191">
        <v>21193</v>
      </c>
      <c r="V166" s="191">
        <v>9419.1111111111113</v>
      </c>
      <c r="W166" s="196"/>
      <c r="X166" s="89">
        <v>0</v>
      </c>
      <c r="Y166" s="89">
        <f t="shared" si="41"/>
        <v>0</v>
      </c>
      <c r="Z166" s="1"/>
    </row>
    <row r="167" spans="2:26">
      <c r="B167" s="205">
        <v>3424</v>
      </c>
      <c r="C167" t="s">
        <v>194</v>
      </c>
      <c r="D167" s="1">
        <v>26992</v>
      </c>
      <c r="E167" s="86">
        <f t="shared" si="34"/>
        <v>14701.52505446623</v>
      </c>
      <c r="F167" s="87">
        <f t="shared" si="28"/>
        <v>0.84362989552727163</v>
      </c>
      <c r="G167" s="189">
        <f t="shared" si="35"/>
        <v>1744.2477151078499</v>
      </c>
      <c r="H167" s="189">
        <f t="shared" si="29"/>
        <v>3202.4388049380123</v>
      </c>
      <c r="I167" s="189">
        <f t="shared" si="30"/>
        <v>343.94354537332697</v>
      </c>
      <c r="J167" s="88">
        <f t="shared" si="31"/>
        <v>631.48034930542838</v>
      </c>
      <c r="K167" s="189">
        <f t="shared" si="36"/>
        <v>204.49543854763959</v>
      </c>
      <c r="L167" s="88">
        <f t="shared" si="32"/>
        <v>375.45362517346626</v>
      </c>
      <c r="M167" s="89">
        <f t="shared" si="37"/>
        <v>3577.8924301114785</v>
      </c>
      <c r="N167" s="89">
        <f t="shared" si="38"/>
        <v>30569.892430111478</v>
      </c>
      <c r="O167" s="89">
        <f t="shared" si="39"/>
        <v>16650.268208121721</v>
      </c>
      <c r="P167" s="90">
        <f t="shared" si="33"/>
        <v>0.95545625211525231</v>
      </c>
      <c r="Q167" s="1">
        <v>-1056.4869275829324</v>
      </c>
      <c r="R167" s="90">
        <f t="shared" si="40"/>
        <v>0.30339465932686271</v>
      </c>
      <c r="S167" s="90">
        <f t="shared" si="40"/>
        <v>0.31049375877853402</v>
      </c>
      <c r="T167" s="92">
        <v>1836</v>
      </c>
      <c r="U167" s="191">
        <v>20709</v>
      </c>
      <c r="V167" s="191">
        <v>11218.30985915493</v>
      </c>
      <c r="W167" s="196"/>
      <c r="X167" s="89">
        <v>0</v>
      </c>
      <c r="Y167" s="89">
        <f t="shared" si="41"/>
        <v>0</v>
      </c>
      <c r="Z167" s="1"/>
    </row>
    <row r="168" spans="2:26">
      <c r="B168" s="205">
        <v>3425</v>
      </c>
      <c r="C168" t="s">
        <v>195</v>
      </c>
      <c r="D168" s="1">
        <v>15584</v>
      </c>
      <c r="E168" s="86">
        <f t="shared" si="34"/>
        <v>12108.780108780107</v>
      </c>
      <c r="F168" s="87">
        <f t="shared" si="28"/>
        <v>0.69484824603482298</v>
      </c>
      <c r="G168" s="189">
        <f t="shared" si="35"/>
        <v>3403.6044803469686</v>
      </c>
      <c r="H168" s="189">
        <f t="shared" si="29"/>
        <v>4380.4389662065487</v>
      </c>
      <c r="I168" s="189">
        <f t="shared" si="30"/>
        <v>1251.40427636347</v>
      </c>
      <c r="J168" s="88">
        <f t="shared" si="31"/>
        <v>1610.5573036797859</v>
      </c>
      <c r="K168" s="189">
        <f t="shared" si="36"/>
        <v>1111.9561695377827</v>
      </c>
      <c r="L168" s="88">
        <f t="shared" si="32"/>
        <v>1431.0875901951263</v>
      </c>
      <c r="M168" s="89">
        <f t="shared" si="37"/>
        <v>5811.5265564016754</v>
      </c>
      <c r="N168" s="89">
        <f t="shared" si="38"/>
        <v>21395.526556401674</v>
      </c>
      <c r="O168" s="89">
        <f t="shared" si="39"/>
        <v>16624.340758664857</v>
      </c>
      <c r="P168" s="90">
        <f t="shared" si="33"/>
        <v>0.95396843562032763</v>
      </c>
      <c r="Q168" s="1">
        <v>1284.0413203707885</v>
      </c>
      <c r="R168" s="90">
        <f t="shared" si="40"/>
        <v>0.33436081856323313</v>
      </c>
      <c r="S168" s="90">
        <f t="shared" si="40"/>
        <v>0.37479599488333082</v>
      </c>
      <c r="T168" s="92">
        <v>1287</v>
      </c>
      <c r="U168" s="191">
        <v>11679</v>
      </c>
      <c r="V168" s="191">
        <v>8807.6923076923085</v>
      </c>
      <c r="W168" s="196"/>
      <c r="X168" s="89">
        <v>0</v>
      </c>
      <c r="Y168" s="89">
        <f t="shared" si="41"/>
        <v>0</v>
      </c>
      <c r="Z168" s="1"/>
    </row>
    <row r="169" spans="2:26">
      <c r="B169" s="205">
        <v>3426</v>
      </c>
      <c r="C169" t="s">
        <v>196</v>
      </c>
      <c r="D169" s="1">
        <v>21525</v>
      </c>
      <c r="E169" s="86">
        <f t="shared" si="34"/>
        <v>13377.874456183965</v>
      </c>
      <c r="F169" s="87">
        <f t="shared" si="28"/>
        <v>0.76767374731771965</v>
      </c>
      <c r="G169" s="189">
        <f t="shared" si="35"/>
        <v>2591.3840980084997</v>
      </c>
      <c r="H169" s="189">
        <f t="shared" si="29"/>
        <v>4169.5370136956763</v>
      </c>
      <c r="I169" s="189">
        <f t="shared" si="30"/>
        <v>807.22125477211989</v>
      </c>
      <c r="J169" s="88">
        <f t="shared" si="31"/>
        <v>1298.8189989283408</v>
      </c>
      <c r="K169" s="189">
        <f t="shared" si="36"/>
        <v>667.77314794643257</v>
      </c>
      <c r="L169" s="88">
        <f t="shared" si="32"/>
        <v>1074.4469950458099</v>
      </c>
      <c r="M169" s="89">
        <f t="shared" si="37"/>
        <v>5243.9840087414859</v>
      </c>
      <c r="N169" s="89">
        <f t="shared" si="38"/>
        <v>26768.984008741485</v>
      </c>
      <c r="O169" s="89">
        <f t="shared" si="39"/>
        <v>16637.031702138898</v>
      </c>
      <c r="P169" s="90">
        <f t="shared" si="33"/>
        <v>0.95469669063315676</v>
      </c>
      <c r="Q169" s="1">
        <v>911.58722958554699</v>
      </c>
      <c r="R169" s="90">
        <f t="shared" si="40"/>
        <v>0.46199823405555934</v>
      </c>
      <c r="S169" s="90">
        <f t="shared" si="40"/>
        <v>0.45927232062972562</v>
      </c>
      <c r="T169" s="92">
        <v>1609</v>
      </c>
      <c r="U169" s="191">
        <v>14723</v>
      </c>
      <c r="V169" s="191">
        <v>9167.4968866749678</v>
      </c>
      <c r="W169" s="196"/>
      <c r="X169" s="89">
        <v>0</v>
      </c>
      <c r="Y169" s="89">
        <f t="shared" si="41"/>
        <v>0</v>
      </c>
      <c r="Z169" s="1"/>
    </row>
    <row r="170" spans="2:26">
      <c r="B170" s="205">
        <v>3427</v>
      </c>
      <c r="C170" t="s">
        <v>197</v>
      </c>
      <c r="D170" s="1">
        <v>85171</v>
      </c>
      <c r="E170" s="86">
        <f t="shared" si="34"/>
        <v>14781.499479347449</v>
      </c>
      <c r="F170" s="87">
        <f t="shared" si="28"/>
        <v>0.84821913476996491</v>
      </c>
      <c r="G170" s="189">
        <f t="shared" si="35"/>
        <v>1693.06408318387</v>
      </c>
      <c r="H170" s="189">
        <f t="shared" si="29"/>
        <v>9755.4352473054587</v>
      </c>
      <c r="I170" s="189">
        <f t="shared" si="30"/>
        <v>315.95249666490054</v>
      </c>
      <c r="J170" s="88">
        <f t="shared" si="31"/>
        <v>1820.5182857831569</v>
      </c>
      <c r="K170" s="189">
        <f t="shared" si="36"/>
        <v>176.50438983921316</v>
      </c>
      <c r="L170" s="88">
        <f t="shared" si="32"/>
        <v>1017.0182942535463</v>
      </c>
      <c r="M170" s="89">
        <f t="shared" si="37"/>
        <v>10772.453541559005</v>
      </c>
      <c r="N170" s="89">
        <f t="shared" si="38"/>
        <v>95943.453541559007</v>
      </c>
      <c r="O170" s="89">
        <f t="shared" si="39"/>
        <v>16651.067952370533</v>
      </c>
      <c r="P170" s="90">
        <f t="shared" si="33"/>
        <v>0.95550214450767923</v>
      </c>
      <c r="Q170" s="1">
        <v>1480.947605265319</v>
      </c>
      <c r="R170" s="90">
        <f t="shared" si="40"/>
        <v>0.45454700708735379</v>
      </c>
      <c r="S170" s="90">
        <f t="shared" si="40"/>
        <v>0.44444949228633074</v>
      </c>
      <c r="T170" s="92">
        <v>5762</v>
      </c>
      <c r="U170" s="191">
        <v>58555</v>
      </c>
      <c r="V170" s="191">
        <v>10233.310031457533</v>
      </c>
      <c r="W170" s="196"/>
      <c r="X170" s="89">
        <v>0</v>
      </c>
      <c r="Y170" s="89">
        <f t="shared" si="41"/>
        <v>0</v>
      </c>
      <c r="Z170" s="1"/>
    </row>
    <row r="171" spans="2:26">
      <c r="B171" s="205">
        <v>3428</v>
      </c>
      <c r="C171" t="s">
        <v>198</v>
      </c>
      <c r="D171" s="1">
        <v>35581</v>
      </c>
      <c r="E171" s="86">
        <f t="shared" si="34"/>
        <v>14278.08988764045</v>
      </c>
      <c r="F171" s="87">
        <f t="shared" si="28"/>
        <v>0.81933156156338915</v>
      </c>
      <c r="G171" s="189">
        <f t="shared" si="35"/>
        <v>2015.2462218763494</v>
      </c>
      <c r="H171" s="189">
        <f t="shared" si="29"/>
        <v>5021.9935849158628</v>
      </c>
      <c r="I171" s="189">
        <f t="shared" si="30"/>
        <v>492.14585376235016</v>
      </c>
      <c r="J171" s="88">
        <f t="shared" si="31"/>
        <v>1226.4274675757765</v>
      </c>
      <c r="K171" s="189">
        <f t="shared" si="36"/>
        <v>352.69774693666278</v>
      </c>
      <c r="L171" s="88">
        <f t="shared" si="32"/>
        <v>878.92278536616368</v>
      </c>
      <c r="M171" s="89">
        <f t="shared" si="37"/>
        <v>5900.916370282026</v>
      </c>
      <c r="N171" s="89">
        <f t="shared" si="38"/>
        <v>41481.916370282022</v>
      </c>
      <c r="O171" s="89">
        <f t="shared" si="39"/>
        <v>16646.033856453461</v>
      </c>
      <c r="P171" s="90">
        <f t="shared" si="33"/>
        <v>0.95521326877561341</v>
      </c>
      <c r="Q171" s="1">
        <v>504.79268870551277</v>
      </c>
      <c r="R171" s="90">
        <f t="shared" si="40"/>
        <v>0.25621381160852985</v>
      </c>
      <c r="S171" s="90">
        <f t="shared" si="40"/>
        <v>0.26478348849349975</v>
      </c>
      <c r="T171" s="92">
        <v>2492</v>
      </c>
      <c r="U171" s="191">
        <v>28324</v>
      </c>
      <c r="V171" s="191">
        <v>11288.959744918295</v>
      </c>
      <c r="W171" s="196"/>
      <c r="X171" s="89">
        <v>0</v>
      </c>
      <c r="Y171" s="89">
        <f t="shared" si="41"/>
        <v>0</v>
      </c>
      <c r="Z171" s="1"/>
    </row>
    <row r="172" spans="2:26">
      <c r="B172" s="205">
        <v>3429</v>
      </c>
      <c r="C172" t="s">
        <v>199</v>
      </c>
      <c r="D172" s="1">
        <v>18939</v>
      </c>
      <c r="E172" s="86">
        <f t="shared" si="34"/>
        <v>12419.016393442624</v>
      </c>
      <c r="F172" s="87">
        <f t="shared" si="28"/>
        <v>0.71265079396430453</v>
      </c>
      <c r="G172" s="189">
        <f t="shared" si="35"/>
        <v>3205.0532581629582</v>
      </c>
      <c r="H172" s="189">
        <f t="shared" si="29"/>
        <v>4887.7062186985113</v>
      </c>
      <c r="I172" s="189">
        <f t="shared" si="30"/>
        <v>1142.8215767315892</v>
      </c>
      <c r="J172" s="88">
        <f t="shared" si="31"/>
        <v>1742.8029045156734</v>
      </c>
      <c r="K172" s="189">
        <f t="shared" si="36"/>
        <v>1003.3734699059019</v>
      </c>
      <c r="L172" s="88">
        <f t="shared" si="32"/>
        <v>1530.1445416065003</v>
      </c>
      <c r="M172" s="89">
        <f t="shared" si="37"/>
        <v>6417.8507603050111</v>
      </c>
      <c r="N172" s="89">
        <f t="shared" si="38"/>
        <v>25356.850760305009</v>
      </c>
      <c r="O172" s="89">
        <f t="shared" si="39"/>
        <v>16627.443121511482</v>
      </c>
      <c r="P172" s="90">
        <f t="shared" si="33"/>
        <v>0.95414646109962242</v>
      </c>
      <c r="Q172" s="1">
        <v>1351.7626445729984</v>
      </c>
      <c r="R172" s="90">
        <f t="shared" si="40"/>
        <v>0.28530709195792331</v>
      </c>
      <c r="S172" s="90">
        <f t="shared" si="40"/>
        <v>0.29794945679685381</v>
      </c>
      <c r="T172" s="92">
        <v>1525</v>
      </c>
      <c r="U172" s="191">
        <v>14735</v>
      </c>
      <c r="V172" s="191">
        <v>9568.181818181818</v>
      </c>
      <c r="W172" s="196"/>
      <c r="X172" s="89">
        <v>0</v>
      </c>
      <c r="Y172" s="89">
        <f t="shared" si="41"/>
        <v>0</v>
      </c>
      <c r="Z172" s="1"/>
    </row>
    <row r="173" spans="2:26">
      <c r="B173" s="205">
        <v>3430</v>
      </c>
      <c r="C173" t="s">
        <v>200</v>
      </c>
      <c r="D173" s="1">
        <v>26485</v>
      </c>
      <c r="E173" s="86">
        <f t="shared" si="34"/>
        <v>14155.531801175843</v>
      </c>
      <c r="F173" s="87">
        <f t="shared" si="28"/>
        <v>0.81229870848881991</v>
      </c>
      <c r="G173" s="189">
        <f t="shared" si="35"/>
        <v>2093.6833972136978</v>
      </c>
      <c r="H173" s="189">
        <f t="shared" si="29"/>
        <v>3917.281636186829</v>
      </c>
      <c r="I173" s="189">
        <f t="shared" si="30"/>
        <v>535.04118402496272</v>
      </c>
      <c r="J173" s="88">
        <f t="shared" si="31"/>
        <v>1001.0620553107052</v>
      </c>
      <c r="K173" s="189">
        <f t="shared" si="36"/>
        <v>395.59307719927534</v>
      </c>
      <c r="L173" s="88">
        <f t="shared" si="32"/>
        <v>740.15464743984421</v>
      </c>
      <c r="M173" s="89">
        <f t="shared" si="37"/>
        <v>4657.4362836266737</v>
      </c>
      <c r="N173" s="89">
        <f t="shared" si="38"/>
        <v>31142.436283626674</v>
      </c>
      <c r="O173" s="89">
        <f t="shared" si="39"/>
        <v>16644.808275588814</v>
      </c>
      <c r="P173" s="90">
        <f t="shared" si="33"/>
        <v>0.95514294024486757</v>
      </c>
      <c r="Q173" s="1">
        <v>1415.8641495056236</v>
      </c>
      <c r="R173" s="90">
        <f t="shared" si="40"/>
        <v>0.41965051457975988</v>
      </c>
      <c r="S173" s="90">
        <f t="shared" si="40"/>
        <v>0.43786088996720751</v>
      </c>
      <c r="T173" s="92">
        <v>1871</v>
      </c>
      <c r="U173" s="191">
        <v>18656</v>
      </c>
      <c r="V173" s="191">
        <v>9844.8548812664903</v>
      </c>
      <c r="W173" s="196"/>
      <c r="X173" s="89">
        <v>0</v>
      </c>
      <c r="Y173" s="89">
        <f t="shared" si="41"/>
        <v>0</v>
      </c>
      <c r="Z173" s="1"/>
    </row>
    <row r="174" spans="2:26">
      <c r="B174" s="205">
        <v>3431</v>
      </c>
      <c r="C174" t="s">
        <v>201</v>
      </c>
      <c r="D174" s="1">
        <v>33972</v>
      </c>
      <c r="E174" s="86">
        <f t="shared" si="34"/>
        <v>13464.922711058265</v>
      </c>
      <c r="F174" s="87">
        <f t="shared" si="28"/>
        <v>0.77266891005718852</v>
      </c>
      <c r="G174" s="189">
        <f t="shared" si="35"/>
        <v>2535.6732148889478</v>
      </c>
      <c r="H174" s="189">
        <f t="shared" si="29"/>
        <v>6397.5035211648146</v>
      </c>
      <c r="I174" s="189">
        <f t="shared" si="30"/>
        <v>776.75436556611476</v>
      </c>
      <c r="J174" s="88">
        <f t="shared" si="31"/>
        <v>1959.7512643233074</v>
      </c>
      <c r="K174" s="189">
        <f t="shared" si="36"/>
        <v>637.30625874042744</v>
      </c>
      <c r="L174" s="88">
        <f t="shared" si="32"/>
        <v>1607.9236908020985</v>
      </c>
      <c r="M174" s="89">
        <f t="shared" si="37"/>
        <v>8005.4272119669131</v>
      </c>
      <c r="N174" s="89">
        <f t="shared" si="38"/>
        <v>41977.427211966911</v>
      </c>
      <c r="O174" s="89">
        <f t="shared" si="39"/>
        <v>16637.902184687639</v>
      </c>
      <c r="P174" s="90">
        <f t="shared" si="33"/>
        <v>0.95474664226055128</v>
      </c>
      <c r="Q174" s="1">
        <v>1825.2844998410992</v>
      </c>
      <c r="R174" s="90">
        <f t="shared" si="40"/>
        <v>0.42619647355163726</v>
      </c>
      <c r="S174" s="90">
        <f t="shared" si="40"/>
        <v>0.4222395273309234</v>
      </c>
      <c r="T174" s="92">
        <v>2523</v>
      </c>
      <c r="U174" s="191">
        <v>23820</v>
      </c>
      <c r="V174" s="191">
        <v>9467.4085850556439</v>
      </c>
      <c r="W174" s="196"/>
      <c r="X174" s="89">
        <v>0</v>
      </c>
      <c r="Y174" s="89">
        <f t="shared" si="41"/>
        <v>0</v>
      </c>
      <c r="Z174" s="1"/>
    </row>
    <row r="175" spans="2:26">
      <c r="B175" s="205">
        <v>3432</v>
      </c>
      <c r="C175" t="s">
        <v>202</v>
      </c>
      <c r="D175" s="1">
        <v>28418</v>
      </c>
      <c r="E175" s="86">
        <f t="shared" si="34"/>
        <v>14454.730417090539</v>
      </c>
      <c r="F175" s="87">
        <f t="shared" si="28"/>
        <v>0.82946787265042088</v>
      </c>
      <c r="G175" s="189">
        <f t="shared" si="35"/>
        <v>1902.1962830282923</v>
      </c>
      <c r="H175" s="189">
        <f t="shared" si="29"/>
        <v>3739.7178924336226</v>
      </c>
      <c r="I175" s="189">
        <f t="shared" si="30"/>
        <v>430.32166845481896</v>
      </c>
      <c r="J175" s="88">
        <f t="shared" si="31"/>
        <v>846.01240018217402</v>
      </c>
      <c r="K175" s="189">
        <f t="shared" si="36"/>
        <v>290.87356162913159</v>
      </c>
      <c r="L175" s="88">
        <f t="shared" si="32"/>
        <v>571.85742216287269</v>
      </c>
      <c r="M175" s="89">
        <f t="shared" si="37"/>
        <v>4311.5753145964954</v>
      </c>
      <c r="N175" s="89">
        <f t="shared" si="38"/>
        <v>32729.575314596495</v>
      </c>
      <c r="O175" s="89">
        <f t="shared" si="39"/>
        <v>16647.800261747965</v>
      </c>
      <c r="P175" s="90">
        <f t="shared" si="33"/>
        <v>0.9553146318864838</v>
      </c>
      <c r="Q175" s="1">
        <v>711.71421588886369</v>
      </c>
      <c r="R175" s="90">
        <f t="shared" si="40"/>
        <v>0.35724520011462413</v>
      </c>
      <c r="S175" s="90">
        <f t="shared" si="40"/>
        <v>0.38485954803150374</v>
      </c>
      <c r="T175" s="92">
        <v>1966</v>
      </c>
      <c r="U175" s="191">
        <v>20938</v>
      </c>
      <c r="V175" s="191">
        <v>10437.686939182451</v>
      </c>
      <c r="W175" s="196"/>
      <c r="X175" s="89">
        <v>0</v>
      </c>
      <c r="Y175" s="89">
        <f t="shared" si="41"/>
        <v>0</v>
      </c>
      <c r="Z175" s="1"/>
    </row>
    <row r="176" spans="2:26">
      <c r="B176" s="205">
        <v>3433</v>
      </c>
      <c r="C176" t="s">
        <v>203</v>
      </c>
      <c r="D176" s="1">
        <v>41900</v>
      </c>
      <c r="E176" s="86">
        <f t="shared" si="34"/>
        <v>19176.201372997715</v>
      </c>
      <c r="F176" s="87">
        <f t="shared" si="28"/>
        <v>1.1004039853673091</v>
      </c>
      <c r="G176" s="189">
        <f t="shared" si="35"/>
        <v>-1119.5451287523006</v>
      </c>
      <c r="H176" s="189">
        <f t="shared" si="29"/>
        <v>-2446.2061063237766</v>
      </c>
      <c r="I176" s="189">
        <f t="shared" si="30"/>
        <v>0</v>
      </c>
      <c r="J176" s="88">
        <f t="shared" si="31"/>
        <v>0</v>
      </c>
      <c r="K176" s="189">
        <f t="shared" si="36"/>
        <v>-139.44810682568738</v>
      </c>
      <c r="L176" s="88">
        <f t="shared" si="32"/>
        <v>-304.69411341412689</v>
      </c>
      <c r="M176" s="89">
        <f t="shared" si="37"/>
        <v>-2750.9002197379036</v>
      </c>
      <c r="N176" s="89">
        <f t="shared" si="38"/>
        <v>39149.099780262099</v>
      </c>
      <c r="O176" s="89">
        <f t="shared" si="39"/>
        <v>17917.208137419722</v>
      </c>
      <c r="P176" s="90">
        <f t="shared" si="33"/>
        <v>1.0281581246239346</v>
      </c>
      <c r="Q176" s="1">
        <v>-3164.6201484504627</v>
      </c>
      <c r="R176" s="90">
        <f t="shared" si="40"/>
        <v>0.30027308838133071</v>
      </c>
      <c r="S176" s="90">
        <f t="shared" si="40"/>
        <v>0.29670254443154231</v>
      </c>
      <c r="T176" s="92">
        <v>2185</v>
      </c>
      <c r="U176" s="191">
        <v>32224</v>
      </c>
      <c r="V176" s="191">
        <v>14788.435061955026</v>
      </c>
      <c r="W176" s="196"/>
      <c r="X176" s="89">
        <v>0</v>
      </c>
      <c r="Y176" s="89">
        <f t="shared" si="41"/>
        <v>0</v>
      </c>
      <c r="Z176" s="1"/>
    </row>
    <row r="177" spans="2:26">
      <c r="B177" s="205">
        <v>3434</v>
      </c>
      <c r="C177" t="s">
        <v>204</v>
      </c>
      <c r="D177" s="1">
        <v>32995</v>
      </c>
      <c r="E177" s="86">
        <f t="shared" si="34"/>
        <v>14736.489504242967</v>
      </c>
      <c r="F177" s="87">
        <f t="shared" si="28"/>
        <v>0.84563628976208982</v>
      </c>
      <c r="G177" s="189">
        <f t="shared" si="35"/>
        <v>1721.8704672507383</v>
      </c>
      <c r="H177" s="189">
        <f t="shared" si="29"/>
        <v>3855.267976174403</v>
      </c>
      <c r="I177" s="189">
        <f t="shared" si="30"/>
        <v>331.70598795146913</v>
      </c>
      <c r="J177" s="88">
        <f t="shared" si="31"/>
        <v>742.68970702333934</v>
      </c>
      <c r="K177" s="189">
        <f t="shared" si="36"/>
        <v>192.25788112578175</v>
      </c>
      <c r="L177" s="88">
        <f t="shared" si="32"/>
        <v>430.46539584062532</v>
      </c>
      <c r="M177" s="89">
        <f t="shared" si="37"/>
        <v>4285.7333720150282</v>
      </c>
      <c r="N177" s="89">
        <f t="shared" si="38"/>
        <v>37280.733372015027</v>
      </c>
      <c r="O177" s="89">
        <f t="shared" si="39"/>
        <v>16650.617852619485</v>
      </c>
      <c r="P177" s="90">
        <f t="shared" si="33"/>
        <v>0.95547631605760031</v>
      </c>
      <c r="Q177" s="1">
        <v>496.61661717963443</v>
      </c>
      <c r="R177" s="90">
        <f t="shared" si="40"/>
        <v>0.37170532967489817</v>
      </c>
      <c r="S177" s="90">
        <f t="shared" si="40"/>
        <v>0.35700192283604271</v>
      </c>
      <c r="T177" s="92">
        <v>2239</v>
      </c>
      <c r="U177" s="191">
        <v>24054</v>
      </c>
      <c r="V177" s="191">
        <v>10859.593679458239</v>
      </c>
      <c r="W177" s="196"/>
      <c r="X177" s="89">
        <v>0</v>
      </c>
      <c r="Y177" s="89">
        <f t="shared" si="41"/>
        <v>0</v>
      </c>
      <c r="Z177" s="1"/>
    </row>
    <row r="178" spans="2:26">
      <c r="B178" s="205">
        <v>3435</v>
      </c>
      <c r="C178" t="s">
        <v>205</v>
      </c>
      <c r="D178" s="1">
        <v>51221</v>
      </c>
      <c r="E178" s="86">
        <f t="shared" si="34"/>
        <v>14416.267942583732</v>
      </c>
      <c r="F178" s="87">
        <f t="shared" si="28"/>
        <v>0.82726074833986907</v>
      </c>
      <c r="G178" s="189">
        <f t="shared" si="35"/>
        <v>1926.8122667126486</v>
      </c>
      <c r="H178" s="189">
        <f t="shared" si="29"/>
        <v>6845.9639836300403</v>
      </c>
      <c r="I178" s="189">
        <f t="shared" si="30"/>
        <v>443.78353453220132</v>
      </c>
      <c r="J178" s="88">
        <f t="shared" si="31"/>
        <v>1576.7628981929113</v>
      </c>
      <c r="K178" s="189">
        <f t="shared" si="36"/>
        <v>304.33542770651394</v>
      </c>
      <c r="L178" s="88">
        <f t="shared" si="32"/>
        <v>1081.303774641244</v>
      </c>
      <c r="M178" s="89">
        <f t="shared" si="37"/>
        <v>7927.267758271284</v>
      </c>
      <c r="N178" s="89">
        <f t="shared" si="38"/>
        <v>59148.267758271286</v>
      </c>
      <c r="O178" s="89">
        <f t="shared" si="39"/>
        <v>16647.415637002894</v>
      </c>
      <c r="P178" s="90">
        <f t="shared" si="33"/>
        <v>0.9552925606433782</v>
      </c>
      <c r="Q178" s="1">
        <v>472.21048273302404</v>
      </c>
      <c r="R178" s="90">
        <f t="shared" si="40"/>
        <v>0.43043453976764967</v>
      </c>
      <c r="S178" s="90">
        <f t="shared" si="40"/>
        <v>0.42077216179004673</v>
      </c>
      <c r="T178" s="92">
        <v>3553</v>
      </c>
      <c r="U178" s="191">
        <v>35808</v>
      </c>
      <c r="V178" s="191">
        <v>10146.783791442334</v>
      </c>
      <c r="W178" s="196"/>
      <c r="X178" s="89">
        <v>0</v>
      </c>
      <c r="Y178" s="89">
        <f t="shared" si="41"/>
        <v>0</v>
      </c>
      <c r="Z178" s="1"/>
    </row>
    <row r="179" spans="2:26">
      <c r="B179" s="205">
        <v>3436</v>
      </c>
      <c r="C179" t="s">
        <v>206</v>
      </c>
      <c r="D179" s="1">
        <v>97732</v>
      </c>
      <c r="E179" s="86">
        <f t="shared" si="34"/>
        <v>17792.099035135627</v>
      </c>
      <c r="F179" s="87">
        <f t="shared" si="28"/>
        <v>1.0209788844771863</v>
      </c>
      <c r="G179" s="189">
        <f t="shared" si="35"/>
        <v>-233.71963252056389</v>
      </c>
      <c r="H179" s="189">
        <f t="shared" si="29"/>
        <v>-1283.8219414354573</v>
      </c>
      <c r="I179" s="189">
        <f t="shared" si="30"/>
        <v>0</v>
      </c>
      <c r="J179" s="88">
        <f t="shared" si="31"/>
        <v>0</v>
      </c>
      <c r="K179" s="189">
        <f t="shared" si="36"/>
        <v>-139.44810682568738</v>
      </c>
      <c r="L179" s="88">
        <f t="shared" si="32"/>
        <v>-765.98845079350076</v>
      </c>
      <c r="M179" s="89">
        <f t="shared" si="37"/>
        <v>-2049.8103922289583</v>
      </c>
      <c r="N179" s="89">
        <f t="shared" si="38"/>
        <v>95682.189607771041</v>
      </c>
      <c r="O179" s="89">
        <f t="shared" si="39"/>
        <v>17418.931295789374</v>
      </c>
      <c r="P179" s="90">
        <f t="shared" si="33"/>
        <v>0.99956508830349067</v>
      </c>
      <c r="Q179" s="1">
        <v>-3307.2061123287713</v>
      </c>
      <c r="R179" s="90">
        <f t="shared" si="40"/>
        <v>0.34088851082512417</v>
      </c>
      <c r="S179" s="90">
        <f t="shared" si="40"/>
        <v>0.35553502650863178</v>
      </c>
      <c r="T179" s="92">
        <v>5493</v>
      </c>
      <c r="U179" s="191">
        <v>72886</v>
      </c>
      <c r="V179" s="191">
        <v>13125.517738159553</v>
      </c>
      <c r="W179" s="196"/>
      <c r="X179" s="89">
        <v>0</v>
      </c>
      <c r="Y179" s="89">
        <f t="shared" si="41"/>
        <v>0</v>
      </c>
      <c r="Z179" s="1"/>
    </row>
    <row r="180" spans="2:26">
      <c r="B180" s="205">
        <v>3437</v>
      </c>
      <c r="C180" t="s">
        <v>207</v>
      </c>
      <c r="D180" s="1">
        <v>77265</v>
      </c>
      <c r="E180" s="86">
        <f t="shared" si="34"/>
        <v>14127.811300054855</v>
      </c>
      <c r="F180" s="87">
        <f t="shared" si="28"/>
        <v>0.81070799981213348</v>
      </c>
      <c r="G180" s="189">
        <f t="shared" si="35"/>
        <v>2111.4245179311301</v>
      </c>
      <c r="H180" s="189">
        <f t="shared" si="29"/>
        <v>11547.38068856535</v>
      </c>
      <c r="I180" s="189">
        <f t="shared" si="30"/>
        <v>544.74335941730851</v>
      </c>
      <c r="J180" s="88">
        <f t="shared" si="31"/>
        <v>2979.2014326532603</v>
      </c>
      <c r="K180" s="189">
        <f t="shared" si="36"/>
        <v>405.29525259162114</v>
      </c>
      <c r="L180" s="88">
        <f t="shared" si="32"/>
        <v>2216.5597364235759</v>
      </c>
      <c r="M180" s="89">
        <f t="shared" si="37"/>
        <v>13763.940424988927</v>
      </c>
      <c r="N180" s="89">
        <f t="shared" si="38"/>
        <v>91028.940424988919</v>
      </c>
      <c r="O180" s="89">
        <f t="shared" si="39"/>
        <v>16644.531070577603</v>
      </c>
      <c r="P180" s="90">
        <f t="shared" si="33"/>
        <v>0.95512703315810066</v>
      </c>
      <c r="Q180" s="1">
        <v>1468.8688742096565</v>
      </c>
      <c r="R180" s="90">
        <f t="shared" si="40"/>
        <v>0.45497514311539622</v>
      </c>
      <c r="S180" s="90">
        <f t="shared" si="40"/>
        <v>0.49594537022085805</v>
      </c>
      <c r="T180" s="92">
        <v>5469</v>
      </c>
      <c r="U180" s="191">
        <v>53104</v>
      </c>
      <c r="V180" s="191">
        <v>9444.0690023119332</v>
      </c>
      <c r="W180" s="196"/>
      <c r="X180" s="89">
        <v>0</v>
      </c>
      <c r="Y180" s="89">
        <f t="shared" si="41"/>
        <v>0</v>
      </c>
      <c r="Z180" s="1"/>
    </row>
    <row r="181" spans="2:26">
      <c r="B181" s="205">
        <v>3438</v>
      </c>
      <c r="C181" t="s">
        <v>208</v>
      </c>
      <c r="D181" s="1">
        <v>49075</v>
      </c>
      <c r="E181" s="86">
        <f t="shared" si="34"/>
        <v>15789.89703989704</v>
      </c>
      <c r="F181" s="87">
        <f t="shared" si="28"/>
        <v>0.90608485451704424</v>
      </c>
      <c r="G181" s="189">
        <f t="shared" si="35"/>
        <v>1047.6896444321319</v>
      </c>
      <c r="H181" s="189">
        <f t="shared" si="29"/>
        <v>3256.2194148950662</v>
      </c>
      <c r="I181" s="189">
        <f t="shared" si="30"/>
        <v>0</v>
      </c>
      <c r="J181" s="88">
        <f t="shared" si="31"/>
        <v>0</v>
      </c>
      <c r="K181" s="189">
        <f t="shared" si="36"/>
        <v>-139.44810682568738</v>
      </c>
      <c r="L181" s="88">
        <f t="shared" si="32"/>
        <v>-433.40471601423639</v>
      </c>
      <c r="M181" s="89">
        <f t="shared" si="37"/>
        <v>2822.8146988808298</v>
      </c>
      <c r="N181" s="89">
        <f t="shared" si="38"/>
        <v>51897.814698880829</v>
      </c>
      <c r="O181" s="89">
        <f t="shared" si="39"/>
        <v>16698.138577503487</v>
      </c>
      <c r="P181" s="90">
        <f t="shared" si="33"/>
        <v>0.95820323751783965</v>
      </c>
      <c r="Q181" s="1">
        <v>-694.86584780447674</v>
      </c>
      <c r="R181" s="90">
        <f t="shared" si="40"/>
        <v>0.33063094818470212</v>
      </c>
      <c r="S181" s="90">
        <f t="shared" si="40"/>
        <v>0.3391935668988893</v>
      </c>
      <c r="T181" s="92">
        <v>3108</v>
      </c>
      <c r="U181" s="191">
        <v>36881</v>
      </c>
      <c r="V181" s="191">
        <v>11790.601023017904</v>
      </c>
      <c r="W181" s="196"/>
      <c r="X181" s="89">
        <v>0</v>
      </c>
      <c r="Y181" s="89">
        <f t="shared" si="41"/>
        <v>0</v>
      </c>
      <c r="Z181" s="1"/>
    </row>
    <row r="182" spans="2:26">
      <c r="B182" s="205">
        <v>3439</v>
      </c>
      <c r="C182" t="s">
        <v>209</v>
      </c>
      <c r="D182" s="1">
        <v>63869</v>
      </c>
      <c r="E182" s="86">
        <f t="shared" si="34"/>
        <v>14202.579497442739</v>
      </c>
      <c r="F182" s="87">
        <f t="shared" si="28"/>
        <v>0.81499848575270195</v>
      </c>
      <c r="G182" s="189">
        <f t="shared" si="35"/>
        <v>2063.5728716028843</v>
      </c>
      <c r="H182" s="189">
        <f t="shared" si="29"/>
        <v>9279.8872035981713</v>
      </c>
      <c r="I182" s="189">
        <f t="shared" si="30"/>
        <v>518.57449033154899</v>
      </c>
      <c r="J182" s="88">
        <f t="shared" si="31"/>
        <v>2332.0294830209759</v>
      </c>
      <c r="K182" s="189">
        <f t="shared" si="36"/>
        <v>379.12638350586161</v>
      </c>
      <c r="L182" s="88">
        <f t="shared" si="32"/>
        <v>1704.9313466258595</v>
      </c>
      <c r="M182" s="89">
        <f t="shared" si="37"/>
        <v>10984.81855022403</v>
      </c>
      <c r="N182" s="89">
        <f t="shared" si="38"/>
        <v>74853.818550224038</v>
      </c>
      <c r="O182" s="89">
        <f t="shared" si="39"/>
        <v>16645.278752551487</v>
      </c>
      <c r="P182" s="90">
        <f t="shared" si="33"/>
        <v>0.9551699380175066</v>
      </c>
      <c r="Q182" s="1">
        <v>3072.577247635918</v>
      </c>
      <c r="R182" s="90">
        <f t="shared" si="40"/>
        <v>0.42215542195502115</v>
      </c>
      <c r="S182" s="90">
        <f t="shared" si="40"/>
        <v>0.40634315353212785</v>
      </c>
      <c r="T182" s="92">
        <v>4497</v>
      </c>
      <c r="U182" s="191">
        <v>44910</v>
      </c>
      <c r="V182" s="191">
        <v>10098.943107713065</v>
      </c>
      <c r="W182" s="196"/>
      <c r="X182" s="89">
        <v>0</v>
      </c>
      <c r="Y182" s="89">
        <f t="shared" si="41"/>
        <v>0</v>
      </c>
      <c r="Z182" s="1"/>
    </row>
    <row r="183" spans="2:26">
      <c r="B183" s="205">
        <v>3440</v>
      </c>
      <c r="C183" t="s">
        <v>210</v>
      </c>
      <c r="D183" s="1">
        <v>82174</v>
      </c>
      <c r="E183" s="86">
        <f t="shared" si="34"/>
        <v>16018.323586744638</v>
      </c>
      <c r="F183" s="87">
        <f t="shared" si="28"/>
        <v>0.91919284590832862</v>
      </c>
      <c r="G183" s="189">
        <f t="shared" si="35"/>
        <v>901.49665444966877</v>
      </c>
      <c r="H183" s="189">
        <f t="shared" si="29"/>
        <v>4624.6778373268007</v>
      </c>
      <c r="I183" s="189">
        <f t="shared" si="30"/>
        <v>0</v>
      </c>
      <c r="J183" s="88">
        <f t="shared" si="31"/>
        <v>0</v>
      </c>
      <c r="K183" s="189">
        <f t="shared" si="36"/>
        <v>-139.44810682568738</v>
      </c>
      <c r="L183" s="88">
        <f t="shared" si="32"/>
        <v>-715.3687880157762</v>
      </c>
      <c r="M183" s="89">
        <f t="shared" si="37"/>
        <v>3909.3090493110244</v>
      </c>
      <c r="N183" s="89">
        <f t="shared" si="38"/>
        <v>86083.309049311021</v>
      </c>
      <c r="O183" s="89">
        <f t="shared" si="39"/>
        <v>16780.372134368619</v>
      </c>
      <c r="P183" s="90">
        <f t="shared" si="33"/>
        <v>0.9629221144187019</v>
      </c>
      <c r="Q183" s="1">
        <v>356.93008624675258</v>
      </c>
      <c r="R183" s="90">
        <f t="shared" si="40"/>
        <v>0.39616358292131776</v>
      </c>
      <c r="S183" s="90">
        <f t="shared" si="40"/>
        <v>0.39725220949669476</v>
      </c>
      <c r="T183" s="92">
        <v>5130</v>
      </c>
      <c r="U183" s="191">
        <v>58857</v>
      </c>
      <c r="V183" s="191">
        <v>11464.160498636542</v>
      </c>
      <c r="W183" s="196"/>
      <c r="X183" s="89">
        <v>0</v>
      </c>
      <c r="Y183" s="89">
        <f t="shared" si="41"/>
        <v>0</v>
      </c>
      <c r="Z183" s="1"/>
    </row>
    <row r="184" spans="2:26">
      <c r="B184" s="205">
        <v>3441</v>
      </c>
      <c r="C184" t="s">
        <v>211</v>
      </c>
      <c r="D184" s="1">
        <v>90607</v>
      </c>
      <c r="E184" s="86">
        <f t="shared" si="34"/>
        <v>14740.035789816171</v>
      </c>
      <c r="F184" s="87">
        <f t="shared" si="28"/>
        <v>0.8458397892301075</v>
      </c>
      <c r="G184" s="189">
        <f t="shared" si="35"/>
        <v>1719.6008444838878</v>
      </c>
      <c r="H184" s="189">
        <f t="shared" si="29"/>
        <v>10570.386391042457</v>
      </c>
      <c r="I184" s="189">
        <f t="shared" si="30"/>
        <v>330.46478800084776</v>
      </c>
      <c r="J184" s="88">
        <f t="shared" si="31"/>
        <v>2031.3670518412114</v>
      </c>
      <c r="K184" s="189">
        <f t="shared" si="36"/>
        <v>191.01668117516039</v>
      </c>
      <c r="L184" s="88">
        <f t="shared" si="32"/>
        <v>1174.1795391837109</v>
      </c>
      <c r="M184" s="89">
        <f t="shared" si="37"/>
        <v>11744.565930226168</v>
      </c>
      <c r="N184" s="89">
        <f t="shared" si="38"/>
        <v>102351.56593022616</v>
      </c>
      <c r="O184" s="89">
        <f t="shared" si="39"/>
        <v>16650.653315475218</v>
      </c>
      <c r="P184" s="90">
        <f t="shared" si="33"/>
        <v>0.95547835105228052</v>
      </c>
      <c r="Q184" s="1">
        <v>2683.3694532394893</v>
      </c>
      <c r="R184" s="90">
        <f t="shared" si="40"/>
        <v>0.39597263735247895</v>
      </c>
      <c r="S184" s="90">
        <f t="shared" si="40"/>
        <v>0.40210428876105503</v>
      </c>
      <c r="T184" s="92">
        <v>6147</v>
      </c>
      <c r="U184" s="191">
        <v>64906</v>
      </c>
      <c r="V184" s="191">
        <v>10512.795594428248</v>
      </c>
      <c r="W184" s="196"/>
      <c r="X184" s="89">
        <v>0</v>
      </c>
      <c r="Y184" s="89">
        <f t="shared" si="41"/>
        <v>0</v>
      </c>
      <c r="Z184" s="1"/>
    </row>
    <row r="185" spans="2:26">
      <c r="B185" s="205">
        <v>3442</v>
      </c>
      <c r="C185" t="s">
        <v>212</v>
      </c>
      <c r="D185" s="1">
        <v>210221</v>
      </c>
      <c r="E185" s="86">
        <f t="shared" si="34"/>
        <v>14085.159128978225</v>
      </c>
      <c r="F185" s="87">
        <f t="shared" si="28"/>
        <v>0.8082604546427663</v>
      </c>
      <c r="G185" s="189">
        <f t="shared" si="35"/>
        <v>2138.7219074201735</v>
      </c>
      <c r="H185" s="189">
        <f t="shared" si="29"/>
        <v>31920.424468246089</v>
      </c>
      <c r="I185" s="189">
        <f t="shared" si="30"/>
        <v>559.67161929412896</v>
      </c>
      <c r="J185" s="88">
        <f t="shared" si="31"/>
        <v>8353.098917964875</v>
      </c>
      <c r="K185" s="189">
        <f t="shared" si="36"/>
        <v>420.22351246844158</v>
      </c>
      <c r="L185" s="88">
        <f t="shared" si="32"/>
        <v>6271.8359235914904</v>
      </c>
      <c r="M185" s="89">
        <f t="shared" si="37"/>
        <v>38192.260391837583</v>
      </c>
      <c r="N185" s="89">
        <f t="shared" si="38"/>
        <v>248413.26039183757</v>
      </c>
      <c r="O185" s="89">
        <f t="shared" si="39"/>
        <v>16644.104548866839</v>
      </c>
      <c r="P185" s="90">
        <f t="shared" si="33"/>
        <v>0.95510255770640717</v>
      </c>
      <c r="Q185" s="1">
        <v>9650.5335870504932</v>
      </c>
      <c r="R185" s="90">
        <f t="shared" si="40"/>
        <v>0.4471651613613834</v>
      </c>
      <c r="S185" s="90">
        <f t="shared" si="40"/>
        <v>0.43766283735378447</v>
      </c>
      <c r="T185" s="92">
        <v>14925</v>
      </c>
      <c r="U185" s="191">
        <v>145264</v>
      </c>
      <c r="V185" s="191">
        <v>9797.2617522088076</v>
      </c>
      <c r="W185" s="196"/>
      <c r="X185" s="89">
        <v>0</v>
      </c>
      <c r="Y185" s="89">
        <f t="shared" si="41"/>
        <v>0</v>
      </c>
      <c r="Z185" s="1"/>
    </row>
    <row r="186" spans="2:26">
      <c r="B186" s="205">
        <v>3443</v>
      </c>
      <c r="C186" t="s">
        <v>213</v>
      </c>
      <c r="D186" s="1">
        <v>201407</v>
      </c>
      <c r="E186" s="86">
        <f t="shared" si="34"/>
        <v>14796.282691742579</v>
      </c>
      <c r="F186" s="87">
        <f t="shared" si="28"/>
        <v>0.8490674521984124</v>
      </c>
      <c r="G186" s="189">
        <f t="shared" si="35"/>
        <v>1683.6028272509866</v>
      </c>
      <c r="H186" s="189">
        <f t="shared" si="29"/>
        <v>22917.201684540429</v>
      </c>
      <c r="I186" s="189">
        <f t="shared" si="30"/>
        <v>310.77837232660494</v>
      </c>
      <c r="J186" s="88">
        <f t="shared" si="31"/>
        <v>4230.3152041097464</v>
      </c>
      <c r="K186" s="189">
        <f t="shared" si="36"/>
        <v>171.33026550091756</v>
      </c>
      <c r="L186" s="88">
        <f t="shared" si="32"/>
        <v>2332.1475739984899</v>
      </c>
      <c r="M186" s="89">
        <f t="shared" si="37"/>
        <v>25249.349258538918</v>
      </c>
      <c r="N186" s="89">
        <f t="shared" si="38"/>
        <v>226656.34925853892</v>
      </c>
      <c r="O186" s="89">
        <f t="shared" si="39"/>
        <v>16651.215784494481</v>
      </c>
      <c r="P186" s="90">
        <f t="shared" si="33"/>
        <v>0.95551062768196349</v>
      </c>
      <c r="Q186" s="1">
        <v>5639.8220379853592</v>
      </c>
      <c r="R186" s="90">
        <f t="shared" si="40"/>
        <v>0.50566661184456441</v>
      </c>
      <c r="S186" s="90">
        <f t="shared" si="40"/>
        <v>0.50975929952001608</v>
      </c>
      <c r="T186" s="92">
        <v>13612</v>
      </c>
      <c r="U186" s="191">
        <v>133766</v>
      </c>
      <c r="V186" s="191">
        <v>9800.4249395560109</v>
      </c>
      <c r="W186" s="196"/>
      <c r="X186" s="89">
        <v>0</v>
      </c>
      <c r="Y186" s="89">
        <f t="shared" si="41"/>
        <v>0</v>
      </c>
      <c r="Z186" s="1"/>
    </row>
    <row r="187" spans="2:26">
      <c r="B187" s="205">
        <v>3446</v>
      </c>
      <c r="C187" t="s">
        <v>214</v>
      </c>
      <c r="D187" s="1">
        <v>204237</v>
      </c>
      <c r="E187" s="86">
        <f t="shared" si="34"/>
        <v>14919.789612097304</v>
      </c>
      <c r="F187" s="87">
        <f t="shared" si="28"/>
        <v>0.85615475300086208</v>
      </c>
      <c r="G187" s="189">
        <f t="shared" si="35"/>
        <v>1604.558398223963</v>
      </c>
      <c r="H187" s="189">
        <f t="shared" si="29"/>
        <v>21964.799913287829</v>
      </c>
      <c r="I187" s="189">
        <f t="shared" si="30"/>
        <v>267.55095020245136</v>
      </c>
      <c r="J187" s="88">
        <f t="shared" si="31"/>
        <v>3662.5049573213564</v>
      </c>
      <c r="K187" s="189">
        <f t="shared" si="36"/>
        <v>128.10284337676399</v>
      </c>
      <c r="L187" s="88">
        <f t="shared" si="32"/>
        <v>1753.5998229845222</v>
      </c>
      <c r="M187" s="89">
        <f t="shared" si="37"/>
        <v>23718.399736272349</v>
      </c>
      <c r="N187" s="89">
        <f t="shared" si="38"/>
        <v>227955.39973627235</v>
      </c>
      <c r="O187" s="89">
        <f t="shared" si="39"/>
        <v>16652.450853698032</v>
      </c>
      <c r="P187" s="90">
        <f t="shared" si="33"/>
        <v>0.95558150068998826</v>
      </c>
      <c r="Q187" s="1">
        <v>6054.1504075801931</v>
      </c>
      <c r="R187" s="90">
        <f t="shared" si="40"/>
        <v>0.43492373518439154</v>
      </c>
      <c r="S187" s="90">
        <f t="shared" si="40"/>
        <v>0.43188386460799105</v>
      </c>
      <c r="T187" s="92">
        <v>13689</v>
      </c>
      <c r="U187" s="191">
        <v>142333</v>
      </c>
      <c r="V187" s="191">
        <v>10419.692532942898</v>
      </c>
      <c r="W187" s="196"/>
      <c r="X187" s="89">
        <v>0</v>
      </c>
      <c r="Y187" s="89">
        <f t="shared" si="41"/>
        <v>0</v>
      </c>
      <c r="Z187" s="1"/>
    </row>
    <row r="188" spans="2:26">
      <c r="B188" s="205">
        <v>3447</v>
      </c>
      <c r="C188" t="s">
        <v>215</v>
      </c>
      <c r="D188" s="1">
        <v>71792</v>
      </c>
      <c r="E188" s="86">
        <f t="shared" si="34"/>
        <v>12813.135820096377</v>
      </c>
      <c r="F188" s="87">
        <f t="shared" si="28"/>
        <v>0.73526687831619053</v>
      </c>
      <c r="G188" s="189">
        <f t="shared" si="35"/>
        <v>2952.8168251045563</v>
      </c>
      <c r="H188" s="189">
        <f t="shared" si="29"/>
        <v>16544.63267106083</v>
      </c>
      <c r="I188" s="189">
        <f t="shared" si="30"/>
        <v>1004.8797774027756</v>
      </c>
      <c r="J188" s="88">
        <f t="shared" si="31"/>
        <v>5630.3413927877518</v>
      </c>
      <c r="K188" s="189">
        <f t="shared" si="36"/>
        <v>865.4316705770882</v>
      </c>
      <c r="L188" s="88">
        <f t="shared" si="32"/>
        <v>4849.0136502434252</v>
      </c>
      <c r="M188" s="89">
        <f t="shared" si="37"/>
        <v>21393.646321304255</v>
      </c>
      <c r="N188" s="89">
        <f t="shared" si="38"/>
        <v>93185.646321304259</v>
      </c>
      <c r="O188" s="89">
        <f t="shared" si="39"/>
        <v>16631.384315778021</v>
      </c>
      <c r="P188" s="90">
        <f t="shared" si="33"/>
        <v>0.95437262194314143</v>
      </c>
      <c r="Q188" s="1">
        <v>4017.6792836344357</v>
      </c>
      <c r="R188" s="90">
        <f t="shared" si="40"/>
        <v>0.45711386239090723</v>
      </c>
      <c r="S188" s="90">
        <f t="shared" si="40"/>
        <v>0.45555350487273039</v>
      </c>
      <c r="T188" s="92">
        <v>5603</v>
      </c>
      <c r="U188" s="191">
        <v>49270</v>
      </c>
      <c r="V188" s="191">
        <v>8802.9301411470424</v>
      </c>
      <c r="W188" s="196"/>
      <c r="X188" s="89">
        <v>0</v>
      </c>
      <c r="Y188" s="89">
        <f t="shared" si="41"/>
        <v>0</v>
      </c>
      <c r="Z188" s="1"/>
    </row>
    <row r="189" spans="2:26">
      <c r="B189" s="205">
        <v>3448</v>
      </c>
      <c r="C189" t="s">
        <v>216</v>
      </c>
      <c r="D189" s="1">
        <v>91544</v>
      </c>
      <c r="E189" s="86">
        <f t="shared" si="34"/>
        <v>14062.058371735791</v>
      </c>
      <c r="F189" s="87">
        <f t="shared" si="28"/>
        <v>0.80693484458892262</v>
      </c>
      <c r="G189" s="189">
        <f t="shared" si="35"/>
        <v>2153.5063920553307</v>
      </c>
      <c r="H189" s="189">
        <f t="shared" si="29"/>
        <v>14019.326612280203</v>
      </c>
      <c r="I189" s="189">
        <f t="shared" si="30"/>
        <v>567.75688432898062</v>
      </c>
      <c r="J189" s="88">
        <f t="shared" si="31"/>
        <v>3696.0973169816639</v>
      </c>
      <c r="K189" s="189">
        <f t="shared" si="36"/>
        <v>428.30877750329324</v>
      </c>
      <c r="L189" s="88">
        <f t="shared" si="32"/>
        <v>2788.2901415464389</v>
      </c>
      <c r="M189" s="89">
        <f t="shared" si="37"/>
        <v>16807.616753826642</v>
      </c>
      <c r="N189" s="89">
        <f t="shared" si="38"/>
        <v>108351.61675382665</v>
      </c>
      <c r="O189" s="89">
        <f t="shared" si="39"/>
        <v>16643.873541294415</v>
      </c>
      <c r="P189" s="90">
        <f t="shared" si="33"/>
        <v>0.95508930160586869</v>
      </c>
      <c r="Q189" s="1">
        <v>1481.360338472281</v>
      </c>
      <c r="R189" s="90">
        <f t="shared" si="40"/>
        <v>0.42361283901468028</v>
      </c>
      <c r="S189" s="90">
        <f t="shared" si="40"/>
        <v>0.43104799055484921</v>
      </c>
      <c r="T189" s="92">
        <v>6510</v>
      </c>
      <c r="U189" s="191">
        <v>64304</v>
      </c>
      <c r="V189" s="191">
        <v>9826.4058679706595</v>
      </c>
      <c r="W189" s="196"/>
      <c r="X189" s="89">
        <v>0</v>
      </c>
      <c r="Y189" s="89">
        <f t="shared" si="41"/>
        <v>0</v>
      </c>
      <c r="Z189" s="1"/>
    </row>
    <row r="190" spans="2:26">
      <c r="B190" s="205">
        <v>3449</v>
      </c>
      <c r="C190" t="s">
        <v>217</v>
      </c>
      <c r="D190" s="1">
        <v>41702</v>
      </c>
      <c r="E190" s="86">
        <f t="shared" si="34"/>
        <v>14678.634283702921</v>
      </c>
      <c r="F190" s="87">
        <f t="shared" si="28"/>
        <v>0.84231633530300609</v>
      </c>
      <c r="G190" s="189">
        <f t="shared" si="35"/>
        <v>1758.8978083963682</v>
      </c>
      <c r="H190" s="189">
        <f t="shared" si="29"/>
        <v>4997.028673654082</v>
      </c>
      <c r="I190" s="189">
        <f t="shared" si="30"/>
        <v>351.95531514048542</v>
      </c>
      <c r="J190" s="88">
        <f t="shared" si="31"/>
        <v>999.90505031411908</v>
      </c>
      <c r="K190" s="189">
        <f t="shared" si="36"/>
        <v>212.50720831479805</v>
      </c>
      <c r="L190" s="88">
        <f t="shared" si="32"/>
        <v>603.73297882234135</v>
      </c>
      <c r="M190" s="89">
        <f t="shared" si="37"/>
        <v>5600.7616524764235</v>
      </c>
      <c r="N190" s="89">
        <f t="shared" si="38"/>
        <v>47302.761652476423</v>
      </c>
      <c r="O190" s="89">
        <f t="shared" si="39"/>
        <v>16650.039300414086</v>
      </c>
      <c r="P190" s="90">
        <f t="shared" si="33"/>
        <v>0.9554431165130095</v>
      </c>
      <c r="Q190" s="1">
        <v>152.47114310288089</v>
      </c>
      <c r="R190" s="90">
        <f t="shared" si="40"/>
        <v>0.32488245012072692</v>
      </c>
      <c r="S190" s="90">
        <f t="shared" si="40"/>
        <v>0.31602191983128863</v>
      </c>
      <c r="T190" s="92">
        <v>2841</v>
      </c>
      <c r="U190" s="191">
        <v>31476</v>
      </c>
      <c r="V190" s="191">
        <v>11153.791637136783</v>
      </c>
      <c r="W190" s="196"/>
      <c r="X190" s="89">
        <v>0</v>
      </c>
      <c r="Y190" s="89">
        <f t="shared" si="41"/>
        <v>0</v>
      </c>
      <c r="Z190" s="1"/>
    </row>
    <row r="191" spans="2:26">
      <c r="B191" s="205">
        <v>3450</v>
      </c>
      <c r="C191" t="s">
        <v>218</v>
      </c>
      <c r="D191" s="1">
        <v>16890</v>
      </c>
      <c r="E191" s="86">
        <f t="shared" si="34"/>
        <v>10602.636534839923</v>
      </c>
      <c r="F191" s="87">
        <f t="shared" si="28"/>
        <v>0.60841995092769596</v>
      </c>
      <c r="G191" s="189">
        <f t="shared" si="35"/>
        <v>4367.5363676686866</v>
      </c>
      <c r="H191" s="189">
        <f t="shared" si="29"/>
        <v>6957.485433696218</v>
      </c>
      <c r="I191" s="189">
        <f t="shared" si="30"/>
        <v>1778.5545272425345</v>
      </c>
      <c r="J191" s="88">
        <f t="shared" si="31"/>
        <v>2833.2373618973575</v>
      </c>
      <c r="K191" s="189">
        <f t="shared" si="36"/>
        <v>1639.1064204168472</v>
      </c>
      <c r="L191" s="88">
        <f t="shared" si="32"/>
        <v>2611.0965277240375</v>
      </c>
      <c r="M191" s="89">
        <f t="shared" si="37"/>
        <v>9568.5819614202555</v>
      </c>
      <c r="N191" s="89">
        <f t="shared" si="38"/>
        <v>26458.581961420256</v>
      </c>
      <c r="O191" s="89">
        <f t="shared" si="39"/>
        <v>16609.27932292546</v>
      </c>
      <c r="P191" s="90">
        <f t="shared" si="33"/>
        <v>0.95310415266925663</v>
      </c>
      <c r="Q191" s="1">
        <v>1956.0601657736361</v>
      </c>
      <c r="R191" s="90">
        <f t="shared" si="40"/>
        <v>0.44742480075413488</v>
      </c>
      <c r="S191" s="90">
        <f t="shared" si="40"/>
        <v>0.13940408044299121</v>
      </c>
      <c r="T191" s="92">
        <v>1593</v>
      </c>
      <c r="U191" s="191">
        <v>11669</v>
      </c>
      <c r="V191" s="191">
        <v>9305.4226475279102</v>
      </c>
      <c r="W191" s="196"/>
      <c r="X191" s="89">
        <v>0</v>
      </c>
      <c r="Y191" s="89">
        <f t="shared" si="41"/>
        <v>0</v>
      </c>
      <c r="Z191" s="1"/>
    </row>
    <row r="192" spans="2:26">
      <c r="B192" s="205">
        <v>3451</v>
      </c>
      <c r="C192" t="s">
        <v>219</v>
      </c>
      <c r="D192" s="1">
        <v>97603</v>
      </c>
      <c r="E192" s="86">
        <f t="shared" si="34"/>
        <v>15193.493150684932</v>
      </c>
      <c r="F192" s="87">
        <f t="shared" si="28"/>
        <v>0.87186091183871528</v>
      </c>
      <c r="G192" s="189">
        <f t="shared" si="35"/>
        <v>1429.3881335278811</v>
      </c>
      <c r="H192" s="189">
        <f t="shared" si="29"/>
        <v>9182.3893697831099</v>
      </c>
      <c r="I192" s="189">
        <f t="shared" si="30"/>
        <v>171.75471169678156</v>
      </c>
      <c r="J192" s="88">
        <f t="shared" si="31"/>
        <v>1103.3522679401246</v>
      </c>
      <c r="K192" s="189">
        <f t="shared" si="36"/>
        <v>32.30660487109418</v>
      </c>
      <c r="L192" s="88">
        <f t="shared" si="32"/>
        <v>207.53762969190902</v>
      </c>
      <c r="M192" s="89">
        <f t="shared" si="37"/>
        <v>9389.9269994750193</v>
      </c>
      <c r="N192" s="89">
        <f t="shared" si="38"/>
        <v>106992.92699947502</v>
      </c>
      <c r="O192" s="89">
        <f t="shared" si="39"/>
        <v>16655.187889083907</v>
      </c>
      <c r="P192" s="90">
        <f t="shared" si="33"/>
        <v>0.95573856227836673</v>
      </c>
      <c r="Q192" s="1">
        <v>423.42112048324816</v>
      </c>
      <c r="R192" s="90">
        <f t="shared" si="40"/>
        <v>0.34554302572444789</v>
      </c>
      <c r="S192" s="90">
        <f t="shared" si="40"/>
        <v>0.35203615053725257</v>
      </c>
      <c r="T192" s="92">
        <v>6424</v>
      </c>
      <c r="U192" s="191">
        <v>72538</v>
      </c>
      <c r="V192" s="191">
        <v>11237.49031758327</v>
      </c>
      <c r="W192" s="196"/>
      <c r="X192" s="89">
        <v>0</v>
      </c>
      <c r="Y192" s="89">
        <f t="shared" si="41"/>
        <v>0</v>
      </c>
      <c r="Z192" s="1"/>
    </row>
    <row r="193" spans="2:28">
      <c r="B193" s="205">
        <v>3452</v>
      </c>
      <c r="C193" t="s">
        <v>220</v>
      </c>
      <c r="D193" s="1">
        <v>31463</v>
      </c>
      <c r="E193" s="86">
        <f t="shared" si="34"/>
        <v>14366.666666666668</v>
      </c>
      <c r="F193" s="87">
        <f t="shared" si="28"/>
        <v>0.82441443688137039</v>
      </c>
      <c r="G193" s="189">
        <f t="shared" si="35"/>
        <v>1958.5570832995697</v>
      </c>
      <c r="H193" s="189">
        <f t="shared" si="29"/>
        <v>4289.2400124260575</v>
      </c>
      <c r="I193" s="189">
        <f t="shared" si="30"/>
        <v>461.14398110317387</v>
      </c>
      <c r="J193" s="88">
        <f t="shared" si="31"/>
        <v>1009.9053186159507</v>
      </c>
      <c r="K193" s="189">
        <f t="shared" si="36"/>
        <v>321.6958742774865</v>
      </c>
      <c r="L193" s="88">
        <f t="shared" si="32"/>
        <v>704.5139646676954</v>
      </c>
      <c r="M193" s="89">
        <f t="shared" si="37"/>
        <v>4993.7539770937528</v>
      </c>
      <c r="N193" s="89">
        <f t="shared" si="38"/>
        <v>36456.753977093751</v>
      </c>
      <c r="O193" s="89">
        <f t="shared" si="39"/>
        <v>16646.919624243721</v>
      </c>
      <c r="P193" s="90">
        <f t="shared" si="33"/>
        <v>0.95526409752879304</v>
      </c>
      <c r="Q193" s="1">
        <v>750.00310925564645</v>
      </c>
      <c r="R193" s="90">
        <f t="shared" si="40"/>
        <v>0.29894310956981257</v>
      </c>
      <c r="S193" s="90">
        <f t="shared" si="40"/>
        <v>0.27047312360663861</v>
      </c>
      <c r="T193" s="92">
        <v>2190</v>
      </c>
      <c r="U193" s="191">
        <v>24222</v>
      </c>
      <c r="V193" s="191">
        <v>11308.123249299721</v>
      </c>
      <c r="W193" s="196"/>
      <c r="X193" s="89">
        <v>0</v>
      </c>
      <c r="Y193" s="89">
        <f t="shared" si="41"/>
        <v>0</v>
      </c>
      <c r="Z193" s="1"/>
    </row>
    <row r="194" spans="2:28">
      <c r="B194" s="205">
        <v>3453</v>
      </c>
      <c r="C194" t="s">
        <v>221</v>
      </c>
      <c r="D194" s="1">
        <v>52545</v>
      </c>
      <c r="E194" s="86">
        <f t="shared" si="34"/>
        <v>15699.133552435016</v>
      </c>
      <c r="F194" s="87">
        <f t="shared" si="28"/>
        <v>0.90087649748186605</v>
      </c>
      <c r="G194" s="189">
        <f t="shared" si="35"/>
        <v>1105.778276407827</v>
      </c>
      <c r="H194" s="189">
        <f t="shared" si="29"/>
        <v>3701.0398911369971</v>
      </c>
      <c r="I194" s="189">
        <f t="shared" si="30"/>
        <v>0</v>
      </c>
      <c r="J194" s="88">
        <f t="shared" si="31"/>
        <v>0</v>
      </c>
      <c r="K194" s="189">
        <f t="shared" si="36"/>
        <v>-139.44810682568738</v>
      </c>
      <c r="L194" s="88">
        <f t="shared" si="32"/>
        <v>-466.73281354557565</v>
      </c>
      <c r="M194" s="89">
        <f t="shared" si="37"/>
        <v>3234.3070775914216</v>
      </c>
      <c r="N194" s="89">
        <f t="shared" si="38"/>
        <v>55779.307077591424</v>
      </c>
      <c r="O194" s="89">
        <f t="shared" si="39"/>
        <v>16665.463722017157</v>
      </c>
      <c r="P194" s="90">
        <f t="shared" si="33"/>
        <v>0.95632822898517544</v>
      </c>
      <c r="Q194" s="1">
        <v>506.0627147356513</v>
      </c>
      <c r="R194" s="90">
        <f t="shared" si="40"/>
        <v>0.34259140966348978</v>
      </c>
      <c r="S194" s="90">
        <f t="shared" si="40"/>
        <v>0.32815062963723179</v>
      </c>
      <c r="T194" s="92">
        <v>3347</v>
      </c>
      <c r="U194" s="191">
        <v>39137</v>
      </c>
      <c r="V194" s="191">
        <v>11820.29598308668</v>
      </c>
      <c r="W194" s="196"/>
      <c r="X194" s="89">
        <v>0</v>
      </c>
      <c r="Y194" s="89">
        <f t="shared" si="41"/>
        <v>0</v>
      </c>
      <c r="Z194" s="1"/>
    </row>
    <row r="195" spans="2:28" ht="32.1" customHeight="1">
      <c r="B195" s="205">
        <v>3454</v>
      </c>
      <c r="C195" t="s">
        <v>222</v>
      </c>
      <c r="D195" s="1">
        <v>29331</v>
      </c>
      <c r="E195" s="86">
        <f t="shared" si="34"/>
        <v>17605.64225690276</v>
      </c>
      <c r="F195" s="87">
        <f t="shared" si="28"/>
        <v>1.0102792793846413</v>
      </c>
      <c r="G195" s="189">
        <f t="shared" si="35"/>
        <v>-114.38729445152916</v>
      </c>
      <c r="H195" s="189">
        <f t="shared" si="29"/>
        <v>-190.56923255624758</v>
      </c>
      <c r="I195" s="189">
        <f t="shared" si="30"/>
        <v>0</v>
      </c>
      <c r="J195" s="88">
        <f t="shared" si="31"/>
        <v>0</v>
      </c>
      <c r="K195" s="189">
        <f t="shared" si="36"/>
        <v>-139.44810682568738</v>
      </c>
      <c r="L195" s="88">
        <f t="shared" si="32"/>
        <v>-232.32054597159515</v>
      </c>
      <c r="M195" s="89">
        <f t="shared" si="37"/>
        <v>-422.88977852784274</v>
      </c>
      <c r="N195" s="89">
        <f t="shared" si="38"/>
        <v>28908.110221472158</v>
      </c>
      <c r="O195" s="89">
        <f t="shared" si="39"/>
        <v>17351.806855625542</v>
      </c>
      <c r="P195" s="90">
        <f t="shared" si="33"/>
        <v>0.99571323047017446</v>
      </c>
      <c r="Q195" s="1">
        <v>-1383.1837653631424</v>
      </c>
      <c r="R195" s="93">
        <f t="shared" si="40"/>
        <v>0.27915394679459221</v>
      </c>
      <c r="S195" s="93">
        <f t="shared" si="40"/>
        <v>0.26533355601289788</v>
      </c>
      <c r="T195" s="92">
        <v>1666</v>
      </c>
      <c r="U195" s="191">
        <v>22930</v>
      </c>
      <c r="V195" s="191">
        <v>13913.834951456311</v>
      </c>
      <c r="W195" s="196"/>
      <c r="X195" s="89">
        <v>0</v>
      </c>
      <c r="Y195" s="89">
        <f t="shared" si="41"/>
        <v>0</v>
      </c>
      <c r="Z195" s="1"/>
      <c r="AB195" s="46"/>
    </row>
    <row r="196" spans="2:28">
      <c r="B196" s="205">
        <v>3901</v>
      </c>
      <c r="C196" t="s">
        <v>223</v>
      </c>
      <c r="D196" s="1">
        <v>383041</v>
      </c>
      <c r="E196" s="86">
        <f t="shared" si="34"/>
        <v>13596.031661519895</v>
      </c>
      <c r="F196" s="87">
        <f t="shared" si="28"/>
        <v>0.78019244450486358</v>
      </c>
      <c r="G196" s="189">
        <f t="shared" si="35"/>
        <v>2451.7634865935042</v>
      </c>
      <c r="H196" s="189">
        <f t="shared" si="29"/>
        <v>69073.532707798789</v>
      </c>
      <c r="I196" s="189">
        <f t="shared" si="30"/>
        <v>730.86623290454418</v>
      </c>
      <c r="J196" s="88">
        <f t="shared" si="31"/>
        <v>20590.694379619723</v>
      </c>
      <c r="K196" s="189">
        <f t="shared" si="36"/>
        <v>591.41812607885686</v>
      </c>
      <c r="L196" s="88">
        <f t="shared" si="32"/>
        <v>16662.022866019634</v>
      </c>
      <c r="M196" s="89">
        <f t="shared" si="37"/>
        <v>85735.555573818419</v>
      </c>
      <c r="N196" s="89">
        <f t="shared" si="38"/>
        <v>468776.55557381839</v>
      </c>
      <c r="O196" s="89">
        <f t="shared" si="39"/>
        <v>16639.213274192254</v>
      </c>
      <c r="P196" s="90">
        <f t="shared" si="33"/>
        <v>0.95482187760502801</v>
      </c>
      <c r="Q196" s="1">
        <v>38176.212423314792</v>
      </c>
      <c r="R196" s="93">
        <f t="shared" si="40"/>
        <v>0.35862903111388561</v>
      </c>
      <c r="S196" s="94">
        <f t="shared" si="40"/>
        <v>0.3521669471977511</v>
      </c>
      <c r="T196" s="92">
        <v>28173</v>
      </c>
      <c r="U196" s="191">
        <v>281932</v>
      </c>
      <c r="V196" s="191">
        <v>10054.994828631548</v>
      </c>
      <c r="W196" s="196"/>
      <c r="X196" s="89">
        <v>0</v>
      </c>
      <c r="Y196" s="89">
        <f t="shared" si="41"/>
        <v>0</v>
      </c>
      <c r="Z196" s="1"/>
      <c r="AA196" s="1"/>
    </row>
    <row r="197" spans="2:28">
      <c r="B197" s="205">
        <v>3903</v>
      </c>
      <c r="C197" t="s">
        <v>224</v>
      </c>
      <c r="D197" s="1">
        <v>424538</v>
      </c>
      <c r="E197" s="86">
        <f t="shared" si="34"/>
        <v>15673.70597356568</v>
      </c>
      <c r="F197" s="87">
        <f t="shared" si="28"/>
        <v>0.89941736547851425</v>
      </c>
      <c r="G197" s="189">
        <f t="shared" si="35"/>
        <v>1122.0519268842017</v>
      </c>
      <c r="H197" s="189">
        <f t="shared" si="29"/>
        <v>30391.898491585489</v>
      </c>
      <c r="I197" s="189">
        <f t="shared" si="30"/>
        <v>3.680223688519527</v>
      </c>
      <c r="J197" s="88">
        <f t="shared" si="31"/>
        <v>99.68253882723991</v>
      </c>
      <c r="K197" s="189">
        <f t="shared" si="36"/>
        <v>-135.76788313716784</v>
      </c>
      <c r="L197" s="88">
        <f t="shared" si="32"/>
        <v>-3677.408882653328</v>
      </c>
      <c r="M197" s="89">
        <f t="shared" si="37"/>
        <v>26714.489608932163</v>
      </c>
      <c r="N197" s="89">
        <f t="shared" si="38"/>
        <v>451252.48960893217</v>
      </c>
      <c r="O197" s="89">
        <f t="shared" si="39"/>
        <v>16659.990017312717</v>
      </c>
      <c r="P197" s="90">
        <f t="shared" si="33"/>
        <v>0.95601412681476483</v>
      </c>
      <c r="Q197" s="1">
        <v>5674.789220324179</v>
      </c>
      <c r="R197" s="93">
        <f t="shared" si="40"/>
        <v>0.45133257667956622</v>
      </c>
      <c r="S197" s="93">
        <f t="shared" si="40"/>
        <v>0.44699240320577732</v>
      </c>
      <c r="T197" s="92">
        <v>27086</v>
      </c>
      <c r="U197" s="191">
        <v>292516</v>
      </c>
      <c r="V197" s="191">
        <v>10831.920014812073</v>
      </c>
      <c r="W197" s="196"/>
      <c r="X197" s="89">
        <v>0</v>
      </c>
      <c r="Y197" s="89">
        <f t="shared" si="41"/>
        <v>0</v>
      </c>
      <c r="Z197" s="1"/>
      <c r="AA197" s="1"/>
    </row>
    <row r="198" spans="2:28">
      <c r="B198" s="205">
        <v>3905</v>
      </c>
      <c r="C198" t="s">
        <v>225</v>
      </c>
      <c r="D198" s="1">
        <v>964049</v>
      </c>
      <c r="E198" s="86">
        <f t="shared" si="34"/>
        <v>16001.875643196228</v>
      </c>
      <c r="F198" s="87">
        <f t="shared" si="28"/>
        <v>0.91824899982120656</v>
      </c>
      <c r="G198" s="189">
        <f t="shared" si="35"/>
        <v>912.02333832065108</v>
      </c>
      <c r="H198" s="189">
        <f t="shared" si="29"/>
        <v>54945.758040465946</v>
      </c>
      <c r="I198" s="189">
        <f t="shared" si="30"/>
        <v>0</v>
      </c>
      <c r="J198" s="88">
        <f t="shared" si="31"/>
        <v>0</v>
      </c>
      <c r="K198" s="189">
        <f t="shared" si="36"/>
        <v>-139.44810682568738</v>
      </c>
      <c r="L198" s="88">
        <f t="shared" si="32"/>
        <v>-8401.1906438203623</v>
      </c>
      <c r="M198" s="89">
        <f t="shared" si="37"/>
        <v>46544.56739664558</v>
      </c>
      <c r="N198" s="89">
        <f t="shared" si="38"/>
        <v>1010593.5673966456</v>
      </c>
      <c r="O198" s="89">
        <f t="shared" si="39"/>
        <v>16774.450874691189</v>
      </c>
      <c r="P198" s="90">
        <f t="shared" si="33"/>
        <v>0.96258232982733782</v>
      </c>
      <c r="Q198" s="1">
        <v>10657.281819887241</v>
      </c>
      <c r="R198" s="93">
        <f t="shared" si="40"/>
        <v>0.44129488680280532</v>
      </c>
      <c r="S198" s="93">
        <f t="shared" si="40"/>
        <v>0.43134271283424347</v>
      </c>
      <c r="T198" s="92">
        <v>60246</v>
      </c>
      <c r="U198" s="191">
        <v>668877</v>
      </c>
      <c r="V198" s="191">
        <v>11179.625605883337</v>
      </c>
      <c r="W198" s="196"/>
      <c r="X198" s="89">
        <v>0</v>
      </c>
      <c r="Y198" s="89">
        <f t="shared" si="41"/>
        <v>0</v>
      </c>
      <c r="Z198" s="1"/>
    </row>
    <row r="199" spans="2:28">
      <c r="B199" s="205">
        <v>3907</v>
      </c>
      <c r="C199" t="s">
        <v>226</v>
      </c>
      <c r="D199" s="1">
        <v>990539</v>
      </c>
      <c r="E199" s="86">
        <f t="shared" si="34"/>
        <v>14770.495958963349</v>
      </c>
      <c r="F199" s="87">
        <f t="shared" ref="F199:F262" si="42">E199/E$365</f>
        <v>0.84758771056617122</v>
      </c>
      <c r="G199" s="189">
        <f t="shared" si="35"/>
        <v>1700.1063362296939</v>
      </c>
      <c r="H199" s="189">
        <f t="shared" ref="H199:H262" si="43">G199*T199/1000</f>
        <v>114012.53112023573</v>
      </c>
      <c r="I199" s="189">
        <f t="shared" ref="I199:I262" si="44">IF(E199+Y199&lt;(E$365+Y$365)*0.9,((E$365+Y$365)*0.9-E199-Y199)*0.35,0)</f>
        <v>319.80372879933543</v>
      </c>
      <c r="J199" s="88">
        <f t="shared" ref="J199:J262" si="45">I199*T199/1000</f>
        <v>21446.677660741032</v>
      </c>
      <c r="K199" s="189">
        <f t="shared" si="36"/>
        <v>180.35562197364806</v>
      </c>
      <c r="L199" s="88">
        <f t="shared" ref="L199:L262" si="46">K199*T199/1000</f>
        <v>12095.008720796786</v>
      </c>
      <c r="M199" s="89">
        <f t="shared" si="37"/>
        <v>126107.53984103251</v>
      </c>
      <c r="N199" s="89">
        <f t="shared" si="38"/>
        <v>1116646.5398410326</v>
      </c>
      <c r="O199" s="89">
        <f t="shared" si="39"/>
        <v>16650.957917166688</v>
      </c>
      <c r="P199" s="90">
        <f t="shared" ref="P199:P262" si="47">O199/O$365</f>
        <v>0.95549583026564111</v>
      </c>
      <c r="Q199" s="1">
        <v>27206.828334658494</v>
      </c>
      <c r="R199" s="93">
        <f t="shared" si="40"/>
        <v>0.41194741290958048</v>
      </c>
      <c r="S199" s="93">
        <f t="shared" si="40"/>
        <v>0.4055468878204912</v>
      </c>
      <c r="T199" s="92">
        <v>67062</v>
      </c>
      <c r="U199" s="191">
        <v>701541</v>
      </c>
      <c r="V199" s="191">
        <v>10508.71805626292</v>
      </c>
      <c r="W199" s="196"/>
      <c r="X199" s="89">
        <v>0</v>
      </c>
      <c r="Y199" s="89">
        <f t="shared" si="41"/>
        <v>0</v>
      </c>
      <c r="Z199" s="1"/>
    </row>
    <row r="200" spans="2:28">
      <c r="B200" s="205">
        <v>3909</v>
      </c>
      <c r="C200" t="s">
        <v>227</v>
      </c>
      <c r="D200" s="1">
        <v>708979</v>
      </c>
      <c r="E200" s="86">
        <f t="shared" ref="E200:E263" si="48">D200/T200*1000</f>
        <v>14462.465831667414</v>
      </c>
      <c r="F200" s="87">
        <f t="shared" si="42"/>
        <v>0.82991176040813119</v>
      </c>
      <c r="G200" s="189">
        <f t="shared" ref="G200:G263" si="49">($E$365+$Y$365-E200-Y200)*0.64</f>
        <v>1897.2456176990922</v>
      </c>
      <c r="H200" s="189">
        <f t="shared" si="43"/>
        <v>93006.774670844898</v>
      </c>
      <c r="I200" s="189">
        <f t="shared" si="44"/>
        <v>427.61427335291273</v>
      </c>
      <c r="J200" s="88">
        <f t="shared" si="45"/>
        <v>20962.506908306488</v>
      </c>
      <c r="K200" s="189">
        <f t="shared" ref="K200:K263" si="50">I200+J$367</f>
        <v>288.16616652722536</v>
      </c>
      <c r="L200" s="88">
        <f t="shared" si="46"/>
        <v>14126.481815497642</v>
      </c>
      <c r="M200" s="89">
        <f t="shared" ref="M200:M263" si="51">+H200+L200</f>
        <v>107133.25648634254</v>
      </c>
      <c r="N200" s="89">
        <f t="shared" ref="N200:N263" si="52">D200+M200</f>
        <v>816112.25648634252</v>
      </c>
      <c r="O200" s="89">
        <f t="shared" ref="O200:O263" si="53">N200/T200*1000</f>
        <v>16647.877615893729</v>
      </c>
      <c r="P200" s="90">
        <f t="shared" si="47"/>
        <v>0.95531907076406064</v>
      </c>
      <c r="Q200" s="1">
        <v>21599.588886726255</v>
      </c>
      <c r="R200" s="93">
        <f t="shared" ref="R200:S263" si="54">(D200-U200)/U200</f>
        <v>0.39431872041409938</v>
      </c>
      <c r="S200" s="93">
        <f t="shared" si="54"/>
        <v>0.3899954279025139</v>
      </c>
      <c r="T200" s="92">
        <v>49022</v>
      </c>
      <c r="U200" s="191">
        <v>508477</v>
      </c>
      <c r="V200" s="191">
        <v>10404.685901370984</v>
      </c>
      <c r="W200" s="196"/>
      <c r="X200" s="89">
        <v>0</v>
      </c>
      <c r="Y200" s="89">
        <f t="shared" ref="Y200:Y263" si="55">X200*1000/T200</f>
        <v>0</v>
      </c>
      <c r="Z200" s="1"/>
    </row>
    <row r="201" spans="2:28">
      <c r="B201" s="205">
        <v>3911</v>
      </c>
      <c r="C201" t="s">
        <v>228</v>
      </c>
      <c r="D201" s="1">
        <v>451187</v>
      </c>
      <c r="E201" s="86">
        <f t="shared" si="48"/>
        <v>16263.093392927945</v>
      </c>
      <c r="F201" s="87">
        <f t="shared" si="42"/>
        <v>0.93323867620509238</v>
      </c>
      <c r="G201" s="189">
        <f t="shared" si="49"/>
        <v>744.84397849235222</v>
      </c>
      <c r="H201" s="189">
        <f t="shared" si="43"/>
        <v>20664.206495313327</v>
      </c>
      <c r="I201" s="189">
        <f t="shared" si="44"/>
        <v>0</v>
      </c>
      <c r="J201" s="88">
        <f t="shared" si="45"/>
        <v>0</v>
      </c>
      <c r="K201" s="189">
        <f t="shared" si="50"/>
        <v>-139.44810682568738</v>
      </c>
      <c r="L201" s="88">
        <f t="shared" si="46"/>
        <v>-3868.7088276650447</v>
      </c>
      <c r="M201" s="89">
        <f t="shared" si="51"/>
        <v>16795.497667648284</v>
      </c>
      <c r="N201" s="89">
        <f t="shared" si="52"/>
        <v>467982.49766764831</v>
      </c>
      <c r="O201" s="89">
        <f t="shared" si="53"/>
        <v>16868.489264594613</v>
      </c>
      <c r="P201" s="90">
        <f t="shared" si="47"/>
        <v>0.96797861332553703</v>
      </c>
      <c r="Q201" s="1">
        <v>4873.1662890338375</v>
      </c>
      <c r="R201" s="93">
        <f t="shared" si="54"/>
        <v>0.42347796732090071</v>
      </c>
      <c r="S201" s="93">
        <f t="shared" si="54"/>
        <v>0.41455012367335575</v>
      </c>
      <c r="T201" s="92">
        <v>27743</v>
      </c>
      <c r="U201" s="191">
        <v>316961</v>
      </c>
      <c r="V201" s="191">
        <v>11497.007508433386</v>
      </c>
      <c r="W201" s="196"/>
      <c r="X201" s="89">
        <v>0</v>
      </c>
      <c r="Y201" s="89">
        <f t="shared" si="55"/>
        <v>0</v>
      </c>
      <c r="Z201" s="1"/>
    </row>
    <row r="202" spans="2:28">
      <c r="B202" s="205">
        <v>4001</v>
      </c>
      <c r="C202" t="s">
        <v>229</v>
      </c>
      <c r="D202" s="1">
        <v>612269</v>
      </c>
      <c r="E202" s="86">
        <f t="shared" si="48"/>
        <v>16355.522906371043</v>
      </c>
      <c r="F202" s="87">
        <f t="shared" si="42"/>
        <v>0.93854263620113021</v>
      </c>
      <c r="G202" s="189">
        <f t="shared" si="49"/>
        <v>685.68908988876967</v>
      </c>
      <c r="H202" s="189">
        <f t="shared" si="43"/>
        <v>25668.771079986091</v>
      </c>
      <c r="I202" s="189">
        <f t="shared" si="44"/>
        <v>0</v>
      </c>
      <c r="J202" s="88">
        <f t="shared" si="45"/>
        <v>0</v>
      </c>
      <c r="K202" s="189">
        <f t="shared" si="50"/>
        <v>-139.44810682568738</v>
      </c>
      <c r="L202" s="88">
        <f t="shared" si="46"/>
        <v>-5220.2398790196066</v>
      </c>
      <c r="M202" s="89">
        <f t="shared" si="51"/>
        <v>20448.531200966485</v>
      </c>
      <c r="N202" s="89">
        <f t="shared" si="52"/>
        <v>632717.53120096645</v>
      </c>
      <c r="O202" s="89">
        <f t="shared" si="53"/>
        <v>16901.763889434125</v>
      </c>
      <c r="P202" s="90">
        <f t="shared" si="47"/>
        <v>0.96988803892411046</v>
      </c>
      <c r="Q202" s="1">
        <v>3533.0035435959107</v>
      </c>
      <c r="R202" s="93">
        <f t="shared" si="54"/>
        <v>0.4831163734842282</v>
      </c>
      <c r="S202" s="94">
        <f t="shared" si="54"/>
        <v>0.4773320809630931</v>
      </c>
      <c r="T202" s="92">
        <v>37435</v>
      </c>
      <c r="U202" s="191">
        <v>412826</v>
      </c>
      <c r="V202" s="191">
        <v>11070.986081686287</v>
      </c>
      <c r="W202" s="196"/>
      <c r="X202" s="89">
        <v>0</v>
      </c>
      <c r="Y202" s="89">
        <f t="shared" si="55"/>
        <v>0</v>
      </c>
      <c r="Z202" s="1"/>
    </row>
    <row r="203" spans="2:28">
      <c r="B203" s="205">
        <v>4003</v>
      </c>
      <c r="C203" t="s">
        <v>230</v>
      </c>
      <c r="D203" s="1">
        <v>857856</v>
      </c>
      <c r="E203" s="86">
        <f t="shared" si="48"/>
        <v>15074.965732963132</v>
      </c>
      <c r="F203" s="87">
        <f t="shared" si="42"/>
        <v>0.86505935399629386</v>
      </c>
      <c r="G203" s="189">
        <f t="shared" si="49"/>
        <v>1505.245680869833</v>
      </c>
      <c r="H203" s="189">
        <f t="shared" si="43"/>
        <v>85657.510715578726</v>
      </c>
      <c r="I203" s="189">
        <f t="shared" si="44"/>
        <v>213.2393078994115</v>
      </c>
      <c r="J203" s="88">
        <f t="shared" si="45"/>
        <v>12134.596055323909</v>
      </c>
      <c r="K203" s="189">
        <f t="shared" si="50"/>
        <v>73.791201073724125</v>
      </c>
      <c r="L203" s="88">
        <f t="shared" si="46"/>
        <v>4199.1620883013447</v>
      </c>
      <c r="M203" s="89">
        <f t="shared" si="51"/>
        <v>89856.672803880065</v>
      </c>
      <c r="N203" s="89">
        <f t="shared" si="52"/>
        <v>947712.67280388006</v>
      </c>
      <c r="O203" s="89">
        <f t="shared" si="53"/>
        <v>16654.002614906691</v>
      </c>
      <c r="P203" s="90">
        <f t="shared" si="47"/>
        <v>0.95567054669994256</v>
      </c>
      <c r="Q203" s="1">
        <v>17522.852080046679</v>
      </c>
      <c r="R203" s="93">
        <f t="shared" si="54"/>
        <v>0.48602331958502154</v>
      </c>
      <c r="S203" s="93">
        <f t="shared" si="54"/>
        <v>0.48497877361827968</v>
      </c>
      <c r="T203" s="92">
        <v>56906</v>
      </c>
      <c r="U203" s="191">
        <v>577283</v>
      </c>
      <c r="V203" s="191">
        <v>10151.637182147506</v>
      </c>
      <c r="W203" s="196"/>
      <c r="X203" s="89">
        <v>0</v>
      </c>
      <c r="Y203" s="89">
        <f t="shared" si="55"/>
        <v>0</v>
      </c>
      <c r="Z203" s="1"/>
    </row>
    <row r="204" spans="2:28">
      <c r="B204" s="205">
        <v>4005</v>
      </c>
      <c r="C204" t="s">
        <v>231</v>
      </c>
      <c r="D204" s="1">
        <v>202528</v>
      </c>
      <c r="E204" s="86">
        <f t="shared" si="48"/>
        <v>15126.447083426694</v>
      </c>
      <c r="F204" s="87">
        <f t="shared" si="42"/>
        <v>0.86801355134332236</v>
      </c>
      <c r="G204" s="189">
        <f t="shared" si="49"/>
        <v>1472.2976165731532</v>
      </c>
      <c r="H204" s="189">
        <f t="shared" si="43"/>
        <v>19712.592788297949</v>
      </c>
      <c r="I204" s="189">
        <f t="shared" si="44"/>
        <v>195.22083523716472</v>
      </c>
      <c r="J204" s="88">
        <f t="shared" si="45"/>
        <v>2613.8117629903982</v>
      </c>
      <c r="K204" s="189">
        <f t="shared" si="50"/>
        <v>55.772728411477345</v>
      </c>
      <c r="L204" s="88">
        <f t="shared" si="46"/>
        <v>746.74106070127016</v>
      </c>
      <c r="M204" s="89">
        <f t="shared" si="51"/>
        <v>20459.33384899922</v>
      </c>
      <c r="N204" s="89">
        <f t="shared" si="52"/>
        <v>222987.33384899923</v>
      </c>
      <c r="O204" s="89">
        <f t="shared" si="53"/>
        <v>16654.517428411324</v>
      </c>
      <c r="P204" s="90">
        <f t="shared" si="47"/>
        <v>0.95570008867341272</v>
      </c>
      <c r="Q204" s="1">
        <v>1616.9054611068022</v>
      </c>
      <c r="R204" s="93">
        <f t="shared" si="54"/>
        <v>0.421039706429228</v>
      </c>
      <c r="S204" s="93">
        <f t="shared" si="54"/>
        <v>0.4150961539936438</v>
      </c>
      <c r="T204" s="92">
        <v>13389</v>
      </c>
      <c r="U204" s="191">
        <v>142521</v>
      </c>
      <c r="V204" s="191">
        <v>10689.342233555839</v>
      </c>
      <c r="W204" s="196"/>
      <c r="X204" s="89">
        <v>0</v>
      </c>
      <c r="Y204" s="89">
        <f t="shared" si="55"/>
        <v>0</v>
      </c>
      <c r="Z204" s="1"/>
    </row>
    <row r="205" spans="2:28">
      <c r="B205" s="205">
        <v>4010</v>
      </c>
      <c r="C205" t="s">
        <v>232</v>
      </c>
      <c r="D205" s="1">
        <v>35117</v>
      </c>
      <c r="E205" s="86">
        <f t="shared" si="48"/>
        <v>14773.664282709298</v>
      </c>
      <c r="F205" s="87">
        <f t="shared" si="42"/>
        <v>0.84776952113486315</v>
      </c>
      <c r="G205" s="189">
        <f t="shared" si="49"/>
        <v>1698.0786090322863</v>
      </c>
      <c r="H205" s="189">
        <f t="shared" si="43"/>
        <v>4036.3328536697445</v>
      </c>
      <c r="I205" s="189">
        <f t="shared" si="44"/>
        <v>318.6948154882532</v>
      </c>
      <c r="J205" s="88">
        <f t="shared" si="45"/>
        <v>757.53757641557786</v>
      </c>
      <c r="K205" s="189">
        <f t="shared" si="50"/>
        <v>179.24670866256582</v>
      </c>
      <c r="L205" s="88">
        <f t="shared" si="46"/>
        <v>426.06942649091894</v>
      </c>
      <c r="M205" s="89">
        <f t="shared" si="51"/>
        <v>4462.4022801606634</v>
      </c>
      <c r="N205" s="89">
        <f t="shared" si="52"/>
        <v>39579.402280160662</v>
      </c>
      <c r="O205" s="89">
        <f t="shared" si="53"/>
        <v>16650.989600404147</v>
      </c>
      <c r="P205" s="90">
        <f t="shared" si="47"/>
        <v>0.955497648371328</v>
      </c>
      <c r="Q205" s="1">
        <v>1106.5062925573861</v>
      </c>
      <c r="R205" s="93">
        <f t="shared" si="54"/>
        <v>0.466814251702101</v>
      </c>
      <c r="S205" s="93">
        <f t="shared" si="54"/>
        <v>0.47421928789075279</v>
      </c>
      <c r="T205" s="92">
        <v>2377</v>
      </c>
      <c r="U205" s="191">
        <v>23941</v>
      </c>
      <c r="V205" s="191">
        <v>10021.347844286312</v>
      </c>
      <c r="W205" s="196"/>
      <c r="X205" s="89">
        <v>0</v>
      </c>
      <c r="Y205" s="89">
        <f t="shared" si="55"/>
        <v>0</v>
      </c>
      <c r="Z205" s="1"/>
    </row>
    <row r="206" spans="2:28">
      <c r="B206" s="205">
        <v>4012</v>
      </c>
      <c r="C206" t="s">
        <v>233</v>
      </c>
      <c r="D206" s="1">
        <v>231206</v>
      </c>
      <c r="E206" s="86">
        <f t="shared" si="48"/>
        <v>16205.649400714936</v>
      </c>
      <c r="F206" s="87">
        <f t="shared" si="42"/>
        <v>0.92994231960468587</v>
      </c>
      <c r="G206" s="189">
        <f t="shared" si="49"/>
        <v>781.60813350867829</v>
      </c>
      <c r="H206" s="189">
        <f t="shared" si="43"/>
        <v>11151.203240768313</v>
      </c>
      <c r="I206" s="189">
        <f t="shared" si="44"/>
        <v>0</v>
      </c>
      <c r="J206" s="88">
        <f t="shared" si="45"/>
        <v>0</v>
      </c>
      <c r="K206" s="189">
        <f t="shared" si="50"/>
        <v>-139.44810682568738</v>
      </c>
      <c r="L206" s="88">
        <f t="shared" si="46"/>
        <v>-1989.5061400820819</v>
      </c>
      <c r="M206" s="89">
        <f t="shared" si="51"/>
        <v>9161.6971006862314</v>
      </c>
      <c r="N206" s="89">
        <f t="shared" si="52"/>
        <v>240367.69710068623</v>
      </c>
      <c r="O206" s="89">
        <f t="shared" si="53"/>
        <v>16847.809427397926</v>
      </c>
      <c r="P206" s="90">
        <f t="shared" si="47"/>
        <v>0.96679192494939048</v>
      </c>
      <c r="Q206" s="1">
        <v>1056.7560741680945</v>
      </c>
      <c r="R206" s="93">
        <f t="shared" si="54"/>
        <v>0.49028631834061698</v>
      </c>
      <c r="S206" s="93">
        <f t="shared" si="54"/>
        <v>0.49477796421491771</v>
      </c>
      <c r="T206" s="92">
        <v>14267</v>
      </c>
      <c r="U206" s="191">
        <v>155142</v>
      </c>
      <c r="V206" s="191">
        <v>10841.509433962263</v>
      </c>
      <c r="W206" s="196"/>
      <c r="X206" s="89">
        <v>0</v>
      </c>
      <c r="Y206" s="89">
        <f t="shared" si="55"/>
        <v>0</v>
      </c>
      <c r="Z206" s="1"/>
    </row>
    <row r="207" spans="2:28">
      <c r="B207" s="205">
        <v>4014</v>
      </c>
      <c r="C207" t="s">
        <v>234</v>
      </c>
      <c r="D207" s="1">
        <v>148813</v>
      </c>
      <c r="E207" s="86">
        <f t="shared" si="48"/>
        <v>14339.275390248602</v>
      </c>
      <c r="F207" s="87">
        <f t="shared" si="42"/>
        <v>0.82284262038088352</v>
      </c>
      <c r="G207" s="189">
        <f t="shared" si="49"/>
        <v>1976.0875002071321</v>
      </c>
      <c r="H207" s="189">
        <f t="shared" si="43"/>
        <v>20507.836077149615</v>
      </c>
      <c r="I207" s="189">
        <f t="shared" si="44"/>
        <v>470.73092784949694</v>
      </c>
      <c r="J207" s="88">
        <f t="shared" si="45"/>
        <v>4885.2455692220792</v>
      </c>
      <c r="K207" s="189">
        <f t="shared" si="50"/>
        <v>331.28282102380956</v>
      </c>
      <c r="L207" s="88">
        <f t="shared" si="46"/>
        <v>3438.0531165850953</v>
      </c>
      <c r="M207" s="89">
        <f t="shared" si="51"/>
        <v>23945.889193734711</v>
      </c>
      <c r="N207" s="89">
        <f t="shared" si="52"/>
        <v>172758.88919373471</v>
      </c>
      <c r="O207" s="89">
        <f t="shared" si="53"/>
        <v>16646.645711479545</v>
      </c>
      <c r="P207" s="90">
        <f t="shared" si="47"/>
        <v>0.95524837936378848</v>
      </c>
      <c r="Q207" s="1">
        <v>5929.3305150023589</v>
      </c>
      <c r="R207" s="93">
        <f t="shared" si="54"/>
        <v>0.42197951305278447</v>
      </c>
      <c r="S207" s="93">
        <f t="shared" si="54"/>
        <v>0.43129678101265984</v>
      </c>
      <c r="T207" s="92">
        <v>10378</v>
      </c>
      <c r="U207" s="191">
        <v>104652</v>
      </c>
      <c r="V207" s="191">
        <v>10018.380241240668</v>
      </c>
      <c r="W207" s="196"/>
      <c r="X207" s="89">
        <v>0</v>
      </c>
      <c r="Y207" s="89">
        <f t="shared" si="55"/>
        <v>0</v>
      </c>
      <c r="Z207" s="1"/>
    </row>
    <row r="208" spans="2:28">
      <c r="B208" s="205">
        <v>4016</v>
      </c>
      <c r="C208" t="s">
        <v>235</v>
      </c>
      <c r="D208" s="1">
        <v>56359</v>
      </c>
      <c r="E208" s="86">
        <f t="shared" si="48"/>
        <v>13895.216962524655</v>
      </c>
      <c r="F208" s="87">
        <f t="shared" si="42"/>
        <v>0.79736084460586287</v>
      </c>
      <c r="G208" s="189">
        <f t="shared" si="49"/>
        <v>2260.2848939504579</v>
      </c>
      <c r="H208" s="189">
        <f t="shared" si="43"/>
        <v>9167.7155298630569</v>
      </c>
      <c r="I208" s="189">
        <f t="shared" si="44"/>
        <v>626.15137755287833</v>
      </c>
      <c r="J208" s="88">
        <f t="shared" si="45"/>
        <v>2539.6699873544744</v>
      </c>
      <c r="K208" s="189">
        <f t="shared" si="50"/>
        <v>486.70327072719095</v>
      </c>
      <c r="L208" s="88">
        <f t="shared" si="46"/>
        <v>1974.0684660694865</v>
      </c>
      <c r="M208" s="89">
        <f t="shared" si="51"/>
        <v>11141.783995932543</v>
      </c>
      <c r="N208" s="89">
        <f t="shared" si="52"/>
        <v>67500.78399593255</v>
      </c>
      <c r="O208" s="89">
        <f t="shared" si="53"/>
        <v>16642.205127202305</v>
      </c>
      <c r="P208" s="90">
        <f t="shared" si="47"/>
        <v>0.95499356160603821</v>
      </c>
      <c r="Q208" s="1">
        <v>2497.8956763200495</v>
      </c>
      <c r="R208" s="93">
        <f t="shared" si="54"/>
        <v>0.48995399989425265</v>
      </c>
      <c r="S208" s="93">
        <f t="shared" si="54"/>
        <v>0.49399480216221042</v>
      </c>
      <c r="T208" s="92">
        <v>4056</v>
      </c>
      <c r="U208" s="191">
        <v>37826</v>
      </c>
      <c r="V208" s="191">
        <v>9300.7130563068604</v>
      </c>
      <c r="W208" s="196"/>
      <c r="X208" s="89">
        <v>0</v>
      </c>
      <c r="Y208" s="89">
        <f t="shared" si="55"/>
        <v>0</v>
      </c>
      <c r="Z208" s="1"/>
    </row>
    <row r="209" spans="2:27">
      <c r="B209" s="205">
        <v>4018</v>
      </c>
      <c r="C209" t="s">
        <v>236</v>
      </c>
      <c r="D209" s="1">
        <v>94680</v>
      </c>
      <c r="E209" s="86">
        <f t="shared" si="48"/>
        <v>14501.455046714656</v>
      </c>
      <c r="F209" s="87">
        <f t="shared" si="42"/>
        <v>0.8321491111112137</v>
      </c>
      <c r="G209" s="189">
        <f t="shared" si="49"/>
        <v>1872.2925200688571</v>
      </c>
      <c r="H209" s="189">
        <f t="shared" si="43"/>
        <v>12224.197863529569</v>
      </c>
      <c r="I209" s="189">
        <f t="shared" si="44"/>
        <v>413.96804808637785</v>
      </c>
      <c r="J209" s="88">
        <f t="shared" si="45"/>
        <v>2702.7973859559611</v>
      </c>
      <c r="K209" s="189">
        <f t="shared" si="50"/>
        <v>274.51994126069047</v>
      </c>
      <c r="L209" s="88">
        <f t="shared" si="46"/>
        <v>1792.3406964910482</v>
      </c>
      <c r="M209" s="89">
        <f t="shared" si="51"/>
        <v>14016.538560020617</v>
      </c>
      <c r="N209" s="89">
        <f t="shared" si="52"/>
        <v>108696.53856002062</v>
      </c>
      <c r="O209" s="89">
        <f t="shared" si="53"/>
        <v>16648.267508044206</v>
      </c>
      <c r="P209" s="90">
        <f t="shared" si="47"/>
        <v>0.9553414442710918</v>
      </c>
      <c r="Q209" s="1">
        <v>1927.2043517489365</v>
      </c>
      <c r="R209" s="93">
        <f t="shared" si="54"/>
        <v>0.39994972719610827</v>
      </c>
      <c r="S209" s="94">
        <f t="shared" si="54"/>
        <v>0.40616791406832248</v>
      </c>
      <c r="T209" s="92">
        <v>6529</v>
      </c>
      <c r="U209" s="191">
        <v>67631</v>
      </c>
      <c r="V209" s="191">
        <v>10312.747788960049</v>
      </c>
      <c r="W209" s="196"/>
      <c r="X209" s="89">
        <v>0</v>
      </c>
      <c r="Y209" s="89">
        <f t="shared" si="55"/>
        <v>0</v>
      </c>
      <c r="Z209" s="1"/>
      <c r="AA209" s="1"/>
    </row>
    <row r="210" spans="2:27">
      <c r="B210" s="205">
        <v>4020</v>
      </c>
      <c r="C210" t="s">
        <v>237</v>
      </c>
      <c r="D210" s="1">
        <v>146032</v>
      </c>
      <c r="E210" s="86">
        <f t="shared" si="48"/>
        <v>13088.823160347763</v>
      </c>
      <c r="F210" s="87">
        <f t="shared" si="42"/>
        <v>0.75108687530240881</v>
      </c>
      <c r="G210" s="189">
        <f t="shared" si="49"/>
        <v>2776.3769273436687</v>
      </c>
      <c r="H210" s="189">
        <f t="shared" si="43"/>
        <v>30976.037378373312</v>
      </c>
      <c r="I210" s="189">
        <f t="shared" si="44"/>
        <v>908.38920831479038</v>
      </c>
      <c r="J210" s="88">
        <f t="shared" si="45"/>
        <v>10134.898397168117</v>
      </c>
      <c r="K210" s="189">
        <f t="shared" si="50"/>
        <v>768.94110148910295</v>
      </c>
      <c r="L210" s="88">
        <f t="shared" si="46"/>
        <v>8579.0758693139214</v>
      </c>
      <c r="M210" s="89">
        <f t="shared" si="51"/>
        <v>39555.11324768723</v>
      </c>
      <c r="N210" s="89">
        <f t="shared" si="52"/>
        <v>185587.11324768723</v>
      </c>
      <c r="O210" s="89">
        <f t="shared" si="53"/>
        <v>16634.141189180536</v>
      </c>
      <c r="P210" s="90">
        <f t="shared" si="47"/>
        <v>0.95453082191300365</v>
      </c>
      <c r="Q210" s="1">
        <v>8291.715059344875</v>
      </c>
      <c r="R210" s="90">
        <f t="shared" si="54"/>
        <v>0.4436173472918335</v>
      </c>
      <c r="S210" s="90">
        <f t="shared" si="54"/>
        <v>0.44077074142641998</v>
      </c>
      <c r="T210" s="92">
        <v>11157</v>
      </c>
      <c r="U210" s="191">
        <v>101157</v>
      </c>
      <c r="V210" s="191">
        <v>9084.598114054781</v>
      </c>
      <c r="W210" s="196"/>
      <c r="X210" s="89">
        <v>0</v>
      </c>
      <c r="Y210" s="89">
        <f t="shared" si="55"/>
        <v>0</v>
      </c>
      <c r="Z210" s="1"/>
    </row>
    <row r="211" spans="2:27">
      <c r="B211" s="205">
        <v>4022</v>
      </c>
      <c r="C211" t="s">
        <v>238</v>
      </c>
      <c r="D211" s="1">
        <v>44716</v>
      </c>
      <c r="E211" s="86">
        <f t="shared" si="48"/>
        <v>15111.862115579586</v>
      </c>
      <c r="F211" s="87">
        <f t="shared" si="42"/>
        <v>0.86717660994741019</v>
      </c>
      <c r="G211" s="189">
        <f t="shared" si="49"/>
        <v>1481.6319959953021</v>
      </c>
      <c r="H211" s="189">
        <f t="shared" si="43"/>
        <v>4384.1490761500991</v>
      </c>
      <c r="I211" s="189">
        <f t="shared" si="44"/>
        <v>200.32557398365242</v>
      </c>
      <c r="J211" s="88">
        <f t="shared" si="45"/>
        <v>592.76337341762758</v>
      </c>
      <c r="K211" s="189">
        <f t="shared" si="50"/>
        <v>60.877467157965043</v>
      </c>
      <c r="L211" s="88">
        <f t="shared" si="46"/>
        <v>180.13642532041854</v>
      </c>
      <c r="M211" s="89">
        <f t="shared" si="51"/>
        <v>4564.2855014705174</v>
      </c>
      <c r="N211" s="89">
        <f t="shared" si="52"/>
        <v>49280.28550147052</v>
      </c>
      <c r="O211" s="89">
        <f t="shared" si="53"/>
        <v>16654.371578732858</v>
      </c>
      <c r="P211" s="90">
        <f t="shared" si="47"/>
        <v>0.95569171925945395</v>
      </c>
      <c r="Q211" s="1">
        <v>43.154488715746083</v>
      </c>
      <c r="R211" s="90">
        <f t="shared" si="54"/>
        <v>0.30740892345476872</v>
      </c>
      <c r="S211" s="90">
        <f t="shared" si="54"/>
        <v>0.31712943589681147</v>
      </c>
      <c r="T211" s="92">
        <v>2959</v>
      </c>
      <c r="U211" s="191">
        <v>34202</v>
      </c>
      <c r="V211" s="191">
        <v>11473.331096947333</v>
      </c>
      <c r="W211" s="196"/>
      <c r="X211" s="89">
        <v>0</v>
      </c>
      <c r="Y211" s="89">
        <f t="shared" si="55"/>
        <v>0</v>
      </c>
      <c r="Z211" s="1"/>
    </row>
    <row r="212" spans="2:27">
      <c r="B212" s="205">
        <v>4024</v>
      </c>
      <c r="C212" t="s">
        <v>239</v>
      </c>
      <c r="D212" s="1">
        <v>29086</v>
      </c>
      <c r="E212" s="86">
        <f t="shared" si="48"/>
        <v>17757.020757020757</v>
      </c>
      <c r="F212" s="87">
        <f t="shared" si="42"/>
        <v>1.0189659583357358</v>
      </c>
      <c r="G212" s="189">
        <f t="shared" si="49"/>
        <v>-211.26953452704709</v>
      </c>
      <c r="H212" s="189">
        <f t="shared" si="43"/>
        <v>-346.05949755530315</v>
      </c>
      <c r="I212" s="189">
        <f t="shared" si="44"/>
        <v>0</v>
      </c>
      <c r="J212" s="88">
        <f t="shared" si="45"/>
        <v>0</v>
      </c>
      <c r="K212" s="189">
        <f t="shared" si="50"/>
        <v>-139.44810682568738</v>
      </c>
      <c r="L212" s="88">
        <f t="shared" si="46"/>
        <v>-228.41599898047591</v>
      </c>
      <c r="M212" s="89">
        <f t="shared" si="51"/>
        <v>-574.47549653577903</v>
      </c>
      <c r="N212" s="89">
        <f t="shared" si="52"/>
        <v>28511.524503464221</v>
      </c>
      <c r="O212" s="89">
        <f t="shared" si="53"/>
        <v>17406.303115668023</v>
      </c>
      <c r="P212" s="90">
        <f t="shared" si="47"/>
        <v>0.99884043489256857</v>
      </c>
      <c r="Q212" s="1">
        <v>-1074.2119373738451</v>
      </c>
      <c r="R212" s="90">
        <f t="shared" si="54"/>
        <v>0.29507101830001337</v>
      </c>
      <c r="S212" s="90">
        <f t="shared" si="54"/>
        <v>0.30139615147852367</v>
      </c>
      <c r="T212" s="92">
        <v>1638</v>
      </c>
      <c r="U212" s="191">
        <v>22459</v>
      </c>
      <c r="V212" s="191">
        <v>13644.592952612395</v>
      </c>
      <c r="W212" s="196"/>
      <c r="X212" s="89">
        <v>0</v>
      </c>
      <c r="Y212" s="89">
        <f t="shared" si="55"/>
        <v>0</v>
      </c>
      <c r="Z212" s="1"/>
    </row>
    <row r="213" spans="2:27">
      <c r="B213" s="205">
        <v>4026</v>
      </c>
      <c r="C213" t="s">
        <v>240</v>
      </c>
      <c r="D213" s="1">
        <v>139064</v>
      </c>
      <c r="E213" s="86">
        <f t="shared" si="48"/>
        <v>25215.593834995467</v>
      </c>
      <c r="F213" s="87">
        <f t="shared" si="42"/>
        <v>1.4469674890097779</v>
      </c>
      <c r="G213" s="189">
        <f t="shared" si="49"/>
        <v>-4984.7563044308617</v>
      </c>
      <c r="H213" s="189">
        <f t="shared" si="43"/>
        <v>-27490.9310189362</v>
      </c>
      <c r="I213" s="189">
        <f t="shared" si="44"/>
        <v>0</v>
      </c>
      <c r="J213" s="88">
        <f t="shared" si="45"/>
        <v>0</v>
      </c>
      <c r="K213" s="189">
        <f t="shared" si="50"/>
        <v>-139.44810682568738</v>
      </c>
      <c r="L213" s="88">
        <f t="shared" si="46"/>
        <v>-769.05630914366589</v>
      </c>
      <c r="M213" s="89">
        <f t="shared" si="51"/>
        <v>-28259.987328079867</v>
      </c>
      <c r="N213" s="89">
        <f t="shared" si="52"/>
        <v>110804.01267192014</v>
      </c>
      <c r="O213" s="89">
        <f t="shared" si="53"/>
        <v>20091.389423738918</v>
      </c>
      <c r="P213" s="90">
        <f t="shared" si="47"/>
        <v>1.1529209859352236</v>
      </c>
      <c r="Q213" s="1">
        <v>-14445.83254860608</v>
      </c>
      <c r="R213" s="90">
        <f t="shared" si="54"/>
        <v>0.29679121944851122</v>
      </c>
      <c r="S213" s="90">
        <f t="shared" si="54"/>
        <v>0.30008316452054723</v>
      </c>
      <c r="T213" s="92">
        <v>5515</v>
      </c>
      <c r="U213" s="191">
        <v>107237</v>
      </c>
      <c r="V213" s="191">
        <v>19395.369867968893</v>
      </c>
      <c r="W213" s="196"/>
      <c r="X213" s="89">
        <v>0</v>
      </c>
      <c r="Y213" s="89">
        <f t="shared" si="55"/>
        <v>0</v>
      </c>
      <c r="Z213" s="1"/>
    </row>
    <row r="214" spans="2:27">
      <c r="B214" s="205">
        <v>4028</v>
      </c>
      <c r="C214" t="s">
        <v>241</v>
      </c>
      <c r="D214" s="1">
        <v>38997</v>
      </c>
      <c r="E214" s="86">
        <f t="shared" si="48"/>
        <v>15833.130328867235</v>
      </c>
      <c r="F214" s="87">
        <f t="shared" si="42"/>
        <v>0.90856574646002985</v>
      </c>
      <c r="G214" s="189">
        <f t="shared" si="49"/>
        <v>1020.0203394912068</v>
      </c>
      <c r="H214" s="189">
        <f t="shared" si="43"/>
        <v>2512.310096166842</v>
      </c>
      <c r="I214" s="189">
        <f t="shared" si="44"/>
        <v>0</v>
      </c>
      <c r="J214" s="88">
        <f t="shared" si="45"/>
        <v>0</v>
      </c>
      <c r="K214" s="189">
        <f t="shared" si="50"/>
        <v>-139.44810682568738</v>
      </c>
      <c r="L214" s="88">
        <f t="shared" si="46"/>
        <v>-343.46068711166799</v>
      </c>
      <c r="M214" s="89">
        <f t="shared" si="51"/>
        <v>2168.849409055174</v>
      </c>
      <c r="N214" s="89">
        <f t="shared" si="52"/>
        <v>41165.849409055176</v>
      </c>
      <c r="O214" s="89">
        <f t="shared" si="53"/>
        <v>16713.702561532755</v>
      </c>
      <c r="P214" s="90">
        <f t="shared" si="47"/>
        <v>0.95909635861731435</v>
      </c>
      <c r="Q214" s="1">
        <v>-69.327114910696309</v>
      </c>
      <c r="R214" s="90">
        <f t="shared" si="54"/>
        <v>0.39589075419694314</v>
      </c>
      <c r="S214" s="90">
        <f t="shared" si="54"/>
        <v>0.40155819534268794</v>
      </c>
      <c r="T214" s="92">
        <v>2463</v>
      </c>
      <c r="U214" s="191">
        <v>27937</v>
      </c>
      <c r="V214" s="191">
        <v>11296.805499393449</v>
      </c>
      <c r="W214" s="196"/>
      <c r="X214" s="89">
        <v>0</v>
      </c>
      <c r="Y214" s="89">
        <f t="shared" si="55"/>
        <v>0</v>
      </c>
      <c r="Z214" s="1"/>
    </row>
    <row r="215" spans="2:27">
      <c r="B215" s="205">
        <v>4030</v>
      </c>
      <c r="C215" t="s">
        <v>242</v>
      </c>
      <c r="D215" s="1">
        <v>26849</v>
      </c>
      <c r="E215" s="86">
        <f t="shared" si="48"/>
        <v>17792.577866136515</v>
      </c>
      <c r="F215" s="87">
        <f t="shared" si="42"/>
        <v>1.0210063616365803</v>
      </c>
      <c r="G215" s="189">
        <f t="shared" si="49"/>
        <v>-234.02608436113223</v>
      </c>
      <c r="H215" s="189">
        <f t="shared" si="43"/>
        <v>-353.14536130094854</v>
      </c>
      <c r="I215" s="189">
        <f t="shared" si="44"/>
        <v>0</v>
      </c>
      <c r="J215" s="88">
        <f t="shared" si="45"/>
        <v>0</v>
      </c>
      <c r="K215" s="189">
        <f t="shared" si="50"/>
        <v>-139.44810682568738</v>
      </c>
      <c r="L215" s="88">
        <f t="shared" si="46"/>
        <v>-210.42719319996226</v>
      </c>
      <c r="M215" s="89">
        <f t="shared" si="51"/>
        <v>-563.57255450091077</v>
      </c>
      <c r="N215" s="89">
        <f t="shared" si="52"/>
        <v>26285.427445499088</v>
      </c>
      <c r="O215" s="89">
        <f t="shared" si="53"/>
        <v>17419.103674949693</v>
      </c>
      <c r="P215" s="90">
        <f t="shared" si="47"/>
        <v>0.99957498008087231</v>
      </c>
      <c r="Q215" s="1">
        <v>-1223.7860155660146</v>
      </c>
      <c r="R215" s="90">
        <f t="shared" si="54"/>
        <v>0.30804832894865047</v>
      </c>
      <c r="S215" s="90">
        <f t="shared" si="54"/>
        <v>0.28811121061477452</v>
      </c>
      <c r="T215" s="92">
        <v>1509</v>
      </c>
      <c r="U215" s="191">
        <v>20526</v>
      </c>
      <c r="V215" s="191">
        <v>13812.920592193808</v>
      </c>
      <c r="W215" s="196"/>
      <c r="X215" s="89">
        <v>0</v>
      </c>
      <c r="Y215" s="89">
        <f t="shared" si="55"/>
        <v>0</v>
      </c>
      <c r="Z215" s="1"/>
    </row>
    <row r="216" spans="2:27">
      <c r="B216" s="205">
        <v>4032</v>
      </c>
      <c r="C216" t="s">
        <v>243</v>
      </c>
      <c r="D216" s="1">
        <v>23723</v>
      </c>
      <c r="E216" s="86">
        <f t="shared" si="48"/>
        <v>18620.879120879119</v>
      </c>
      <c r="F216" s="87">
        <f t="shared" si="42"/>
        <v>1.0685374645945911</v>
      </c>
      <c r="G216" s="189">
        <f t="shared" si="49"/>
        <v>-764.1388873963989</v>
      </c>
      <c r="H216" s="189">
        <f t="shared" si="43"/>
        <v>-973.51294254301217</v>
      </c>
      <c r="I216" s="189">
        <f t="shared" si="44"/>
        <v>0</v>
      </c>
      <c r="J216" s="88">
        <f t="shared" si="45"/>
        <v>0</v>
      </c>
      <c r="K216" s="189">
        <f t="shared" si="50"/>
        <v>-139.44810682568738</v>
      </c>
      <c r="L216" s="88">
        <f t="shared" si="46"/>
        <v>-177.65688809592569</v>
      </c>
      <c r="M216" s="89">
        <f t="shared" si="51"/>
        <v>-1151.1698306389378</v>
      </c>
      <c r="N216" s="89">
        <f t="shared" si="52"/>
        <v>22571.830169361063</v>
      </c>
      <c r="O216" s="89">
        <f t="shared" si="53"/>
        <v>17717.292126657034</v>
      </c>
      <c r="P216" s="90">
        <f t="shared" si="47"/>
        <v>1.0166861771457565</v>
      </c>
      <c r="Q216" s="1">
        <v>-1325.0981735129899</v>
      </c>
      <c r="R216" s="90">
        <f t="shared" si="54"/>
        <v>0.3674775190223657</v>
      </c>
      <c r="S216" s="90">
        <f t="shared" si="54"/>
        <v>0.34815680054324266</v>
      </c>
      <c r="T216" s="92">
        <v>1274</v>
      </c>
      <c r="U216" s="191">
        <v>17348</v>
      </c>
      <c r="V216" s="191">
        <v>13812.101910828025</v>
      </c>
      <c r="W216" s="196"/>
      <c r="X216" s="89">
        <v>0</v>
      </c>
      <c r="Y216" s="89">
        <f t="shared" si="55"/>
        <v>0</v>
      </c>
      <c r="Z216" s="1"/>
    </row>
    <row r="217" spans="2:27">
      <c r="B217" s="205">
        <v>4034</v>
      </c>
      <c r="C217" t="s">
        <v>244</v>
      </c>
      <c r="D217" s="1">
        <v>60266</v>
      </c>
      <c r="E217" s="86">
        <f t="shared" si="48"/>
        <v>26880.463871543267</v>
      </c>
      <c r="F217" s="87">
        <f t="shared" si="42"/>
        <v>1.5425041173388652</v>
      </c>
      <c r="G217" s="189">
        <f t="shared" si="49"/>
        <v>-6050.2731278214533</v>
      </c>
      <c r="H217" s="189">
        <f t="shared" si="43"/>
        <v>-13564.7123525757</v>
      </c>
      <c r="I217" s="189">
        <f t="shared" si="44"/>
        <v>0</v>
      </c>
      <c r="J217" s="88">
        <f t="shared" si="45"/>
        <v>0</v>
      </c>
      <c r="K217" s="189">
        <f t="shared" si="50"/>
        <v>-139.44810682568738</v>
      </c>
      <c r="L217" s="88">
        <f t="shared" si="46"/>
        <v>-312.64265550319112</v>
      </c>
      <c r="M217" s="89">
        <f t="shared" si="51"/>
        <v>-13877.35500807889</v>
      </c>
      <c r="N217" s="89">
        <f t="shared" si="52"/>
        <v>46388.644991921108</v>
      </c>
      <c r="O217" s="89">
        <f t="shared" si="53"/>
        <v>20690.742636896121</v>
      </c>
      <c r="P217" s="90">
        <f t="shared" si="47"/>
        <v>1.1873141721336948</v>
      </c>
      <c r="Q217" s="1">
        <v>-7375.3813697143878</v>
      </c>
      <c r="R217" s="90">
        <f t="shared" si="54"/>
        <v>0.2950682282153218</v>
      </c>
      <c r="S217" s="90">
        <f t="shared" si="54"/>
        <v>0.2927576693781847</v>
      </c>
      <c r="T217" s="92">
        <v>2242</v>
      </c>
      <c r="U217" s="191">
        <v>46535</v>
      </c>
      <c r="V217" s="191">
        <v>20793.118856121539</v>
      </c>
      <c r="W217" s="196"/>
      <c r="X217" s="89">
        <v>0</v>
      </c>
      <c r="Y217" s="89">
        <f t="shared" si="55"/>
        <v>0</v>
      </c>
      <c r="Z217" s="1"/>
    </row>
    <row r="218" spans="2:27" ht="28.5" customHeight="1">
      <c r="B218" s="205">
        <v>4036</v>
      </c>
      <c r="C218" t="s">
        <v>245</v>
      </c>
      <c r="D218" s="1">
        <v>100791</v>
      </c>
      <c r="E218" s="86">
        <f t="shared" si="48"/>
        <v>26323.060851397229</v>
      </c>
      <c r="F218" s="87">
        <f t="shared" si="42"/>
        <v>1.5105181941159183</v>
      </c>
      <c r="G218" s="189">
        <f t="shared" si="49"/>
        <v>-5693.5351949279893</v>
      </c>
      <c r="H218" s="189">
        <f t="shared" si="43"/>
        <v>-21800.546261379273</v>
      </c>
      <c r="I218" s="189">
        <f t="shared" si="44"/>
        <v>0</v>
      </c>
      <c r="J218" s="88">
        <f t="shared" si="45"/>
        <v>0</v>
      </c>
      <c r="K218" s="189">
        <f t="shared" si="50"/>
        <v>-139.44810682568738</v>
      </c>
      <c r="L218" s="88">
        <f t="shared" si="46"/>
        <v>-533.94680103555697</v>
      </c>
      <c r="M218" s="89">
        <f t="shared" si="51"/>
        <v>-22334.493062414829</v>
      </c>
      <c r="N218" s="89">
        <f t="shared" si="52"/>
        <v>78456.506937585174</v>
      </c>
      <c r="O218" s="89">
        <f t="shared" si="53"/>
        <v>20490.077549643556</v>
      </c>
      <c r="P218" s="90">
        <f t="shared" si="47"/>
        <v>1.1757992397734345</v>
      </c>
      <c r="Q218" s="1">
        <v>-11717.65747753629</v>
      </c>
      <c r="R218" s="90">
        <f t="shared" si="54"/>
        <v>0.26136960929091685</v>
      </c>
      <c r="S218" s="90">
        <f t="shared" si="54"/>
        <v>0.27191122002408696</v>
      </c>
      <c r="T218" s="92">
        <v>3829</v>
      </c>
      <c r="U218" s="191">
        <v>79906</v>
      </c>
      <c r="V218" s="191">
        <v>20695.674695674697</v>
      </c>
      <c r="W218" s="196"/>
      <c r="X218" s="89">
        <v>0</v>
      </c>
      <c r="Y218" s="89">
        <f t="shared" si="55"/>
        <v>0</v>
      </c>
      <c r="Z218" s="1"/>
    </row>
    <row r="219" spans="2:27">
      <c r="B219" s="205">
        <v>4201</v>
      </c>
      <c r="C219" t="s">
        <v>246</v>
      </c>
      <c r="D219" s="1">
        <v>88030</v>
      </c>
      <c r="E219" s="86">
        <f t="shared" si="48"/>
        <v>13172.228041298817</v>
      </c>
      <c r="F219" s="87">
        <f t="shared" si="42"/>
        <v>0.75587296727195086</v>
      </c>
      <c r="G219" s="189">
        <f t="shared" si="49"/>
        <v>2722.9978035349945</v>
      </c>
      <c r="H219" s="189">
        <f t="shared" si="43"/>
        <v>18197.794321024368</v>
      </c>
      <c r="I219" s="189">
        <f t="shared" si="44"/>
        <v>879.19749998192174</v>
      </c>
      <c r="J219" s="88">
        <f t="shared" si="45"/>
        <v>5875.6768923791833</v>
      </c>
      <c r="K219" s="189">
        <f t="shared" si="50"/>
        <v>739.74939315623442</v>
      </c>
      <c r="L219" s="88">
        <f t="shared" si="46"/>
        <v>4943.7451944631139</v>
      </c>
      <c r="M219" s="89">
        <f t="shared" si="51"/>
        <v>23141.539515487482</v>
      </c>
      <c r="N219" s="89">
        <f t="shared" si="52"/>
        <v>111171.53951548749</v>
      </c>
      <c r="O219" s="89">
        <f t="shared" si="53"/>
        <v>16634.975237990049</v>
      </c>
      <c r="P219" s="90">
        <f t="shared" si="47"/>
        <v>0.9545786828326992</v>
      </c>
      <c r="Q219" s="1">
        <v>4564.5910909386002</v>
      </c>
      <c r="R219" s="90">
        <f t="shared" si="54"/>
        <v>0.35679166474006258</v>
      </c>
      <c r="S219" s="90">
        <f t="shared" si="54"/>
        <v>0.3576037501297018</v>
      </c>
      <c r="T219" s="92">
        <v>6683</v>
      </c>
      <c r="U219" s="191">
        <v>64881</v>
      </c>
      <c r="V219" s="191">
        <v>9702.5572005383583</v>
      </c>
      <c r="W219" s="196"/>
      <c r="X219" s="89">
        <v>0</v>
      </c>
      <c r="Y219" s="89">
        <f t="shared" si="55"/>
        <v>0</v>
      </c>
      <c r="Z219" s="1"/>
    </row>
    <row r="220" spans="2:27">
      <c r="B220" s="205">
        <v>4202</v>
      </c>
      <c r="C220" t="s">
        <v>247</v>
      </c>
      <c r="D220" s="1">
        <v>367109</v>
      </c>
      <c r="E220" s="86">
        <f t="shared" si="48"/>
        <v>14357.581446282607</v>
      </c>
      <c r="F220" s="87">
        <f t="shared" si="42"/>
        <v>0.82389309208924499</v>
      </c>
      <c r="G220" s="189">
        <f t="shared" si="49"/>
        <v>1964.3716243453684</v>
      </c>
      <c r="H220" s="189">
        <f t="shared" si="43"/>
        <v>50227.018062886724</v>
      </c>
      <c r="I220" s="189">
        <f t="shared" si="44"/>
        <v>464.32380823759502</v>
      </c>
      <c r="J220" s="88">
        <f t="shared" si="45"/>
        <v>11872.295452827066</v>
      </c>
      <c r="K220" s="189">
        <f t="shared" si="50"/>
        <v>324.87570141190764</v>
      </c>
      <c r="L220" s="88">
        <f t="shared" si="46"/>
        <v>8306.7468094010655</v>
      </c>
      <c r="M220" s="89">
        <f t="shared" si="51"/>
        <v>58533.764872287793</v>
      </c>
      <c r="N220" s="89">
        <f t="shared" si="52"/>
        <v>425642.76487228781</v>
      </c>
      <c r="O220" s="89">
        <f t="shared" si="53"/>
        <v>16646.828772039884</v>
      </c>
      <c r="P220" s="90">
        <f t="shared" si="47"/>
        <v>0.95525888408087201</v>
      </c>
      <c r="Q220" s="1">
        <v>13150.27028792593</v>
      </c>
      <c r="R220" s="90">
        <f t="shared" si="54"/>
        <v>0.41420410112987166</v>
      </c>
      <c r="S220" s="90">
        <f t="shared" si="54"/>
        <v>0.40590770255466407</v>
      </c>
      <c r="T220" s="92">
        <v>25569</v>
      </c>
      <c r="U220" s="191">
        <v>259587</v>
      </c>
      <c r="V220" s="191">
        <v>10212.321491797475</v>
      </c>
      <c r="W220" s="196"/>
      <c r="X220" s="89">
        <v>0</v>
      </c>
      <c r="Y220" s="89">
        <f t="shared" si="55"/>
        <v>0</v>
      </c>
      <c r="Z220" s="1"/>
    </row>
    <row r="221" spans="2:27">
      <c r="B221" s="205">
        <v>4203</v>
      </c>
      <c r="C221" t="s">
        <v>248</v>
      </c>
      <c r="D221" s="1">
        <v>710189</v>
      </c>
      <c r="E221" s="86">
        <f t="shared" si="48"/>
        <v>15239.12623650838</v>
      </c>
      <c r="F221" s="87">
        <f t="shared" si="42"/>
        <v>0.87447951332959439</v>
      </c>
      <c r="G221" s="189">
        <f t="shared" si="49"/>
        <v>1400.1829586008739</v>
      </c>
      <c r="H221" s="189">
        <f t="shared" si="43"/>
        <v>65252.726419676525</v>
      </c>
      <c r="I221" s="189">
        <f t="shared" si="44"/>
        <v>155.78313165857452</v>
      </c>
      <c r="J221" s="88">
        <f t="shared" si="45"/>
        <v>7259.9612846845484</v>
      </c>
      <c r="K221" s="189">
        <f t="shared" si="50"/>
        <v>16.335024832887143</v>
      </c>
      <c r="L221" s="88">
        <f t="shared" si="46"/>
        <v>761.26116228703961</v>
      </c>
      <c r="M221" s="89">
        <f t="shared" si="51"/>
        <v>66013.987581963564</v>
      </c>
      <c r="N221" s="89">
        <f t="shared" si="52"/>
        <v>776202.98758196353</v>
      </c>
      <c r="O221" s="89">
        <f t="shared" si="53"/>
        <v>16655.64421994214</v>
      </c>
      <c r="P221" s="90">
        <f t="shared" si="47"/>
        <v>0.9557647482932754</v>
      </c>
      <c r="Q221" s="1">
        <v>8405.9853016625566</v>
      </c>
      <c r="R221" s="90">
        <f t="shared" si="54"/>
        <v>0.46933020511356349</v>
      </c>
      <c r="S221" s="90">
        <f t="shared" si="54"/>
        <v>0.4682267019661488</v>
      </c>
      <c r="T221" s="92">
        <v>46603</v>
      </c>
      <c r="U221" s="191">
        <v>483342</v>
      </c>
      <c r="V221" s="191">
        <v>10379.273320735268</v>
      </c>
      <c r="W221" s="196"/>
      <c r="X221" s="89">
        <v>0</v>
      </c>
      <c r="Y221" s="89">
        <f t="shared" si="55"/>
        <v>0</v>
      </c>
      <c r="Z221" s="1"/>
      <c r="AA221" s="1"/>
    </row>
    <row r="222" spans="2:27">
      <c r="B222" s="205">
        <v>4204</v>
      </c>
      <c r="C222" t="s">
        <v>249</v>
      </c>
      <c r="D222" s="1">
        <v>1726202</v>
      </c>
      <c r="E222" s="86">
        <f t="shared" si="48"/>
        <v>14470.998516183658</v>
      </c>
      <c r="F222" s="87">
        <f t="shared" si="42"/>
        <v>0.83040139857290229</v>
      </c>
      <c r="G222" s="189">
        <f t="shared" si="49"/>
        <v>1891.7846996086964</v>
      </c>
      <c r="H222" s="189">
        <f t="shared" si="43"/>
        <v>225665.32146222258</v>
      </c>
      <c r="I222" s="189">
        <f t="shared" si="44"/>
        <v>424.62783377222746</v>
      </c>
      <c r="J222" s="88">
        <f t="shared" si="45"/>
        <v>50652.580407187699</v>
      </c>
      <c r="K222" s="189">
        <f t="shared" si="50"/>
        <v>285.17972694654009</v>
      </c>
      <c r="L222" s="88">
        <f t="shared" si="46"/>
        <v>34018.234088271929</v>
      </c>
      <c r="M222" s="89">
        <f t="shared" si="51"/>
        <v>259683.55555049452</v>
      </c>
      <c r="N222" s="89">
        <f t="shared" si="52"/>
        <v>1985885.5555504945</v>
      </c>
      <c r="O222" s="89">
        <f t="shared" si="53"/>
        <v>16647.962942738894</v>
      </c>
      <c r="P222" s="90">
        <f t="shared" si="47"/>
        <v>0.95532396714570855</v>
      </c>
      <c r="Q222" s="1">
        <v>57588.446933232452</v>
      </c>
      <c r="R222" s="90">
        <f t="shared" si="54"/>
        <v>0.44918943877765183</v>
      </c>
      <c r="S222" s="90">
        <f t="shared" si="54"/>
        <v>0.43623885789509992</v>
      </c>
      <c r="T222" s="92">
        <v>119287</v>
      </c>
      <c r="U222" s="191">
        <v>1191150</v>
      </c>
      <c r="V222" s="191">
        <v>10075.621082548785</v>
      </c>
      <c r="W222" s="196"/>
      <c r="X222" s="89">
        <v>0</v>
      </c>
      <c r="Y222" s="89">
        <f t="shared" si="55"/>
        <v>0</v>
      </c>
      <c r="Z222" s="1"/>
      <c r="AA222" s="1"/>
    </row>
    <row r="223" spans="2:27">
      <c r="B223" s="205">
        <v>4205</v>
      </c>
      <c r="C223" t="s">
        <v>250</v>
      </c>
      <c r="D223" s="1">
        <v>344126</v>
      </c>
      <c r="E223" s="86">
        <f t="shared" si="48"/>
        <v>14518.8591680027</v>
      </c>
      <c r="F223" s="87">
        <f t="shared" si="42"/>
        <v>0.83314782634446871</v>
      </c>
      <c r="G223" s="189">
        <f t="shared" si="49"/>
        <v>1861.153882444509</v>
      </c>
      <c r="H223" s="189">
        <f t="shared" si="43"/>
        <v>44113.069321699753</v>
      </c>
      <c r="I223" s="189">
        <f t="shared" si="44"/>
        <v>407.87660563556256</v>
      </c>
      <c r="J223" s="88">
        <f t="shared" si="45"/>
        <v>9667.4913067741036</v>
      </c>
      <c r="K223" s="189">
        <f t="shared" si="50"/>
        <v>268.42849880987518</v>
      </c>
      <c r="L223" s="88">
        <f t="shared" si="46"/>
        <v>6362.2922787916614</v>
      </c>
      <c r="M223" s="89">
        <f t="shared" si="51"/>
        <v>50475.361600491415</v>
      </c>
      <c r="N223" s="89">
        <f t="shared" si="52"/>
        <v>394601.36160049139</v>
      </c>
      <c r="O223" s="89">
        <f t="shared" si="53"/>
        <v>16648.441549257084</v>
      </c>
      <c r="P223" s="90">
        <f t="shared" si="47"/>
        <v>0.95535143142342416</v>
      </c>
      <c r="Q223" s="1">
        <v>10980.515404373262</v>
      </c>
      <c r="R223" s="90">
        <f t="shared" si="54"/>
        <v>0.44432972383110886</v>
      </c>
      <c r="S223" s="90">
        <f t="shared" si="54"/>
        <v>0.44835156847598484</v>
      </c>
      <c r="T223" s="92">
        <v>23702</v>
      </c>
      <c r="U223" s="191">
        <v>238260</v>
      </c>
      <c r="V223" s="191">
        <v>10024.40255806126</v>
      </c>
      <c r="W223" s="196"/>
      <c r="X223" s="89">
        <v>0</v>
      </c>
      <c r="Y223" s="89">
        <f t="shared" si="55"/>
        <v>0</v>
      </c>
      <c r="Z223" s="1"/>
    </row>
    <row r="224" spans="2:27">
      <c r="B224" s="205">
        <v>4206</v>
      </c>
      <c r="C224" t="s">
        <v>251</v>
      </c>
      <c r="D224" s="1">
        <v>147113</v>
      </c>
      <c r="E224" s="86">
        <f t="shared" si="48"/>
        <v>14786.712232385165</v>
      </c>
      <c r="F224" s="87">
        <f t="shared" si="42"/>
        <v>0.84851826253285523</v>
      </c>
      <c r="G224" s="189">
        <f t="shared" si="49"/>
        <v>1689.7279212397314</v>
      </c>
      <c r="H224" s="189">
        <f t="shared" si="43"/>
        <v>16811.103088414089</v>
      </c>
      <c r="I224" s="189">
        <f t="shared" si="44"/>
        <v>314.12803310169971</v>
      </c>
      <c r="J224" s="88">
        <f t="shared" si="45"/>
        <v>3125.2598013288102</v>
      </c>
      <c r="K224" s="189">
        <f t="shared" si="50"/>
        <v>174.67992627601234</v>
      </c>
      <c r="L224" s="88">
        <f t="shared" si="46"/>
        <v>1737.8905865200468</v>
      </c>
      <c r="M224" s="89">
        <f t="shared" si="51"/>
        <v>18548.993674934136</v>
      </c>
      <c r="N224" s="89">
        <f t="shared" si="52"/>
        <v>165661.99367493414</v>
      </c>
      <c r="O224" s="89">
        <f t="shared" si="53"/>
        <v>16651.120079900909</v>
      </c>
      <c r="P224" s="90">
        <f t="shared" si="47"/>
        <v>0.95550513578530805</v>
      </c>
      <c r="Q224" s="1">
        <v>5438.2867415454166</v>
      </c>
      <c r="R224" s="90">
        <f t="shared" si="54"/>
        <v>0.42923900477018584</v>
      </c>
      <c r="S224" s="90">
        <f t="shared" si="54"/>
        <v>0.41932670289772211</v>
      </c>
      <c r="T224" s="92">
        <v>9949</v>
      </c>
      <c r="U224" s="191">
        <v>102931</v>
      </c>
      <c r="V224" s="191">
        <v>10418.117408906883</v>
      </c>
      <c r="W224" s="196"/>
      <c r="X224" s="89">
        <v>0</v>
      </c>
      <c r="Y224" s="89">
        <f t="shared" si="55"/>
        <v>0</v>
      </c>
      <c r="Z224" s="1"/>
    </row>
    <row r="225" spans="2:27">
      <c r="B225" s="205">
        <v>4207</v>
      </c>
      <c r="C225" t="s">
        <v>252</v>
      </c>
      <c r="D225" s="1">
        <v>144055</v>
      </c>
      <c r="E225" s="86">
        <f t="shared" si="48"/>
        <v>15369.145417689107</v>
      </c>
      <c r="F225" s="87">
        <f t="shared" si="42"/>
        <v>0.88194051263610618</v>
      </c>
      <c r="G225" s="189">
        <f t="shared" si="49"/>
        <v>1316.9706826452084</v>
      </c>
      <c r="H225" s="189">
        <f t="shared" si="43"/>
        <v>12343.96620843354</v>
      </c>
      <c r="I225" s="189">
        <f t="shared" si="44"/>
        <v>110.27641824532002</v>
      </c>
      <c r="J225" s="88">
        <f t="shared" si="45"/>
        <v>1033.6208682133845</v>
      </c>
      <c r="K225" s="189">
        <f t="shared" si="50"/>
        <v>-29.171688580367359</v>
      </c>
      <c r="L225" s="88">
        <f t="shared" si="46"/>
        <v>-273.42623706378328</v>
      </c>
      <c r="M225" s="89">
        <f t="shared" si="51"/>
        <v>12070.539971369757</v>
      </c>
      <c r="N225" s="89">
        <f t="shared" si="52"/>
        <v>156125.53997136976</v>
      </c>
      <c r="O225" s="89">
        <f t="shared" si="53"/>
        <v>16656.944411753946</v>
      </c>
      <c r="P225" s="90">
        <f t="shared" si="47"/>
        <v>0.95583935828634048</v>
      </c>
      <c r="Q225" s="1">
        <v>3030.4424443165317</v>
      </c>
      <c r="R225" s="90">
        <f t="shared" si="54"/>
        <v>0.44754162605384007</v>
      </c>
      <c r="S225" s="90">
        <f t="shared" si="54"/>
        <v>0.44074638103662384</v>
      </c>
      <c r="T225" s="92">
        <v>9373</v>
      </c>
      <c r="U225" s="191">
        <v>99517</v>
      </c>
      <c r="V225" s="191">
        <v>10667.488476792796</v>
      </c>
      <c r="W225" s="196"/>
      <c r="X225" s="89">
        <v>0</v>
      </c>
      <c r="Y225" s="89">
        <f t="shared" si="55"/>
        <v>0</v>
      </c>
      <c r="Z225" s="1"/>
    </row>
    <row r="226" spans="2:27">
      <c r="B226" s="205">
        <v>4211</v>
      </c>
      <c r="C226" t="s">
        <v>253</v>
      </c>
      <c r="D226" s="1">
        <v>33990</v>
      </c>
      <c r="E226" s="86">
        <f t="shared" si="48"/>
        <v>13585.131894484412</v>
      </c>
      <c r="F226" s="87">
        <f t="shared" si="42"/>
        <v>0.77956697406616082</v>
      </c>
      <c r="G226" s="189">
        <f t="shared" si="49"/>
        <v>2458.7393374962139</v>
      </c>
      <c r="H226" s="189">
        <f t="shared" si="43"/>
        <v>6151.7658224155266</v>
      </c>
      <c r="I226" s="189">
        <f t="shared" si="44"/>
        <v>734.6811513669636</v>
      </c>
      <c r="J226" s="88">
        <f t="shared" si="45"/>
        <v>1838.1722407201428</v>
      </c>
      <c r="K226" s="189">
        <f t="shared" si="50"/>
        <v>595.23304454127629</v>
      </c>
      <c r="L226" s="88">
        <f t="shared" si="46"/>
        <v>1489.2730774422732</v>
      </c>
      <c r="M226" s="89">
        <f t="shared" si="51"/>
        <v>7641.0388998578001</v>
      </c>
      <c r="N226" s="89">
        <f t="shared" si="52"/>
        <v>41631.038899857798</v>
      </c>
      <c r="O226" s="89">
        <f t="shared" si="53"/>
        <v>16639.104276521903</v>
      </c>
      <c r="P226" s="90">
        <f t="shared" si="47"/>
        <v>0.95481562290064115</v>
      </c>
      <c r="Q226" s="1">
        <v>1232.6758535879644</v>
      </c>
      <c r="R226" s="90">
        <f t="shared" si="54"/>
        <v>0.57113802348155684</v>
      </c>
      <c r="S226" s="90">
        <f t="shared" si="54"/>
        <v>0.56485849501040752</v>
      </c>
      <c r="T226" s="92">
        <v>2502</v>
      </c>
      <c r="U226" s="191">
        <v>21634</v>
      </c>
      <c r="V226" s="191">
        <v>8681.3804173354729</v>
      </c>
      <c r="W226" s="196"/>
      <c r="X226" s="89">
        <v>0</v>
      </c>
      <c r="Y226" s="89">
        <f t="shared" si="55"/>
        <v>0</v>
      </c>
      <c r="Z226" s="1"/>
    </row>
    <row r="227" spans="2:27">
      <c r="B227" s="205">
        <v>4212</v>
      </c>
      <c r="C227" t="s">
        <v>254</v>
      </c>
      <c r="D227" s="1">
        <v>29148</v>
      </c>
      <c r="E227" s="86">
        <f t="shared" si="48"/>
        <v>12937.416777629825</v>
      </c>
      <c r="F227" s="87">
        <f t="shared" si="42"/>
        <v>0.74239859634078553</v>
      </c>
      <c r="G227" s="189">
        <f t="shared" si="49"/>
        <v>2873.2770122831489</v>
      </c>
      <c r="H227" s="189">
        <f t="shared" si="43"/>
        <v>6473.4931086739352</v>
      </c>
      <c r="I227" s="189">
        <f t="shared" si="44"/>
        <v>961.38144226606869</v>
      </c>
      <c r="J227" s="88">
        <f t="shared" si="45"/>
        <v>2165.992389425453</v>
      </c>
      <c r="K227" s="189">
        <f t="shared" si="50"/>
        <v>821.93333544038137</v>
      </c>
      <c r="L227" s="88">
        <f t="shared" si="46"/>
        <v>1851.8158047471791</v>
      </c>
      <c r="M227" s="89">
        <f t="shared" si="51"/>
        <v>8325.308913421115</v>
      </c>
      <c r="N227" s="89">
        <f t="shared" si="52"/>
        <v>37473.308913421119</v>
      </c>
      <c r="O227" s="89">
        <f t="shared" si="53"/>
        <v>16632.62712535336</v>
      </c>
      <c r="P227" s="90">
        <f t="shared" si="47"/>
        <v>0.95444393912338754</v>
      </c>
      <c r="Q227" s="1">
        <v>1729.8890480150612</v>
      </c>
      <c r="R227" s="90">
        <f t="shared" si="54"/>
        <v>0.43635736460848568</v>
      </c>
      <c r="S227" s="90">
        <f t="shared" si="54"/>
        <v>0.45675835691539701</v>
      </c>
      <c r="T227" s="92">
        <v>2253</v>
      </c>
      <c r="U227" s="191">
        <v>20293</v>
      </c>
      <c r="V227" s="191">
        <v>8880.9628008752734</v>
      </c>
      <c r="W227" s="196"/>
      <c r="X227" s="89">
        <v>0</v>
      </c>
      <c r="Y227" s="89">
        <f t="shared" si="55"/>
        <v>0</v>
      </c>
      <c r="Z227" s="1"/>
    </row>
    <row r="228" spans="2:27">
      <c r="B228" s="205">
        <v>4213</v>
      </c>
      <c r="C228" t="s">
        <v>255</v>
      </c>
      <c r="D228" s="1">
        <v>90420</v>
      </c>
      <c r="E228" s="86">
        <f t="shared" si="48"/>
        <v>14062.208398133749</v>
      </c>
      <c r="F228" s="87">
        <f t="shared" si="42"/>
        <v>0.80694345367906584</v>
      </c>
      <c r="G228" s="189">
        <f t="shared" si="49"/>
        <v>2153.4103751606376</v>
      </c>
      <c r="H228" s="189">
        <f t="shared" si="43"/>
        <v>13846.428712282899</v>
      </c>
      <c r="I228" s="189">
        <f t="shared" si="44"/>
        <v>567.70437508969542</v>
      </c>
      <c r="J228" s="88">
        <f t="shared" si="45"/>
        <v>3650.3391318267418</v>
      </c>
      <c r="K228" s="189">
        <f t="shared" si="50"/>
        <v>428.25626826400804</v>
      </c>
      <c r="L228" s="88">
        <f t="shared" si="46"/>
        <v>2753.6878049375719</v>
      </c>
      <c r="M228" s="89">
        <f t="shared" si="51"/>
        <v>16600.116517220471</v>
      </c>
      <c r="N228" s="89">
        <f t="shared" si="52"/>
        <v>107020.11651722048</v>
      </c>
      <c r="O228" s="89">
        <f t="shared" si="53"/>
        <v>16643.875041558396</v>
      </c>
      <c r="P228" s="90">
        <f t="shared" si="47"/>
        <v>0.95508938769677021</v>
      </c>
      <c r="Q228" s="1">
        <v>2413.0650194127011</v>
      </c>
      <c r="R228" s="90">
        <f t="shared" si="54"/>
        <v>0.47977219167321289</v>
      </c>
      <c r="S228" s="90">
        <f t="shared" si="54"/>
        <v>0.4875968035731959</v>
      </c>
      <c r="T228" s="92">
        <v>6430</v>
      </c>
      <c r="U228" s="191">
        <v>61104</v>
      </c>
      <c r="V228" s="191">
        <v>9452.9702970297021</v>
      </c>
      <c r="W228" s="196"/>
      <c r="X228" s="89">
        <v>0</v>
      </c>
      <c r="Y228" s="89">
        <f t="shared" si="55"/>
        <v>0</v>
      </c>
      <c r="Z228" s="1"/>
    </row>
    <row r="229" spans="2:27">
      <c r="B229" s="205">
        <v>4214</v>
      </c>
      <c r="C229" t="s">
        <v>256</v>
      </c>
      <c r="D229" s="1">
        <v>90723</v>
      </c>
      <c r="E229" s="86">
        <f t="shared" si="48"/>
        <v>14402.762343229084</v>
      </c>
      <c r="F229" s="87">
        <f t="shared" si="42"/>
        <v>0.8264857452479869</v>
      </c>
      <c r="G229" s="189">
        <f t="shared" si="49"/>
        <v>1935.4558502996235</v>
      </c>
      <c r="H229" s="189">
        <f t="shared" si="43"/>
        <v>12191.436401037328</v>
      </c>
      <c r="I229" s="189">
        <f t="shared" si="44"/>
        <v>448.51049430632827</v>
      </c>
      <c r="J229" s="88">
        <f t="shared" si="45"/>
        <v>2825.1676036355616</v>
      </c>
      <c r="K229" s="189">
        <f t="shared" si="50"/>
        <v>309.06238748064089</v>
      </c>
      <c r="L229" s="88">
        <f t="shared" si="46"/>
        <v>1946.7839787405571</v>
      </c>
      <c r="M229" s="89">
        <f t="shared" si="51"/>
        <v>14138.220379777886</v>
      </c>
      <c r="N229" s="89">
        <f t="shared" si="52"/>
        <v>104861.22037977789</v>
      </c>
      <c r="O229" s="89">
        <f t="shared" si="53"/>
        <v>16647.280581009352</v>
      </c>
      <c r="P229" s="90">
        <f t="shared" si="47"/>
        <v>0.95528481061245962</v>
      </c>
      <c r="Q229" s="1">
        <v>672.46155945266764</v>
      </c>
      <c r="R229" s="90">
        <f t="shared" si="54"/>
        <v>0.389773127652078</v>
      </c>
      <c r="S229" s="90">
        <f t="shared" si="54"/>
        <v>0.3811684043660914</v>
      </c>
      <c r="T229" s="92">
        <v>6299</v>
      </c>
      <c r="U229" s="191">
        <v>65279</v>
      </c>
      <c r="V229" s="191">
        <v>10427.955271565494</v>
      </c>
      <c r="W229" s="196"/>
      <c r="X229" s="89">
        <v>0</v>
      </c>
      <c r="Y229" s="89">
        <f t="shared" si="55"/>
        <v>0</v>
      </c>
      <c r="Z229" s="1"/>
    </row>
    <row r="230" spans="2:27">
      <c r="B230" s="205">
        <v>4215</v>
      </c>
      <c r="C230" t="s">
        <v>257</v>
      </c>
      <c r="D230" s="1">
        <v>182383</v>
      </c>
      <c r="E230" s="86">
        <f t="shared" si="48"/>
        <v>15427.423447809169</v>
      </c>
      <c r="F230" s="87">
        <f t="shared" si="42"/>
        <v>0.88528472953058324</v>
      </c>
      <c r="G230" s="189">
        <f t="shared" si="49"/>
        <v>1279.6727433683689</v>
      </c>
      <c r="H230" s="189">
        <f t="shared" si="43"/>
        <v>15128.291172100857</v>
      </c>
      <c r="I230" s="189">
        <f t="shared" si="44"/>
        <v>89.879107703298359</v>
      </c>
      <c r="J230" s="88">
        <f t="shared" si="45"/>
        <v>1062.5508112683931</v>
      </c>
      <c r="K230" s="189">
        <f t="shared" si="50"/>
        <v>-49.568999122389016</v>
      </c>
      <c r="L230" s="88">
        <f t="shared" si="46"/>
        <v>-586.00470762488294</v>
      </c>
      <c r="M230" s="89">
        <f t="shared" si="51"/>
        <v>14542.286464475974</v>
      </c>
      <c r="N230" s="89">
        <f t="shared" si="52"/>
        <v>196925.28646447597</v>
      </c>
      <c r="O230" s="89">
        <f t="shared" si="53"/>
        <v>16657.527192055149</v>
      </c>
      <c r="P230" s="90">
        <f t="shared" si="47"/>
        <v>0.95587280045528533</v>
      </c>
      <c r="Q230" s="1">
        <v>6337.4540080732695</v>
      </c>
      <c r="R230" s="90">
        <f t="shared" si="54"/>
        <v>0.42977085472832605</v>
      </c>
      <c r="S230" s="90">
        <f t="shared" si="54"/>
        <v>0.41912799944021134</v>
      </c>
      <c r="T230" s="92">
        <v>11822</v>
      </c>
      <c r="U230" s="191">
        <v>127561</v>
      </c>
      <c r="V230" s="191">
        <v>10871.058462587353</v>
      </c>
      <c r="W230" s="196"/>
      <c r="X230" s="89">
        <v>0</v>
      </c>
      <c r="Y230" s="89">
        <f t="shared" si="55"/>
        <v>0</v>
      </c>
      <c r="Z230" s="1"/>
    </row>
    <row r="231" spans="2:27">
      <c r="B231" s="205">
        <v>4216</v>
      </c>
      <c r="C231" t="s">
        <v>258</v>
      </c>
      <c r="D231" s="1">
        <v>71899</v>
      </c>
      <c r="E231" s="86">
        <f t="shared" si="48"/>
        <v>13199.742977785938</v>
      </c>
      <c r="F231" s="87">
        <f t="shared" si="42"/>
        <v>0.75745187986149998</v>
      </c>
      <c r="G231" s="189">
        <f t="shared" si="49"/>
        <v>2705.388244183237</v>
      </c>
      <c r="H231" s="189">
        <f t="shared" si="43"/>
        <v>14736.249766066092</v>
      </c>
      <c r="I231" s="189">
        <f t="shared" si="44"/>
        <v>869.56727221142933</v>
      </c>
      <c r="J231" s="88">
        <f t="shared" si="45"/>
        <v>4736.5329317356554</v>
      </c>
      <c r="K231" s="189">
        <f t="shared" si="50"/>
        <v>730.11916538574201</v>
      </c>
      <c r="L231" s="88">
        <f t="shared" si="46"/>
        <v>3976.9590938561369</v>
      </c>
      <c r="M231" s="89">
        <f t="shared" si="51"/>
        <v>18713.20885992223</v>
      </c>
      <c r="N231" s="89">
        <f t="shared" si="52"/>
        <v>90612.208859922233</v>
      </c>
      <c r="O231" s="89">
        <f t="shared" si="53"/>
        <v>16635.250387354914</v>
      </c>
      <c r="P231" s="90">
        <f t="shared" si="47"/>
        <v>0.95459447195859437</v>
      </c>
      <c r="Q231" s="1">
        <v>3581.8079114682769</v>
      </c>
      <c r="R231" s="90">
        <f t="shared" si="54"/>
        <v>0.45691995947315095</v>
      </c>
      <c r="S231" s="90">
        <f t="shared" si="54"/>
        <v>0.44782591162624685</v>
      </c>
      <c r="T231" s="92">
        <v>5447</v>
      </c>
      <c r="U231" s="191">
        <v>49350</v>
      </c>
      <c r="V231" s="191">
        <v>9116.9406983188619</v>
      </c>
      <c r="W231" s="196"/>
      <c r="X231" s="89">
        <v>0</v>
      </c>
      <c r="Y231" s="89">
        <f t="shared" si="55"/>
        <v>0</v>
      </c>
      <c r="Z231" s="1"/>
    </row>
    <row r="232" spans="2:27">
      <c r="B232" s="205">
        <v>4217</v>
      </c>
      <c r="C232" t="s">
        <v>259</v>
      </c>
      <c r="D232" s="1">
        <v>26577</v>
      </c>
      <c r="E232" s="86">
        <f t="shared" si="48"/>
        <v>14724.09972299169</v>
      </c>
      <c r="F232" s="87">
        <f t="shared" si="42"/>
        <v>0.84492531659271475</v>
      </c>
      <c r="G232" s="189">
        <f t="shared" si="49"/>
        <v>1729.7999272515556</v>
      </c>
      <c r="H232" s="189">
        <f t="shared" si="43"/>
        <v>3122.2888686890578</v>
      </c>
      <c r="I232" s="189">
        <f t="shared" si="44"/>
        <v>336.04241138941603</v>
      </c>
      <c r="J232" s="88">
        <f t="shared" si="45"/>
        <v>606.55655255789588</v>
      </c>
      <c r="K232" s="189">
        <f t="shared" si="50"/>
        <v>196.59430456372866</v>
      </c>
      <c r="L232" s="88">
        <f t="shared" si="46"/>
        <v>354.85271973753021</v>
      </c>
      <c r="M232" s="89">
        <f t="shared" si="51"/>
        <v>3477.141588426588</v>
      </c>
      <c r="N232" s="89">
        <f t="shared" si="52"/>
        <v>30054.141588426588</v>
      </c>
      <c r="O232" s="89">
        <f t="shared" si="53"/>
        <v>16650.493954806974</v>
      </c>
      <c r="P232" s="90">
        <f t="shared" si="47"/>
        <v>0.95546920632590671</v>
      </c>
      <c r="Q232" s="1">
        <v>-152.44873871851587</v>
      </c>
      <c r="R232" s="90">
        <f t="shared" si="54"/>
        <v>0.37228274900604119</v>
      </c>
      <c r="S232" s="90">
        <f t="shared" si="54"/>
        <v>0.3517555278297736</v>
      </c>
      <c r="T232" s="92">
        <v>1805</v>
      </c>
      <c r="U232" s="191">
        <v>19367</v>
      </c>
      <c r="V232" s="191">
        <v>10892.575928008999</v>
      </c>
      <c r="W232" s="196"/>
      <c r="X232" s="89">
        <v>0</v>
      </c>
      <c r="Y232" s="89">
        <f t="shared" si="55"/>
        <v>0</v>
      </c>
      <c r="Z232" s="1"/>
    </row>
    <row r="233" spans="2:27">
      <c r="B233" s="205">
        <v>4218</v>
      </c>
      <c r="C233" t="s">
        <v>260</v>
      </c>
      <c r="D233" s="1">
        <v>22067</v>
      </c>
      <c r="E233" s="86">
        <f t="shared" si="48"/>
        <v>15921.35642135642</v>
      </c>
      <c r="F233" s="87">
        <f t="shared" si="42"/>
        <v>0.91362849803945312</v>
      </c>
      <c r="G233" s="189">
        <f t="shared" si="49"/>
        <v>963.5556402981282</v>
      </c>
      <c r="H233" s="189">
        <f t="shared" si="43"/>
        <v>1335.4881174532056</v>
      </c>
      <c r="I233" s="189">
        <f t="shared" si="44"/>
        <v>0</v>
      </c>
      <c r="J233" s="88">
        <f t="shared" si="45"/>
        <v>0</v>
      </c>
      <c r="K233" s="189">
        <f t="shared" si="50"/>
        <v>-139.44810682568738</v>
      </c>
      <c r="L233" s="88">
        <f t="shared" si="46"/>
        <v>-193.27507606040271</v>
      </c>
      <c r="M233" s="89">
        <f t="shared" si="51"/>
        <v>1142.213041392803</v>
      </c>
      <c r="N233" s="89">
        <f t="shared" si="52"/>
        <v>23209.213041392803</v>
      </c>
      <c r="O233" s="89">
        <f t="shared" si="53"/>
        <v>16745.463954828861</v>
      </c>
      <c r="P233" s="90">
        <f t="shared" si="47"/>
        <v>0.9609189491859067</v>
      </c>
      <c r="Q233" s="1">
        <v>-1240.0349051019971</v>
      </c>
      <c r="R233" s="90">
        <f t="shared" si="54"/>
        <v>0.34309190505173465</v>
      </c>
      <c r="S233" s="90">
        <f t="shared" si="54"/>
        <v>0.35568944817271031</v>
      </c>
      <c r="T233" s="92">
        <v>1386</v>
      </c>
      <c r="U233" s="191">
        <v>16430</v>
      </c>
      <c r="V233" s="191">
        <v>11744.102930664762</v>
      </c>
      <c r="W233" s="196"/>
      <c r="X233" s="89">
        <v>0</v>
      </c>
      <c r="Y233" s="89">
        <f t="shared" si="55"/>
        <v>0</v>
      </c>
      <c r="Z233" s="1"/>
    </row>
    <row r="234" spans="2:27">
      <c r="B234" s="205">
        <v>4219</v>
      </c>
      <c r="C234" t="s">
        <v>261</v>
      </c>
      <c r="D234" s="1">
        <v>50632</v>
      </c>
      <c r="E234" s="86">
        <f t="shared" si="48"/>
        <v>13178.552837064028</v>
      </c>
      <c r="F234" s="87">
        <f t="shared" si="42"/>
        <v>0.75623590831179999</v>
      </c>
      <c r="G234" s="189">
        <f t="shared" si="49"/>
        <v>2718.9499342452596</v>
      </c>
      <c r="H234" s="189">
        <f t="shared" si="43"/>
        <v>10446.205647370287</v>
      </c>
      <c r="I234" s="189">
        <f t="shared" si="44"/>
        <v>876.9838214640979</v>
      </c>
      <c r="J234" s="88">
        <f t="shared" si="45"/>
        <v>3369.3718420650644</v>
      </c>
      <c r="K234" s="189">
        <f t="shared" si="50"/>
        <v>737.53571463841058</v>
      </c>
      <c r="L234" s="88">
        <f t="shared" si="46"/>
        <v>2833.6122156407737</v>
      </c>
      <c r="M234" s="89">
        <f t="shared" si="51"/>
        <v>13279.81786301106</v>
      </c>
      <c r="N234" s="89">
        <f t="shared" si="52"/>
        <v>63911.817863011063</v>
      </c>
      <c r="O234" s="89">
        <f t="shared" si="53"/>
        <v>16635.038485947698</v>
      </c>
      <c r="P234" s="90">
        <f t="shared" si="47"/>
        <v>0.95458231224309753</v>
      </c>
      <c r="Q234" s="1">
        <v>2537.0599478357199</v>
      </c>
      <c r="R234" s="90">
        <f t="shared" si="54"/>
        <v>0.39508996225167387</v>
      </c>
      <c r="S234" s="90">
        <f t="shared" si="54"/>
        <v>0.39000634448188626</v>
      </c>
      <c r="T234" s="92">
        <v>3842</v>
      </c>
      <c r="U234" s="191">
        <v>36293</v>
      </c>
      <c r="V234" s="191">
        <v>9480.9299895506792</v>
      </c>
      <c r="W234" s="196"/>
      <c r="X234" s="89">
        <v>0</v>
      </c>
      <c r="Y234" s="89">
        <f t="shared" si="55"/>
        <v>0</v>
      </c>
      <c r="Z234" s="1"/>
    </row>
    <row r="235" spans="2:27">
      <c r="B235" s="205">
        <v>4220</v>
      </c>
      <c r="C235" t="s">
        <v>262</v>
      </c>
      <c r="D235" s="1">
        <v>19564</v>
      </c>
      <c r="E235" s="86">
        <f t="shared" si="48"/>
        <v>16764.353041988001</v>
      </c>
      <c r="F235" s="87">
        <f t="shared" si="42"/>
        <v>0.96200287745645197</v>
      </c>
      <c r="G235" s="189">
        <f t="shared" si="49"/>
        <v>424.03780309391675</v>
      </c>
      <c r="H235" s="189">
        <f t="shared" si="43"/>
        <v>494.85211621060085</v>
      </c>
      <c r="I235" s="189">
        <f t="shared" si="44"/>
        <v>0</v>
      </c>
      <c r="J235" s="88">
        <f t="shared" si="45"/>
        <v>0</v>
      </c>
      <c r="K235" s="189">
        <f t="shared" si="50"/>
        <v>-139.44810682568738</v>
      </c>
      <c r="L235" s="88">
        <f t="shared" si="46"/>
        <v>-162.73594066557715</v>
      </c>
      <c r="M235" s="89">
        <f t="shared" si="51"/>
        <v>332.11617554502368</v>
      </c>
      <c r="N235" s="89">
        <f t="shared" si="52"/>
        <v>19896.116175545023</v>
      </c>
      <c r="O235" s="89">
        <f t="shared" si="53"/>
        <v>17048.942738256232</v>
      </c>
      <c r="P235" s="90">
        <f t="shared" si="47"/>
        <v>0.9783337257760264</v>
      </c>
      <c r="Q235" s="1">
        <v>-668.42668416596757</v>
      </c>
      <c r="R235" s="90">
        <f t="shared" si="54"/>
        <v>0.31302013422818792</v>
      </c>
      <c r="S235" s="90">
        <f t="shared" si="54"/>
        <v>0.30739451240201709</v>
      </c>
      <c r="T235" s="92">
        <v>1167</v>
      </c>
      <c r="U235" s="191">
        <v>14900</v>
      </c>
      <c r="V235" s="191">
        <v>12822.719449225475</v>
      </c>
      <c r="W235" s="196"/>
      <c r="X235" s="89">
        <v>0</v>
      </c>
      <c r="Y235" s="89">
        <f t="shared" si="55"/>
        <v>0</v>
      </c>
      <c r="Z235" s="1"/>
    </row>
    <row r="236" spans="2:27">
      <c r="B236" s="205">
        <v>4221</v>
      </c>
      <c r="C236" t="s">
        <v>263</v>
      </c>
      <c r="D236" s="1">
        <v>34309</v>
      </c>
      <c r="E236" s="86">
        <f t="shared" si="48"/>
        <v>28377.998345740281</v>
      </c>
      <c r="F236" s="87">
        <f t="shared" si="42"/>
        <v>1.6284383892824084</v>
      </c>
      <c r="G236" s="189">
        <f t="shared" si="49"/>
        <v>-7008.6951913075427</v>
      </c>
      <c r="H236" s="189">
        <f t="shared" si="43"/>
        <v>-8473.5124862908197</v>
      </c>
      <c r="I236" s="189">
        <f t="shared" si="44"/>
        <v>0</v>
      </c>
      <c r="J236" s="88">
        <f t="shared" si="45"/>
        <v>0</v>
      </c>
      <c r="K236" s="189">
        <f t="shared" si="50"/>
        <v>-139.44810682568738</v>
      </c>
      <c r="L236" s="88">
        <f t="shared" si="46"/>
        <v>-168.59276115225606</v>
      </c>
      <c r="M236" s="89">
        <f t="shared" si="51"/>
        <v>-8642.1052474430762</v>
      </c>
      <c r="N236" s="89">
        <f t="shared" si="52"/>
        <v>25666.894752556924</v>
      </c>
      <c r="O236" s="89">
        <f t="shared" si="53"/>
        <v>21229.855047607049</v>
      </c>
      <c r="P236" s="90">
        <f t="shared" si="47"/>
        <v>1.2182505100333705</v>
      </c>
      <c r="Q236" s="1">
        <v>-4432.5964299664129</v>
      </c>
      <c r="R236" s="90">
        <f t="shared" si="54"/>
        <v>0.22100430620306771</v>
      </c>
      <c r="S236" s="90">
        <f t="shared" si="54"/>
        <v>0.21696458972266061</v>
      </c>
      <c r="T236" s="92">
        <v>1209</v>
      </c>
      <c r="U236" s="191">
        <v>28099</v>
      </c>
      <c r="V236" s="191">
        <v>23318.672199170123</v>
      </c>
      <c r="W236" s="196"/>
      <c r="X236" s="89">
        <v>0</v>
      </c>
      <c r="Y236" s="89">
        <f t="shared" si="55"/>
        <v>0</v>
      </c>
      <c r="Z236" s="1"/>
    </row>
    <row r="237" spans="2:27">
      <c r="B237" s="205">
        <v>4222</v>
      </c>
      <c r="C237" t="s">
        <v>264</v>
      </c>
      <c r="D237" s="1">
        <v>59263</v>
      </c>
      <c r="E237" s="86">
        <f t="shared" si="48"/>
        <v>56067.17123935667</v>
      </c>
      <c r="F237" s="87">
        <f t="shared" si="42"/>
        <v>3.2173493321224313</v>
      </c>
      <c r="G237" s="189">
        <f t="shared" si="49"/>
        <v>-24729.765843222031</v>
      </c>
      <c r="H237" s="189">
        <f t="shared" si="43"/>
        <v>-26139.362496285685</v>
      </c>
      <c r="I237" s="189">
        <f t="shared" si="44"/>
        <v>0</v>
      </c>
      <c r="J237" s="88">
        <f t="shared" si="45"/>
        <v>0</v>
      </c>
      <c r="K237" s="189">
        <f t="shared" si="50"/>
        <v>-139.44810682568738</v>
      </c>
      <c r="L237" s="88">
        <f t="shared" si="46"/>
        <v>-147.39664891475158</v>
      </c>
      <c r="M237" s="89">
        <f t="shared" si="51"/>
        <v>-26286.759145200438</v>
      </c>
      <c r="N237" s="89">
        <f t="shared" si="52"/>
        <v>32976.240854799558</v>
      </c>
      <c r="O237" s="89">
        <f t="shared" si="53"/>
        <v>31197.95728930895</v>
      </c>
      <c r="P237" s="90">
        <f t="shared" si="47"/>
        <v>1.7902584494557792</v>
      </c>
      <c r="Q237" s="1">
        <v>-12211.686506595945</v>
      </c>
      <c r="R237" s="90">
        <f t="shared" si="54"/>
        <v>0.13654757110254492</v>
      </c>
      <c r="S237" s="90">
        <f t="shared" si="54"/>
        <v>0.11719292939975802</v>
      </c>
      <c r="T237" s="92">
        <v>1057</v>
      </c>
      <c r="U237" s="191">
        <v>52143</v>
      </c>
      <c r="V237" s="191">
        <v>50185.755534167467</v>
      </c>
      <c r="W237" s="196"/>
      <c r="X237" s="89">
        <v>0</v>
      </c>
      <c r="Y237" s="89">
        <f t="shared" si="55"/>
        <v>0</v>
      </c>
      <c r="Z237" s="1"/>
    </row>
    <row r="238" spans="2:27">
      <c r="B238" s="205">
        <v>4223</v>
      </c>
      <c r="C238" t="s">
        <v>265</v>
      </c>
      <c r="D238" s="1">
        <v>216252</v>
      </c>
      <c r="E238" s="86">
        <f t="shared" si="48"/>
        <v>13711.133654577732</v>
      </c>
      <c r="F238" s="87">
        <f t="shared" si="42"/>
        <v>0.78679743834180327</v>
      </c>
      <c r="G238" s="189">
        <f t="shared" si="49"/>
        <v>2378.0982110364889</v>
      </c>
      <c r="H238" s="189">
        <f t="shared" si="43"/>
        <v>37507.364984467509</v>
      </c>
      <c r="I238" s="189">
        <f t="shared" si="44"/>
        <v>690.58053533430132</v>
      </c>
      <c r="J238" s="88">
        <f t="shared" si="45"/>
        <v>10891.836203292602</v>
      </c>
      <c r="K238" s="189">
        <f t="shared" si="50"/>
        <v>551.13242850861388</v>
      </c>
      <c r="L238" s="88">
        <f t="shared" si="46"/>
        <v>8692.4606624378575</v>
      </c>
      <c r="M238" s="89">
        <f t="shared" si="51"/>
        <v>46199.825646905367</v>
      </c>
      <c r="N238" s="89">
        <f t="shared" si="52"/>
        <v>262451.82564690534</v>
      </c>
      <c r="O238" s="89">
        <f t="shared" si="53"/>
        <v>16640.364294122832</v>
      </c>
      <c r="P238" s="90">
        <f t="shared" si="47"/>
        <v>0.95488792754339735</v>
      </c>
      <c r="Q238" s="1">
        <v>5534.7556525936889</v>
      </c>
      <c r="R238" s="90">
        <f t="shared" si="54"/>
        <v>0.49342209760847494</v>
      </c>
      <c r="S238" s="90">
        <f t="shared" si="54"/>
        <v>0.4792188694420238</v>
      </c>
      <c r="T238" s="92">
        <v>15772</v>
      </c>
      <c r="U238" s="191">
        <v>144803</v>
      </c>
      <c r="V238" s="191">
        <v>9269.1716809627433</v>
      </c>
      <c r="W238" s="196"/>
      <c r="X238" s="89">
        <v>0</v>
      </c>
      <c r="Y238" s="89">
        <f t="shared" si="55"/>
        <v>0</v>
      </c>
      <c r="Z238" s="1"/>
    </row>
    <row r="239" spans="2:27">
      <c r="B239" s="205">
        <v>4224</v>
      </c>
      <c r="C239" t="s">
        <v>266</v>
      </c>
      <c r="D239" s="1">
        <v>30585</v>
      </c>
      <c r="E239" s="86">
        <f t="shared" si="48"/>
        <v>33832.964601769912</v>
      </c>
      <c r="F239" s="87">
        <f t="shared" si="42"/>
        <v>1.9414652756516575</v>
      </c>
      <c r="G239" s="189">
        <f t="shared" si="49"/>
        <v>-10499.873595166508</v>
      </c>
      <c r="H239" s="189">
        <f t="shared" si="43"/>
        <v>-9491.8857300305244</v>
      </c>
      <c r="I239" s="189">
        <f t="shared" si="44"/>
        <v>0</v>
      </c>
      <c r="J239" s="88">
        <f t="shared" si="45"/>
        <v>0</v>
      </c>
      <c r="K239" s="189">
        <f t="shared" si="50"/>
        <v>-139.44810682568738</v>
      </c>
      <c r="L239" s="88">
        <f t="shared" si="46"/>
        <v>-126.06108857042139</v>
      </c>
      <c r="M239" s="89">
        <f t="shared" si="51"/>
        <v>-9617.9468186009453</v>
      </c>
      <c r="N239" s="89">
        <f t="shared" si="52"/>
        <v>20967.053181399053</v>
      </c>
      <c r="O239" s="89">
        <f t="shared" si="53"/>
        <v>23193.642899777715</v>
      </c>
      <c r="P239" s="90">
        <f t="shared" si="47"/>
        <v>1.3309401891263002</v>
      </c>
      <c r="Q239" s="1">
        <v>-4831.8790179401467</v>
      </c>
      <c r="R239" s="90">
        <f t="shared" si="54"/>
        <v>0.21528191679580402</v>
      </c>
      <c r="S239" s="90">
        <f t="shared" si="54"/>
        <v>0.23006963923469106</v>
      </c>
      <c r="T239" s="92">
        <v>904</v>
      </c>
      <c r="U239" s="191">
        <v>25167</v>
      </c>
      <c r="V239" s="191">
        <v>27504.918032786885</v>
      </c>
      <c r="W239" s="196"/>
      <c r="X239" s="89">
        <v>0</v>
      </c>
      <c r="Y239" s="89">
        <f t="shared" si="55"/>
        <v>0</v>
      </c>
      <c r="Z239" s="1"/>
      <c r="AA239" s="1"/>
    </row>
    <row r="240" spans="2:27">
      <c r="B240" s="205">
        <v>4225</v>
      </c>
      <c r="C240" t="s">
        <v>267</v>
      </c>
      <c r="D240" s="1">
        <v>146012</v>
      </c>
      <c r="E240" s="86">
        <f t="shared" si="48"/>
        <v>13368.613806995056</v>
      </c>
      <c r="F240" s="87">
        <f t="shared" si="42"/>
        <v>0.76714233574791246</v>
      </c>
      <c r="G240" s="189">
        <f t="shared" si="49"/>
        <v>2597.3109134894016</v>
      </c>
      <c r="H240" s="189">
        <f t="shared" si="43"/>
        <v>28367.829797131246</v>
      </c>
      <c r="I240" s="189">
        <f t="shared" si="44"/>
        <v>810.4624819882381</v>
      </c>
      <c r="J240" s="88">
        <f t="shared" si="45"/>
        <v>8851.871228275535</v>
      </c>
      <c r="K240" s="189">
        <f t="shared" si="50"/>
        <v>671.01437516255078</v>
      </c>
      <c r="L240" s="88">
        <f t="shared" si="46"/>
        <v>7328.819005525379</v>
      </c>
      <c r="M240" s="89">
        <f t="shared" si="51"/>
        <v>35696.648802656622</v>
      </c>
      <c r="N240" s="89">
        <f t="shared" si="52"/>
        <v>181708.64880265662</v>
      </c>
      <c r="O240" s="89">
        <f t="shared" si="53"/>
        <v>16636.939095647009</v>
      </c>
      <c r="P240" s="90">
        <f t="shared" si="47"/>
        <v>0.95469137651745872</v>
      </c>
      <c r="Q240" s="1">
        <v>7468.9906846074155</v>
      </c>
      <c r="R240" s="90">
        <f t="shared" si="54"/>
        <v>0.45631900739071024</v>
      </c>
      <c r="S240" s="90">
        <f t="shared" si="54"/>
        <v>0.44925208673591194</v>
      </c>
      <c r="T240" s="92">
        <v>10922</v>
      </c>
      <c r="U240" s="191">
        <v>100261</v>
      </c>
      <c r="V240" s="191">
        <v>9224.4916735670249</v>
      </c>
      <c r="W240" s="196"/>
      <c r="X240" s="89">
        <v>0</v>
      </c>
      <c r="Y240" s="89">
        <f t="shared" si="55"/>
        <v>0</v>
      </c>
      <c r="Z240" s="1"/>
    </row>
    <row r="241" spans="2:27">
      <c r="B241" s="205">
        <v>4226</v>
      </c>
      <c r="C241" t="s">
        <v>268</v>
      </c>
      <c r="D241" s="1">
        <v>26289</v>
      </c>
      <c r="E241" s="86">
        <f t="shared" si="48"/>
        <v>14653.846153846152</v>
      </c>
      <c r="F241" s="87">
        <f t="shared" si="42"/>
        <v>0.84089389733661102</v>
      </c>
      <c r="G241" s="189">
        <f t="shared" si="49"/>
        <v>1774.7622115046997</v>
      </c>
      <c r="H241" s="189">
        <f t="shared" si="43"/>
        <v>3183.9234074394312</v>
      </c>
      <c r="I241" s="189">
        <f t="shared" si="44"/>
        <v>360.63116059035428</v>
      </c>
      <c r="J241" s="88">
        <f t="shared" si="45"/>
        <v>646.97230209909549</v>
      </c>
      <c r="K241" s="189">
        <f t="shared" si="50"/>
        <v>221.18305376466691</v>
      </c>
      <c r="L241" s="88">
        <f t="shared" si="46"/>
        <v>396.80239845381243</v>
      </c>
      <c r="M241" s="89">
        <f t="shared" si="51"/>
        <v>3580.7258058932439</v>
      </c>
      <c r="N241" s="89">
        <f t="shared" si="52"/>
        <v>29869.725805893242</v>
      </c>
      <c r="O241" s="89">
        <f t="shared" si="53"/>
        <v>16649.791419115521</v>
      </c>
      <c r="P241" s="90">
        <f t="shared" si="47"/>
        <v>0.95542889213334581</v>
      </c>
      <c r="Q241" s="1">
        <v>922.3357799107971</v>
      </c>
      <c r="R241" s="90">
        <f t="shared" si="54"/>
        <v>0.40906898215147131</v>
      </c>
      <c r="S241" s="90">
        <f t="shared" si="54"/>
        <v>0.40278550842950256</v>
      </c>
      <c r="T241" s="92">
        <v>1794</v>
      </c>
      <c r="U241" s="191">
        <v>18657</v>
      </c>
      <c r="V241" s="191">
        <v>10446.248600223964</v>
      </c>
      <c r="W241" s="196"/>
      <c r="X241" s="89">
        <v>0</v>
      </c>
      <c r="Y241" s="89">
        <f t="shared" si="55"/>
        <v>0</v>
      </c>
      <c r="Z241" s="1"/>
    </row>
    <row r="242" spans="2:27">
      <c r="B242" s="205">
        <v>4227</v>
      </c>
      <c r="C242" t="s">
        <v>269</v>
      </c>
      <c r="D242" s="1">
        <v>115223</v>
      </c>
      <c r="E242" s="86">
        <f t="shared" si="48"/>
        <v>18459.307914130088</v>
      </c>
      <c r="F242" s="87">
        <f t="shared" si="42"/>
        <v>1.0592658890427411</v>
      </c>
      <c r="G242" s="189">
        <f t="shared" si="49"/>
        <v>-660.73331507701891</v>
      </c>
      <c r="H242" s="189">
        <f t="shared" si="43"/>
        <v>-4124.2973527107524</v>
      </c>
      <c r="I242" s="189">
        <f t="shared" si="44"/>
        <v>0</v>
      </c>
      <c r="J242" s="88">
        <f t="shared" si="45"/>
        <v>0</v>
      </c>
      <c r="K242" s="189">
        <f t="shared" si="50"/>
        <v>-139.44810682568738</v>
      </c>
      <c r="L242" s="88">
        <f t="shared" si="46"/>
        <v>-870.43508280594062</v>
      </c>
      <c r="M242" s="89">
        <f t="shared" si="51"/>
        <v>-4994.7324355166929</v>
      </c>
      <c r="N242" s="89">
        <f t="shared" si="52"/>
        <v>110228.26756448331</v>
      </c>
      <c r="O242" s="89">
        <f t="shared" si="53"/>
        <v>17659.12649222738</v>
      </c>
      <c r="P242" s="90">
        <f t="shared" si="47"/>
        <v>1.0133484099470904</v>
      </c>
      <c r="Q242" s="1">
        <v>-5449.4825110424626</v>
      </c>
      <c r="R242" s="90">
        <f t="shared" si="54"/>
        <v>0.38414319178329026</v>
      </c>
      <c r="S242" s="90">
        <f t="shared" si="54"/>
        <v>0.36662519880814143</v>
      </c>
      <c r="T242" s="92">
        <v>6242</v>
      </c>
      <c r="U242" s="191">
        <v>83245</v>
      </c>
      <c r="V242" s="191">
        <v>13507.22050949213</v>
      </c>
      <c r="W242" s="196"/>
      <c r="X242" s="89">
        <v>0</v>
      </c>
      <c r="Y242" s="89">
        <f t="shared" si="55"/>
        <v>0</v>
      </c>
      <c r="Z242" s="1"/>
    </row>
    <row r="243" spans="2:27" ht="30.6" customHeight="1">
      <c r="B243" s="205">
        <v>4228</v>
      </c>
      <c r="C243" t="s">
        <v>270</v>
      </c>
      <c r="D243" s="1">
        <v>71705</v>
      </c>
      <c r="E243" s="86">
        <f t="shared" si="48"/>
        <v>37522.239665096808</v>
      </c>
      <c r="F243" s="87">
        <f t="shared" si="42"/>
        <v>2.153170029050715</v>
      </c>
      <c r="G243" s="189">
        <f t="shared" si="49"/>
        <v>-12861.00963569572</v>
      </c>
      <c r="H243" s="189">
        <f t="shared" si="43"/>
        <v>-24577.389413814522</v>
      </c>
      <c r="I243" s="189">
        <f t="shared" si="44"/>
        <v>0</v>
      </c>
      <c r="J243" s="88">
        <f t="shared" si="45"/>
        <v>0</v>
      </c>
      <c r="K243" s="189">
        <f t="shared" si="50"/>
        <v>-139.44810682568738</v>
      </c>
      <c r="L243" s="88">
        <f t="shared" si="46"/>
        <v>-266.48533214388857</v>
      </c>
      <c r="M243" s="89">
        <f t="shared" si="51"/>
        <v>-24843.874745958412</v>
      </c>
      <c r="N243" s="89">
        <f t="shared" si="52"/>
        <v>46861.125254041588</v>
      </c>
      <c r="O243" s="89">
        <f t="shared" si="53"/>
        <v>24521.781922575399</v>
      </c>
      <c r="P243" s="90">
        <f t="shared" si="47"/>
        <v>1.4071539003499611</v>
      </c>
      <c r="Q243" s="1">
        <v>-11638.847260269489</v>
      </c>
      <c r="R243" s="90">
        <f t="shared" si="54"/>
        <v>0.18161294575176323</v>
      </c>
      <c r="S243" s="90">
        <f t="shared" si="54"/>
        <v>0.17604804961792453</v>
      </c>
      <c r="T243" s="92">
        <v>1911</v>
      </c>
      <c r="U243" s="191">
        <v>60684</v>
      </c>
      <c r="V243" s="191">
        <v>31905.362776025235</v>
      </c>
      <c r="W243" s="196"/>
      <c r="X243" s="89">
        <v>0</v>
      </c>
      <c r="Y243" s="89">
        <f t="shared" si="55"/>
        <v>0</v>
      </c>
      <c r="Z243" s="1"/>
    </row>
    <row r="244" spans="2:27">
      <c r="B244" s="205">
        <v>4601</v>
      </c>
      <c r="C244" t="s">
        <v>271</v>
      </c>
      <c r="D244" s="1">
        <v>5459806</v>
      </c>
      <c r="E244" s="86">
        <f t="shared" si="48"/>
        <v>18516.604490266567</v>
      </c>
      <c r="F244" s="87">
        <f t="shared" si="42"/>
        <v>1.0625537863432599</v>
      </c>
      <c r="G244" s="189">
        <f t="shared" si="49"/>
        <v>-697.4031238043658</v>
      </c>
      <c r="H244" s="189">
        <f t="shared" si="43"/>
        <v>-205636.28508495531</v>
      </c>
      <c r="I244" s="189">
        <f t="shared" si="44"/>
        <v>0</v>
      </c>
      <c r="J244" s="88">
        <f t="shared" si="45"/>
        <v>0</v>
      </c>
      <c r="K244" s="189">
        <f t="shared" si="50"/>
        <v>-139.44810682568738</v>
      </c>
      <c r="L244" s="88">
        <f t="shared" si="46"/>
        <v>-41117.668778622181</v>
      </c>
      <c r="M244" s="89">
        <f t="shared" si="51"/>
        <v>-246753.95386357748</v>
      </c>
      <c r="N244" s="89">
        <f t="shared" si="52"/>
        <v>5213052.0461364221</v>
      </c>
      <c r="O244" s="89">
        <f t="shared" si="53"/>
        <v>17679.753259636513</v>
      </c>
      <c r="P244" s="90">
        <f t="shared" si="47"/>
        <v>1.014532052975277</v>
      </c>
      <c r="Q244" s="1">
        <v>-22808.740032998729</v>
      </c>
      <c r="R244" s="93">
        <f t="shared" si="54"/>
        <v>0.46864558897067149</v>
      </c>
      <c r="S244" s="93">
        <f t="shared" si="54"/>
        <v>0.46291266123240504</v>
      </c>
      <c r="T244" s="92">
        <v>294860</v>
      </c>
      <c r="U244" s="191">
        <v>3717579</v>
      </c>
      <c r="V244" s="191">
        <v>12657.354728660001</v>
      </c>
      <c r="W244" s="196"/>
      <c r="X244" s="89">
        <v>0</v>
      </c>
      <c r="Y244" s="89">
        <f t="shared" si="55"/>
        <v>0</v>
      </c>
      <c r="Z244" s="1"/>
      <c r="AA244" s="1"/>
    </row>
    <row r="245" spans="2:27">
      <c r="B245" s="205">
        <v>4602</v>
      </c>
      <c r="C245" t="s">
        <v>272</v>
      </c>
      <c r="D245" s="1">
        <v>294430</v>
      </c>
      <c r="E245" s="86">
        <f t="shared" si="48"/>
        <v>16964.162249366214</v>
      </c>
      <c r="F245" s="87">
        <f t="shared" si="42"/>
        <v>0.973468696146783</v>
      </c>
      <c r="G245" s="189">
        <f t="shared" si="49"/>
        <v>296.15991037186001</v>
      </c>
      <c r="H245" s="189">
        <f t="shared" si="43"/>
        <v>5140.1514044140022</v>
      </c>
      <c r="I245" s="189">
        <f t="shared" si="44"/>
        <v>0</v>
      </c>
      <c r="J245" s="88">
        <f t="shared" si="45"/>
        <v>0</v>
      </c>
      <c r="K245" s="189">
        <f t="shared" si="50"/>
        <v>-139.44810682568738</v>
      </c>
      <c r="L245" s="88">
        <f t="shared" si="46"/>
        <v>-2420.2613420666303</v>
      </c>
      <c r="M245" s="89">
        <f t="shared" si="51"/>
        <v>2719.8900623473719</v>
      </c>
      <c r="N245" s="89">
        <f t="shared" si="52"/>
        <v>297149.89006234735</v>
      </c>
      <c r="O245" s="89">
        <f t="shared" si="53"/>
        <v>17120.874052912386</v>
      </c>
      <c r="P245" s="90">
        <f t="shared" si="47"/>
        <v>0.98246142050454544</v>
      </c>
      <c r="Q245" s="1">
        <v>3602.9769077774858</v>
      </c>
      <c r="R245" s="93">
        <f t="shared" si="54"/>
        <v>0.43334923617669679</v>
      </c>
      <c r="S245" s="93">
        <f t="shared" si="54"/>
        <v>0.43855210560969593</v>
      </c>
      <c r="T245" s="92">
        <v>17356</v>
      </c>
      <c r="U245" s="191">
        <v>205414</v>
      </c>
      <c r="V245" s="191">
        <v>11792.525403295253</v>
      </c>
      <c r="W245" s="196"/>
      <c r="X245" s="89">
        <v>0</v>
      </c>
      <c r="Y245" s="89">
        <f t="shared" si="55"/>
        <v>0</v>
      </c>
      <c r="Z245" s="1"/>
    </row>
    <row r="246" spans="2:27">
      <c r="B246" s="205">
        <v>4611</v>
      </c>
      <c r="C246" t="s">
        <v>273</v>
      </c>
      <c r="D246" s="1">
        <v>67513</v>
      </c>
      <c r="E246" s="86">
        <f t="shared" si="48"/>
        <v>16406.561360874846</v>
      </c>
      <c r="F246" s="87">
        <f t="shared" si="42"/>
        <v>0.9414714184792542</v>
      </c>
      <c r="G246" s="189">
        <f t="shared" si="49"/>
        <v>653.02447900633558</v>
      </c>
      <c r="H246" s="189">
        <f t="shared" si="43"/>
        <v>2687.1957311110709</v>
      </c>
      <c r="I246" s="189">
        <f t="shared" si="44"/>
        <v>0</v>
      </c>
      <c r="J246" s="88">
        <f t="shared" si="45"/>
        <v>0</v>
      </c>
      <c r="K246" s="189">
        <f t="shared" si="50"/>
        <v>-139.44810682568738</v>
      </c>
      <c r="L246" s="88">
        <f t="shared" si="46"/>
        <v>-573.82895958770359</v>
      </c>
      <c r="M246" s="89">
        <f t="shared" si="51"/>
        <v>2113.3667715233673</v>
      </c>
      <c r="N246" s="89">
        <f t="shared" si="52"/>
        <v>69626.366771523361</v>
      </c>
      <c r="O246" s="89">
        <f t="shared" si="53"/>
        <v>16920.137733055493</v>
      </c>
      <c r="P246" s="90">
        <f t="shared" si="47"/>
        <v>0.97094240054423508</v>
      </c>
      <c r="Q246" s="1">
        <v>220.03885085875072</v>
      </c>
      <c r="R246" s="93">
        <f t="shared" si="54"/>
        <v>0.43078455474081295</v>
      </c>
      <c r="S246" s="93">
        <f t="shared" si="54"/>
        <v>0.42313515979444638</v>
      </c>
      <c r="T246" s="92">
        <v>4115</v>
      </c>
      <c r="U246" s="191">
        <v>47186</v>
      </c>
      <c r="V246" s="191">
        <v>11528.463229904715</v>
      </c>
      <c r="W246" s="196"/>
      <c r="X246" s="89">
        <v>0</v>
      </c>
      <c r="Y246" s="89">
        <f t="shared" si="55"/>
        <v>0</v>
      </c>
      <c r="Z246" s="1"/>
    </row>
    <row r="247" spans="2:27">
      <c r="B247" s="205">
        <v>4612</v>
      </c>
      <c r="C247" t="s">
        <v>274</v>
      </c>
      <c r="D247" s="1">
        <v>92698</v>
      </c>
      <c r="E247" s="86">
        <f t="shared" si="48"/>
        <v>16076.656260839403</v>
      </c>
      <c r="F247" s="87">
        <f t="shared" si="42"/>
        <v>0.92254019848366176</v>
      </c>
      <c r="G247" s="189">
        <f t="shared" si="49"/>
        <v>864.16374302901909</v>
      </c>
      <c r="H247" s="189">
        <f t="shared" si="43"/>
        <v>4982.7681423053236</v>
      </c>
      <c r="I247" s="189">
        <f t="shared" si="44"/>
        <v>0</v>
      </c>
      <c r="J247" s="88">
        <f t="shared" si="45"/>
        <v>0</v>
      </c>
      <c r="K247" s="189">
        <f t="shared" si="50"/>
        <v>-139.44810682568738</v>
      </c>
      <c r="L247" s="88">
        <f t="shared" si="46"/>
        <v>-804.05778395691334</v>
      </c>
      <c r="M247" s="89">
        <f t="shared" si="51"/>
        <v>4178.7103583484104</v>
      </c>
      <c r="N247" s="89">
        <f t="shared" si="52"/>
        <v>96876.710358348413</v>
      </c>
      <c r="O247" s="89">
        <f t="shared" si="53"/>
        <v>16801.371897042736</v>
      </c>
      <c r="P247" s="90">
        <f t="shared" si="47"/>
        <v>0.96412716134582188</v>
      </c>
      <c r="Q247" s="1">
        <v>1471.5185647755829</v>
      </c>
      <c r="R247" s="93">
        <f t="shared" si="54"/>
        <v>0.49710907975063795</v>
      </c>
      <c r="S247" s="93">
        <f t="shared" si="54"/>
        <v>0.49347405943906869</v>
      </c>
      <c r="T247" s="92">
        <v>5766</v>
      </c>
      <c r="U247" s="191">
        <v>61918</v>
      </c>
      <c r="V247" s="191">
        <v>10764.603616133518</v>
      </c>
      <c r="W247" s="196"/>
      <c r="X247" s="89">
        <v>0</v>
      </c>
      <c r="Y247" s="89">
        <f t="shared" si="55"/>
        <v>0</v>
      </c>
      <c r="Z247" s="1"/>
    </row>
    <row r="248" spans="2:27">
      <c r="B248" s="205">
        <v>4613</v>
      </c>
      <c r="C248" t="s">
        <v>275</v>
      </c>
      <c r="D248" s="1">
        <v>219536</v>
      </c>
      <c r="E248" s="86">
        <f t="shared" si="48"/>
        <v>17519.431809113401</v>
      </c>
      <c r="F248" s="87">
        <f t="shared" si="42"/>
        <v>1.005332193229127</v>
      </c>
      <c r="G248" s="189">
        <f t="shared" si="49"/>
        <v>-59.21260786633939</v>
      </c>
      <c r="H248" s="189">
        <f t="shared" si="43"/>
        <v>-741.99318917309893</v>
      </c>
      <c r="I248" s="189">
        <f t="shared" si="44"/>
        <v>0</v>
      </c>
      <c r="J248" s="88">
        <f t="shared" si="45"/>
        <v>0</v>
      </c>
      <c r="K248" s="189">
        <f t="shared" si="50"/>
        <v>-139.44810682568738</v>
      </c>
      <c r="L248" s="88">
        <f t="shared" si="46"/>
        <v>-1747.4242266326885</v>
      </c>
      <c r="M248" s="89">
        <f t="shared" si="51"/>
        <v>-2489.4174158057876</v>
      </c>
      <c r="N248" s="89">
        <f t="shared" si="52"/>
        <v>217046.5825841942</v>
      </c>
      <c r="O248" s="89">
        <f t="shared" si="53"/>
        <v>17320.771094421372</v>
      </c>
      <c r="P248" s="90">
        <f t="shared" si="47"/>
        <v>0.99393227945418927</v>
      </c>
      <c r="Q248" s="1">
        <v>2578.4494095044629</v>
      </c>
      <c r="R248" s="93">
        <f t="shared" si="54"/>
        <v>0.47024826043571144</v>
      </c>
      <c r="S248" s="93">
        <f t="shared" si="54"/>
        <v>0.45077166549258429</v>
      </c>
      <c r="T248" s="92">
        <v>12531</v>
      </c>
      <c r="U248" s="191">
        <v>149319</v>
      </c>
      <c r="V248" s="191">
        <v>12075.940153659523</v>
      </c>
      <c r="W248" s="196"/>
      <c r="X248" s="89">
        <v>0</v>
      </c>
      <c r="Y248" s="89">
        <f t="shared" si="55"/>
        <v>0</v>
      </c>
      <c r="Z248" s="1"/>
    </row>
    <row r="249" spans="2:27">
      <c r="B249" s="205">
        <v>4614</v>
      </c>
      <c r="C249" t="s">
        <v>276</v>
      </c>
      <c r="D249" s="1">
        <v>402796</v>
      </c>
      <c r="E249" s="86">
        <f t="shared" si="48"/>
        <v>20896.244034031955</v>
      </c>
      <c r="F249" s="87">
        <f t="shared" si="42"/>
        <v>1.1991066305047899</v>
      </c>
      <c r="G249" s="189">
        <f t="shared" si="49"/>
        <v>-2220.3724318142145</v>
      </c>
      <c r="H249" s="189">
        <f t="shared" si="43"/>
        <v>-42799.898995650801</v>
      </c>
      <c r="I249" s="189">
        <f t="shared" si="44"/>
        <v>0</v>
      </c>
      <c r="J249" s="88">
        <f t="shared" si="45"/>
        <v>0</v>
      </c>
      <c r="K249" s="189">
        <f t="shared" si="50"/>
        <v>-139.44810682568738</v>
      </c>
      <c r="L249" s="88">
        <f t="shared" si="46"/>
        <v>-2688.0017071719499</v>
      </c>
      <c r="M249" s="89">
        <f t="shared" si="51"/>
        <v>-45487.90070282275</v>
      </c>
      <c r="N249" s="89">
        <f t="shared" si="52"/>
        <v>357308.09929717728</v>
      </c>
      <c r="O249" s="89">
        <f t="shared" si="53"/>
        <v>18536.423495392057</v>
      </c>
      <c r="P249" s="90">
        <f t="shared" si="47"/>
        <v>1.0636910768734282</v>
      </c>
      <c r="Q249" s="1">
        <v>-9058.5884400599607</v>
      </c>
      <c r="R249" s="93">
        <f t="shared" si="54"/>
        <v>0.58702941234412243</v>
      </c>
      <c r="S249" s="93">
        <f t="shared" si="54"/>
        <v>0.59312197182292836</v>
      </c>
      <c r="T249" s="92">
        <v>19276</v>
      </c>
      <c r="U249" s="191">
        <v>253805</v>
      </c>
      <c r="V249" s="191">
        <v>13116.537467700258</v>
      </c>
      <c r="W249" s="196"/>
      <c r="X249" s="89">
        <v>0</v>
      </c>
      <c r="Y249" s="89">
        <f t="shared" si="55"/>
        <v>0</v>
      </c>
      <c r="Z249" s="1"/>
    </row>
    <row r="250" spans="2:27">
      <c r="B250" s="205">
        <v>4615</v>
      </c>
      <c r="C250" t="s">
        <v>277</v>
      </c>
      <c r="D250" s="1">
        <v>54419</v>
      </c>
      <c r="E250" s="86">
        <f t="shared" si="48"/>
        <v>16811.553907939451</v>
      </c>
      <c r="F250" s="87">
        <f t="shared" si="42"/>
        <v>0.9647114441843182</v>
      </c>
      <c r="G250" s="189">
        <f t="shared" si="49"/>
        <v>393.82924888498849</v>
      </c>
      <c r="H250" s="189">
        <f t="shared" si="43"/>
        <v>1274.8252786407077</v>
      </c>
      <c r="I250" s="189">
        <f t="shared" si="44"/>
        <v>0</v>
      </c>
      <c r="J250" s="88">
        <f t="shared" si="45"/>
        <v>0</v>
      </c>
      <c r="K250" s="189">
        <f t="shared" si="50"/>
        <v>-139.44810682568738</v>
      </c>
      <c r="L250" s="88">
        <f t="shared" si="46"/>
        <v>-451.39352179475003</v>
      </c>
      <c r="M250" s="89">
        <f t="shared" si="51"/>
        <v>823.43175684595758</v>
      </c>
      <c r="N250" s="89">
        <f t="shared" si="52"/>
        <v>55242.431756845959</v>
      </c>
      <c r="O250" s="89">
        <f t="shared" si="53"/>
        <v>17065.935049998752</v>
      </c>
      <c r="P250" s="90">
        <f t="shared" si="47"/>
        <v>0.97930880979805812</v>
      </c>
      <c r="Q250" s="1">
        <v>446.34117138025545</v>
      </c>
      <c r="R250" s="93">
        <f t="shared" si="54"/>
        <v>0.51462606807871081</v>
      </c>
      <c r="S250" s="93">
        <f t="shared" si="54"/>
        <v>0.50105666555344575</v>
      </c>
      <c r="T250" s="92">
        <v>3237</v>
      </c>
      <c r="U250" s="191">
        <v>35929</v>
      </c>
      <c r="V250" s="191">
        <v>11199.812967581049</v>
      </c>
      <c r="W250" s="196"/>
      <c r="X250" s="89">
        <v>0</v>
      </c>
      <c r="Y250" s="89">
        <f t="shared" si="55"/>
        <v>0</v>
      </c>
      <c r="Z250" s="1"/>
    </row>
    <row r="251" spans="2:27">
      <c r="B251" s="205">
        <v>4616</v>
      </c>
      <c r="C251" t="s">
        <v>278</v>
      </c>
      <c r="D251" s="1">
        <v>48746</v>
      </c>
      <c r="E251" s="86">
        <f t="shared" si="48"/>
        <v>15966.590239109071</v>
      </c>
      <c r="F251" s="87">
        <f t="shared" si="42"/>
        <v>0.91622418799703176</v>
      </c>
      <c r="G251" s="189">
        <f t="shared" si="49"/>
        <v>934.60599693643167</v>
      </c>
      <c r="H251" s="189">
        <f t="shared" si="43"/>
        <v>2853.3521086469259</v>
      </c>
      <c r="I251" s="189">
        <f t="shared" si="44"/>
        <v>0</v>
      </c>
      <c r="J251" s="88">
        <f t="shared" si="45"/>
        <v>0</v>
      </c>
      <c r="K251" s="189">
        <f t="shared" si="50"/>
        <v>-139.44810682568738</v>
      </c>
      <c r="L251" s="88">
        <f t="shared" si="46"/>
        <v>-425.73507013882352</v>
      </c>
      <c r="M251" s="89">
        <f t="shared" si="51"/>
        <v>2427.6170385081023</v>
      </c>
      <c r="N251" s="89">
        <f t="shared" si="52"/>
        <v>51173.617038508106</v>
      </c>
      <c r="O251" s="89">
        <f t="shared" si="53"/>
        <v>16761.748129219817</v>
      </c>
      <c r="P251" s="90">
        <f t="shared" si="47"/>
        <v>0.96185339757063515</v>
      </c>
      <c r="Q251" s="1">
        <v>1198.3731838813526</v>
      </c>
      <c r="R251" s="93">
        <f t="shared" si="54"/>
        <v>0.21791924845092944</v>
      </c>
      <c r="S251" s="93">
        <f t="shared" si="54"/>
        <v>0.1911912466015312</v>
      </c>
      <c r="T251" s="92">
        <v>3053</v>
      </c>
      <c r="U251" s="191">
        <v>40024</v>
      </c>
      <c r="V251" s="191">
        <v>13403.884795713329</v>
      </c>
      <c r="W251" s="196"/>
      <c r="X251" s="89">
        <v>0</v>
      </c>
      <c r="Y251" s="89">
        <f t="shared" si="55"/>
        <v>0</v>
      </c>
      <c r="Z251" s="1"/>
    </row>
    <row r="252" spans="2:27">
      <c r="B252" s="205">
        <v>4617</v>
      </c>
      <c r="C252" t="s">
        <v>279</v>
      </c>
      <c r="D252" s="1">
        <v>251838</v>
      </c>
      <c r="E252" s="86">
        <f t="shared" si="48"/>
        <v>19026.745240253851</v>
      </c>
      <c r="F252" s="87">
        <f t="shared" si="42"/>
        <v>1.0918276192294087</v>
      </c>
      <c r="G252" s="189">
        <f t="shared" si="49"/>
        <v>-1023.8932037962275</v>
      </c>
      <c r="H252" s="189">
        <f t="shared" si="43"/>
        <v>-13552.250445446867</v>
      </c>
      <c r="I252" s="189">
        <f t="shared" si="44"/>
        <v>0</v>
      </c>
      <c r="J252" s="88">
        <f t="shared" si="45"/>
        <v>0</v>
      </c>
      <c r="K252" s="189">
        <f t="shared" si="50"/>
        <v>-139.44810682568738</v>
      </c>
      <c r="L252" s="88">
        <f t="shared" si="46"/>
        <v>-1845.7351419447982</v>
      </c>
      <c r="M252" s="89">
        <f t="shared" si="51"/>
        <v>-15397.985587391666</v>
      </c>
      <c r="N252" s="89">
        <f t="shared" si="52"/>
        <v>236440.01441260835</v>
      </c>
      <c r="O252" s="89">
        <f t="shared" si="53"/>
        <v>17863.403929631939</v>
      </c>
      <c r="P252" s="90">
        <f t="shared" si="47"/>
        <v>1.0250706328142909</v>
      </c>
      <c r="Q252" s="1">
        <v>-7025.4541166545805</v>
      </c>
      <c r="R252" s="93">
        <f t="shared" si="54"/>
        <v>0.42301455007769456</v>
      </c>
      <c r="S252" s="93">
        <f t="shared" si="54"/>
        <v>0.4164563838979769</v>
      </c>
      <c r="T252" s="92">
        <v>13236</v>
      </c>
      <c r="U252" s="191">
        <v>176975</v>
      </c>
      <c r="V252" s="191">
        <v>13432.637571157496</v>
      </c>
      <c r="W252" s="196"/>
      <c r="X252" s="89">
        <v>0</v>
      </c>
      <c r="Y252" s="89">
        <f t="shared" si="55"/>
        <v>0</v>
      </c>
      <c r="Z252" s="1"/>
      <c r="AA252" s="1"/>
    </row>
    <row r="253" spans="2:27">
      <c r="B253" s="205">
        <v>4618</v>
      </c>
      <c r="C253" t="s">
        <v>280</v>
      </c>
      <c r="D253" s="1">
        <v>250184</v>
      </c>
      <c r="E253" s="86">
        <f t="shared" si="48"/>
        <v>22891.755878854427</v>
      </c>
      <c r="F253" s="87">
        <f t="shared" si="42"/>
        <v>1.3136167539738912</v>
      </c>
      <c r="G253" s="189">
        <f t="shared" si="49"/>
        <v>-3497.5000125005959</v>
      </c>
      <c r="H253" s="189">
        <f t="shared" si="43"/>
        <v>-38224.17763661901</v>
      </c>
      <c r="I253" s="189">
        <f t="shared" si="44"/>
        <v>0</v>
      </c>
      <c r="J253" s="88">
        <f t="shared" si="45"/>
        <v>0</v>
      </c>
      <c r="K253" s="189">
        <f t="shared" si="50"/>
        <v>-139.44810682568738</v>
      </c>
      <c r="L253" s="88">
        <f t="shared" si="46"/>
        <v>-1524.0283594979373</v>
      </c>
      <c r="M253" s="89">
        <f t="shared" si="51"/>
        <v>-39748.205996116943</v>
      </c>
      <c r="N253" s="89">
        <f t="shared" si="52"/>
        <v>210435.79400388306</v>
      </c>
      <c r="O253" s="89">
        <f t="shared" si="53"/>
        <v>19254.807759528143</v>
      </c>
      <c r="P253" s="90">
        <f t="shared" si="47"/>
        <v>1.1049147213223045</v>
      </c>
      <c r="Q253" s="1">
        <v>-16518.851003393647</v>
      </c>
      <c r="R253" s="93">
        <f t="shared" si="54"/>
        <v>0.37652062437070499</v>
      </c>
      <c r="S253" s="93">
        <f t="shared" si="54"/>
        <v>0.38307008657834335</v>
      </c>
      <c r="T253" s="92">
        <v>10929</v>
      </c>
      <c r="U253" s="191">
        <v>181751</v>
      </c>
      <c r="V253" s="191">
        <v>16551.406975685273</v>
      </c>
      <c r="W253" s="196"/>
      <c r="X253" s="89">
        <v>0</v>
      </c>
      <c r="Y253" s="89">
        <f t="shared" si="55"/>
        <v>0</v>
      </c>
      <c r="Z253" s="1"/>
    </row>
    <row r="254" spans="2:27">
      <c r="B254" s="205">
        <v>4619</v>
      </c>
      <c r="C254" t="s">
        <v>281</v>
      </c>
      <c r="D254" s="1">
        <v>42201</v>
      </c>
      <c r="E254" s="86">
        <f t="shared" si="48"/>
        <v>42843.654822335026</v>
      </c>
      <c r="F254" s="87">
        <f t="shared" si="42"/>
        <v>2.4585332411342322</v>
      </c>
      <c r="G254" s="189">
        <f t="shared" si="49"/>
        <v>-16266.71533632818</v>
      </c>
      <c r="H254" s="189">
        <f t="shared" si="43"/>
        <v>-16022.714606283256</v>
      </c>
      <c r="I254" s="189">
        <f t="shared" si="44"/>
        <v>0</v>
      </c>
      <c r="J254" s="88">
        <f t="shared" si="45"/>
        <v>0</v>
      </c>
      <c r="K254" s="189">
        <f t="shared" si="50"/>
        <v>-139.44810682568738</v>
      </c>
      <c r="L254" s="88">
        <f t="shared" si="46"/>
        <v>-137.35638522330206</v>
      </c>
      <c r="M254" s="89">
        <f t="shared" si="51"/>
        <v>-16160.070991506558</v>
      </c>
      <c r="N254" s="89">
        <f t="shared" si="52"/>
        <v>26040.92900849344</v>
      </c>
      <c r="O254" s="89">
        <f t="shared" si="53"/>
        <v>26437.491379181156</v>
      </c>
      <c r="P254" s="90">
        <f t="shared" si="47"/>
        <v>1.5170846567000273</v>
      </c>
      <c r="Q254" s="1">
        <v>-8188.0218060520365</v>
      </c>
      <c r="R254" s="93">
        <f t="shared" si="54"/>
        <v>0.14932730540879133</v>
      </c>
      <c r="S254" s="93">
        <f t="shared" si="54"/>
        <v>0.12832436987847842</v>
      </c>
      <c r="T254" s="92">
        <v>985</v>
      </c>
      <c r="U254" s="191">
        <v>36718</v>
      </c>
      <c r="V254" s="191">
        <v>37971.044467425025</v>
      </c>
      <c r="W254" s="196"/>
      <c r="X254" s="89">
        <v>0</v>
      </c>
      <c r="Y254" s="89">
        <f t="shared" si="55"/>
        <v>0</v>
      </c>
      <c r="Z254" s="1"/>
    </row>
    <row r="255" spans="2:27">
      <c r="B255" s="205">
        <v>4620</v>
      </c>
      <c r="C255" t="s">
        <v>282</v>
      </c>
      <c r="D255" s="1">
        <v>25525</v>
      </c>
      <c r="E255" s="86">
        <f t="shared" si="48"/>
        <v>22912.926391382407</v>
      </c>
      <c r="F255" s="87">
        <f t="shared" si="42"/>
        <v>1.3148315991825394</v>
      </c>
      <c r="G255" s="189">
        <f t="shared" si="49"/>
        <v>-3511.0491405185035</v>
      </c>
      <c r="H255" s="189">
        <f t="shared" si="43"/>
        <v>-3911.3087425376129</v>
      </c>
      <c r="I255" s="189">
        <f t="shared" si="44"/>
        <v>0</v>
      </c>
      <c r="J255" s="88">
        <f t="shared" si="45"/>
        <v>0</v>
      </c>
      <c r="K255" s="189">
        <f t="shared" si="50"/>
        <v>-139.44810682568738</v>
      </c>
      <c r="L255" s="88">
        <f t="shared" si="46"/>
        <v>-155.34519100381573</v>
      </c>
      <c r="M255" s="89">
        <f t="shared" si="51"/>
        <v>-4066.6539335414286</v>
      </c>
      <c r="N255" s="89">
        <f t="shared" si="52"/>
        <v>21458.346066458573</v>
      </c>
      <c r="O255" s="89">
        <f t="shared" si="53"/>
        <v>19262.429144038215</v>
      </c>
      <c r="P255" s="90">
        <f t="shared" si="47"/>
        <v>1.1053520655974178</v>
      </c>
      <c r="Q255" s="1">
        <v>-2833.3277278598684</v>
      </c>
      <c r="R255" s="93">
        <f t="shared" si="54"/>
        <v>0.27688844422211106</v>
      </c>
      <c r="S255" s="93">
        <f t="shared" si="54"/>
        <v>0.26084137221213849</v>
      </c>
      <c r="T255" s="92">
        <v>1114</v>
      </c>
      <c r="U255" s="191">
        <v>19990</v>
      </c>
      <c r="V255" s="191">
        <v>18172.727272727272</v>
      </c>
      <c r="W255" s="196"/>
      <c r="X255" s="89">
        <v>0</v>
      </c>
      <c r="Y255" s="89">
        <f t="shared" si="55"/>
        <v>0</v>
      </c>
      <c r="Z255" s="1"/>
      <c r="AA255" s="1"/>
    </row>
    <row r="256" spans="2:27">
      <c r="B256" s="205">
        <v>4621</v>
      </c>
      <c r="C256" t="s">
        <v>283</v>
      </c>
      <c r="D256" s="1">
        <v>265121</v>
      </c>
      <c r="E256" s="86">
        <f t="shared" si="48"/>
        <v>16128.543618445065</v>
      </c>
      <c r="F256" s="87">
        <f t="shared" si="42"/>
        <v>0.92551769407774998</v>
      </c>
      <c r="G256" s="189">
        <f t="shared" si="49"/>
        <v>830.95583416139596</v>
      </c>
      <c r="H256" s="189">
        <f t="shared" si="43"/>
        <v>13659.252001945026</v>
      </c>
      <c r="I256" s="189">
        <f t="shared" si="44"/>
        <v>0</v>
      </c>
      <c r="J256" s="88">
        <f t="shared" si="45"/>
        <v>0</v>
      </c>
      <c r="K256" s="189">
        <f t="shared" si="50"/>
        <v>-139.44810682568738</v>
      </c>
      <c r="L256" s="88">
        <f t="shared" si="46"/>
        <v>-2292.247980000649</v>
      </c>
      <c r="M256" s="89">
        <f t="shared" si="51"/>
        <v>11367.004021944376</v>
      </c>
      <c r="N256" s="89">
        <f t="shared" si="52"/>
        <v>276488.00402194436</v>
      </c>
      <c r="O256" s="89">
        <f t="shared" si="53"/>
        <v>16820.051345780772</v>
      </c>
      <c r="P256" s="90">
        <f t="shared" si="47"/>
        <v>0.96519905975969356</v>
      </c>
      <c r="Q256" s="1">
        <v>725.34183971230232</v>
      </c>
      <c r="R256" s="90">
        <f t="shared" si="54"/>
        <v>0.40097019144899887</v>
      </c>
      <c r="S256" s="90">
        <f t="shared" si="54"/>
        <v>0.40079973638251276</v>
      </c>
      <c r="T256" s="92">
        <v>16438</v>
      </c>
      <c r="U256" s="191">
        <v>189241</v>
      </c>
      <c r="V256" s="191">
        <v>11513.811146264297</v>
      </c>
      <c r="W256" s="196"/>
      <c r="X256" s="89">
        <v>0</v>
      </c>
      <c r="Y256" s="89">
        <f t="shared" si="55"/>
        <v>0</v>
      </c>
      <c r="Z256" s="1"/>
    </row>
    <row r="257" spans="2:27">
      <c r="B257" s="205">
        <v>4622</v>
      </c>
      <c r="C257" t="s">
        <v>284</v>
      </c>
      <c r="D257" s="1">
        <v>141048</v>
      </c>
      <c r="E257" s="86">
        <f t="shared" si="48"/>
        <v>16613.427561837456</v>
      </c>
      <c r="F257" s="87">
        <f t="shared" si="42"/>
        <v>0.9533421945286541</v>
      </c>
      <c r="G257" s="189">
        <f t="shared" si="49"/>
        <v>520.63011039026549</v>
      </c>
      <c r="H257" s="189">
        <f t="shared" si="43"/>
        <v>4420.1496372133543</v>
      </c>
      <c r="I257" s="189">
        <f t="shared" si="44"/>
        <v>0</v>
      </c>
      <c r="J257" s="88">
        <f t="shared" si="45"/>
        <v>0</v>
      </c>
      <c r="K257" s="189">
        <f t="shared" si="50"/>
        <v>-139.44810682568738</v>
      </c>
      <c r="L257" s="88">
        <f t="shared" si="46"/>
        <v>-1183.914426950086</v>
      </c>
      <c r="M257" s="89">
        <f t="shared" si="51"/>
        <v>3236.2352102632685</v>
      </c>
      <c r="N257" s="89">
        <f t="shared" si="52"/>
        <v>144284.23521026326</v>
      </c>
      <c r="O257" s="89">
        <f t="shared" si="53"/>
        <v>16994.609565402032</v>
      </c>
      <c r="P257" s="90">
        <f t="shared" si="47"/>
        <v>0.97521587992201897</v>
      </c>
      <c r="Q257" s="1">
        <v>211.51072753117387</v>
      </c>
      <c r="R257" s="90">
        <f t="shared" si="54"/>
        <v>0.35991823984265026</v>
      </c>
      <c r="S257" s="90">
        <f t="shared" si="54"/>
        <v>0.36424306816723817</v>
      </c>
      <c r="T257" s="92">
        <v>8490</v>
      </c>
      <c r="U257" s="191">
        <v>103718</v>
      </c>
      <c r="V257" s="191">
        <v>12177.762122813197</v>
      </c>
      <c r="W257" s="196"/>
      <c r="X257" s="89">
        <v>0</v>
      </c>
      <c r="Y257" s="89">
        <f t="shared" si="55"/>
        <v>0</v>
      </c>
      <c r="Z257" s="1"/>
    </row>
    <row r="258" spans="2:27">
      <c r="B258" s="205">
        <v>4623</v>
      </c>
      <c r="C258" t="s">
        <v>285</v>
      </c>
      <c r="D258" s="1">
        <v>42699</v>
      </c>
      <c r="E258" s="86">
        <f t="shared" si="48"/>
        <v>17155.082362394536</v>
      </c>
      <c r="F258" s="87">
        <f t="shared" si="42"/>
        <v>0.9844244245090733</v>
      </c>
      <c r="G258" s="189">
        <f t="shared" si="49"/>
        <v>173.97103803373409</v>
      </c>
      <c r="H258" s="189">
        <f t="shared" si="43"/>
        <v>433.01391366596414</v>
      </c>
      <c r="I258" s="189">
        <f t="shared" si="44"/>
        <v>0</v>
      </c>
      <c r="J258" s="88">
        <f t="shared" si="45"/>
        <v>0</v>
      </c>
      <c r="K258" s="189">
        <f t="shared" si="50"/>
        <v>-139.44810682568738</v>
      </c>
      <c r="L258" s="88">
        <f t="shared" si="46"/>
        <v>-347.08633788913585</v>
      </c>
      <c r="M258" s="89">
        <f t="shared" si="51"/>
        <v>85.927575776828292</v>
      </c>
      <c r="N258" s="89">
        <f t="shared" si="52"/>
        <v>42784.927575776826</v>
      </c>
      <c r="O258" s="89">
        <f t="shared" si="53"/>
        <v>17189.605293602581</v>
      </c>
      <c r="P258" s="90">
        <f t="shared" si="47"/>
        <v>0.98640548271496986</v>
      </c>
      <c r="Q258" s="1">
        <v>-769.31999519139254</v>
      </c>
      <c r="R258" s="90">
        <f t="shared" si="54"/>
        <v>0.43256391330604577</v>
      </c>
      <c r="S258" s="90">
        <f t="shared" si="54"/>
        <v>0.43371502934727213</v>
      </c>
      <c r="T258" s="92">
        <v>2489</v>
      </c>
      <c r="U258" s="191">
        <v>29806</v>
      </c>
      <c r="V258" s="191">
        <v>11965.475712565234</v>
      </c>
      <c r="W258" s="196"/>
      <c r="X258" s="89">
        <v>0</v>
      </c>
      <c r="Y258" s="89">
        <f t="shared" si="55"/>
        <v>0</v>
      </c>
      <c r="Z258" s="1"/>
      <c r="AA258" s="1"/>
    </row>
    <row r="259" spans="2:27">
      <c r="B259" s="205">
        <v>4624</v>
      </c>
      <c r="C259" t="s">
        <v>286</v>
      </c>
      <c r="D259" s="1">
        <v>459467</v>
      </c>
      <c r="E259" s="86">
        <f t="shared" si="48"/>
        <v>17174.410346503199</v>
      </c>
      <c r="F259" s="87">
        <f t="shared" si="42"/>
        <v>0.98553353836997792</v>
      </c>
      <c r="G259" s="189">
        <f t="shared" si="49"/>
        <v>161.60112820419019</v>
      </c>
      <c r="H259" s="189">
        <f t="shared" si="43"/>
        <v>4323.3149828467003</v>
      </c>
      <c r="I259" s="189">
        <f t="shared" si="44"/>
        <v>0</v>
      </c>
      <c r="J259" s="88">
        <f t="shared" si="45"/>
        <v>0</v>
      </c>
      <c r="K259" s="189">
        <f t="shared" si="50"/>
        <v>-139.44810682568738</v>
      </c>
      <c r="L259" s="88">
        <f t="shared" si="46"/>
        <v>-3730.6552019076144</v>
      </c>
      <c r="M259" s="89">
        <f t="shared" si="51"/>
        <v>592.65978093908598</v>
      </c>
      <c r="N259" s="89">
        <f t="shared" si="52"/>
        <v>460059.65978093911</v>
      </c>
      <c r="O259" s="89">
        <f t="shared" si="53"/>
        <v>17196.563367881703</v>
      </c>
      <c r="P259" s="90">
        <f t="shared" si="47"/>
        <v>0.98680476370489578</v>
      </c>
      <c r="Q259" s="1">
        <v>2301.4359215124846</v>
      </c>
      <c r="R259" s="90">
        <f t="shared" si="54"/>
        <v>0.52364387613659724</v>
      </c>
      <c r="S259" s="90">
        <f t="shared" si="54"/>
        <v>0.50023649628790257</v>
      </c>
      <c r="T259" s="92">
        <v>26753</v>
      </c>
      <c r="U259" s="191">
        <v>301558</v>
      </c>
      <c r="V259" s="191">
        <v>11447.801989218737</v>
      </c>
      <c r="W259" s="196"/>
      <c r="X259" s="89">
        <v>0</v>
      </c>
      <c r="Y259" s="89">
        <f t="shared" si="55"/>
        <v>0</v>
      </c>
      <c r="Z259" s="1"/>
    </row>
    <row r="260" spans="2:27">
      <c r="B260" s="205">
        <v>4625</v>
      </c>
      <c r="C260" t="s">
        <v>287</v>
      </c>
      <c r="D260" s="1">
        <v>134071</v>
      </c>
      <c r="E260" s="86">
        <f t="shared" si="48"/>
        <v>24310.244786944699</v>
      </c>
      <c r="F260" s="87">
        <f t="shared" si="42"/>
        <v>1.3950150881538712</v>
      </c>
      <c r="G260" s="189">
        <f t="shared" si="49"/>
        <v>-4405.3329136783705</v>
      </c>
      <c r="H260" s="189">
        <f t="shared" si="43"/>
        <v>-24295.411018936215</v>
      </c>
      <c r="I260" s="189">
        <f t="shared" si="44"/>
        <v>0</v>
      </c>
      <c r="J260" s="88">
        <f t="shared" si="45"/>
        <v>0</v>
      </c>
      <c r="K260" s="189">
        <f t="shared" si="50"/>
        <v>-139.44810682568738</v>
      </c>
      <c r="L260" s="88">
        <f t="shared" si="46"/>
        <v>-769.05630914366589</v>
      </c>
      <c r="M260" s="89">
        <f t="shared" si="51"/>
        <v>-25064.467328079882</v>
      </c>
      <c r="N260" s="89">
        <f t="shared" si="52"/>
        <v>109006.53267192011</v>
      </c>
      <c r="O260" s="89">
        <f t="shared" si="53"/>
        <v>19765.463766440636</v>
      </c>
      <c r="P260" s="90">
        <f t="shared" si="47"/>
        <v>1.134218121627097</v>
      </c>
      <c r="Q260" s="1">
        <v>904.56745139390841</v>
      </c>
      <c r="R260" s="90">
        <f t="shared" si="54"/>
        <v>9.9086765477439664E-2</v>
      </c>
      <c r="S260" s="90">
        <f t="shared" si="54"/>
        <v>8.354211131474891E-2</v>
      </c>
      <c r="T260" s="92">
        <v>5515</v>
      </c>
      <c r="U260" s="191">
        <v>121984</v>
      </c>
      <c r="V260" s="191">
        <v>22435.902151922015</v>
      </c>
      <c r="W260" s="196"/>
      <c r="X260" s="89">
        <v>0</v>
      </c>
      <c r="Y260" s="89">
        <f t="shared" si="55"/>
        <v>0</v>
      </c>
      <c r="Z260" s="1"/>
      <c r="AA260" s="1"/>
    </row>
    <row r="261" spans="2:27">
      <c r="B261" s="205">
        <v>4626</v>
      </c>
      <c r="C261" t="s">
        <v>288</v>
      </c>
      <c r="D261" s="1">
        <v>686006</v>
      </c>
      <c r="E261" s="86">
        <f t="shared" si="48"/>
        <v>16879.653551831892</v>
      </c>
      <c r="F261" s="87">
        <f t="shared" si="42"/>
        <v>0.96861926294798928</v>
      </c>
      <c r="G261" s="189">
        <f t="shared" si="49"/>
        <v>350.24547679382607</v>
      </c>
      <c r="H261" s="189">
        <f t="shared" si="43"/>
        <v>14234.326422377886</v>
      </c>
      <c r="I261" s="189">
        <f t="shared" si="44"/>
        <v>0</v>
      </c>
      <c r="J261" s="88">
        <f t="shared" si="45"/>
        <v>0</v>
      </c>
      <c r="K261" s="189">
        <f t="shared" si="50"/>
        <v>-139.44810682568738</v>
      </c>
      <c r="L261" s="88">
        <f t="shared" si="46"/>
        <v>-5667.3105095027613</v>
      </c>
      <c r="M261" s="89">
        <f t="shared" si="51"/>
        <v>8567.0159128751257</v>
      </c>
      <c r="N261" s="89">
        <f t="shared" si="52"/>
        <v>694573.01591287507</v>
      </c>
      <c r="O261" s="89">
        <f t="shared" si="53"/>
        <v>17090.450921800031</v>
      </c>
      <c r="P261" s="90">
        <f t="shared" si="47"/>
        <v>0.98071562455297978</v>
      </c>
      <c r="Q261" s="1">
        <v>5617.8092388214809</v>
      </c>
      <c r="R261" s="90">
        <f t="shared" si="54"/>
        <v>0.49954860921361821</v>
      </c>
      <c r="S261" s="90">
        <f t="shared" si="54"/>
        <v>0.47977158466849118</v>
      </c>
      <c r="T261" s="92">
        <v>40641</v>
      </c>
      <c r="U261" s="191">
        <v>457475</v>
      </c>
      <c r="V261" s="191">
        <v>11406.931804014463</v>
      </c>
      <c r="W261" s="196"/>
      <c r="X261" s="89">
        <v>0</v>
      </c>
      <c r="Y261" s="89">
        <f t="shared" si="55"/>
        <v>0</v>
      </c>
      <c r="Z261" s="1"/>
    </row>
    <row r="262" spans="2:27">
      <c r="B262" s="205">
        <v>4627</v>
      </c>
      <c r="C262" t="s">
        <v>289</v>
      </c>
      <c r="D262" s="1">
        <v>494554</v>
      </c>
      <c r="E262" s="86">
        <f t="shared" si="48"/>
        <v>16161.895424836601</v>
      </c>
      <c r="F262" s="87">
        <f t="shared" si="42"/>
        <v>0.92743154864980948</v>
      </c>
      <c r="G262" s="189">
        <f t="shared" si="49"/>
        <v>809.6106780708127</v>
      </c>
      <c r="H262" s="189">
        <f t="shared" si="43"/>
        <v>24774.086748966867</v>
      </c>
      <c r="I262" s="189">
        <f t="shared" si="44"/>
        <v>0</v>
      </c>
      <c r="J262" s="88">
        <f t="shared" si="45"/>
        <v>0</v>
      </c>
      <c r="K262" s="189">
        <f t="shared" si="50"/>
        <v>-139.44810682568738</v>
      </c>
      <c r="L262" s="88">
        <f t="shared" si="46"/>
        <v>-4267.112068866034</v>
      </c>
      <c r="M262" s="89">
        <f t="shared" si="51"/>
        <v>20506.974680100833</v>
      </c>
      <c r="N262" s="89">
        <f t="shared" si="52"/>
        <v>515060.97468010086</v>
      </c>
      <c r="O262" s="89">
        <f t="shared" si="53"/>
        <v>16832.057996081727</v>
      </c>
      <c r="P262" s="90">
        <f t="shared" si="47"/>
        <v>0.96588804740563505</v>
      </c>
      <c r="Q262" s="1">
        <v>5585.3822688402615</v>
      </c>
      <c r="R262" s="90">
        <f t="shared" si="54"/>
        <v>0.52478703101346413</v>
      </c>
      <c r="S262" s="90">
        <f t="shared" si="54"/>
        <v>0.51367502095084971</v>
      </c>
      <c r="T262" s="92">
        <v>30600</v>
      </c>
      <c r="U262" s="191">
        <v>324343</v>
      </c>
      <c r="V262" s="191">
        <v>10677.255818546926</v>
      </c>
      <c r="W262" s="196"/>
      <c r="X262" s="89">
        <v>0</v>
      </c>
      <c r="Y262" s="89">
        <f t="shared" si="55"/>
        <v>0</v>
      </c>
      <c r="Z262" s="1"/>
    </row>
    <row r="263" spans="2:27">
      <c r="B263" s="205">
        <v>4628</v>
      </c>
      <c r="C263" t="s">
        <v>290</v>
      </c>
      <c r="D263" s="1">
        <v>72175</v>
      </c>
      <c r="E263" s="86">
        <f t="shared" si="48"/>
        <v>18511.156706847909</v>
      </c>
      <c r="F263" s="87">
        <f t="shared" ref="F263:F326" si="56">E263/E$365</f>
        <v>1.0622411716356488</v>
      </c>
      <c r="G263" s="189">
        <f t="shared" si="49"/>
        <v>-693.91654241642448</v>
      </c>
      <c r="H263" s="189">
        <f t="shared" ref="H263:H326" si="57">G263*T263/1000</f>
        <v>-2705.5805988816392</v>
      </c>
      <c r="I263" s="189">
        <f t="shared" ref="I263:I326" si="58">IF(E263+Y263&lt;(E$365+Y$365)*0.9,((E$365+Y$365)*0.9-E263-Y263)*0.35,0)</f>
        <v>0</v>
      </c>
      <c r="J263" s="88">
        <f t="shared" ref="J263:J326" si="59">I263*T263/1000</f>
        <v>0</v>
      </c>
      <c r="K263" s="189">
        <f t="shared" si="50"/>
        <v>-139.44810682568738</v>
      </c>
      <c r="L263" s="88">
        <f t="shared" ref="L263:L326" si="60">K263*T263/1000</f>
        <v>-543.70816851335508</v>
      </c>
      <c r="M263" s="89">
        <f t="shared" si="51"/>
        <v>-3249.2887673949945</v>
      </c>
      <c r="N263" s="89">
        <f t="shared" si="52"/>
        <v>68925.711232605012</v>
      </c>
      <c r="O263" s="89">
        <f t="shared" si="53"/>
        <v>17677.792057605799</v>
      </c>
      <c r="P263" s="90">
        <f t="shared" ref="P263:P326" si="61">O263/O$365</f>
        <v>1.0144195116805372</v>
      </c>
      <c r="Q263" s="1">
        <v>-3757.6070475095357</v>
      </c>
      <c r="R263" s="90">
        <f t="shared" si="54"/>
        <v>0.37714896296437633</v>
      </c>
      <c r="S263" s="90">
        <f t="shared" si="54"/>
        <v>0.36867202654192316</v>
      </c>
      <c r="T263" s="92">
        <v>3899</v>
      </c>
      <c r="U263" s="191">
        <v>52409</v>
      </c>
      <c r="V263" s="191">
        <v>13524.903225806451</v>
      </c>
      <c r="W263" s="196"/>
      <c r="X263" s="89">
        <v>0</v>
      </c>
      <c r="Y263" s="89">
        <f t="shared" si="55"/>
        <v>0</v>
      </c>
      <c r="Z263" s="1"/>
    </row>
    <row r="264" spans="2:27">
      <c r="B264" s="205">
        <v>4629</v>
      </c>
      <c r="C264" t="s">
        <v>291</v>
      </c>
      <c r="D264" s="1">
        <v>20881</v>
      </c>
      <c r="E264" s="86">
        <f t="shared" ref="E264:E327" si="62">D264/T264*1000</f>
        <v>52596.977329974812</v>
      </c>
      <c r="F264" s="87">
        <f t="shared" si="56"/>
        <v>3.0182162956255261</v>
      </c>
      <c r="G264" s="189">
        <f t="shared" ref="G264:G327" si="63">($E$365+$Y$365-E264-Y264)*0.64</f>
        <v>-22508.841741217646</v>
      </c>
      <c r="H264" s="189">
        <f t="shared" si="57"/>
        <v>-8936.0101712634059</v>
      </c>
      <c r="I264" s="189">
        <f t="shared" si="58"/>
        <v>0</v>
      </c>
      <c r="J264" s="88">
        <f t="shared" si="59"/>
        <v>0</v>
      </c>
      <c r="K264" s="189">
        <f t="shared" ref="K264:K327" si="64">I264+J$367</f>
        <v>-139.44810682568738</v>
      </c>
      <c r="L264" s="88">
        <f t="shared" si="60"/>
        <v>-55.36089840979789</v>
      </c>
      <c r="M264" s="89">
        <f t="shared" ref="M264:M327" si="65">+H264+L264</f>
        <v>-8991.3710696732032</v>
      </c>
      <c r="N264" s="89">
        <f t="shared" ref="N264:N327" si="66">D264+M264</f>
        <v>11889.628930326797</v>
      </c>
      <c r="O264" s="89">
        <f t="shared" ref="O264:O327" si="67">N264/T264*1000</f>
        <v>29948.68748193148</v>
      </c>
      <c r="P264" s="90">
        <f t="shared" si="61"/>
        <v>1.7185705563168931</v>
      </c>
      <c r="Q264" s="1">
        <v>-4850.3334182768112</v>
      </c>
      <c r="R264" s="90">
        <f t="shared" ref="R264:S327" si="68">(D264-U264)/U264</f>
        <v>0.11033712644900563</v>
      </c>
      <c r="S264" s="90">
        <f t="shared" si="68"/>
        <v>9.6353031657456512E-2</v>
      </c>
      <c r="T264" s="92">
        <v>397</v>
      </c>
      <c r="U264" s="191">
        <v>18806</v>
      </c>
      <c r="V264" s="191">
        <v>47974.489795918365</v>
      </c>
      <c r="W264" s="196"/>
      <c r="X264" s="89">
        <v>0</v>
      </c>
      <c r="Y264" s="89">
        <f t="shared" ref="Y264:Y327" si="69">X264*1000/T264</f>
        <v>0</v>
      </c>
      <c r="Z264" s="1"/>
    </row>
    <row r="265" spans="2:27">
      <c r="B265" s="205">
        <v>4630</v>
      </c>
      <c r="C265" t="s">
        <v>292</v>
      </c>
      <c r="D265" s="1">
        <v>121215</v>
      </c>
      <c r="E265" s="86">
        <f t="shared" si="62"/>
        <v>14726.643178228647</v>
      </c>
      <c r="F265" s="87">
        <f t="shared" si="56"/>
        <v>0.84507126980966896</v>
      </c>
      <c r="G265" s="189">
        <f t="shared" si="63"/>
        <v>1728.172115899903</v>
      </c>
      <c r="H265" s="189">
        <f t="shared" si="57"/>
        <v>14224.584685972102</v>
      </c>
      <c r="I265" s="189">
        <f t="shared" si="58"/>
        <v>335.15220205648109</v>
      </c>
      <c r="J265" s="88">
        <f t="shared" si="59"/>
        <v>2758.637775126896</v>
      </c>
      <c r="K265" s="189">
        <f t="shared" si="64"/>
        <v>195.70409523079371</v>
      </c>
      <c r="L265" s="88">
        <f t="shared" si="60"/>
        <v>1610.8404078446631</v>
      </c>
      <c r="M265" s="89">
        <f t="shared" si="65"/>
        <v>15835.425093816766</v>
      </c>
      <c r="N265" s="89">
        <f t="shared" si="66"/>
        <v>137050.42509381677</v>
      </c>
      <c r="O265" s="89">
        <f t="shared" si="67"/>
        <v>16650.519389359346</v>
      </c>
      <c r="P265" s="90">
        <f t="shared" si="61"/>
        <v>0.95547066585807627</v>
      </c>
      <c r="Q265" s="1">
        <v>3796.607014741232</v>
      </c>
      <c r="R265" s="90">
        <f t="shared" si="68"/>
        <v>0.47797936937596019</v>
      </c>
      <c r="S265" s="90">
        <f t="shared" si="68"/>
        <v>0.4673851787802632</v>
      </c>
      <c r="T265" s="92">
        <v>8231</v>
      </c>
      <c r="U265" s="191">
        <v>82014</v>
      </c>
      <c r="V265" s="191">
        <v>10035.976505139501</v>
      </c>
      <c r="W265" s="196"/>
      <c r="X265" s="89">
        <v>0</v>
      </c>
      <c r="Y265" s="89">
        <f t="shared" si="69"/>
        <v>0</v>
      </c>
      <c r="Z265" s="1"/>
      <c r="AA265" s="1"/>
    </row>
    <row r="266" spans="2:27">
      <c r="B266" s="205">
        <v>4631</v>
      </c>
      <c r="C266" t="s">
        <v>293</v>
      </c>
      <c r="D266" s="1">
        <v>502228</v>
      </c>
      <c r="E266" s="86">
        <f t="shared" si="62"/>
        <v>16583.39111771504</v>
      </c>
      <c r="F266" s="87">
        <f t="shared" si="56"/>
        <v>0.95161858815971445</v>
      </c>
      <c r="G266" s="189">
        <f t="shared" si="63"/>
        <v>539.85343462861147</v>
      </c>
      <c r="H266" s="189">
        <f t="shared" si="57"/>
        <v>16349.461267727498</v>
      </c>
      <c r="I266" s="189">
        <f t="shared" si="58"/>
        <v>0</v>
      </c>
      <c r="J266" s="88">
        <f t="shared" si="59"/>
        <v>0</v>
      </c>
      <c r="K266" s="189">
        <f t="shared" si="64"/>
        <v>-139.44810682568738</v>
      </c>
      <c r="L266" s="88">
        <f t="shared" si="60"/>
        <v>-4223.1859152159423</v>
      </c>
      <c r="M266" s="89">
        <f t="shared" si="65"/>
        <v>12126.275352511555</v>
      </c>
      <c r="N266" s="89">
        <f t="shared" si="66"/>
        <v>514354.27535251155</v>
      </c>
      <c r="O266" s="89">
        <f t="shared" si="67"/>
        <v>16983.796445517964</v>
      </c>
      <c r="P266" s="90">
        <f t="shared" si="61"/>
        <v>0.97459538162920079</v>
      </c>
      <c r="Q266" s="1">
        <v>5836.195333719812</v>
      </c>
      <c r="R266" s="90">
        <f t="shared" si="68"/>
        <v>0.53712052348553707</v>
      </c>
      <c r="S266" s="90">
        <f t="shared" si="68"/>
        <v>0.5312329229993451</v>
      </c>
      <c r="T266" s="92">
        <v>30285</v>
      </c>
      <c r="U266" s="191">
        <v>326733</v>
      </c>
      <c r="V266" s="191">
        <v>10830.090490238324</v>
      </c>
      <c r="W266" s="196"/>
      <c r="X266" s="89">
        <v>0</v>
      </c>
      <c r="Y266" s="89">
        <f t="shared" si="69"/>
        <v>0</v>
      </c>
      <c r="Z266" s="1"/>
    </row>
    <row r="267" spans="2:27">
      <c r="B267" s="205">
        <v>4632</v>
      </c>
      <c r="C267" t="s">
        <v>294</v>
      </c>
      <c r="D267" s="1">
        <v>63397</v>
      </c>
      <c r="E267" s="86">
        <f t="shared" si="62"/>
        <v>21512.385476756022</v>
      </c>
      <c r="F267" s="87">
        <f t="shared" si="56"/>
        <v>1.2344631897072937</v>
      </c>
      <c r="G267" s="189">
        <f t="shared" si="63"/>
        <v>-2614.702955157617</v>
      </c>
      <c r="H267" s="189">
        <f t="shared" si="57"/>
        <v>-7705.5296088494979</v>
      </c>
      <c r="I267" s="189">
        <f t="shared" si="58"/>
        <v>0</v>
      </c>
      <c r="J267" s="88">
        <f t="shared" si="59"/>
        <v>0</v>
      </c>
      <c r="K267" s="189">
        <f t="shared" si="64"/>
        <v>-139.44810682568738</v>
      </c>
      <c r="L267" s="88">
        <f t="shared" si="60"/>
        <v>-410.95357081530068</v>
      </c>
      <c r="M267" s="89">
        <f t="shared" si="65"/>
        <v>-8116.4831796647986</v>
      </c>
      <c r="N267" s="89">
        <f t="shared" si="66"/>
        <v>55280.5168203352</v>
      </c>
      <c r="O267" s="89">
        <f t="shared" si="67"/>
        <v>18758.23441477272</v>
      </c>
      <c r="P267" s="90">
        <f t="shared" si="61"/>
        <v>1.0764194381863295</v>
      </c>
      <c r="Q267" s="1">
        <v>-733.52489587345826</v>
      </c>
      <c r="R267" s="90">
        <f t="shared" si="68"/>
        <v>0.48269329716076526</v>
      </c>
      <c r="S267" s="90">
        <f t="shared" si="68"/>
        <v>0.4665934717419854</v>
      </c>
      <c r="T267" s="92">
        <v>2947</v>
      </c>
      <c r="U267" s="191">
        <v>42758</v>
      </c>
      <c r="V267" s="191">
        <v>14668.267581475127</v>
      </c>
      <c r="W267" s="196"/>
      <c r="X267" s="89">
        <v>0</v>
      </c>
      <c r="Y267" s="89">
        <f t="shared" si="69"/>
        <v>0</v>
      </c>
      <c r="Z267" s="1"/>
    </row>
    <row r="268" spans="2:27">
      <c r="B268" s="205">
        <v>4633</v>
      </c>
      <c r="C268" t="s">
        <v>295</v>
      </c>
      <c r="D268" s="1">
        <v>8487</v>
      </c>
      <c r="E268" s="86">
        <f t="shared" si="62"/>
        <v>16043.478260869566</v>
      </c>
      <c r="F268" s="87">
        <f t="shared" si="56"/>
        <v>0.92063631759071629</v>
      </c>
      <c r="G268" s="189">
        <f t="shared" si="63"/>
        <v>885.39766300971507</v>
      </c>
      <c r="H268" s="189">
        <f t="shared" si="57"/>
        <v>468.37536373213931</v>
      </c>
      <c r="I268" s="189">
        <f t="shared" si="58"/>
        <v>0</v>
      </c>
      <c r="J268" s="88">
        <f t="shared" si="59"/>
        <v>0</v>
      </c>
      <c r="K268" s="189">
        <f t="shared" si="64"/>
        <v>-139.44810682568738</v>
      </c>
      <c r="L268" s="88">
        <f t="shared" si="60"/>
        <v>-73.768048510788617</v>
      </c>
      <c r="M268" s="89">
        <f t="shared" si="65"/>
        <v>394.60731522135069</v>
      </c>
      <c r="N268" s="89">
        <f t="shared" si="66"/>
        <v>8881.6073152213503</v>
      </c>
      <c r="O268" s="89">
        <f t="shared" si="67"/>
        <v>16789.427817053591</v>
      </c>
      <c r="P268" s="90">
        <f t="shared" si="61"/>
        <v>0.96344176422436134</v>
      </c>
      <c r="Q268" s="1">
        <v>151.50796405936251</v>
      </c>
      <c r="R268" s="90">
        <f t="shared" si="68"/>
        <v>0.46833910034602078</v>
      </c>
      <c r="S268" s="90">
        <f t="shared" si="68"/>
        <v>0.44613359410260284</v>
      </c>
      <c r="T268" s="92">
        <v>529</v>
      </c>
      <c r="U268" s="191">
        <v>5780</v>
      </c>
      <c r="V268" s="191">
        <v>11094.04990403071</v>
      </c>
      <c r="W268" s="196"/>
      <c r="X268" s="89">
        <v>0</v>
      </c>
      <c r="Y268" s="89">
        <f t="shared" si="69"/>
        <v>0</v>
      </c>
      <c r="Z268" s="1"/>
    </row>
    <row r="269" spans="2:27">
      <c r="B269" s="205">
        <v>4634</v>
      </c>
      <c r="C269" t="s">
        <v>296</v>
      </c>
      <c r="D269" s="1">
        <v>38792</v>
      </c>
      <c r="E269" s="86">
        <f t="shared" si="62"/>
        <v>23200.956937799041</v>
      </c>
      <c r="F269" s="87">
        <f t="shared" si="56"/>
        <v>1.3313598966810571</v>
      </c>
      <c r="G269" s="189">
        <f t="shared" si="63"/>
        <v>-3695.3886902251493</v>
      </c>
      <c r="H269" s="189">
        <f t="shared" si="57"/>
        <v>-6178.6898900564502</v>
      </c>
      <c r="I269" s="189">
        <f t="shared" si="58"/>
        <v>0</v>
      </c>
      <c r="J269" s="88">
        <f t="shared" si="59"/>
        <v>0</v>
      </c>
      <c r="K269" s="189">
        <f t="shared" si="64"/>
        <v>-139.44810682568738</v>
      </c>
      <c r="L269" s="88">
        <f t="shared" si="60"/>
        <v>-233.1572346125493</v>
      </c>
      <c r="M269" s="89">
        <f t="shared" si="65"/>
        <v>-6411.8471246689996</v>
      </c>
      <c r="N269" s="89">
        <f t="shared" si="66"/>
        <v>32380.152875331001</v>
      </c>
      <c r="O269" s="89">
        <f t="shared" si="67"/>
        <v>19366.120140748208</v>
      </c>
      <c r="P269" s="90">
        <f t="shared" si="61"/>
        <v>1.1113022526968843</v>
      </c>
      <c r="Q269" s="1">
        <v>-3265.8491570751316</v>
      </c>
      <c r="R269" s="90">
        <f t="shared" si="68"/>
        <v>0.25723545616593746</v>
      </c>
      <c r="S269" s="90">
        <f t="shared" si="68"/>
        <v>0.26851448238752179</v>
      </c>
      <c r="T269" s="92">
        <v>1672</v>
      </c>
      <c r="U269" s="191">
        <v>30855</v>
      </c>
      <c r="V269" s="191">
        <v>18289.863663307646</v>
      </c>
      <c r="W269" s="196"/>
      <c r="X269" s="89">
        <v>0</v>
      </c>
      <c r="Y269" s="89">
        <f t="shared" si="69"/>
        <v>0</v>
      </c>
      <c r="Z269" s="1"/>
    </row>
    <row r="270" spans="2:27">
      <c r="B270" s="205">
        <v>4635</v>
      </c>
      <c r="C270" t="s">
        <v>297</v>
      </c>
      <c r="D270" s="1">
        <v>41714</v>
      </c>
      <c r="E270" s="86">
        <f t="shared" si="62"/>
        <v>18128.639721860061</v>
      </c>
      <c r="F270" s="87">
        <f t="shared" si="56"/>
        <v>1.0402908798878774</v>
      </c>
      <c r="G270" s="189">
        <f t="shared" si="63"/>
        <v>-449.10567202420208</v>
      </c>
      <c r="H270" s="189">
        <f t="shared" si="57"/>
        <v>-1033.3921513276889</v>
      </c>
      <c r="I270" s="189">
        <f t="shared" si="58"/>
        <v>0</v>
      </c>
      <c r="J270" s="88">
        <f t="shared" si="59"/>
        <v>0</v>
      </c>
      <c r="K270" s="189">
        <f t="shared" si="64"/>
        <v>-139.44810682568738</v>
      </c>
      <c r="L270" s="88">
        <f t="shared" si="60"/>
        <v>-320.87009380590666</v>
      </c>
      <c r="M270" s="89">
        <f t="shared" si="65"/>
        <v>-1354.2622451335956</v>
      </c>
      <c r="N270" s="89">
        <f t="shared" si="66"/>
        <v>40359.737754866408</v>
      </c>
      <c r="O270" s="89">
        <f t="shared" si="67"/>
        <v>17540.085943010174</v>
      </c>
      <c r="P270" s="90">
        <f t="shared" si="61"/>
        <v>1.0065174066513396</v>
      </c>
      <c r="Q270" s="1">
        <v>103.10227845102622</v>
      </c>
      <c r="R270" s="90">
        <f t="shared" si="68"/>
        <v>0.3713139813932082</v>
      </c>
      <c r="S270" s="90">
        <f t="shared" si="68"/>
        <v>0.34687944282861832</v>
      </c>
      <c r="T270" s="92">
        <v>2301</v>
      </c>
      <c r="U270" s="191">
        <v>30419</v>
      </c>
      <c r="V270" s="191">
        <v>13459.734513274336</v>
      </c>
      <c r="W270" s="196"/>
      <c r="X270" s="89">
        <v>0</v>
      </c>
      <c r="Y270" s="89">
        <f t="shared" si="69"/>
        <v>0</v>
      </c>
      <c r="Z270" s="1"/>
    </row>
    <row r="271" spans="2:27">
      <c r="B271" s="205">
        <v>4636</v>
      </c>
      <c r="C271" t="s">
        <v>298</v>
      </c>
      <c r="D271" s="1">
        <v>14385</v>
      </c>
      <c r="E271" s="86">
        <f t="shared" si="62"/>
        <v>19386.792452830188</v>
      </c>
      <c r="F271" s="87">
        <f t="shared" si="56"/>
        <v>1.1124885092530858</v>
      </c>
      <c r="G271" s="189">
        <f t="shared" si="63"/>
        <v>-1254.3234198450832</v>
      </c>
      <c r="H271" s="189">
        <f t="shared" si="57"/>
        <v>-930.70797752505166</v>
      </c>
      <c r="I271" s="189">
        <f t="shared" si="58"/>
        <v>0</v>
      </c>
      <c r="J271" s="88">
        <f t="shared" si="59"/>
        <v>0</v>
      </c>
      <c r="K271" s="189">
        <f t="shared" si="64"/>
        <v>-139.44810682568738</v>
      </c>
      <c r="L271" s="88">
        <f t="shared" si="60"/>
        <v>-103.47049526466003</v>
      </c>
      <c r="M271" s="89">
        <f t="shared" si="65"/>
        <v>-1034.1784727897116</v>
      </c>
      <c r="N271" s="89">
        <f t="shared" si="66"/>
        <v>13350.821527210288</v>
      </c>
      <c r="O271" s="89">
        <f t="shared" si="67"/>
        <v>17993.020926159417</v>
      </c>
      <c r="P271" s="90">
        <f t="shared" si="61"/>
        <v>1.0325085532228144</v>
      </c>
      <c r="Q271" s="1">
        <v>48.086558283642717</v>
      </c>
      <c r="R271" s="90">
        <f t="shared" si="68"/>
        <v>0.38091581069405778</v>
      </c>
      <c r="S271" s="90">
        <f t="shared" si="68"/>
        <v>0.37719366565175577</v>
      </c>
      <c r="T271" s="92">
        <v>742</v>
      </c>
      <c r="U271" s="191">
        <v>10417</v>
      </c>
      <c r="V271" s="191">
        <v>14077.027027027027</v>
      </c>
      <c r="W271" s="196"/>
      <c r="X271" s="89">
        <v>0</v>
      </c>
      <c r="Y271" s="89">
        <f t="shared" si="69"/>
        <v>0</v>
      </c>
      <c r="Z271" s="1"/>
    </row>
    <row r="272" spans="2:27">
      <c r="B272" s="205">
        <v>4637</v>
      </c>
      <c r="C272" t="s">
        <v>299</v>
      </c>
      <c r="D272" s="1">
        <v>21808</v>
      </c>
      <c r="E272" s="86">
        <f t="shared" si="62"/>
        <v>17104.313725490196</v>
      </c>
      <c r="F272" s="87">
        <f t="shared" si="56"/>
        <v>0.98151112539969565</v>
      </c>
      <c r="G272" s="189">
        <f t="shared" si="63"/>
        <v>206.46296565251191</v>
      </c>
      <c r="H272" s="189">
        <f t="shared" si="57"/>
        <v>263.24028120695272</v>
      </c>
      <c r="I272" s="189">
        <f t="shared" si="58"/>
        <v>0</v>
      </c>
      <c r="J272" s="88">
        <f t="shared" si="59"/>
        <v>0</v>
      </c>
      <c r="K272" s="189">
        <f t="shared" si="64"/>
        <v>-139.44810682568738</v>
      </c>
      <c r="L272" s="88">
        <f t="shared" si="60"/>
        <v>-177.79633620275141</v>
      </c>
      <c r="M272" s="89">
        <f t="shared" si="65"/>
        <v>85.443945004201311</v>
      </c>
      <c r="N272" s="89">
        <f t="shared" si="66"/>
        <v>21893.443945004201</v>
      </c>
      <c r="O272" s="89">
        <f t="shared" si="67"/>
        <v>17171.32858431702</v>
      </c>
      <c r="P272" s="90">
        <f t="shared" si="61"/>
        <v>0.98535669503559398</v>
      </c>
      <c r="Q272" s="1">
        <v>-27.035738798322967</v>
      </c>
      <c r="R272" s="93">
        <f t="shared" si="68"/>
        <v>0.42787926406076082</v>
      </c>
      <c r="S272" s="93">
        <f t="shared" si="68"/>
        <v>0.43459869589163502</v>
      </c>
      <c r="T272" s="92">
        <v>1275</v>
      </c>
      <c r="U272" s="191">
        <v>15273</v>
      </c>
      <c r="V272" s="191">
        <v>11922.71662763466</v>
      </c>
      <c r="W272" s="196"/>
      <c r="X272" s="89">
        <v>0</v>
      </c>
      <c r="Y272" s="89">
        <f t="shared" si="69"/>
        <v>0</v>
      </c>
      <c r="Z272" s="1"/>
    </row>
    <row r="273" spans="2:28">
      <c r="B273" s="205">
        <v>4638</v>
      </c>
      <c r="C273" t="s">
        <v>300</v>
      </c>
      <c r="D273" s="1">
        <v>81828</v>
      </c>
      <c r="E273" s="86">
        <f t="shared" si="62"/>
        <v>21073.396858099408</v>
      </c>
      <c r="F273" s="87">
        <f t="shared" si="56"/>
        <v>1.2092723390218791</v>
      </c>
      <c r="G273" s="189">
        <f t="shared" si="63"/>
        <v>-2333.7502392173838</v>
      </c>
      <c r="H273" s="189">
        <f t="shared" si="57"/>
        <v>-9061.9521788811016</v>
      </c>
      <c r="I273" s="189">
        <f t="shared" si="58"/>
        <v>0</v>
      </c>
      <c r="J273" s="88">
        <f t="shared" si="59"/>
        <v>0</v>
      </c>
      <c r="K273" s="189">
        <f t="shared" si="64"/>
        <v>-139.44810682568738</v>
      </c>
      <c r="L273" s="88">
        <f t="shared" si="60"/>
        <v>-541.47699880414405</v>
      </c>
      <c r="M273" s="89">
        <f t="shared" si="65"/>
        <v>-9603.429177685246</v>
      </c>
      <c r="N273" s="89">
        <f t="shared" si="66"/>
        <v>72224.570822314752</v>
      </c>
      <c r="O273" s="89">
        <f t="shared" si="67"/>
        <v>18600.198512056337</v>
      </c>
      <c r="P273" s="90">
        <f t="shared" si="61"/>
        <v>1.0673507319395801</v>
      </c>
      <c r="Q273" s="1">
        <v>-4447.2460029442282</v>
      </c>
      <c r="R273" s="93">
        <f t="shared" si="68"/>
        <v>0.37033191546371036</v>
      </c>
      <c r="S273" s="93">
        <f t="shared" si="68"/>
        <v>0.37421387556417413</v>
      </c>
      <c r="T273" s="92">
        <v>3883</v>
      </c>
      <c r="U273" s="191">
        <v>59714</v>
      </c>
      <c r="V273" s="191">
        <v>15334.87416538264</v>
      </c>
      <c r="W273" s="196"/>
      <c r="X273" s="89">
        <v>0</v>
      </c>
      <c r="Y273" s="89">
        <f t="shared" si="69"/>
        <v>0</v>
      </c>
      <c r="Z273" s="1"/>
    </row>
    <row r="274" spans="2:28">
      <c r="B274" s="205">
        <v>4639</v>
      </c>
      <c r="C274" t="s">
        <v>301</v>
      </c>
      <c r="D274" s="1">
        <v>50239</v>
      </c>
      <c r="E274" s="86">
        <f t="shared" si="62"/>
        <v>19841.627172195891</v>
      </c>
      <c r="F274" s="87">
        <f t="shared" si="56"/>
        <v>1.1385886699751258</v>
      </c>
      <c r="G274" s="189">
        <f t="shared" si="63"/>
        <v>-1545.4176402391331</v>
      </c>
      <c r="H274" s="189">
        <f t="shared" si="57"/>
        <v>-3912.9974650854851</v>
      </c>
      <c r="I274" s="189">
        <f t="shared" si="58"/>
        <v>0</v>
      </c>
      <c r="J274" s="88">
        <f t="shared" si="59"/>
        <v>0</v>
      </c>
      <c r="K274" s="189">
        <f t="shared" si="64"/>
        <v>-139.44810682568738</v>
      </c>
      <c r="L274" s="88">
        <f t="shared" si="60"/>
        <v>-353.08260648264041</v>
      </c>
      <c r="M274" s="89">
        <f t="shared" si="65"/>
        <v>-4266.0800715681253</v>
      </c>
      <c r="N274" s="89">
        <f t="shared" si="66"/>
        <v>45972.919928431875</v>
      </c>
      <c r="O274" s="89">
        <f t="shared" si="67"/>
        <v>18156.761425131073</v>
      </c>
      <c r="P274" s="90">
        <f t="shared" si="61"/>
        <v>1.041904611082749</v>
      </c>
      <c r="Q274" s="1">
        <v>-2930.8753024606649</v>
      </c>
      <c r="R274" s="93">
        <f t="shared" si="68"/>
        <v>0.30599459290839137</v>
      </c>
      <c r="S274" s="93">
        <f t="shared" si="68"/>
        <v>0.31527891465892482</v>
      </c>
      <c r="T274" s="92">
        <v>2532</v>
      </c>
      <c r="U274" s="191">
        <v>38468</v>
      </c>
      <c r="V274" s="191">
        <v>15085.490196078432</v>
      </c>
      <c r="W274" s="196"/>
      <c r="X274" s="89">
        <v>0</v>
      </c>
      <c r="Y274" s="89">
        <f t="shared" si="69"/>
        <v>0</v>
      </c>
      <c r="Z274" s="1"/>
      <c r="AA274" s="1"/>
    </row>
    <row r="275" spans="2:28">
      <c r="B275" s="205">
        <v>4640</v>
      </c>
      <c r="C275" t="s">
        <v>302</v>
      </c>
      <c r="D275" s="1">
        <v>201843</v>
      </c>
      <c r="E275" s="86">
        <f t="shared" si="62"/>
        <v>16080.544933078392</v>
      </c>
      <c r="F275" s="87">
        <f t="shared" si="56"/>
        <v>0.92276334541179095</v>
      </c>
      <c r="G275" s="189">
        <f t="shared" si="63"/>
        <v>861.67499279606625</v>
      </c>
      <c r="H275" s="189">
        <f t="shared" si="57"/>
        <v>10815.744509576223</v>
      </c>
      <c r="I275" s="189">
        <f t="shared" si="58"/>
        <v>0</v>
      </c>
      <c r="J275" s="88">
        <f t="shared" si="59"/>
        <v>0</v>
      </c>
      <c r="K275" s="189">
        <f t="shared" si="64"/>
        <v>-139.44810682568738</v>
      </c>
      <c r="L275" s="88">
        <f t="shared" si="60"/>
        <v>-1750.3526368760281</v>
      </c>
      <c r="M275" s="89">
        <f t="shared" si="65"/>
        <v>9065.3918727001947</v>
      </c>
      <c r="N275" s="89">
        <f t="shared" si="66"/>
        <v>210908.39187270019</v>
      </c>
      <c r="O275" s="89">
        <f t="shared" si="67"/>
        <v>16802.771819048772</v>
      </c>
      <c r="P275" s="90">
        <f t="shared" si="61"/>
        <v>0.96420749423994845</v>
      </c>
      <c r="Q275" s="1">
        <v>869.44053851253193</v>
      </c>
      <c r="R275" s="93">
        <f t="shared" si="68"/>
        <v>0.46358494670437239</v>
      </c>
      <c r="S275" s="93">
        <f t="shared" si="68"/>
        <v>0.45705524968274669</v>
      </c>
      <c r="T275" s="92">
        <v>12552</v>
      </c>
      <c r="U275" s="191">
        <v>137910</v>
      </c>
      <c r="V275" s="191">
        <v>11036.331626120358</v>
      </c>
      <c r="W275" s="196"/>
      <c r="X275" s="89">
        <v>0</v>
      </c>
      <c r="Y275" s="89">
        <f t="shared" si="69"/>
        <v>0</v>
      </c>
      <c r="Z275" s="1"/>
    </row>
    <row r="276" spans="2:28">
      <c r="B276" s="205">
        <v>4641</v>
      </c>
      <c r="C276" t="s">
        <v>303</v>
      </c>
      <c r="D276" s="1">
        <v>60792</v>
      </c>
      <c r="E276" s="86">
        <f t="shared" si="62"/>
        <v>32578.778135048233</v>
      </c>
      <c r="F276" s="87">
        <f t="shared" si="56"/>
        <v>1.869495245741686</v>
      </c>
      <c r="G276" s="189">
        <f t="shared" si="63"/>
        <v>-9697.1942564646324</v>
      </c>
      <c r="H276" s="189">
        <f t="shared" si="57"/>
        <v>-18094.964482563002</v>
      </c>
      <c r="I276" s="189">
        <f t="shared" si="58"/>
        <v>0</v>
      </c>
      <c r="J276" s="88">
        <f t="shared" si="59"/>
        <v>0</v>
      </c>
      <c r="K276" s="189">
        <f t="shared" si="64"/>
        <v>-139.44810682568738</v>
      </c>
      <c r="L276" s="88">
        <f t="shared" si="60"/>
        <v>-260.21016733673264</v>
      </c>
      <c r="M276" s="89">
        <f t="shared" si="65"/>
        <v>-18355.174649899735</v>
      </c>
      <c r="N276" s="89">
        <f t="shared" si="66"/>
        <v>42436.825350100262</v>
      </c>
      <c r="O276" s="89">
        <f t="shared" si="67"/>
        <v>22742.135771757912</v>
      </c>
      <c r="P276" s="90">
        <f t="shared" si="61"/>
        <v>1.3050309783587106</v>
      </c>
      <c r="Q276" s="1">
        <v>-9410.3768224295436</v>
      </c>
      <c r="R276" s="93">
        <f t="shared" si="68"/>
        <v>0.2000473765249319</v>
      </c>
      <c r="S276" s="93">
        <f t="shared" si="68"/>
        <v>0.18075401034285918</v>
      </c>
      <c r="T276" s="92">
        <v>1866</v>
      </c>
      <c r="U276" s="191">
        <v>50658</v>
      </c>
      <c r="V276" s="191">
        <v>27591.503267973854</v>
      </c>
      <c r="W276" s="196"/>
      <c r="X276" s="89">
        <v>0</v>
      </c>
      <c r="Y276" s="89">
        <f t="shared" si="69"/>
        <v>0</v>
      </c>
      <c r="Z276" s="1"/>
    </row>
    <row r="277" spans="2:28">
      <c r="B277" s="205">
        <v>4642</v>
      </c>
      <c r="C277" t="s">
        <v>304</v>
      </c>
      <c r="D277" s="1">
        <v>49551</v>
      </c>
      <c r="E277" s="86">
        <f t="shared" si="62"/>
        <v>22290.148448043183</v>
      </c>
      <c r="F277" s="87">
        <f t="shared" si="56"/>
        <v>1.2790942121203484</v>
      </c>
      <c r="G277" s="189">
        <f t="shared" si="63"/>
        <v>-3112.4712567813999</v>
      </c>
      <c r="H277" s="189">
        <f t="shared" si="57"/>
        <v>-6919.0236038250523</v>
      </c>
      <c r="I277" s="189">
        <f t="shared" si="58"/>
        <v>0</v>
      </c>
      <c r="J277" s="88">
        <f t="shared" si="59"/>
        <v>0</v>
      </c>
      <c r="K277" s="189">
        <f t="shared" si="64"/>
        <v>-139.44810682568738</v>
      </c>
      <c r="L277" s="88">
        <f t="shared" si="60"/>
        <v>-309.99314147350304</v>
      </c>
      <c r="M277" s="89">
        <f t="shared" si="65"/>
        <v>-7229.0167452985552</v>
      </c>
      <c r="N277" s="89">
        <f t="shared" si="66"/>
        <v>42321.983254701445</v>
      </c>
      <c r="O277" s="89">
        <f t="shared" si="67"/>
        <v>19038.229084436098</v>
      </c>
      <c r="P277" s="90">
        <f t="shared" si="61"/>
        <v>1.0924866062550291</v>
      </c>
      <c r="Q277" s="1">
        <v>-3583.5276292930744</v>
      </c>
      <c r="R277" s="93">
        <f t="shared" si="68"/>
        <v>0.31532703334041196</v>
      </c>
      <c r="S277" s="93">
        <f t="shared" si="68"/>
        <v>0.29461788076870049</v>
      </c>
      <c r="T277" s="92">
        <v>2223</v>
      </c>
      <c r="U277" s="191">
        <v>37672</v>
      </c>
      <c r="V277" s="191">
        <v>17217.550274223035</v>
      </c>
      <c r="W277" s="196"/>
      <c r="X277" s="89">
        <v>0</v>
      </c>
      <c r="Y277" s="89">
        <f t="shared" si="69"/>
        <v>0</v>
      </c>
      <c r="Z277" s="1"/>
    </row>
    <row r="278" spans="2:28">
      <c r="B278" s="205">
        <v>4643</v>
      </c>
      <c r="C278" t="s">
        <v>305</v>
      </c>
      <c r="D278" s="1">
        <v>120787</v>
      </c>
      <c r="E278" s="86">
        <f t="shared" si="62"/>
        <v>23326.960216299729</v>
      </c>
      <c r="F278" s="87">
        <f t="shared" si="56"/>
        <v>1.3385904480887381</v>
      </c>
      <c r="G278" s="189">
        <f t="shared" si="63"/>
        <v>-3776.0307884655895</v>
      </c>
      <c r="H278" s="189">
        <f t="shared" si="57"/>
        <v>-19552.287422674824</v>
      </c>
      <c r="I278" s="189">
        <f t="shared" si="58"/>
        <v>0</v>
      </c>
      <c r="J278" s="88">
        <f t="shared" si="59"/>
        <v>0</v>
      </c>
      <c r="K278" s="189">
        <f t="shared" si="64"/>
        <v>-139.44810682568738</v>
      </c>
      <c r="L278" s="88">
        <f t="shared" si="60"/>
        <v>-722.0622971434093</v>
      </c>
      <c r="M278" s="89">
        <f t="shared" si="65"/>
        <v>-20274.349719818234</v>
      </c>
      <c r="N278" s="89">
        <f t="shared" si="66"/>
        <v>100512.65028018177</v>
      </c>
      <c r="O278" s="89">
        <f t="shared" si="67"/>
        <v>19411.48132100845</v>
      </c>
      <c r="P278" s="90">
        <f t="shared" si="61"/>
        <v>1.1139052512036494</v>
      </c>
      <c r="Q278" s="1">
        <v>-7675.2730474491964</v>
      </c>
      <c r="R278" s="93">
        <f t="shared" si="68"/>
        <v>0.43794047619047621</v>
      </c>
      <c r="S278" s="93">
        <f t="shared" si="68"/>
        <v>0.44766004294726758</v>
      </c>
      <c r="T278" s="92">
        <v>5178</v>
      </c>
      <c r="U278" s="191">
        <v>84000</v>
      </c>
      <c r="V278" s="191">
        <v>16113.562248225591</v>
      </c>
      <c r="W278" s="196"/>
      <c r="X278" s="89">
        <v>0</v>
      </c>
      <c r="Y278" s="89">
        <f t="shared" si="69"/>
        <v>0</v>
      </c>
      <c r="Z278" s="1"/>
    </row>
    <row r="279" spans="2:28">
      <c r="B279" s="205">
        <v>4644</v>
      </c>
      <c r="C279" t="s">
        <v>306</v>
      </c>
      <c r="D279" s="1">
        <v>114690</v>
      </c>
      <c r="E279" s="86">
        <f t="shared" si="62"/>
        <v>20936.47316538883</v>
      </c>
      <c r="F279" s="87">
        <f t="shared" si="56"/>
        <v>1.2014151323614353</v>
      </c>
      <c r="G279" s="189">
        <f t="shared" si="63"/>
        <v>-2246.1190758826142</v>
      </c>
      <c r="H279" s="189">
        <f t="shared" si="57"/>
        <v>-12304.240297684961</v>
      </c>
      <c r="I279" s="189">
        <f t="shared" si="58"/>
        <v>0</v>
      </c>
      <c r="J279" s="88">
        <f t="shared" si="59"/>
        <v>0</v>
      </c>
      <c r="K279" s="189">
        <f t="shared" si="64"/>
        <v>-139.44810682568738</v>
      </c>
      <c r="L279" s="88">
        <f t="shared" si="60"/>
        <v>-763.89672919111547</v>
      </c>
      <c r="M279" s="89">
        <f t="shared" si="65"/>
        <v>-13068.137026876077</v>
      </c>
      <c r="N279" s="89">
        <f t="shared" si="66"/>
        <v>101621.86297312392</v>
      </c>
      <c r="O279" s="89">
        <f t="shared" si="67"/>
        <v>18550.905982680524</v>
      </c>
      <c r="P279" s="90">
        <f t="shared" si="61"/>
        <v>1.0645221375418201</v>
      </c>
      <c r="Q279" s="1">
        <v>-9318.3026330488028</v>
      </c>
      <c r="R279" s="93">
        <f t="shared" si="68"/>
        <v>0.29775052050330408</v>
      </c>
      <c r="S279" s="93">
        <f t="shared" si="68"/>
        <v>0.28685301704526273</v>
      </c>
      <c r="T279" s="92">
        <v>5478</v>
      </c>
      <c r="U279" s="191">
        <v>88376</v>
      </c>
      <c r="V279" s="191">
        <v>16269.513991163474</v>
      </c>
      <c r="W279" s="196"/>
      <c r="X279" s="89">
        <v>0</v>
      </c>
      <c r="Y279" s="89">
        <f t="shared" si="69"/>
        <v>0</v>
      </c>
      <c r="Z279" s="1"/>
    </row>
    <row r="280" spans="2:28">
      <c r="B280" s="205">
        <v>4645</v>
      </c>
      <c r="C280" t="s">
        <v>307</v>
      </c>
      <c r="D280" s="1">
        <v>43531</v>
      </c>
      <c r="E280" s="86">
        <f t="shared" si="62"/>
        <v>14887.4829001368</v>
      </c>
      <c r="F280" s="87">
        <f t="shared" si="56"/>
        <v>0.85430086995572929</v>
      </c>
      <c r="G280" s="189">
        <f t="shared" si="63"/>
        <v>1625.2346938786854</v>
      </c>
      <c r="H280" s="189">
        <f t="shared" si="57"/>
        <v>4752.186244901276</v>
      </c>
      <c r="I280" s="189">
        <f t="shared" si="58"/>
        <v>278.8582993886277</v>
      </c>
      <c r="J280" s="88">
        <f t="shared" si="59"/>
        <v>815.38166741234738</v>
      </c>
      <c r="K280" s="189">
        <f t="shared" si="64"/>
        <v>139.41019256294032</v>
      </c>
      <c r="L280" s="88">
        <f t="shared" si="60"/>
        <v>407.63540305403745</v>
      </c>
      <c r="M280" s="89">
        <f t="shared" si="65"/>
        <v>5159.8216479553139</v>
      </c>
      <c r="N280" s="89">
        <f t="shared" si="66"/>
        <v>48690.821647955316</v>
      </c>
      <c r="O280" s="89">
        <f t="shared" si="67"/>
        <v>16652.127786578425</v>
      </c>
      <c r="P280" s="90">
        <f t="shared" si="61"/>
        <v>0.95556296185953682</v>
      </c>
      <c r="Q280" s="1">
        <v>2497.0434116271763</v>
      </c>
      <c r="R280" s="93">
        <f t="shared" si="68"/>
        <v>0.3388798326823117</v>
      </c>
      <c r="S280" s="93">
        <f t="shared" si="68"/>
        <v>0.34162719212010051</v>
      </c>
      <c r="T280" s="92">
        <v>2924</v>
      </c>
      <c r="U280" s="191">
        <v>32513</v>
      </c>
      <c r="V280" s="191">
        <v>11096.587030716722</v>
      </c>
      <c r="W280" s="196"/>
      <c r="X280" s="89">
        <v>0</v>
      </c>
      <c r="Y280" s="89">
        <f t="shared" si="69"/>
        <v>0</v>
      </c>
      <c r="Z280" s="1"/>
    </row>
    <row r="281" spans="2:28">
      <c r="B281" s="205">
        <v>4646</v>
      </c>
      <c r="C281" t="s">
        <v>308</v>
      </c>
      <c r="D281" s="1">
        <v>44139</v>
      </c>
      <c r="E281" s="86">
        <f t="shared" si="62"/>
        <v>14972.523744911805</v>
      </c>
      <c r="F281" s="87">
        <f t="shared" si="56"/>
        <v>0.85918083980425142</v>
      </c>
      <c r="G281" s="189">
        <f t="shared" si="63"/>
        <v>1570.8085532226821</v>
      </c>
      <c r="H281" s="189">
        <f t="shared" si="57"/>
        <v>4630.743614900467</v>
      </c>
      <c r="I281" s="189">
        <f t="shared" si="58"/>
        <v>249.0940037173759</v>
      </c>
      <c r="J281" s="88">
        <f t="shared" si="59"/>
        <v>734.3291229588242</v>
      </c>
      <c r="K281" s="189">
        <f t="shared" si="64"/>
        <v>109.64589689168852</v>
      </c>
      <c r="L281" s="88">
        <f t="shared" si="60"/>
        <v>323.23610403669778</v>
      </c>
      <c r="M281" s="89">
        <f t="shared" si="65"/>
        <v>4953.9797189371648</v>
      </c>
      <c r="N281" s="89">
        <f t="shared" si="66"/>
        <v>49092.979718937167</v>
      </c>
      <c r="O281" s="89">
        <f t="shared" si="67"/>
        <v>16652.978195026175</v>
      </c>
      <c r="P281" s="90">
        <f t="shared" si="61"/>
        <v>0.95561176155802197</v>
      </c>
      <c r="Q281" s="1">
        <v>1539.6790073450516</v>
      </c>
      <c r="R281" s="93">
        <f t="shared" si="68"/>
        <v>0.3862751256281407</v>
      </c>
      <c r="S281" s="93">
        <f t="shared" si="68"/>
        <v>0.37498930370986544</v>
      </c>
      <c r="T281" s="92">
        <v>2948</v>
      </c>
      <c r="U281" s="191">
        <v>31840</v>
      </c>
      <c r="V281" s="191">
        <v>10889.192886456909</v>
      </c>
      <c r="W281" s="196"/>
      <c r="X281" s="89">
        <v>0</v>
      </c>
      <c r="Y281" s="89">
        <f t="shared" si="69"/>
        <v>0</v>
      </c>
      <c r="Z281" s="1"/>
      <c r="AA281" s="1"/>
    </row>
    <row r="282" spans="2:28">
      <c r="B282" s="205">
        <v>4647</v>
      </c>
      <c r="C282" t="s">
        <v>309</v>
      </c>
      <c r="D282" s="1">
        <v>373993</v>
      </c>
      <c r="E282" s="86">
        <f t="shared" si="62"/>
        <v>16400.324504472897</v>
      </c>
      <c r="F282" s="87">
        <f t="shared" si="56"/>
        <v>0.94111352373736168</v>
      </c>
      <c r="G282" s="189">
        <f t="shared" si="63"/>
        <v>657.01606710358294</v>
      </c>
      <c r="H282" s="189">
        <f t="shared" si="57"/>
        <v>14982.594394230106</v>
      </c>
      <c r="I282" s="189">
        <f t="shared" si="58"/>
        <v>0</v>
      </c>
      <c r="J282" s="88">
        <f t="shared" si="59"/>
        <v>0</v>
      </c>
      <c r="K282" s="189">
        <f t="shared" si="64"/>
        <v>-139.44810682568738</v>
      </c>
      <c r="L282" s="88">
        <f t="shared" si="60"/>
        <v>-3179.9746280529753</v>
      </c>
      <c r="M282" s="89">
        <f t="shared" si="65"/>
        <v>11802.619766177129</v>
      </c>
      <c r="N282" s="89">
        <f t="shared" si="66"/>
        <v>385795.61976617714</v>
      </c>
      <c r="O282" s="89">
        <f t="shared" si="67"/>
        <v>16917.892464750796</v>
      </c>
      <c r="P282" s="90">
        <f t="shared" si="61"/>
        <v>0.970813558437154</v>
      </c>
      <c r="Q282" s="1">
        <v>2372.5612332886885</v>
      </c>
      <c r="R282" s="93">
        <f t="shared" si="68"/>
        <v>0.40989508525501106</v>
      </c>
      <c r="S282" s="93">
        <f t="shared" si="68"/>
        <v>0.40111569996706958</v>
      </c>
      <c r="T282" s="92">
        <v>22804</v>
      </c>
      <c r="U282" s="191">
        <v>265263</v>
      </c>
      <c r="V282" s="191">
        <v>11705.18930368017</v>
      </c>
      <c r="W282" s="196"/>
      <c r="X282" s="89">
        <v>0</v>
      </c>
      <c r="Y282" s="89">
        <f t="shared" si="69"/>
        <v>0</v>
      </c>
      <c r="Z282" s="1"/>
    </row>
    <row r="283" spans="2:28">
      <c r="B283" s="205">
        <v>4648</v>
      </c>
      <c r="C283" t="s">
        <v>310</v>
      </c>
      <c r="D283" s="1">
        <v>70277</v>
      </c>
      <c r="E283" s="86">
        <f t="shared" si="62"/>
        <v>20785.862170955341</v>
      </c>
      <c r="F283" s="87">
        <f t="shared" si="56"/>
        <v>1.1927724958302965</v>
      </c>
      <c r="G283" s="189">
        <f t="shared" si="63"/>
        <v>-2149.7280394451809</v>
      </c>
      <c r="H283" s="189">
        <f t="shared" si="57"/>
        <v>-7268.2305013641562</v>
      </c>
      <c r="I283" s="189">
        <f t="shared" si="58"/>
        <v>0</v>
      </c>
      <c r="J283" s="88">
        <f t="shared" si="59"/>
        <v>0</v>
      </c>
      <c r="K283" s="189">
        <f t="shared" si="64"/>
        <v>-139.44810682568738</v>
      </c>
      <c r="L283" s="88">
        <f t="shared" si="60"/>
        <v>-471.47404917764902</v>
      </c>
      <c r="M283" s="89">
        <f t="shared" si="65"/>
        <v>-7739.7045505418055</v>
      </c>
      <c r="N283" s="89">
        <f t="shared" si="66"/>
        <v>62537.295449458194</v>
      </c>
      <c r="O283" s="89">
        <f t="shared" si="67"/>
        <v>18496.686024684474</v>
      </c>
      <c r="P283" s="90">
        <f t="shared" si="61"/>
        <v>1.0614107883906103</v>
      </c>
      <c r="Q283" s="1">
        <v>-4623.708229707554</v>
      </c>
      <c r="R283" s="93">
        <f t="shared" si="68"/>
        <v>0.37892671441185127</v>
      </c>
      <c r="S283" s="93">
        <f t="shared" si="68"/>
        <v>0.37076979802964588</v>
      </c>
      <c r="T283" s="92">
        <v>3381</v>
      </c>
      <c r="U283" s="191">
        <v>50965</v>
      </c>
      <c r="V283" s="191">
        <v>15163.641773281761</v>
      </c>
      <c r="W283" s="196"/>
      <c r="X283" s="89">
        <v>0</v>
      </c>
      <c r="Y283" s="89">
        <f t="shared" si="69"/>
        <v>0</v>
      </c>
      <c r="Z283" s="1"/>
      <c r="AA283" s="1"/>
    </row>
    <row r="284" spans="2:28">
      <c r="B284" s="205">
        <v>4649</v>
      </c>
      <c r="C284" t="s">
        <v>311</v>
      </c>
      <c r="D284" s="1">
        <v>145715</v>
      </c>
      <c r="E284" s="86">
        <f t="shared" si="62"/>
        <v>15153.390183028287</v>
      </c>
      <c r="F284" s="87">
        <f t="shared" si="56"/>
        <v>0.86955964973909172</v>
      </c>
      <c r="G284" s="189">
        <f t="shared" si="63"/>
        <v>1455.0540328281338</v>
      </c>
      <c r="H284" s="189">
        <f t="shared" si="57"/>
        <v>13991.799579675335</v>
      </c>
      <c r="I284" s="189">
        <f t="shared" si="58"/>
        <v>185.79075037660732</v>
      </c>
      <c r="J284" s="88">
        <f t="shared" si="59"/>
        <v>1786.563855621456</v>
      </c>
      <c r="K284" s="189">
        <f t="shared" si="64"/>
        <v>46.342643550919945</v>
      </c>
      <c r="L284" s="88">
        <f t="shared" si="60"/>
        <v>445.63086038564614</v>
      </c>
      <c r="M284" s="89">
        <f t="shared" si="65"/>
        <v>14437.430440060982</v>
      </c>
      <c r="N284" s="89">
        <f t="shared" si="66"/>
        <v>160152.43044006097</v>
      </c>
      <c r="O284" s="89">
        <f t="shared" si="67"/>
        <v>16654.786859407337</v>
      </c>
      <c r="P284" s="90">
        <f t="shared" si="61"/>
        <v>0.95571554965737027</v>
      </c>
      <c r="Q284" s="1">
        <v>5497.5453509599793</v>
      </c>
      <c r="R284" s="93">
        <f t="shared" si="68"/>
        <v>0.420224171539961</v>
      </c>
      <c r="S284" s="93">
        <f t="shared" si="68"/>
        <v>0.42598423213584891</v>
      </c>
      <c r="T284" s="92">
        <v>9616</v>
      </c>
      <c r="U284" s="191">
        <v>102600</v>
      </c>
      <c r="V284" s="191">
        <v>10626.618332470223</v>
      </c>
      <c r="W284" s="196"/>
      <c r="X284" s="89">
        <v>0</v>
      </c>
      <c r="Y284" s="89">
        <f t="shared" si="69"/>
        <v>0</v>
      </c>
      <c r="Z284" s="1"/>
    </row>
    <row r="285" spans="2:28">
      <c r="B285" s="205">
        <v>4650</v>
      </c>
      <c r="C285" t="s">
        <v>312</v>
      </c>
      <c r="D285" s="1">
        <v>84489</v>
      </c>
      <c r="E285" s="86">
        <f t="shared" si="62"/>
        <v>14138.052208835343</v>
      </c>
      <c r="F285" s="87">
        <f t="shared" si="56"/>
        <v>0.81129566243710471</v>
      </c>
      <c r="G285" s="189">
        <f t="shared" si="63"/>
        <v>2104.8703363116178</v>
      </c>
      <c r="H285" s="189">
        <f t="shared" si="57"/>
        <v>12578.705129798227</v>
      </c>
      <c r="I285" s="189">
        <f t="shared" si="58"/>
        <v>541.15904134413768</v>
      </c>
      <c r="J285" s="88">
        <f t="shared" si="59"/>
        <v>3233.9664310725666</v>
      </c>
      <c r="K285" s="189">
        <f t="shared" si="64"/>
        <v>401.7109345184503</v>
      </c>
      <c r="L285" s="88">
        <f t="shared" si="60"/>
        <v>2400.6245446822591</v>
      </c>
      <c r="M285" s="89">
        <f t="shared" si="65"/>
        <v>14979.329674480487</v>
      </c>
      <c r="N285" s="89">
        <f t="shared" si="66"/>
        <v>99468.329674480483</v>
      </c>
      <c r="O285" s="89">
        <f t="shared" si="67"/>
        <v>16644.633479665408</v>
      </c>
      <c r="P285" s="90">
        <f t="shared" si="61"/>
        <v>0.95513290978435039</v>
      </c>
      <c r="Q285" s="1">
        <v>3798.9733337496582</v>
      </c>
      <c r="R285" s="93">
        <f t="shared" si="68"/>
        <v>0.3817584142871161</v>
      </c>
      <c r="S285" s="93">
        <f t="shared" si="68"/>
        <v>0.37250969665467243</v>
      </c>
      <c r="T285" s="92">
        <v>5976</v>
      </c>
      <c r="U285" s="191">
        <v>61146</v>
      </c>
      <c r="V285" s="191">
        <v>10300.876010781671</v>
      </c>
      <c r="W285" s="196"/>
      <c r="X285" s="89">
        <v>0</v>
      </c>
      <c r="Y285" s="89">
        <f t="shared" si="69"/>
        <v>0</v>
      </c>
      <c r="Z285" s="1"/>
    </row>
    <row r="286" spans="2:28" ht="28.2" customHeight="1">
      <c r="B286" s="205">
        <v>4651</v>
      </c>
      <c r="C286" t="s">
        <v>313</v>
      </c>
      <c r="D286" s="1">
        <v>105657</v>
      </c>
      <c r="E286" s="86">
        <f t="shared" si="62"/>
        <v>14435.988523022272</v>
      </c>
      <c r="F286" s="87">
        <f t="shared" si="56"/>
        <v>0.82839239088399064</v>
      </c>
      <c r="G286" s="189">
        <f t="shared" si="63"/>
        <v>1914.1910952319834</v>
      </c>
      <c r="H286" s="189">
        <f t="shared" si="57"/>
        <v>14009.964626002886</v>
      </c>
      <c r="I286" s="189">
        <f t="shared" si="58"/>
        <v>436.8813313787125</v>
      </c>
      <c r="J286" s="88">
        <f t="shared" si="59"/>
        <v>3197.5344643607968</v>
      </c>
      <c r="K286" s="189">
        <f t="shared" si="64"/>
        <v>297.43322455302513</v>
      </c>
      <c r="L286" s="88">
        <f t="shared" si="60"/>
        <v>2176.913770503591</v>
      </c>
      <c r="M286" s="89">
        <f t="shared" si="65"/>
        <v>16186.878396506476</v>
      </c>
      <c r="N286" s="89">
        <f t="shared" si="66"/>
        <v>121843.87839650648</v>
      </c>
      <c r="O286" s="89">
        <f t="shared" si="67"/>
        <v>16647.612842807281</v>
      </c>
      <c r="P286" s="90">
        <f t="shared" si="61"/>
        <v>0.95530387706881947</v>
      </c>
      <c r="Q286" s="1">
        <v>4093.9243774621445</v>
      </c>
      <c r="R286" s="93">
        <f t="shared" si="68"/>
        <v>0.40834688491375865</v>
      </c>
      <c r="S286" s="93">
        <f t="shared" si="68"/>
        <v>0.40680749769155478</v>
      </c>
      <c r="T286" s="92">
        <v>7319</v>
      </c>
      <c r="U286" s="191">
        <v>75022</v>
      </c>
      <c r="V286" s="191">
        <v>10261.523731363699</v>
      </c>
      <c r="W286" s="196"/>
      <c r="X286" s="89">
        <v>0</v>
      </c>
      <c r="Y286" s="89">
        <f t="shared" si="69"/>
        <v>0</v>
      </c>
      <c r="Z286" s="1"/>
      <c r="AA286" s="1"/>
    </row>
    <row r="287" spans="2:28">
      <c r="B287" s="205">
        <v>5001</v>
      </c>
      <c r="C287" t="s">
        <v>314</v>
      </c>
      <c r="D287" s="1">
        <v>3818721</v>
      </c>
      <c r="E287" s="86">
        <f t="shared" si="62"/>
        <v>17480.184015380393</v>
      </c>
      <c r="F287" s="87">
        <f t="shared" si="56"/>
        <v>1.0030800042892731</v>
      </c>
      <c r="G287" s="189">
        <f t="shared" si="63"/>
        <v>-34.09401987721445</v>
      </c>
      <c r="H287" s="189">
        <f t="shared" si="57"/>
        <v>-7448.1795823762686</v>
      </c>
      <c r="I287" s="189">
        <f t="shared" si="58"/>
        <v>0</v>
      </c>
      <c r="J287" s="88">
        <f t="shared" si="59"/>
        <v>0</v>
      </c>
      <c r="K287" s="189">
        <f t="shared" si="64"/>
        <v>-139.44810682568738</v>
      </c>
      <c r="L287" s="88">
        <f t="shared" si="60"/>
        <v>-30463.833417139664</v>
      </c>
      <c r="M287" s="89">
        <f t="shared" si="65"/>
        <v>-37912.01299951593</v>
      </c>
      <c r="N287" s="89">
        <f t="shared" si="66"/>
        <v>3780808.987000484</v>
      </c>
      <c r="O287" s="89">
        <f t="shared" si="67"/>
        <v>17306.641888677485</v>
      </c>
      <c r="P287" s="90">
        <f t="shared" si="61"/>
        <v>0.99312149143584161</v>
      </c>
      <c r="Q287" s="1">
        <v>4363.0077663669872</v>
      </c>
      <c r="R287" s="93">
        <f t="shared" si="68"/>
        <v>0.45538069046261542</v>
      </c>
      <c r="S287" s="93">
        <f t="shared" si="68"/>
        <v>0.44244308494728846</v>
      </c>
      <c r="T287" s="92">
        <v>218460</v>
      </c>
      <c r="U287" s="191">
        <v>2623864</v>
      </c>
      <c r="V287" s="191">
        <v>12118.456664111067</v>
      </c>
      <c r="W287" s="196"/>
      <c r="X287" s="89">
        <v>0</v>
      </c>
      <c r="Y287" s="89">
        <f t="shared" si="69"/>
        <v>0</v>
      </c>
      <c r="Z287" s="1"/>
      <c r="AA287" s="1"/>
      <c r="AB287" s="46"/>
    </row>
    <row r="288" spans="2:28">
      <c r="B288" s="205">
        <v>5006</v>
      </c>
      <c r="C288" t="s">
        <v>315</v>
      </c>
      <c r="D288" s="1">
        <v>327360</v>
      </c>
      <c r="E288" s="86">
        <f t="shared" si="62"/>
        <v>13636.022826675553</v>
      </c>
      <c r="F288" s="87">
        <f t="shared" si="56"/>
        <v>0.78248729094816039</v>
      </c>
      <c r="G288" s="189">
        <f t="shared" si="63"/>
        <v>2426.1691408938832</v>
      </c>
      <c r="H288" s="189">
        <f t="shared" si="57"/>
        <v>58245.042565439457</v>
      </c>
      <c r="I288" s="189">
        <f t="shared" si="58"/>
        <v>716.86932510006409</v>
      </c>
      <c r="J288" s="88">
        <f t="shared" si="59"/>
        <v>17209.881887677238</v>
      </c>
      <c r="K288" s="189">
        <f t="shared" si="64"/>
        <v>577.42121827437677</v>
      </c>
      <c r="L288" s="88">
        <f t="shared" si="60"/>
        <v>13862.151187112962</v>
      </c>
      <c r="M288" s="89">
        <f t="shared" si="65"/>
        <v>72107.193752552412</v>
      </c>
      <c r="N288" s="89">
        <f t="shared" si="66"/>
        <v>399467.19375255238</v>
      </c>
      <c r="O288" s="89">
        <f t="shared" si="67"/>
        <v>16639.613185843809</v>
      </c>
      <c r="P288" s="90">
        <f t="shared" si="61"/>
        <v>0.95484482606946086</v>
      </c>
      <c r="Q288" s="1">
        <v>13647.26193328786</v>
      </c>
      <c r="R288" s="93">
        <f t="shared" si="68"/>
        <v>0.42277235468477004</v>
      </c>
      <c r="S288" s="93">
        <f t="shared" si="68"/>
        <v>0.426150453748253</v>
      </c>
      <c r="T288" s="92">
        <v>24007</v>
      </c>
      <c r="U288" s="191">
        <v>230086</v>
      </c>
      <c r="V288" s="191">
        <v>9561.4195478723395</v>
      </c>
      <c r="W288" s="196"/>
      <c r="X288" s="89">
        <v>0</v>
      </c>
      <c r="Y288" s="89">
        <f t="shared" si="69"/>
        <v>0</v>
      </c>
      <c r="Z288" s="1"/>
      <c r="AA288" s="1"/>
    </row>
    <row r="289" spans="2:26">
      <c r="B289" s="205">
        <v>5007</v>
      </c>
      <c r="C289" t="s">
        <v>316</v>
      </c>
      <c r="D289" s="1">
        <v>220850</v>
      </c>
      <c r="E289" s="86">
        <f t="shared" si="62"/>
        <v>14614.213869772366</v>
      </c>
      <c r="F289" s="87">
        <f t="shared" si="56"/>
        <v>0.83861964486628526</v>
      </c>
      <c r="G289" s="189">
        <f t="shared" si="63"/>
        <v>1800.1268733119232</v>
      </c>
      <c r="H289" s="189">
        <f t="shared" si="57"/>
        <v>27203.517309489784</v>
      </c>
      <c r="I289" s="189">
        <f t="shared" si="58"/>
        <v>374.50246001617961</v>
      </c>
      <c r="J289" s="88">
        <f t="shared" si="59"/>
        <v>5659.4811757645066</v>
      </c>
      <c r="K289" s="189">
        <f t="shared" si="64"/>
        <v>235.05435319049224</v>
      </c>
      <c r="L289" s="88">
        <f t="shared" si="60"/>
        <v>3552.1413854147186</v>
      </c>
      <c r="M289" s="89">
        <f t="shared" si="65"/>
        <v>30755.658694904501</v>
      </c>
      <c r="N289" s="89">
        <f t="shared" si="66"/>
        <v>251605.6586949045</v>
      </c>
      <c r="O289" s="89">
        <f t="shared" si="67"/>
        <v>16649.39509627478</v>
      </c>
      <c r="P289" s="90">
        <f t="shared" si="61"/>
        <v>0.95540614960864234</v>
      </c>
      <c r="Q289" s="1">
        <v>7904.2767703522368</v>
      </c>
      <c r="R289" s="90">
        <f t="shared" si="68"/>
        <v>0.42268174058685221</v>
      </c>
      <c r="S289" s="90">
        <f t="shared" si="68"/>
        <v>0.42663572636667269</v>
      </c>
      <c r="T289" s="92">
        <v>15112</v>
      </c>
      <c r="U289" s="191">
        <v>155235</v>
      </c>
      <c r="V289" s="191">
        <v>10243.830011878052</v>
      </c>
      <c r="W289" s="196"/>
      <c r="X289" s="89">
        <v>0</v>
      </c>
      <c r="Y289" s="89">
        <f t="shared" si="69"/>
        <v>0</v>
      </c>
      <c r="Z289" s="1"/>
    </row>
    <row r="290" spans="2:26">
      <c r="B290" s="205">
        <v>5014</v>
      </c>
      <c r="C290" t="s">
        <v>317</v>
      </c>
      <c r="D290" s="1">
        <v>113951</v>
      </c>
      <c r="E290" s="86">
        <f t="shared" si="62"/>
        <v>19667.069382119433</v>
      </c>
      <c r="F290" s="87">
        <f t="shared" si="56"/>
        <v>1.1285718744617286</v>
      </c>
      <c r="G290" s="189">
        <f t="shared" si="63"/>
        <v>-1433.7006545901997</v>
      </c>
      <c r="H290" s="189">
        <f t="shared" si="57"/>
        <v>-8306.8615926956172</v>
      </c>
      <c r="I290" s="189">
        <f t="shared" si="58"/>
        <v>0</v>
      </c>
      <c r="J290" s="88">
        <f t="shared" si="59"/>
        <v>0</v>
      </c>
      <c r="K290" s="189">
        <f t="shared" si="64"/>
        <v>-139.44810682568738</v>
      </c>
      <c r="L290" s="88">
        <f t="shared" si="60"/>
        <v>-807.96233094803267</v>
      </c>
      <c r="M290" s="89">
        <f t="shared" si="65"/>
        <v>-9114.8239236436493</v>
      </c>
      <c r="N290" s="89">
        <f t="shared" si="66"/>
        <v>104836.17607635635</v>
      </c>
      <c r="O290" s="89">
        <f t="shared" si="67"/>
        <v>18093.920620703546</v>
      </c>
      <c r="P290" s="90">
        <f t="shared" si="61"/>
        <v>1.0382985646979259</v>
      </c>
      <c r="Q290" s="1">
        <v>-3065.2932632137054</v>
      </c>
      <c r="R290" s="90">
        <f t="shared" si="68"/>
        <v>-0.31622151948106497</v>
      </c>
      <c r="S290" s="90">
        <f t="shared" si="68"/>
        <v>-0.33262559417767046</v>
      </c>
      <c r="T290" s="92">
        <v>5794</v>
      </c>
      <c r="U290" s="191">
        <v>166649</v>
      </c>
      <c r="V290" s="191">
        <v>29469.319186560566</v>
      </c>
      <c r="W290" s="196"/>
      <c r="X290" s="89">
        <v>0</v>
      </c>
      <c r="Y290" s="89">
        <f t="shared" si="69"/>
        <v>0</v>
      </c>
      <c r="Z290" s="1"/>
    </row>
    <row r="291" spans="2:26">
      <c r="B291" s="205">
        <v>5020</v>
      </c>
      <c r="C291" t="s">
        <v>318</v>
      </c>
      <c r="D291" s="1">
        <v>13714</v>
      </c>
      <c r="E291" s="86">
        <f t="shared" si="62"/>
        <v>15053.787047200878</v>
      </c>
      <c r="F291" s="87">
        <f t="shared" si="56"/>
        <v>0.86384403977611457</v>
      </c>
      <c r="G291" s="189">
        <f t="shared" si="63"/>
        <v>1518.8000397576752</v>
      </c>
      <c r="H291" s="189">
        <f t="shared" si="57"/>
        <v>1383.626836219242</v>
      </c>
      <c r="I291" s="189">
        <f t="shared" si="58"/>
        <v>220.6518479162003</v>
      </c>
      <c r="J291" s="88">
        <f t="shared" si="59"/>
        <v>201.01383345165846</v>
      </c>
      <c r="K291" s="189">
        <f t="shared" si="64"/>
        <v>81.203741090512921</v>
      </c>
      <c r="L291" s="88">
        <f t="shared" si="60"/>
        <v>73.976608133457262</v>
      </c>
      <c r="M291" s="89">
        <f t="shared" si="65"/>
        <v>1457.6034443526992</v>
      </c>
      <c r="N291" s="89">
        <f t="shared" si="66"/>
        <v>15171.603444352699</v>
      </c>
      <c r="O291" s="89">
        <f t="shared" si="67"/>
        <v>16653.790828049066</v>
      </c>
      <c r="P291" s="90">
        <f t="shared" si="61"/>
        <v>0.95565839355774063</v>
      </c>
      <c r="Q291" s="1">
        <v>712.36032079082088</v>
      </c>
      <c r="R291" s="90">
        <f t="shared" si="68"/>
        <v>0.32617735228701283</v>
      </c>
      <c r="S291" s="90">
        <f t="shared" si="68"/>
        <v>0.29706259153427933</v>
      </c>
      <c r="T291" s="92">
        <v>911</v>
      </c>
      <c r="U291" s="191">
        <v>10341</v>
      </c>
      <c r="V291" s="191">
        <v>11606.060606060606</v>
      </c>
      <c r="W291" s="196"/>
      <c r="X291" s="89">
        <v>0</v>
      </c>
      <c r="Y291" s="89">
        <f t="shared" si="69"/>
        <v>0</v>
      </c>
      <c r="Z291" s="1"/>
    </row>
    <row r="292" spans="2:26">
      <c r="B292" s="205">
        <v>5021</v>
      </c>
      <c r="C292" t="s">
        <v>319</v>
      </c>
      <c r="D292" s="1">
        <v>106495</v>
      </c>
      <c r="E292" s="86">
        <f t="shared" si="62"/>
        <v>14350.491847459913</v>
      </c>
      <c r="F292" s="87">
        <f t="shared" si="56"/>
        <v>0.82348626371654476</v>
      </c>
      <c r="G292" s="189">
        <f t="shared" si="63"/>
        <v>1968.9089675918933</v>
      </c>
      <c r="H292" s="189">
        <f t="shared" si="57"/>
        <v>14611.273448499442</v>
      </c>
      <c r="I292" s="189">
        <f t="shared" si="58"/>
        <v>466.80516782553821</v>
      </c>
      <c r="J292" s="88">
        <f t="shared" si="59"/>
        <v>3464.1611504333191</v>
      </c>
      <c r="K292" s="189">
        <f t="shared" si="64"/>
        <v>327.35706099985083</v>
      </c>
      <c r="L292" s="88">
        <f t="shared" si="60"/>
        <v>2429.3167496798928</v>
      </c>
      <c r="M292" s="89">
        <f t="shared" si="65"/>
        <v>17040.590198179336</v>
      </c>
      <c r="N292" s="89">
        <f t="shared" si="66"/>
        <v>123535.59019817933</v>
      </c>
      <c r="O292" s="89">
        <f t="shared" si="67"/>
        <v>16646.757876051655</v>
      </c>
      <c r="P292" s="90">
        <f t="shared" si="61"/>
        <v>0.95525481579714489</v>
      </c>
      <c r="Q292" s="1">
        <v>2974.8306592630797</v>
      </c>
      <c r="R292" s="90">
        <f t="shared" si="68"/>
        <v>0.43111511274760128</v>
      </c>
      <c r="S292" s="90">
        <f t="shared" si="68"/>
        <v>0.42860810608196076</v>
      </c>
      <c r="T292" s="92">
        <v>7421</v>
      </c>
      <c r="U292" s="191">
        <v>74414</v>
      </c>
      <c r="V292" s="191">
        <v>10045.086393088553</v>
      </c>
      <c r="W292" s="196"/>
      <c r="X292" s="89">
        <v>0</v>
      </c>
      <c r="Y292" s="89">
        <f t="shared" si="69"/>
        <v>0</v>
      </c>
      <c r="Z292" s="1"/>
    </row>
    <row r="293" spans="2:26">
      <c r="B293" s="205">
        <v>5022</v>
      </c>
      <c r="C293" t="s">
        <v>320</v>
      </c>
      <c r="D293" s="1">
        <v>37076</v>
      </c>
      <c r="E293" s="86">
        <f t="shared" si="62"/>
        <v>14747.812251392204</v>
      </c>
      <c r="F293" s="87">
        <f t="shared" si="56"/>
        <v>0.84628603242206579</v>
      </c>
      <c r="G293" s="189">
        <f t="shared" si="63"/>
        <v>1714.6239090752265</v>
      </c>
      <c r="H293" s="189">
        <f t="shared" si="57"/>
        <v>4310.5645074151198</v>
      </c>
      <c r="I293" s="189">
        <f t="shared" si="58"/>
        <v>327.74302644923608</v>
      </c>
      <c r="J293" s="88">
        <f t="shared" si="59"/>
        <v>823.9459684933795</v>
      </c>
      <c r="K293" s="189">
        <f t="shared" si="64"/>
        <v>188.29491962354871</v>
      </c>
      <c r="L293" s="88">
        <f t="shared" si="60"/>
        <v>473.37342793360142</v>
      </c>
      <c r="M293" s="89">
        <f t="shared" si="65"/>
        <v>4783.9379353487211</v>
      </c>
      <c r="N293" s="89">
        <f t="shared" si="66"/>
        <v>41859.937935348724</v>
      </c>
      <c r="O293" s="89">
        <f t="shared" si="67"/>
        <v>16650.73108009098</v>
      </c>
      <c r="P293" s="90">
        <f t="shared" si="61"/>
        <v>0.95548281348420017</v>
      </c>
      <c r="Q293" s="1">
        <v>-1001.2763485531004</v>
      </c>
      <c r="R293" s="90">
        <f t="shared" si="68"/>
        <v>0.29238706079196874</v>
      </c>
      <c r="S293" s="90">
        <f t="shared" si="68"/>
        <v>0.29187298479324481</v>
      </c>
      <c r="T293" s="92">
        <v>2514</v>
      </c>
      <c r="U293" s="191">
        <v>28688</v>
      </c>
      <c r="V293" s="191">
        <v>11415.837644249901</v>
      </c>
      <c r="W293" s="196"/>
      <c r="X293" s="89">
        <v>0</v>
      </c>
      <c r="Y293" s="89">
        <f t="shared" si="69"/>
        <v>0</v>
      </c>
      <c r="Z293" s="1"/>
    </row>
    <row r="294" spans="2:26">
      <c r="B294" s="205">
        <v>5025</v>
      </c>
      <c r="C294" t="s">
        <v>321</v>
      </c>
      <c r="D294" s="1">
        <v>83097</v>
      </c>
      <c r="E294" s="86">
        <f t="shared" si="62"/>
        <v>14738.737140830082</v>
      </c>
      <c r="F294" s="87">
        <f t="shared" si="56"/>
        <v>0.84576526777029959</v>
      </c>
      <c r="G294" s="189">
        <f t="shared" si="63"/>
        <v>1720.4319798349845</v>
      </c>
      <c r="H294" s="189">
        <f t="shared" si="57"/>
        <v>9699.795502309642</v>
      </c>
      <c r="I294" s="189">
        <f t="shared" si="58"/>
        <v>330.91931514597877</v>
      </c>
      <c r="J294" s="88">
        <f t="shared" si="59"/>
        <v>1865.7230987930284</v>
      </c>
      <c r="K294" s="189">
        <f t="shared" si="64"/>
        <v>191.4712083202914</v>
      </c>
      <c r="L294" s="88">
        <f t="shared" si="60"/>
        <v>1079.5146725098029</v>
      </c>
      <c r="M294" s="89">
        <f t="shared" si="65"/>
        <v>10779.310174819446</v>
      </c>
      <c r="N294" s="89">
        <f t="shared" si="66"/>
        <v>93876.310174819446</v>
      </c>
      <c r="O294" s="89">
        <f t="shared" si="67"/>
        <v>16650.640328985359</v>
      </c>
      <c r="P294" s="90">
        <f t="shared" si="61"/>
        <v>0.95547760583768249</v>
      </c>
      <c r="Q294" s="1">
        <v>2044.9303607229958</v>
      </c>
      <c r="R294" s="90">
        <f t="shared" si="68"/>
        <v>0.41012065366797334</v>
      </c>
      <c r="S294" s="90">
        <f t="shared" si="68"/>
        <v>0.42087538728055274</v>
      </c>
      <c r="T294" s="92">
        <v>5638</v>
      </c>
      <c r="U294" s="191">
        <v>58929</v>
      </c>
      <c r="V294" s="191">
        <v>10372.997711670481</v>
      </c>
      <c r="W294" s="196"/>
      <c r="X294" s="89">
        <v>0</v>
      </c>
      <c r="Y294" s="89">
        <f t="shared" si="69"/>
        <v>0</v>
      </c>
      <c r="Z294" s="1"/>
    </row>
    <row r="295" spans="2:26">
      <c r="B295" s="205">
        <v>5026</v>
      </c>
      <c r="C295" t="s">
        <v>322</v>
      </c>
      <c r="D295" s="1">
        <v>27007</v>
      </c>
      <c r="E295" s="86">
        <f t="shared" si="62"/>
        <v>13258.222876779579</v>
      </c>
      <c r="F295" s="87">
        <f t="shared" si="56"/>
        <v>0.76080768076621386</v>
      </c>
      <c r="G295" s="189">
        <f t="shared" si="63"/>
        <v>2667.9611088273068</v>
      </c>
      <c r="H295" s="189">
        <f t="shared" si="57"/>
        <v>5434.6367786812243</v>
      </c>
      <c r="I295" s="189">
        <f t="shared" si="58"/>
        <v>849.09930756365509</v>
      </c>
      <c r="J295" s="88">
        <f t="shared" si="59"/>
        <v>1729.6152895071652</v>
      </c>
      <c r="K295" s="189">
        <f t="shared" si="64"/>
        <v>709.65120073796766</v>
      </c>
      <c r="L295" s="88">
        <f t="shared" si="60"/>
        <v>1445.5594959032401</v>
      </c>
      <c r="M295" s="89">
        <f t="shared" si="65"/>
        <v>6880.1962745844648</v>
      </c>
      <c r="N295" s="89">
        <f t="shared" si="66"/>
        <v>33887.196274584465</v>
      </c>
      <c r="O295" s="89">
        <f t="shared" si="67"/>
        <v>16635.835186344852</v>
      </c>
      <c r="P295" s="90">
        <f t="shared" si="61"/>
        <v>0.95462802996764151</v>
      </c>
      <c r="Q295" s="1">
        <v>1482.6986865542285</v>
      </c>
      <c r="R295" s="90">
        <f t="shared" si="68"/>
        <v>0.44662274358562321</v>
      </c>
      <c r="S295" s="90">
        <f t="shared" si="68"/>
        <v>0.45443464843561931</v>
      </c>
      <c r="T295" s="92">
        <v>2037</v>
      </c>
      <c r="U295" s="191">
        <v>18669</v>
      </c>
      <c r="V295" s="191">
        <v>9115.72265625</v>
      </c>
      <c r="W295" s="196"/>
      <c r="X295" s="89">
        <v>0</v>
      </c>
      <c r="Y295" s="89">
        <f t="shared" si="69"/>
        <v>0</v>
      </c>
      <c r="Z295" s="1"/>
    </row>
    <row r="296" spans="2:26">
      <c r="B296" s="205">
        <v>5027</v>
      </c>
      <c r="C296" t="s">
        <v>323</v>
      </c>
      <c r="D296" s="1">
        <v>84116</v>
      </c>
      <c r="E296" s="86">
        <f t="shared" si="62"/>
        <v>13816.688567674113</v>
      </c>
      <c r="F296" s="87">
        <f t="shared" si="56"/>
        <v>0.79285458411259779</v>
      </c>
      <c r="G296" s="189">
        <f t="shared" si="63"/>
        <v>2310.543066654805</v>
      </c>
      <c r="H296" s="189">
        <f t="shared" si="57"/>
        <v>14066.586189794452</v>
      </c>
      <c r="I296" s="189">
        <f t="shared" si="58"/>
        <v>653.63631575056797</v>
      </c>
      <c r="J296" s="88">
        <f t="shared" si="59"/>
        <v>3979.3378902894578</v>
      </c>
      <c r="K296" s="189">
        <f t="shared" si="64"/>
        <v>514.18820892488066</v>
      </c>
      <c r="L296" s="88">
        <f t="shared" si="60"/>
        <v>3130.3778159346734</v>
      </c>
      <c r="M296" s="89">
        <f t="shared" si="65"/>
        <v>17196.964005729125</v>
      </c>
      <c r="N296" s="89">
        <f t="shared" si="66"/>
        <v>101312.96400572913</v>
      </c>
      <c r="O296" s="89">
        <f t="shared" si="67"/>
        <v>16641.4198432538</v>
      </c>
      <c r="P296" s="90">
        <f t="shared" si="61"/>
        <v>0.95494849900110557</v>
      </c>
      <c r="Q296" s="1">
        <v>3756.2427804330655</v>
      </c>
      <c r="R296" s="90">
        <f t="shared" si="68"/>
        <v>0.45731115731115729</v>
      </c>
      <c r="S296" s="90">
        <f t="shared" si="68"/>
        <v>0.46999799885805132</v>
      </c>
      <c r="T296" s="92">
        <v>6088</v>
      </c>
      <c r="U296" s="191">
        <v>57720</v>
      </c>
      <c r="V296" s="191">
        <v>9399.1206643869082</v>
      </c>
      <c r="W296" s="196"/>
      <c r="X296" s="89">
        <v>0</v>
      </c>
      <c r="Y296" s="89">
        <f t="shared" si="69"/>
        <v>0</v>
      </c>
      <c r="Z296" s="1"/>
    </row>
    <row r="297" spans="2:26">
      <c r="B297" s="205">
        <v>5028</v>
      </c>
      <c r="C297" t="s">
        <v>324</v>
      </c>
      <c r="D297" s="1">
        <v>263819</v>
      </c>
      <c r="E297" s="86">
        <f t="shared" si="62"/>
        <v>14798.014359434597</v>
      </c>
      <c r="F297" s="87">
        <f t="shared" si="56"/>
        <v>0.84916682193241577</v>
      </c>
      <c r="G297" s="189">
        <f t="shared" si="63"/>
        <v>1682.494559928095</v>
      </c>
      <c r="H297" s="189">
        <f t="shared" si="57"/>
        <v>29995.513014398075</v>
      </c>
      <c r="I297" s="189">
        <f t="shared" si="58"/>
        <v>310.17228863439857</v>
      </c>
      <c r="J297" s="88">
        <f t="shared" si="59"/>
        <v>5529.7515617740573</v>
      </c>
      <c r="K297" s="189">
        <f t="shared" si="64"/>
        <v>170.72418180871119</v>
      </c>
      <c r="L297" s="88">
        <f t="shared" si="60"/>
        <v>3043.6707132857032</v>
      </c>
      <c r="M297" s="89">
        <f t="shared" si="65"/>
        <v>33039.183727683776</v>
      </c>
      <c r="N297" s="89">
        <f t="shared" si="66"/>
        <v>296858.18372768379</v>
      </c>
      <c r="O297" s="89">
        <f t="shared" si="67"/>
        <v>16651.233101171405</v>
      </c>
      <c r="P297" s="90">
        <f t="shared" si="61"/>
        <v>0.95551162137930379</v>
      </c>
      <c r="Q297" s="1">
        <v>7011.8583524245296</v>
      </c>
      <c r="R297" s="90">
        <f t="shared" si="68"/>
        <v>0.47764646577797693</v>
      </c>
      <c r="S297" s="90">
        <f t="shared" si="68"/>
        <v>0.47632033029152582</v>
      </c>
      <c r="T297" s="92">
        <v>17828</v>
      </c>
      <c r="U297" s="191">
        <v>178540</v>
      </c>
      <c r="V297" s="191">
        <v>10023.57960925219</v>
      </c>
      <c r="W297" s="196"/>
      <c r="X297" s="89">
        <v>0</v>
      </c>
      <c r="Y297" s="89">
        <f t="shared" si="69"/>
        <v>0</v>
      </c>
      <c r="Z297" s="1"/>
    </row>
    <row r="298" spans="2:26">
      <c r="B298" s="205">
        <v>5029</v>
      </c>
      <c r="C298" t="s">
        <v>325</v>
      </c>
      <c r="D298" s="1">
        <v>129205</v>
      </c>
      <c r="E298" s="86">
        <f t="shared" si="62"/>
        <v>15069.395847912294</v>
      </c>
      <c r="F298" s="87">
        <f t="shared" si="56"/>
        <v>0.86473973262870585</v>
      </c>
      <c r="G298" s="189">
        <f t="shared" si="63"/>
        <v>1508.8104073023692</v>
      </c>
      <c r="H298" s="189">
        <f t="shared" si="57"/>
        <v>12936.540432210515</v>
      </c>
      <c r="I298" s="189">
        <f t="shared" si="58"/>
        <v>215.18876766720476</v>
      </c>
      <c r="J298" s="88">
        <f t="shared" si="59"/>
        <v>1845.0284939786136</v>
      </c>
      <c r="K298" s="189">
        <f t="shared" si="64"/>
        <v>75.740660841517382</v>
      </c>
      <c r="L298" s="88">
        <f t="shared" si="60"/>
        <v>649.40042605516999</v>
      </c>
      <c r="M298" s="89">
        <f t="shared" si="65"/>
        <v>13585.940858265685</v>
      </c>
      <c r="N298" s="89">
        <f t="shared" si="66"/>
        <v>142790.94085826568</v>
      </c>
      <c r="O298" s="89">
        <f t="shared" si="67"/>
        <v>16653.946916056178</v>
      </c>
      <c r="P298" s="90">
        <f t="shared" si="61"/>
        <v>0.9556673504862665</v>
      </c>
      <c r="Q298" s="1">
        <v>3196.0515702090979</v>
      </c>
      <c r="R298" s="90">
        <f t="shared" si="68"/>
        <v>0.5195940065391762</v>
      </c>
      <c r="S298" s="90">
        <f t="shared" si="68"/>
        <v>0.51020066826689081</v>
      </c>
      <c r="T298" s="92">
        <v>8574</v>
      </c>
      <c r="U298" s="191">
        <v>85026</v>
      </c>
      <c r="V298" s="191">
        <v>9978.4062903415088</v>
      </c>
      <c r="W298" s="196"/>
      <c r="X298" s="89">
        <v>0</v>
      </c>
      <c r="Y298" s="89">
        <f t="shared" si="69"/>
        <v>0</v>
      </c>
      <c r="Z298" s="1"/>
    </row>
    <row r="299" spans="2:26">
      <c r="B299" s="205">
        <v>5031</v>
      </c>
      <c r="C299" t="s">
        <v>326</v>
      </c>
      <c r="D299" s="1">
        <v>249687</v>
      </c>
      <c r="E299" s="86">
        <f t="shared" si="62"/>
        <v>16689.191898937239</v>
      </c>
      <c r="F299" s="87">
        <f t="shared" si="56"/>
        <v>0.95768984278659897</v>
      </c>
      <c r="G299" s="189">
        <f t="shared" si="63"/>
        <v>472.14093464640433</v>
      </c>
      <c r="H299" s="189">
        <f t="shared" si="57"/>
        <v>7063.7005232448546</v>
      </c>
      <c r="I299" s="189">
        <f t="shared" si="58"/>
        <v>0</v>
      </c>
      <c r="J299" s="88">
        <f t="shared" si="59"/>
        <v>0</v>
      </c>
      <c r="K299" s="189">
        <f t="shared" si="64"/>
        <v>-139.44810682568738</v>
      </c>
      <c r="L299" s="88">
        <f t="shared" si="60"/>
        <v>-2086.2831262191089</v>
      </c>
      <c r="M299" s="89">
        <f t="shared" si="65"/>
        <v>4977.4173970257452</v>
      </c>
      <c r="N299" s="89">
        <f t="shared" si="66"/>
        <v>254664.41739702574</v>
      </c>
      <c r="O299" s="89">
        <f t="shared" si="67"/>
        <v>17021.884726757955</v>
      </c>
      <c r="P299" s="90">
        <f t="shared" si="61"/>
        <v>0.9767810332948792</v>
      </c>
      <c r="Q299" s="1">
        <v>1888.4057661476554</v>
      </c>
      <c r="R299" s="90">
        <f t="shared" si="68"/>
        <v>0.46664199619369845</v>
      </c>
      <c r="S299" s="90">
        <f t="shared" si="68"/>
        <v>0.47271991904404337</v>
      </c>
      <c r="T299" s="92">
        <v>14961</v>
      </c>
      <c r="U299" s="191">
        <v>170244</v>
      </c>
      <c r="V299" s="191">
        <v>11332.223923317581</v>
      </c>
      <c r="W299" s="196"/>
      <c r="X299" s="89">
        <v>0</v>
      </c>
      <c r="Y299" s="89">
        <f t="shared" si="69"/>
        <v>0</v>
      </c>
      <c r="Z299" s="1"/>
    </row>
    <row r="300" spans="2:26">
      <c r="B300" s="205">
        <v>5032</v>
      </c>
      <c r="C300" t="s">
        <v>327</v>
      </c>
      <c r="D300" s="1">
        <v>64529</v>
      </c>
      <c r="E300" s="86">
        <f t="shared" si="62"/>
        <v>15154.76749647722</v>
      </c>
      <c r="F300" s="87">
        <f t="shared" si="56"/>
        <v>0.86963868526749621</v>
      </c>
      <c r="G300" s="189">
        <f t="shared" si="63"/>
        <v>1454.1725522208167</v>
      </c>
      <c r="H300" s="189">
        <f t="shared" si="57"/>
        <v>6191.8667273562378</v>
      </c>
      <c r="I300" s="189">
        <f t="shared" si="58"/>
        <v>185.3086906694808</v>
      </c>
      <c r="J300" s="88">
        <f t="shared" si="59"/>
        <v>789.04440487064926</v>
      </c>
      <c r="K300" s="189">
        <f t="shared" si="64"/>
        <v>45.860583843793421</v>
      </c>
      <c r="L300" s="88">
        <f t="shared" si="60"/>
        <v>195.27436600687238</v>
      </c>
      <c r="M300" s="89">
        <f t="shared" si="65"/>
        <v>6387.1410933631105</v>
      </c>
      <c r="N300" s="89">
        <f t="shared" si="66"/>
        <v>70916.141093363112</v>
      </c>
      <c r="O300" s="89">
        <f t="shared" si="67"/>
        <v>16654.800632541828</v>
      </c>
      <c r="P300" s="90">
        <f t="shared" si="61"/>
        <v>0.95571634001265438</v>
      </c>
      <c r="Q300" s="1">
        <v>-11.796393054542932</v>
      </c>
      <c r="R300" s="90">
        <f t="shared" si="68"/>
        <v>0.43717149220489976</v>
      </c>
      <c r="S300" s="90">
        <f t="shared" si="68"/>
        <v>0.42873342567011297</v>
      </c>
      <c r="T300" s="92">
        <v>4258</v>
      </c>
      <c r="U300" s="191">
        <v>44900</v>
      </c>
      <c r="V300" s="191">
        <v>10607.134420033073</v>
      </c>
      <c r="W300" s="196"/>
      <c r="X300" s="89">
        <v>0</v>
      </c>
      <c r="Y300" s="89">
        <f t="shared" si="69"/>
        <v>0</v>
      </c>
      <c r="Z300" s="1"/>
    </row>
    <row r="301" spans="2:26">
      <c r="B301" s="205">
        <v>5033</v>
      </c>
      <c r="C301" t="s">
        <v>328</v>
      </c>
      <c r="D301" s="1">
        <v>26179</v>
      </c>
      <c r="E301" s="86">
        <f t="shared" si="62"/>
        <v>33866.752910737392</v>
      </c>
      <c r="F301" s="87">
        <f t="shared" si="56"/>
        <v>1.9434041784157363</v>
      </c>
      <c r="G301" s="189">
        <f t="shared" si="63"/>
        <v>-10521.498112905694</v>
      </c>
      <c r="H301" s="189">
        <f t="shared" si="57"/>
        <v>-8133.1180412761023</v>
      </c>
      <c r="I301" s="189">
        <f t="shared" si="58"/>
        <v>0</v>
      </c>
      <c r="J301" s="88">
        <f t="shared" si="59"/>
        <v>0</v>
      </c>
      <c r="K301" s="189">
        <f t="shared" si="64"/>
        <v>-139.44810682568738</v>
      </c>
      <c r="L301" s="88">
        <f t="shared" si="60"/>
        <v>-107.79338657625634</v>
      </c>
      <c r="M301" s="89">
        <f t="shared" si="65"/>
        <v>-8240.9114278523593</v>
      </c>
      <c r="N301" s="89">
        <f t="shared" si="66"/>
        <v>17938.088572147641</v>
      </c>
      <c r="O301" s="89">
        <f t="shared" si="67"/>
        <v>23205.806691006004</v>
      </c>
      <c r="P301" s="90">
        <f t="shared" si="61"/>
        <v>1.3316381941213684</v>
      </c>
      <c r="Q301" s="1">
        <v>-4298.8579655616541</v>
      </c>
      <c r="R301" s="90">
        <f t="shared" si="68"/>
        <v>0.17616138017791355</v>
      </c>
      <c r="S301" s="90">
        <f t="shared" si="68"/>
        <v>0.19594158450173371</v>
      </c>
      <c r="T301" s="92">
        <v>773</v>
      </c>
      <c r="U301" s="191">
        <v>22258</v>
      </c>
      <c r="V301" s="191">
        <v>28318.066157760815</v>
      </c>
      <c r="W301" s="196"/>
      <c r="X301" s="89">
        <v>0</v>
      </c>
      <c r="Y301" s="89">
        <f t="shared" si="69"/>
        <v>0</v>
      </c>
      <c r="Z301" s="1"/>
    </row>
    <row r="302" spans="2:26">
      <c r="B302" s="205">
        <v>5034</v>
      </c>
      <c r="C302" t="s">
        <v>329</v>
      </c>
      <c r="D302" s="1">
        <v>36033</v>
      </c>
      <c r="E302" s="86">
        <f t="shared" si="62"/>
        <v>14647.560975609756</v>
      </c>
      <c r="F302" s="87">
        <f t="shared" si="56"/>
        <v>0.84053322970251876</v>
      </c>
      <c r="G302" s="189">
        <f t="shared" si="63"/>
        <v>1778.7847255759932</v>
      </c>
      <c r="H302" s="189">
        <f t="shared" si="57"/>
        <v>4375.8104249169437</v>
      </c>
      <c r="I302" s="189">
        <f t="shared" si="58"/>
        <v>362.83097297309286</v>
      </c>
      <c r="J302" s="88">
        <f t="shared" si="59"/>
        <v>892.56419351380839</v>
      </c>
      <c r="K302" s="189">
        <f t="shared" si="64"/>
        <v>223.38286614740548</v>
      </c>
      <c r="L302" s="88">
        <f t="shared" si="60"/>
        <v>549.5218507226175</v>
      </c>
      <c r="M302" s="89">
        <f t="shared" si="65"/>
        <v>4925.332275639561</v>
      </c>
      <c r="N302" s="89">
        <f t="shared" si="66"/>
        <v>40958.332275639565</v>
      </c>
      <c r="O302" s="89">
        <f t="shared" si="67"/>
        <v>16649.728567333157</v>
      </c>
      <c r="P302" s="90">
        <f t="shared" si="61"/>
        <v>0.95542528545700478</v>
      </c>
      <c r="Q302" s="1">
        <v>-932.64143891831372</v>
      </c>
      <c r="R302" s="90">
        <f t="shared" si="68"/>
        <v>0.35259009009009007</v>
      </c>
      <c r="S302" s="90">
        <f t="shared" si="68"/>
        <v>0.35918809052955397</v>
      </c>
      <c r="T302" s="92">
        <v>2460</v>
      </c>
      <c r="U302" s="191">
        <v>26640</v>
      </c>
      <c r="V302" s="191">
        <v>10776.699029126214</v>
      </c>
      <c r="W302" s="196"/>
      <c r="X302" s="89">
        <v>0</v>
      </c>
      <c r="Y302" s="89">
        <f t="shared" si="69"/>
        <v>0</v>
      </c>
      <c r="Z302" s="1"/>
    </row>
    <row r="303" spans="2:26">
      <c r="B303" s="205">
        <v>5035</v>
      </c>
      <c r="C303" t="s">
        <v>330</v>
      </c>
      <c r="D303" s="1">
        <v>371643</v>
      </c>
      <c r="E303" s="86">
        <f t="shared" si="62"/>
        <v>14801.776326270512</v>
      </c>
      <c r="F303" s="87">
        <f t="shared" si="56"/>
        <v>0.84938269801853616</v>
      </c>
      <c r="G303" s="189">
        <f t="shared" si="63"/>
        <v>1680.0869011531095</v>
      </c>
      <c r="H303" s="189">
        <f t="shared" si="57"/>
        <v>42183.621914152274</v>
      </c>
      <c r="I303" s="189">
        <f t="shared" si="58"/>
        <v>308.85560024182837</v>
      </c>
      <c r="J303" s="88">
        <f t="shared" si="59"/>
        <v>7754.7464108718268</v>
      </c>
      <c r="K303" s="189">
        <f t="shared" si="64"/>
        <v>169.40749341614099</v>
      </c>
      <c r="L303" s="88">
        <f t="shared" si="60"/>
        <v>4253.4833446924677</v>
      </c>
      <c r="M303" s="89">
        <f t="shared" si="65"/>
        <v>46437.105258844742</v>
      </c>
      <c r="N303" s="89">
        <f t="shared" si="66"/>
        <v>418080.10525884473</v>
      </c>
      <c r="O303" s="89">
        <f t="shared" si="67"/>
        <v>16651.270720839762</v>
      </c>
      <c r="P303" s="90">
        <f t="shared" si="61"/>
        <v>0.95551378014016486</v>
      </c>
      <c r="Q303" s="1">
        <v>11074.282386845094</v>
      </c>
      <c r="R303" s="90">
        <f t="shared" si="68"/>
        <v>0.47398417514426794</v>
      </c>
      <c r="S303" s="90">
        <f t="shared" si="68"/>
        <v>0.46335843292262097</v>
      </c>
      <c r="T303" s="92">
        <v>25108</v>
      </c>
      <c r="U303" s="191">
        <v>252135</v>
      </c>
      <c r="V303" s="191">
        <v>10114.935611987003</v>
      </c>
      <c r="W303" s="196"/>
      <c r="X303" s="89">
        <v>0</v>
      </c>
      <c r="Y303" s="89">
        <f t="shared" si="69"/>
        <v>0</v>
      </c>
      <c r="Z303" s="1"/>
    </row>
    <row r="304" spans="2:26">
      <c r="B304" s="205">
        <v>5036</v>
      </c>
      <c r="C304" t="s">
        <v>331</v>
      </c>
      <c r="D304" s="1">
        <v>34661</v>
      </c>
      <c r="E304" s="86">
        <f t="shared" si="62"/>
        <v>12996.250468691414</v>
      </c>
      <c r="F304" s="87">
        <f t="shared" si="56"/>
        <v>0.74577469919133255</v>
      </c>
      <c r="G304" s="189">
        <f t="shared" si="63"/>
        <v>2835.6234500037322</v>
      </c>
      <c r="H304" s="189">
        <f t="shared" si="57"/>
        <v>7562.6077411599545</v>
      </c>
      <c r="I304" s="189">
        <f t="shared" si="58"/>
        <v>940.78965039451248</v>
      </c>
      <c r="J304" s="88">
        <f t="shared" si="59"/>
        <v>2509.0859976021648</v>
      </c>
      <c r="K304" s="189">
        <f t="shared" si="64"/>
        <v>801.34154356882505</v>
      </c>
      <c r="L304" s="88">
        <f t="shared" si="60"/>
        <v>2137.1778966980564</v>
      </c>
      <c r="M304" s="89">
        <f t="shared" si="65"/>
        <v>9699.7856378580109</v>
      </c>
      <c r="N304" s="89">
        <f t="shared" si="66"/>
        <v>44360.785637858011</v>
      </c>
      <c r="O304" s="89">
        <f t="shared" si="67"/>
        <v>16633.215462263972</v>
      </c>
      <c r="P304" s="90">
        <f t="shared" si="61"/>
        <v>0.95447770015189282</v>
      </c>
      <c r="Q304" s="1">
        <v>2129.008074148318</v>
      </c>
      <c r="R304" s="90">
        <f t="shared" si="68"/>
        <v>0.40152035906352351</v>
      </c>
      <c r="S304" s="90">
        <f t="shared" si="68"/>
        <v>0.39836733238396549</v>
      </c>
      <c r="T304" s="92">
        <v>2667</v>
      </c>
      <c r="U304" s="191">
        <v>24731</v>
      </c>
      <c r="V304" s="191">
        <v>9293.8744832769644</v>
      </c>
      <c r="W304" s="196"/>
      <c r="X304" s="89">
        <v>0</v>
      </c>
      <c r="Y304" s="89">
        <f t="shared" si="69"/>
        <v>0</v>
      </c>
      <c r="Z304" s="1"/>
    </row>
    <row r="305" spans="2:27">
      <c r="B305" s="205">
        <v>5037</v>
      </c>
      <c r="C305" t="s">
        <v>332</v>
      </c>
      <c r="D305" s="1">
        <v>303809</v>
      </c>
      <c r="E305" s="86">
        <f t="shared" si="62"/>
        <v>14601.288028067478</v>
      </c>
      <c r="F305" s="87">
        <f t="shared" si="56"/>
        <v>0.83787791049201477</v>
      </c>
      <c r="G305" s="189">
        <f t="shared" si="63"/>
        <v>1808.3994120030513</v>
      </c>
      <c r="H305" s="189">
        <f t="shared" si="57"/>
        <v>37627.366565547491</v>
      </c>
      <c r="I305" s="189">
        <f t="shared" si="58"/>
        <v>379.02650461289028</v>
      </c>
      <c r="J305" s="88">
        <f t="shared" si="59"/>
        <v>7886.4044814804083</v>
      </c>
      <c r="K305" s="189">
        <f t="shared" si="64"/>
        <v>239.5783977872029</v>
      </c>
      <c r="L305" s="88">
        <f t="shared" si="60"/>
        <v>4984.9077227583302</v>
      </c>
      <c r="M305" s="89">
        <f t="shared" si="65"/>
        <v>42612.274288305824</v>
      </c>
      <c r="N305" s="89">
        <f t="shared" si="66"/>
        <v>346421.27428830584</v>
      </c>
      <c r="O305" s="89">
        <f t="shared" si="67"/>
        <v>16649.265837857733</v>
      </c>
      <c r="P305" s="90">
        <f t="shared" si="61"/>
        <v>0.95539873226489969</v>
      </c>
      <c r="Q305" s="1">
        <v>10493.749170905179</v>
      </c>
      <c r="R305" s="90">
        <f t="shared" si="68"/>
        <v>0.46722978030840856</v>
      </c>
      <c r="S305" s="90">
        <f t="shared" si="68"/>
        <v>0.46194106816715186</v>
      </c>
      <c r="T305" s="92">
        <v>20807</v>
      </c>
      <c r="U305" s="191">
        <v>207063</v>
      </c>
      <c r="V305" s="191">
        <v>9987.6037044182904</v>
      </c>
      <c r="W305" s="196"/>
      <c r="X305" s="89">
        <v>0</v>
      </c>
      <c r="Y305" s="89">
        <f t="shared" si="69"/>
        <v>0</v>
      </c>
      <c r="Z305" s="1"/>
    </row>
    <row r="306" spans="2:27">
      <c r="B306" s="205">
        <v>5038</v>
      </c>
      <c r="C306" t="s">
        <v>333</v>
      </c>
      <c r="D306" s="1">
        <v>215863</v>
      </c>
      <c r="E306" s="86">
        <f t="shared" si="62"/>
        <v>13985.293164885003</v>
      </c>
      <c r="F306" s="87">
        <f t="shared" si="56"/>
        <v>0.80252976258581532</v>
      </c>
      <c r="G306" s="189">
        <f t="shared" si="63"/>
        <v>2202.6361244398354</v>
      </c>
      <c r="H306" s="189">
        <f t="shared" si="57"/>
        <v>33997.688580728856</v>
      </c>
      <c r="I306" s="189">
        <f t="shared" si="58"/>
        <v>594.6247067267567</v>
      </c>
      <c r="J306" s="88">
        <f t="shared" si="59"/>
        <v>9178.0323483274897</v>
      </c>
      <c r="K306" s="189">
        <f t="shared" si="64"/>
        <v>455.17659990106932</v>
      </c>
      <c r="L306" s="88">
        <f t="shared" si="60"/>
        <v>7025.650819473005</v>
      </c>
      <c r="M306" s="89">
        <f t="shared" si="65"/>
        <v>41023.339400201861</v>
      </c>
      <c r="N306" s="89">
        <f t="shared" si="66"/>
        <v>256886.33940020186</v>
      </c>
      <c r="O306" s="89">
        <f t="shared" si="67"/>
        <v>16643.105889225906</v>
      </c>
      <c r="P306" s="90">
        <f t="shared" si="61"/>
        <v>0.95504525078583757</v>
      </c>
      <c r="Q306" s="1">
        <v>8048.7249960552217</v>
      </c>
      <c r="R306" s="90">
        <f t="shared" si="68"/>
        <v>0.45826774845129603</v>
      </c>
      <c r="S306" s="90">
        <f t="shared" si="68"/>
        <v>0.45609475472182559</v>
      </c>
      <c r="T306" s="92">
        <v>15435</v>
      </c>
      <c r="U306" s="191">
        <v>148027</v>
      </c>
      <c r="V306" s="191">
        <v>9604.6587075006482</v>
      </c>
      <c r="W306" s="196"/>
      <c r="X306" s="89">
        <v>0</v>
      </c>
      <c r="Y306" s="89">
        <f t="shared" si="69"/>
        <v>0</v>
      </c>
      <c r="Z306" s="1"/>
    </row>
    <row r="307" spans="2:27">
      <c r="B307" s="205">
        <v>5041</v>
      </c>
      <c r="C307" t="s">
        <v>334</v>
      </c>
      <c r="D307" s="1">
        <v>28615</v>
      </c>
      <c r="E307" s="86">
        <f t="shared" si="62"/>
        <v>13365.249883232134</v>
      </c>
      <c r="F307" s="87">
        <f t="shared" si="56"/>
        <v>0.76694930090002</v>
      </c>
      <c r="G307" s="189">
        <f t="shared" si="63"/>
        <v>2599.4638246976715</v>
      </c>
      <c r="H307" s="189">
        <f t="shared" si="57"/>
        <v>5565.4520486777146</v>
      </c>
      <c r="I307" s="189">
        <f t="shared" si="58"/>
        <v>811.63985530526054</v>
      </c>
      <c r="J307" s="88">
        <f t="shared" si="59"/>
        <v>1737.7209302085628</v>
      </c>
      <c r="K307" s="189">
        <f t="shared" si="64"/>
        <v>672.19174847957311</v>
      </c>
      <c r="L307" s="88">
        <f t="shared" si="60"/>
        <v>1439.1625334947662</v>
      </c>
      <c r="M307" s="89">
        <f t="shared" si="65"/>
        <v>7004.6145821724804</v>
      </c>
      <c r="N307" s="89">
        <f t="shared" si="66"/>
        <v>35619.614582172479</v>
      </c>
      <c r="O307" s="89">
        <f t="shared" si="67"/>
        <v>16636.905456409375</v>
      </c>
      <c r="P307" s="90">
        <f t="shared" si="61"/>
        <v>0.95468944616897944</v>
      </c>
      <c r="Q307" s="1">
        <v>1360.779601331662</v>
      </c>
      <c r="R307" s="90">
        <f t="shared" si="68"/>
        <v>0.44061823490912755</v>
      </c>
      <c r="S307" s="90">
        <f t="shared" si="68"/>
        <v>0.43859961991392543</v>
      </c>
      <c r="T307" s="92">
        <v>2141</v>
      </c>
      <c r="U307" s="191">
        <v>19863</v>
      </c>
      <c r="V307" s="191">
        <v>9290.4583723105716</v>
      </c>
      <c r="W307" s="196"/>
      <c r="X307" s="89">
        <v>0</v>
      </c>
      <c r="Y307" s="89">
        <f t="shared" si="69"/>
        <v>0</v>
      </c>
      <c r="Z307" s="1"/>
    </row>
    <row r="308" spans="2:27">
      <c r="B308" s="205">
        <v>5042</v>
      </c>
      <c r="C308" t="s">
        <v>335</v>
      </c>
      <c r="D308" s="1">
        <v>19574</v>
      </c>
      <c r="E308" s="86">
        <f t="shared" si="62"/>
        <v>15033.794162826422</v>
      </c>
      <c r="F308" s="87">
        <f t="shared" si="56"/>
        <v>0.8626967713877246</v>
      </c>
      <c r="G308" s="189">
        <f t="shared" si="63"/>
        <v>1531.5954857573274</v>
      </c>
      <c r="H308" s="189">
        <f t="shared" si="57"/>
        <v>1994.1373224560405</v>
      </c>
      <c r="I308" s="189">
        <f t="shared" si="58"/>
        <v>227.64935744726006</v>
      </c>
      <c r="J308" s="88">
        <f t="shared" si="59"/>
        <v>296.39946339633258</v>
      </c>
      <c r="K308" s="189">
        <f t="shared" si="64"/>
        <v>88.201250621572683</v>
      </c>
      <c r="L308" s="88">
        <f t="shared" si="60"/>
        <v>114.83802830928764</v>
      </c>
      <c r="M308" s="89">
        <f t="shared" si="65"/>
        <v>2108.9753507653281</v>
      </c>
      <c r="N308" s="89">
        <f t="shared" si="66"/>
        <v>21682.975350765329</v>
      </c>
      <c r="O308" s="89">
        <f t="shared" si="67"/>
        <v>16653.590899205323</v>
      </c>
      <c r="P308" s="90">
        <f t="shared" si="61"/>
        <v>0.95564692087385683</v>
      </c>
      <c r="Q308" s="1">
        <v>49.366067694455069</v>
      </c>
      <c r="R308" s="90">
        <f t="shared" si="68"/>
        <v>0.35497715630624394</v>
      </c>
      <c r="S308" s="90">
        <f t="shared" si="68"/>
        <v>0.36954680314824673</v>
      </c>
      <c r="T308" s="92">
        <v>1302</v>
      </c>
      <c r="U308" s="191">
        <v>14446</v>
      </c>
      <c r="V308" s="191">
        <v>10977.203647416412</v>
      </c>
      <c r="W308" s="196"/>
      <c r="X308" s="89">
        <v>0</v>
      </c>
      <c r="Y308" s="89">
        <f t="shared" si="69"/>
        <v>0</v>
      </c>
      <c r="Z308" s="1"/>
    </row>
    <row r="309" spans="2:27">
      <c r="B309" s="205">
        <v>5043</v>
      </c>
      <c r="C309" s="210" t="s">
        <v>336</v>
      </c>
      <c r="D309" s="1">
        <v>8503</v>
      </c>
      <c r="E309" s="86">
        <f t="shared" si="62"/>
        <v>19369.020501138952</v>
      </c>
      <c r="F309" s="87">
        <f t="shared" si="56"/>
        <v>1.111468686500477</v>
      </c>
      <c r="G309" s="189">
        <f t="shared" si="63"/>
        <v>-1242.9493707626918</v>
      </c>
      <c r="H309" s="189">
        <f t="shared" si="57"/>
        <v>-545.6547737648217</v>
      </c>
      <c r="I309" s="189">
        <f t="shared" si="58"/>
        <v>0</v>
      </c>
      <c r="J309" s="88">
        <f t="shared" si="59"/>
        <v>0</v>
      </c>
      <c r="K309" s="189">
        <f t="shared" si="64"/>
        <v>-139.44810682568738</v>
      </c>
      <c r="L309" s="88">
        <f t="shared" si="60"/>
        <v>-61.217718896476754</v>
      </c>
      <c r="M309" s="89">
        <f t="shared" si="65"/>
        <v>-606.87249266129845</v>
      </c>
      <c r="N309" s="89">
        <f t="shared" si="66"/>
        <v>7896.1275073387014</v>
      </c>
      <c r="O309" s="89">
        <f t="shared" si="67"/>
        <v>17986.623023550572</v>
      </c>
      <c r="P309" s="90">
        <f t="shared" si="61"/>
        <v>1.0321414170318752</v>
      </c>
      <c r="Q309" s="1">
        <v>-739.3911602607559</v>
      </c>
      <c r="R309" s="90">
        <f t="shared" si="68"/>
        <v>0.19340350877192983</v>
      </c>
      <c r="S309" s="90">
        <f t="shared" si="68"/>
        <v>0.20427734484274451</v>
      </c>
      <c r="T309" s="92">
        <v>439</v>
      </c>
      <c r="U309" s="191">
        <v>7125</v>
      </c>
      <c r="V309" s="191">
        <v>16083.521444695261</v>
      </c>
      <c r="W309" s="196"/>
      <c r="X309" s="89">
        <v>0</v>
      </c>
      <c r="Y309" s="89">
        <f t="shared" si="69"/>
        <v>0</v>
      </c>
      <c r="Z309" s="1"/>
    </row>
    <row r="310" spans="2:27">
      <c r="B310" s="205">
        <v>5044</v>
      </c>
      <c r="C310" s="210" t="s">
        <v>337</v>
      </c>
      <c r="D310" s="1">
        <v>20983</v>
      </c>
      <c r="E310" s="86">
        <f t="shared" si="62"/>
        <v>26130.759651307595</v>
      </c>
      <c r="F310" s="87">
        <f t="shared" si="56"/>
        <v>1.4994832136808713</v>
      </c>
      <c r="G310" s="189">
        <f t="shared" si="63"/>
        <v>-5570.4624268706239</v>
      </c>
      <c r="H310" s="189">
        <f t="shared" si="57"/>
        <v>-4473.0813287771107</v>
      </c>
      <c r="I310" s="189">
        <f t="shared" si="58"/>
        <v>0</v>
      </c>
      <c r="J310" s="88">
        <f t="shared" si="59"/>
        <v>0</v>
      </c>
      <c r="K310" s="189">
        <f t="shared" si="64"/>
        <v>-139.44810682568738</v>
      </c>
      <c r="L310" s="88">
        <f t="shared" si="60"/>
        <v>-111.97682978102696</v>
      </c>
      <c r="M310" s="89">
        <f t="shared" si="65"/>
        <v>-4585.0581585581376</v>
      </c>
      <c r="N310" s="89">
        <f t="shared" si="66"/>
        <v>16397.941841441861</v>
      </c>
      <c r="O310" s="89">
        <f t="shared" si="67"/>
        <v>20420.849117611284</v>
      </c>
      <c r="P310" s="90">
        <f t="shared" si="61"/>
        <v>1.1718266468168173</v>
      </c>
      <c r="Q310" s="1">
        <v>-2615.8649241216103</v>
      </c>
      <c r="R310" s="90">
        <f t="shared" si="68"/>
        <v>0.17033855764404038</v>
      </c>
      <c r="S310" s="90">
        <f t="shared" si="68"/>
        <v>0.18199821948856387</v>
      </c>
      <c r="T310" s="92">
        <v>803</v>
      </c>
      <c r="U310" s="191">
        <v>17929</v>
      </c>
      <c r="V310" s="191">
        <v>22107.274969173857</v>
      </c>
      <c r="W310" s="196"/>
      <c r="X310" s="89">
        <v>0</v>
      </c>
      <c r="Y310" s="89">
        <f t="shared" si="69"/>
        <v>0</v>
      </c>
      <c r="Z310" s="1"/>
    </row>
    <row r="311" spans="2:27">
      <c r="B311" s="205">
        <v>5045</v>
      </c>
      <c r="C311" t="s">
        <v>338</v>
      </c>
      <c r="D311" s="1">
        <v>36434</v>
      </c>
      <c r="E311" s="86">
        <f t="shared" si="62"/>
        <v>15896.160558464224</v>
      </c>
      <c r="F311" s="87">
        <f t="shared" si="56"/>
        <v>0.9121826627876195</v>
      </c>
      <c r="G311" s="189">
        <f t="shared" si="63"/>
        <v>979.68099254913398</v>
      </c>
      <c r="H311" s="189">
        <f t="shared" si="57"/>
        <v>2245.4288349226149</v>
      </c>
      <c r="I311" s="189">
        <f t="shared" si="58"/>
        <v>0</v>
      </c>
      <c r="J311" s="88">
        <f t="shared" si="59"/>
        <v>0</v>
      </c>
      <c r="K311" s="189">
        <f t="shared" si="64"/>
        <v>-139.44810682568738</v>
      </c>
      <c r="L311" s="88">
        <f t="shared" si="60"/>
        <v>-319.61506084447547</v>
      </c>
      <c r="M311" s="89">
        <f t="shared" si="65"/>
        <v>1925.8137740781394</v>
      </c>
      <c r="N311" s="89">
        <f t="shared" si="66"/>
        <v>38359.813774078139</v>
      </c>
      <c r="O311" s="89">
        <f t="shared" si="67"/>
        <v>16736.39344418767</v>
      </c>
      <c r="P311" s="90">
        <f t="shared" si="61"/>
        <v>0.96039844849524658</v>
      </c>
      <c r="Q311" s="1">
        <v>-1149.4726136318764</v>
      </c>
      <c r="R311" s="90">
        <f t="shared" si="68"/>
        <v>0.37934428712046642</v>
      </c>
      <c r="S311" s="90">
        <f t="shared" si="68"/>
        <v>0.39258406649073285</v>
      </c>
      <c r="T311" s="92">
        <v>2292</v>
      </c>
      <c r="U311" s="191">
        <v>26414</v>
      </c>
      <c r="V311" s="191">
        <v>11414.86603284356</v>
      </c>
      <c r="W311" s="196"/>
      <c r="X311" s="89">
        <v>0</v>
      </c>
      <c r="Y311" s="89">
        <f t="shared" si="69"/>
        <v>0</v>
      </c>
      <c r="Z311" s="1"/>
    </row>
    <row r="312" spans="2:27">
      <c r="B312" s="205">
        <v>5046</v>
      </c>
      <c r="C312" t="s">
        <v>339</v>
      </c>
      <c r="D312" s="1">
        <v>16474</v>
      </c>
      <c r="E312" s="86">
        <f t="shared" si="62"/>
        <v>13393.495934959348</v>
      </c>
      <c r="F312" s="87">
        <f t="shared" si="56"/>
        <v>0.76857016768624831</v>
      </c>
      <c r="G312" s="189">
        <f t="shared" si="63"/>
        <v>2581.3863515922544</v>
      </c>
      <c r="H312" s="189">
        <f t="shared" si="57"/>
        <v>3175.1052124584726</v>
      </c>
      <c r="I312" s="189">
        <f t="shared" si="58"/>
        <v>801.75373720073571</v>
      </c>
      <c r="J312" s="88">
        <f t="shared" si="59"/>
        <v>986.15709675690493</v>
      </c>
      <c r="K312" s="189">
        <f t="shared" si="64"/>
        <v>662.30563037504839</v>
      </c>
      <c r="L312" s="88">
        <f t="shared" si="60"/>
        <v>814.63592536130955</v>
      </c>
      <c r="M312" s="89">
        <f t="shared" si="65"/>
        <v>3989.7411378197821</v>
      </c>
      <c r="N312" s="89">
        <f t="shared" si="66"/>
        <v>20463.741137819783</v>
      </c>
      <c r="O312" s="89">
        <f t="shared" si="67"/>
        <v>16637.187916926654</v>
      </c>
      <c r="P312" s="90">
        <f t="shared" si="61"/>
        <v>0.95470565483684222</v>
      </c>
      <c r="Q312" s="1">
        <v>917.69928054084721</v>
      </c>
      <c r="R312" s="90">
        <f t="shared" si="68"/>
        <v>0.45452940137736181</v>
      </c>
      <c r="S312" s="90">
        <f t="shared" si="68"/>
        <v>0.460442122521172</v>
      </c>
      <c r="T312" s="92">
        <v>1230</v>
      </c>
      <c r="U312" s="191">
        <v>11326</v>
      </c>
      <c r="V312" s="191">
        <v>9170.8502024291502</v>
      </c>
      <c r="W312" s="196"/>
      <c r="X312" s="89">
        <v>0</v>
      </c>
      <c r="Y312" s="89">
        <f t="shared" si="69"/>
        <v>0</v>
      </c>
      <c r="Z312" s="1"/>
    </row>
    <row r="313" spans="2:27">
      <c r="B313" s="205">
        <v>5047</v>
      </c>
      <c r="C313" t="s">
        <v>340</v>
      </c>
      <c r="D313" s="1">
        <v>54927</v>
      </c>
      <c r="E313" s="86">
        <f t="shared" si="62"/>
        <v>13926.724137931034</v>
      </c>
      <c r="F313" s="87">
        <f t="shared" si="56"/>
        <v>0.79916884717688641</v>
      </c>
      <c r="G313" s="189">
        <f t="shared" si="63"/>
        <v>2240.1203016903751</v>
      </c>
      <c r="H313" s="189">
        <f t="shared" si="57"/>
        <v>8835.0344698668396</v>
      </c>
      <c r="I313" s="189">
        <f t="shared" si="58"/>
        <v>615.12386616064555</v>
      </c>
      <c r="J313" s="88">
        <f t="shared" si="59"/>
        <v>2426.0485281375859</v>
      </c>
      <c r="K313" s="189">
        <f t="shared" si="64"/>
        <v>475.67575933495817</v>
      </c>
      <c r="L313" s="88">
        <f t="shared" si="60"/>
        <v>1876.0651948170751</v>
      </c>
      <c r="M313" s="89">
        <f t="shared" si="65"/>
        <v>10711.099664683914</v>
      </c>
      <c r="N313" s="89">
        <f t="shared" si="66"/>
        <v>65638.099664683919</v>
      </c>
      <c r="O313" s="89">
        <f t="shared" si="67"/>
        <v>16642.520198956368</v>
      </c>
      <c r="P313" s="90">
        <f t="shared" si="61"/>
        <v>0.95501164163174845</v>
      </c>
      <c r="Q313" s="1">
        <v>2408.9562296366639</v>
      </c>
      <c r="R313" s="90">
        <f t="shared" si="68"/>
        <v>0.42593457943925234</v>
      </c>
      <c r="S313" s="90">
        <f t="shared" si="68"/>
        <v>0.42665766999677729</v>
      </c>
      <c r="T313" s="92">
        <v>3944</v>
      </c>
      <c r="U313" s="191">
        <v>38520</v>
      </c>
      <c r="V313" s="191">
        <v>9761.7840851495184</v>
      </c>
      <c r="W313" s="196"/>
      <c r="X313" s="89">
        <v>0</v>
      </c>
      <c r="Y313" s="89">
        <f t="shared" si="69"/>
        <v>0</v>
      </c>
      <c r="Z313" s="1"/>
    </row>
    <row r="314" spans="2:27">
      <c r="B314" s="205">
        <v>5049</v>
      </c>
      <c r="C314" t="s">
        <v>341</v>
      </c>
      <c r="D314" s="1">
        <v>18141</v>
      </c>
      <c r="E314" s="86">
        <f t="shared" si="62"/>
        <v>16343.243243243243</v>
      </c>
      <c r="F314" s="87">
        <f t="shared" si="56"/>
        <v>0.93783798203203983</v>
      </c>
      <c r="G314" s="189">
        <f t="shared" si="63"/>
        <v>693.54807429056154</v>
      </c>
      <c r="H314" s="189">
        <f t="shared" si="57"/>
        <v>769.83836246252326</v>
      </c>
      <c r="I314" s="189">
        <f t="shared" si="58"/>
        <v>0</v>
      </c>
      <c r="J314" s="88">
        <f t="shared" si="59"/>
        <v>0</v>
      </c>
      <c r="K314" s="189">
        <f t="shared" si="64"/>
        <v>-139.44810682568738</v>
      </c>
      <c r="L314" s="88">
        <f t="shared" si="60"/>
        <v>-154.787398576513</v>
      </c>
      <c r="M314" s="89">
        <f t="shared" si="65"/>
        <v>615.05096388601032</v>
      </c>
      <c r="N314" s="89">
        <f t="shared" si="66"/>
        <v>18756.050963886009</v>
      </c>
      <c r="O314" s="89">
        <f t="shared" si="67"/>
        <v>16897.343210708113</v>
      </c>
      <c r="P314" s="90">
        <f t="shared" si="61"/>
        <v>0.96963436342323772</v>
      </c>
      <c r="Q314" s="1">
        <v>-151.01746671853971</v>
      </c>
      <c r="R314" s="90">
        <f t="shared" si="68"/>
        <v>0.43259891021085051</v>
      </c>
      <c r="S314" s="90">
        <f t="shared" si="68"/>
        <v>0.44679583634807518</v>
      </c>
      <c r="T314" s="92">
        <v>1110</v>
      </c>
      <c r="U314" s="191">
        <v>12663</v>
      </c>
      <c r="V314" s="191">
        <v>11296.164139161463</v>
      </c>
      <c r="W314" s="196"/>
      <c r="X314" s="89">
        <v>0</v>
      </c>
      <c r="Y314" s="89">
        <f t="shared" si="69"/>
        <v>0</v>
      </c>
      <c r="Z314" s="1"/>
    </row>
    <row r="315" spans="2:27">
      <c r="B315" s="205">
        <v>5052</v>
      </c>
      <c r="C315" t="s">
        <v>342</v>
      </c>
      <c r="D315" s="1">
        <v>8018</v>
      </c>
      <c r="E315" s="86">
        <f t="shared" si="62"/>
        <v>13453.020134228189</v>
      </c>
      <c r="F315" s="87">
        <f t="shared" si="56"/>
        <v>0.77198589454618116</v>
      </c>
      <c r="G315" s="189">
        <f t="shared" si="63"/>
        <v>2543.2908640601963</v>
      </c>
      <c r="H315" s="189">
        <f t="shared" si="57"/>
        <v>1515.8013549798768</v>
      </c>
      <c r="I315" s="189">
        <f t="shared" si="58"/>
        <v>780.92026745664145</v>
      </c>
      <c r="J315" s="88">
        <f t="shared" si="59"/>
        <v>465.42847940415828</v>
      </c>
      <c r="K315" s="189">
        <f t="shared" si="64"/>
        <v>641.47216063095402</v>
      </c>
      <c r="L315" s="88">
        <f t="shared" si="60"/>
        <v>382.31740773604855</v>
      </c>
      <c r="M315" s="89">
        <f t="shared" si="65"/>
        <v>1898.1187627159254</v>
      </c>
      <c r="N315" s="89">
        <f t="shared" si="66"/>
        <v>9916.1187627159252</v>
      </c>
      <c r="O315" s="89">
        <f t="shared" si="67"/>
        <v>16637.783158919337</v>
      </c>
      <c r="P315" s="90">
        <f t="shared" si="61"/>
        <v>0.95473981210544123</v>
      </c>
      <c r="Q315" s="1">
        <v>435.24062699377441</v>
      </c>
      <c r="R315" s="90">
        <f t="shared" si="68"/>
        <v>0.26606663508605716</v>
      </c>
      <c r="S315" s="90">
        <f t="shared" si="68"/>
        <v>0.25969381645307366</v>
      </c>
      <c r="T315" s="92">
        <v>596</v>
      </c>
      <c r="U315" s="191">
        <v>6333</v>
      </c>
      <c r="V315" s="191">
        <v>10679.595278246206</v>
      </c>
      <c r="W315" s="196"/>
      <c r="X315" s="89">
        <v>0</v>
      </c>
      <c r="Y315" s="89">
        <f t="shared" si="69"/>
        <v>0</v>
      </c>
      <c r="Z315" s="1"/>
    </row>
    <row r="316" spans="2:27">
      <c r="B316" s="205">
        <v>5053</v>
      </c>
      <c r="C316" t="s">
        <v>343</v>
      </c>
      <c r="D316" s="1">
        <v>100745</v>
      </c>
      <c r="E316" s="86">
        <f t="shared" si="62"/>
        <v>14257.712991791677</v>
      </c>
      <c r="F316" s="87">
        <f t="shared" si="56"/>
        <v>0.81816225712372159</v>
      </c>
      <c r="G316" s="189">
        <f t="shared" si="63"/>
        <v>2028.2874352195638</v>
      </c>
      <c r="H316" s="189">
        <f t="shared" si="57"/>
        <v>14331.879017261437</v>
      </c>
      <c r="I316" s="189">
        <f t="shared" si="58"/>
        <v>499.27776730942054</v>
      </c>
      <c r="J316" s="88">
        <f t="shared" si="59"/>
        <v>3527.8967038083656</v>
      </c>
      <c r="K316" s="189">
        <f t="shared" si="64"/>
        <v>359.82966048373316</v>
      </c>
      <c r="L316" s="88">
        <f t="shared" si="60"/>
        <v>2542.5563809780588</v>
      </c>
      <c r="M316" s="89">
        <f t="shared" si="65"/>
        <v>16874.435398239497</v>
      </c>
      <c r="N316" s="89">
        <f t="shared" si="66"/>
        <v>117619.4353982395</v>
      </c>
      <c r="O316" s="89">
        <f t="shared" si="67"/>
        <v>16645.830087494975</v>
      </c>
      <c r="P316" s="90">
        <f t="shared" si="61"/>
        <v>0.95520157573121678</v>
      </c>
      <c r="Q316" s="1">
        <v>2815.5783059362657</v>
      </c>
      <c r="R316" s="93">
        <f t="shared" si="68"/>
        <v>0.45726353550402848</v>
      </c>
      <c r="S316" s="93">
        <f t="shared" si="68"/>
        <v>0.45004527570461705</v>
      </c>
      <c r="T316" s="92">
        <v>7066</v>
      </c>
      <c r="U316" s="191">
        <v>69133</v>
      </c>
      <c r="V316" s="191">
        <v>9832.59849239084</v>
      </c>
      <c r="W316" s="196"/>
      <c r="X316" s="89">
        <v>0</v>
      </c>
      <c r="Y316" s="89">
        <f t="shared" si="69"/>
        <v>0</v>
      </c>
      <c r="Z316" s="1"/>
    </row>
    <row r="317" spans="2:27">
      <c r="B317" s="205">
        <v>5054</v>
      </c>
      <c r="C317" t="s">
        <v>344</v>
      </c>
      <c r="D317" s="1">
        <v>134135</v>
      </c>
      <c r="E317" s="86">
        <f t="shared" si="62"/>
        <v>13405.456725964423</v>
      </c>
      <c r="F317" s="87">
        <f t="shared" si="56"/>
        <v>0.76925652374989828</v>
      </c>
      <c r="G317" s="189">
        <f t="shared" si="63"/>
        <v>2573.7314453490067</v>
      </c>
      <c r="H317" s="189">
        <f t="shared" si="57"/>
        <v>25752.756842162162</v>
      </c>
      <c r="I317" s="189">
        <f t="shared" si="58"/>
        <v>797.56746034895968</v>
      </c>
      <c r="J317" s="88">
        <f t="shared" si="59"/>
        <v>7980.4600082516899</v>
      </c>
      <c r="K317" s="189">
        <f t="shared" si="64"/>
        <v>658.11935352327237</v>
      </c>
      <c r="L317" s="88">
        <f t="shared" si="60"/>
        <v>6585.1422513538637</v>
      </c>
      <c r="M317" s="89">
        <f t="shared" si="65"/>
        <v>32337.899093516025</v>
      </c>
      <c r="N317" s="89">
        <f t="shared" si="66"/>
        <v>166472.89909351603</v>
      </c>
      <c r="O317" s="89">
        <f t="shared" si="67"/>
        <v>16637.307524836699</v>
      </c>
      <c r="P317" s="90">
        <f t="shared" si="61"/>
        <v>0.95471251839747828</v>
      </c>
      <c r="Q317" s="1">
        <v>6431.2987813753389</v>
      </c>
      <c r="R317" s="93">
        <f t="shared" si="68"/>
        <v>0.45279381342806702</v>
      </c>
      <c r="S317" s="93">
        <f t="shared" si="68"/>
        <v>0.45802073500346296</v>
      </c>
      <c r="T317" s="92">
        <v>10006</v>
      </c>
      <c r="U317" s="191">
        <v>92329</v>
      </c>
      <c r="V317" s="191">
        <v>9194.2840071698865</v>
      </c>
      <c r="W317" s="196"/>
      <c r="X317" s="89">
        <v>0</v>
      </c>
      <c r="Y317" s="89">
        <f t="shared" si="69"/>
        <v>0</v>
      </c>
      <c r="Z317" s="1"/>
      <c r="AA317" s="1"/>
    </row>
    <row r="318" spans="2:27">
      <c r="B318" s="205">
        <v>5055</v>
      </c>
      <c r="C318" t="s">
        <v>345</v>
      </c>
      <c r="D318" s="1">
        <v>93150</v>
      </c>
      <c r="E318" s="86">
        <f t="shared" si="62"/>
        <v>15333.333333333334</v>
      </c>
      <c r="F318" s="87">
        <f t="shared" si="56"/>
        <v>0.87988547787802873</v>
      </c>
      <c r="G318" s="189">
        <f t="shared" si="63"/>
        <v>1339.8904166329035</v>
      </c>
      <c r="H318" s="189">
        <f t="shared" si="57"/>
        <v>8139.8342810448885</v>
      </c>
      <c r="I318" s="189">
        <f t="shared" si="58"/>
        <v>122.81064776984076</v>
      </c>
      <c r="J318" s="88">
        <f t="shared" si="59"/>
        <v>746.07468520178259</v>
      </c>
      <c r="K318" s="189">
        <f t="shared" si="64"/>
        <v>-16.63745905584662</v>
      </c>
      <c r="L318" s="88">
        <f t="shared" si="60"/>
        <v>-101.07256376426821</v>
      </c>
      <c r="M318" s="89">
        <f t="shared" si="65"/>
        <v>8038.7617172806204</v>
      </c>
      <c r="N318" s="89">
        <f t="shared" si="66"/>
        <v>101188.76171728062</v>
      </c>
      <c r="O318" s="89">
        <f t="shared" si="67"/>
        <v>16656.586290910389</v>
      </c>
      <c r="P318" s="90">
        <f t="shared" si="61"/>
        <v>0.95581880793875973</v>
      </c>
      <c r="Q318" s="1">
        <v>1262.8226660858727</v>
      </c>
      <c r="R318" s="93">
        <f t="shared" si="68"/>
        <v>0.44647349296562006</v>
      </c>
      <c r="S318" s="93">
        <f t="shared" si="68"/>
        <v>0.46052154828824937</v>
      </c>
      <c r="T318" s="92">
        <v>6075</v>
      </c>
      <c r="U318" s="191">
        <v>64398</v>
      </c>
      <c r="V318" s="191">
        <v>10498.532768177371</v>
      </c>
      <c r="W318" s="196"/>
      <c r="X318" s="89">
        <v>0</v>
      </c>
      <c r="Y318" s="89">
        <f t="shared" si="69"/>
        <v>0</v>
      </c>
      <c r="Z318" s="1"/>
      <c r="AA318" s="1"/>
    </row>
    <row r="319" spans="2:27">
      <c r="B319" s="205">
        <v>5056</v>
      </c>
      <c r="C319" t="s">
        <v>346</v>
      </c>
      <c r="D319" s="1">
        <v>89396</v>
      </c>
      <c r="E319" s="86">
        <f t="shared" si="62"/>
        <v>16055.316091954022</v>
      </c>
      <c r="F319" s="87">
        <f t="shared" si="56"/>
        <v>0.9213156177425067</v>
      </c>
      <c r="G319" s="189">
        <f t="shared" si="63"/>
        <v>877.82145111566297</v>
      </c>
      <c r="H319" s="189">
        <f t="shared" si="57"/>
        <v>4887.7098398120115</v>
      </c>
      <c r="I319" s="189">
        <f t="shared" si="58"/>
        <v>0</v>
      </c>
      <c r="J319" s="88">
        <f t="shared" si="59"/>
        <v>0</v>
      </c>
      <c r="K319" s="189">
        <f t="shared" si="64"/>
        <v>-139.44810682568738</v>
      </c>
      <c r="L319" s="88">
        <f t="shared" si="60"/>
        <v>-776.44705880542733</v>
      </c>
      <c r="M319" s="89">
        <f t="shared" si="65"/>
        <v>4111.2627810065842</v>
      </c>
      <c r="N319" s="89">
        <f t="shared" si="66"/>
        <v>93507.26278100659</v>
      </c>
      <c r="O319" s="89">
        <f t="shared" si="67"/>
        <v>16793.689436243996</v>
      </c>
      <c r="P319" s="90">
        <f t="shared" si="61"/>
        <v>0.96368631227900592</v>
      </c>
      <c r="Q319" s="1">
        <v>1229.556491271328</v>
      </c>
      <c r="R319" s="93">
        <f t="shared" si="68"/>
        <v>0.48170984370079395</v>
      </c>
      <c r="S319" s="93">
        <f t="shared" si="68"/>
        <v>0.44072864471912687</v>
      </c>
      <c r="T319" s="92">
        <v>5568</v>
      </c>
      <c r="U319" s="191">
        <v>60333</v>
      </c>
      <c r="V319" s="191">
        <v>11143.886220908755</v>
      </c>
      <c r="W319" s="196"/>
      <c r="X319" s="89">
        <v>0</v>
      </c>
      <c r="Y319" s="89">
        <f t="shared" si="69"/>
        <v>0</v>
      </c>
      <c r="Z319" s="1"/>
      <c r="AA319" s="1"/>
    </row>
    <row r="320" spans="2:27">
      <c r="B320" s="205">
        <v>5057</v>
      </c>
      <c r="C320" t="s">
        <v>347</v>
      </c>
      <c r="D320" s="1">
        <v>161459</v>
      </c>
      <c r="E320" s="86">
        <f t="shared" si="62"/>
        <v>15081.169437698487</v>
      </c>
      <c r="F320" s="87">
        <f t="shared" si="56"/>
        <v>0.86541534636840356</v>
      </c>
      <c r="G320" s="189">
        <f t="shared" si="63"/>
        <v>1501.2753098392056</v>
      </c>
      <c r="H320" s="189">
        <f t="shared" si="57"/>
        <v>16072.653467138536</v>
      </c>
      <c r="I320" s="189">
        <f t="shared" si="58"/>
        <v>211.06801124203719</v>
      </c>
      <c r="J320" s="88">
        <f t="shared" si="59"/>
        <v>2259.6941283572501</v>
      </c>
      <c r="K320" s="189">
        <f t="shared" si="64"/>
        <v>71.619904416349812</v>
      </c>
      <c r="L320" s="88">
        <f t="shared" si="60"/>
        <v>766.76269668144107</v>
      </c>
      <c r="M320" s="89">
        <f t="shared" si="65"/>
        <v>16839.416163819977</v>
      </c>
      <c r="N320" s="89">
        <f t="shared" si="66"/>
        <v>178298.41616381999</v>
      </c>
      <c r="O320" s="89">
        <f t="shared" si="67"/>
        <v>16654.064651954046</v>
      </c>
      <c r="P320" s="90">
        <f t="shared" si="61"/>
        <v>0.95567410662366381</v>
      </c>
      <c r="Q320" s="1">
        <v>4068.6503231465686</v>
      </c>
      <c r="R320" s="93">
        <f t="shared" si="68"/>
        <v>0.45587094912625559</v>
      </c>
      <c r="S320" s="93">
        <f t="shared" si="68"/>
        <v>0.44512801946242475</v>
      </c>
      <c r="T320" s="92">
        <v>10706</v>
      </c>
      <c r="U320" s="191">
        <v>110902</v>
      </c>
      <c r="V320" s="191">
        <v>10435.870894890373</v>
      </c>
      <c r="W320" s="196"/>
      <c r="X320" s="89">
        <v>0</v>
      </c>
      <c r="Y320" s="89">
        <f t="shared" si="69"/>
        <v>0</v>
      </c>
      <c r="Z320" s="1"/>
      <c r="AA320" s="1"/>
    </row>
    <row r="321" spans="2:27">
      <c r="B321" s="205">
        <v>5058</v>
      </c>
      <c r="C321" t="s">
        <v>348</v>
      </c>
      <c r="D321" s="1">
        <v>66028</v>
      </c>
      <c r="E321" s="86">
        <f t="shared" si="62"/>
        <v>15213.824884792628</v>
      </c>
      <c r="F321" s="87">
        <f t="shared" si="56"/>
        <v>0.87302762472446127</v>
      </c>
      <c r="G321" s="189">
        <f t="shared" si="63"/>
        <v>1416.3758236989554</v>
      </c>
      <c r="H321" s="189">
        <f t="shared" si="57"/>
        <v>6147.0710748534666</v>
      </c>
      <c r="I321" s="189">
        <f t="shared" si="58"/>
        <v>164.63860475908785</v>
      </c>
      <c r="J321" s="88">
        <f t="shared" si="59"/>
        <v>714.53154465444129</v>
      </c>
      <c r="K321" s="189">
        <f t="shared" si="64"/>
        <v>25.190497933400479</v>
      </c>
      <c r="L321" s="88">
        <f t="shared" si="60"/>
        <v>109.32676103095808</v>
      </c>
      <c r="M321" s="89">
        <f t="shared" si="65"/>
        <v>6256.3978358844242</v>
      </c>
      <c r="N321" s="89">
        <f t="shared" si="66"/>
        <v>72284.397835884418</v>
      </c>
      <c r="O321" s="89">
        <f t="shared" si="67"/>
        <v>16655.391206424982</v>
      </c>
      <c r="P321" s="90">
        <f t="shared" si="61"/>
        <v>0.95575022940722398</v>
      </c>
      <c r="Q321" s="1">
        <v>2318.793558981517</v>
      </c>
      <c r="R321" s="93">
        <f t="shared" si="68"/>
        <v>0.42686115613182063</v>
      </c>
      <c r="S321" s="93">
        <f t="shared" si="68"/>
        <v>0.4275186958351071</v>
      </c>
      <c r="T321" s="92">
        <v>4340</v>
      </c>
      <c r="U321" s="191">
        <v>46275</v>
      </c>
      <c r="V321" s="191">
        <v>10657.53109166283</v>
      </c>
      <c r="W321" s="196"/>
      <c r="X321" s="89">
        <v>0</v>
      </c>
      <c r="Y321" s="89">
        <f t="shared" si="69"/>
        <v>0</v>
      </c>
      <c r="Z321" s="1"/>
      <c r="AA321" s="1"/>
    </row>
    <row r="322" spans="2:27">
      <c r="B322" s="205">
        <v>5059</v>
      </c>
      <c r="C322" t="s">
        <v>349</v>
      </c>
      <c r="D322" s="1">
        <v>271060</v>
      </c>
      <c r="E322" s="86">
        <f t="shared" si="62"/>
        <v>14387.473460721867</v>
      </c>
      <c r="F322" s="87">
        <f t="shared" si="56"/>
        <v>0.82560841052900313</v>
      </c>
      <c r="G322" s="189">
        <f t="shared" si="63"/>
        <v>1945.2407351042423</v>
      </c>
      <c r="H322" s="189">
        <f t="shared" si="57"/>
        <v>36648.335449363927</v>
      </c>
      <c r="I322" s="189">
        <f t="shared" si="58"/>
        <v>453.86160318385413</v>
      </c>
      <c r="J322" s="88">
        <f t="shared" si="59"/>
        <v>8550.7526039838122</v>
      </c>
      <c r="K322" s="189">
        <f t="shared" si="64"/>
        <v>314.41349635816675</v>
      </c>
      <c r="L322" s="88">
        <f t="shared" si="60"/>
        <v>5923.5502713878623</v>
      </c>
      <c r="M322" s="89">
        <f t="shared" si="65"/>
        <v>42571.885720751787</v>
      </c>
      <c r="N322" s="89">
        <f t="shared" si="66"/>
        <v>313631.88572075177</v>
      </c>
      <c r="O322" s="89">
        <f t="shared" si="67"/>
        <v>16647.127692184276</v>
      </c>
      <c r="P322" s="90">
        <f t="shared" si="61"/>
        <v>0.95527603726526955</v>
      </c>
      <c r="Q322" s="1">
        <v>7713.8026385280828</v>
      </c>
      <c r="R322" s="93">
        <f t="shared" si="68"/>
        <v>0.47164054313775522</v>
      </c>
      <c r="S322" s="93">
        <f t="shared" si="68"/>
        <v>0.46835981581228869</v>
      </c>
      <c r="T322" s="92">
        <v>18840</v>
      </c>
      <c r="U322" s="191">
        <v>184189</v>
      </c>
      <c r="V322" s="191">
        <v>9798.3296095329297</v>
      </c>
      <c r="W322" s="196"/>
      <c r="X322" s="89">
        <v>0</v>
      </c>
      <c r="Y322" s="89">
        <f t="shared" si="69"/>
        <v>0</v>
      </c>
      <c r="Z322" s="1"/>
      <c r="AA322" s="1"/>
    </row>
    <row r="323" spans="2:27">
      <c r="B323" s="205">
        <v>5060</v>
      </c>
      <c r="C323" t="s">
        <v>350</v>
      </c>
      <c r="D323" s="1">
        <v>157881</v>
      </c>
      <c r="E323" s="86">
        <f t="shared" si="62"/>
        <v>15915.423387096775</v>
      </c>
      <c r="F323" s="87">
        <f t="shared" si="56"/>
        <v>0.91328803777739997</v>
      </c>
      <c r="G323" s="189">
        <f t="shared" si="63"/>
        <v>967.35278222430145</v>
      </c>
      <c r="H323" s="189">
        <f t="shared" si="57"/>
        <v>9596.1395996650699</v>
      </c>
      <c r="I323" s="189">
        <f t="shared" si="58"/>
        <v>0</v>
      </c>
      <c r="J323" s="88">
        <f t="shared" si="59"/>
        <v>0</v>
      </c>
      <c r="K323" s="189">
        <f t="shared" si="64"/>
        <v>-139.44810682568738</v>
      </c>
      <c r="L323" s="88">
        <f t="shared" si="60"/>
        <v>-1383.3252197108188</v>
      </c>
      <c r="M323" s="89">
        <f t="shared" si="65"/>
        <v>8212.8143799542504</v>
      </c>
      <c r="N323" s="89">
        <f t="shared" si="66"/>
        <v>166093.81437995424</v>
      </c>
      <c r="O323" s="89">
        <f t="shared" si="67"/>
        <v>16743.328062495388</v>
      </c>
      <c r="P323" s="90">
        <f t="shared" si="61"/>
        <v>0.96079638349156749</v>
      </c>
      <c r="Q323" s="1">
        <v>2596.9523695063708</v>
      </c>
      <c r="R323" s="90">
        <f t="shared" si="68"/>
        <v>0.36091405125376042</v>
      </c>
      <c r="S323" s="90">
        <f t="shared" si="68"/>
        <v>0.3610512401702175</v>
      </c>
      <c r="T323" s="92">
        <v>9920</v>
      </c>
      <c r="U323" s="191">
        <v>116011</v>
      </c>
      <c r="V323" s="191">
        <v>11693.478479991936</v>
      </c>
      <c r="W323" s="196"/>
      <c r="X323" s="89">
        <v>0</v>
      </c>
      <c r="Y323" s="89">
        <f t="shared" si="69"/>
        <v>0</v>
      </c>
      <c r="Z323" s="1"/>
    </row>
    <row r="324" spans="2:27">
      <c r="B324" s="205">
        <v>5061</v>
      </c>
      <c r="C324" t="s">
        <v>351</v>
      </c>
      <c r="D324" s="1">
        <v>28731</v>
      </c>
      <c r="E324" s="86">
        <f t="shared" si="62"/>
        <v>14848.062015503876</v>
      </c>
      <c r="F324" s="87">
        <f t="shared" si="56"/>
        <v>0.85203874839614568</v>
      </c>
      <c r="G324" s="189">
        <f t="shared" si="63"/>
        <v>1650.4640600437567</v>
      </c>
      <c r="H324" s="189">
        <f t="shared" si="57"/>
        <v>3193.6479561846695</v>
      </c>
      <c r="I324" s="189">
        <f t="shared" si="58"/>
        <v>292.65560901015101</v>
      </c>
      <c r="J324" s="88">
        <f t="shared" si="59"/>
        <v>566.28860343464214</v>
      </c>
      <c r="K324" s="189">
        <f t="shared" si="64"/>
        <v>153.20750218446364</v>
      </c>
      <c r="L324" s="88">
        <f t="shared" si="60"/>
        <v>296.45651672693714</v>
      </c>
      <c r="M324" s="89">
        <f t="shared" si="65"/>
        <v>3490.1044729116065</v>
      </c>
      <c r="N324" s="89">
        <f t="shared" si="66"/>
        <v>32221.104472911607</v>
      </c>
      <c r="O324" s="89">
        <f t="shared" si="67"/>
        <v>16651.733577732095</v>
      </c>
      <c r="P324" s="90">
        <f t="shared" si="61"/>
        <v>0.95554034064394089</v>
      </c>
      <c r="Q324" s="1">
        <v>-20.717595246720521</v>
      </c>
      <c r="R324" s="90">
        <f t="shared" si="68"/>
        <v>0.3571563533301842</v>
      </c>
      <c r="S324" s="90">
        <f t="shared" si="68"/>
        <v>0.35855909891502163</v>
      </c>
      <c r="T324" s="92">
        <v>1935</v>
      </c>
      <c r="U324" s="191">
        <v>21170</v>
      </c>
      <c r="V324" s="191">
        <v>10929.272070211668</v>
      </c>
      <c r="W324" s="196"/>
      <c r="X324" s="89">
        <v>0</v>
      </c>
      <c r="Y324" s="89">
        <f t="shared" si="69"/>
        <v>0</v>
      </c>
      <c r="Z324" s="1"/>
    </row>
    <row r="325" spans="2:27">
      <c r="B325" s="205">
        <v>5501</v>
      </c>
      <c r="C325" t="s">
        <v>352</v>
      </c>
      <c r="D325" s="1">
        <v>1424886</v>
      </c>
      <c r="E325" s="86">
        <f t="shared" si="62"/>
        <v>17823.77443928799</v>
      </c>
      <c r="F325" s="87">
        <f t="shared" si="56"/>
        <v>1.0227965406588984</v>
      </c>
      <c r="G325" s="189">
        <f t="shared" si="63"/>
        <v>-253.99189117807663</v>
      </c>
      <c r="H325" s="189">
        <f t="shared" si="57"/>
        <v>-20304.873756448982</v>
      </c>
      <c r="I325" s="189">
        <f t="shared" si="58"/>
        <v>0</v>
      </c>
      <c r="J325" s="88">
        <f t="shared" si="59"/>
        <v>0</v>
      </c>
      <c r="K325" s="189">
        <f t="shared" si="64"/>
        <v>-139.44810682568738</v>
      </c>
      <c r="L325" s="88">
        <f t="shared" si="60"/>
        <v>-11147.900003965926</v>
      </c>
      <c r="M325" s="89">
        <f t="shared" si="65"/>
        <v>-31452.773760414908</v>
      </c>
      <c r="N325" s="89">
        <f t="shared" si="66"/>
        <v>1393433.2262395851</v>
      </c>
      <c r="O325" s="89">
        <f t="shared" si="67"/>
        <v>17430.334441284227</v>
      </c>
      <c r="P325" s="90">
        <f t="shared" si="61"/>
        <v>1.000219444528907</v>
      </c>
      <c r="Q325" s="1">
        <v>-1085.661605297355</v>
      </c>
      <c r="R325" s="90">
        <f t="shared" si="68"/>
        <v>0.48003814129730271</v>
      </c>
      <c r="S325" s="90">
        <f t="shared" si="68"/>
        <v>0.47037400672945795</v>
      </c>
      <c r="T325" s="92">
        <v>79943</v>
      </c>
      <c r="U325" s="191">
        <v>962736</v>
      </c>
      <c r="V325" s="191">
        <v>12121.932486370104</v>
      </c>
      <c r="W325" s="196"/>
      <c r="X325" s="89">
        <v>0</v>
      </c>
      <c r="Y325" s="89">
        <f t="shared" si="69"/>
        <v>0</v>
      </c>
      <c r="Z325" s="1"/>
    </row>
    <row r="326" spans="2:27">
      <c r="B326" s="205">
        <v>5503</v>
      </c>
      <c r="C326" t="s">
        <v>353</v>
      </c>
      <c r="D326" s="1">
        <v>415722</v>
      </c>
      <c r="E326" s="86">
        <f t="shared" si="62"/>
        <v>16494.286621171243</v>
      </c>
      <c r="F326" s="87">
        <f t="shared" si="56"/>
        <v>0.94650543038650659</v>
      </c>
      <c r="G326" s="189">
        <f t="shared" si="63"/>
        <v>596.88031241664203</v>
      </c>
      <c r="H326" s="189">
        <f t="shared" si="57"/>
        <v>15043.771394149046</v>
      </c>
      <c r="I326" s="189">
        <f t="shared" si="58"/>
        <v>0</v>
      </c>
      <c r="J326" s="88">
        <f t="shared" si="59"/>
        <v>0</v>
      </c>
      <c r="K326" s="189">
        <f t="shared" si="64"/>
        <v>-139.44810682568738</v>
      </c>
      <c r="L326" s="88">
        <f t="shared" si="60"/>
        <v>-3514.6500844346247</v>
      </c>
      <c r="M326" s="89">
        <f t="shared" si="65"/>
        <v>11529.121309714421</v>
      </c>
      <c r="N326" s="89">
        <f t="shared" si="66"/>
        <v>427251.12130971439</v>
      </c>
      <c r="O326" s="89">
        <f t="shared" si="67"/>
        <v>16951.718826762197</v>
      </c>
      <c r="P326" s="90">
        <f t="shared" si="61"/>
        <v>0.97275464483084595</v>
      </c>
      <c r="Q326" s="1">
        <v>4125.6045484918322</v>
      </c>
      <c r="R326" s="90">
        <f t="shared" si="68"/>
        <v>0.4889329818629839</v>
      </c>
      <c r="S326" s="90">
        <f t="shared" si="68"/>
        <v>0.48674719705386899</v>
      </c>
      <c r="T326" s="92">
        <v>25204</v>
      </c>
      <c r="U326" s="191">
        <v>279208</v>
      </c>
      <c r="V326" s="191">
        <v>11094.210672706322</v>
      </c>
      <c r="W326" s="196"/>
      <c r="X326" s="89">
        <v>0</v>
      </c>
      <c r="Y326" s="89">
        <f t="shared" si="69"/>
        <v>0</v>
      </c>
      <c r="Z326" s="1"/>
    </row>
    <row r="327" spans="2:27">
      <c r="B327" s="205">
        <v>5510</v>
      </c>
      <c r="C327" t="s">
        <v>354</v>
      </c>
      <c r="D327" s="1">
        <v>41152</v>
      </c>
      <c r="E327" s="86">
        <f t="shared" si="62"/>
        <v>14185.453291968286</v>
      </c>
      <c r="F327" s="87">
        <f t="shared" ref="F327:F362" si="70">E327/E$365</f>
        <v>0.81401571839478071</v>
      </c>
      <c r="G327" s="189">
        <f t="shared" si="63"/>
        <v>2074.5336431065343</v>
      </c>
      <c r="H327" s="189">
        <f t="shared" ref="H327:H362" si="71">G327*T327/1000</f>
        <v>6018.222098652056</v>
      </c>
      <c r="I327" s="189">
        <f t="shared" ref="I327:I362" si="72">IF(E327+Y327&lt;(E$365+Y$365)*0.9,((E$365+Y$365)*0.9-E327-Y327)*0.35,0)</f>
        <v>524.56866224760745</v>
      </c>
      <c r="J327" s="88">
        <f t="shared" ref="J327:J362" si="73">I327*T327/1000</f>
        <v>1521.7736891803092</v>
      </c>
      <c r="K327" s="189">
        <f t="shared" si="64"/>
        <v>385.12055542192007</v>
      </c>
      <c r="L327" s="88">
        <f t="shared" ref="L327:L362" si="74">K327*T327/1000</f>
        <v>1117.2347312789902</v>
      </c>
      <c r="M327" s="89">
        <f t="shared" si="65"/>
        <v>7135.4568299310467</v>
      </c>
      <c r="N327" s="89">
        <f t="shared" si="66"/>
        <v>48287.456829931049</v>
      </c>
      <c r="O327" s="89">
        <f t="shared" si="67"/>
        <v>16645.107490496743</v>
      </c>
      <c r="P327" s="90">
        <f t="shared" ref="P327:P362" si="75">O327/O$365</f>
        <v>0.95516011034392745</v>
      </c>
      <c r="Q327" s="1">
        <v>1670.5501323975514</v>
      </c>
      <c r="R327" s="90">
        <f t="shared" si="68"/>
        <v>0.4687176558763696</v>
      </c>
      <c r="S327" s="90">
        <f t="shared" si="68"/>
        <v>0.44390994641827142</v>
      </c>
      <c r="T327" s="92">
        <v>2901</v>
      </c>
      <c r="U327" s="191">
        <v>28019</v>
      </c>
      <c r="V327" s="191">
        <v>9824.3338008415158</v>
      </c>
      <c r="W327" s="196"/>
      <c r="X327" s="89">
        <v>0</v>
      </c>
      <c r="Y327" s="89">
        <f t="shared" si="69"/>
        <v>0</v>
      </c>
      <c r="Z327" s="1"/>
    </row>
    <row r="328" spans="2:27">
      <c r="B328" s="205">
        <v>5512</v>
      </c>
      <c r="C328" t="s">
        <v>355</v>
      </c>
      <c r="D328" s="1">
        <v>62761</v>
      </c>
      <c r="E328" s="86">
        <f t="shared" ref="E328:E362" si="76">D328/T328*1000</f>
        <v>15145.028957528957</v>
      </c>
      <c r="F328" s="87">
        <f t="shared" si="70"/>
        <v>0.86907985055034453</v>
      </c>
      <c r="G328" s="189">
        <f t="shared" ref="G328:G363" si="77">($E$365+$Y$365-E328-Y328)*0.64</f>
        <v>1460.4052171477047</v>
      </c>
      <c r="H328" s="189">
        <f t="shared" si="71"/>
        <v>6051.9192198600877</v>
      </c>
      <c r="I328" s="189">
        <f t="shared" si="72"/>
        <v>188.71717930137265</v>
      </c>
      <c r="J328" s="88">
        <f t="shared" si="73"/>
        <v>782.04399102488821</v>
      </c>
      <c r="K328" s="189">
        <f t="shared" ref="K328:K362" si="78">I328+J$367</f>
        <v>49.269072475685277</v>
      </c>
      <c r="L328" s="88">
        <f t="shared" si="74"/>
        <v>204.17103633923981</v>
      </c>
      <c r="M328" s="89">
        <f t="shared" ref="M328:M362" si="79">+H328+L328</f>
        <v>6256.0902561993271</v>
      </c>
      <c r="N328" s="89">
        <f t="shared" ref="N328:N362" si="80">D328+M328</f>
        <v>69017.090256199328</v>
      </c>
      <c r="O328" s="89">
        <f t="shared" ref="O328:O362" si="81">N328/T328*1000</f>
        <v>16654.703247152349</v>
      </c>
      <c r="P328" s="90">
        <f t="shared" si="75"/>
        <v>0.95571075166548303</v>
      </c>
      <c r="Q328" s="1">
        <v>1329.5695272855828</v>
      </c>
      <c r="R328" s="90">
        <f t="shared" ref="R328:S362" si="82">(D328-U328)/U328</f>
        <v>0.43624422170351046</v>
      </c>
      <c r="S328" s="90">
        <f t="shared" si="82"/>
        <v>0.45877218367521128</v>
      </c>
      <c r="T328" s="92">
        <v>4144</v>
      </c>
      <c r="U328" s="191">
        <v>43698</v>
      </c>
      <c r="V328" s="191">
        <v>10382.038488952245</v>
      </c>
      <c r="W328" s="196"/>
      <c r="X328" s="89">
        <v>0</v>
      </c>
      <c r="Y328" s="89">
        <f t="shared" ref="Y328:Y362" si="83">X328*1000/T328</f>
        <v>0</v>
      </c>
      <c r="Z328" s="1"/>
    </row>
    <row r="329" spans="2:27">
      <c r="B329" s="205">
        <v>5514</v>
      </c>
      <c r="C329" t="s">
        <v>356</v>
      </c>
      <c r="D329" s="1">
        <v>18702</v>
      </c>
      <c r="E329" s="86">
        <f t="shared" si="76"/>
        <v>14531.468531468532</v>
      </c>
      <c r="F329" s="87">
        <f t="shared" si="70"/>
        <v>0.83387139998352555</v>
      </c>
      <c r="G329" s="189">
        <f t="shared" si="77"/>
        <v>1853.0838898263767</v>
      </c>
      <c r="H329" s="189">
        <f t="shared" si="71"/>
        <v>2384.9189662065469</v>
      </c>
      <c r="I329" s="189">
        <f t="shared" si="72"/>
        <v>403.46332842252139</v>
      </c>
      <c r="J329" s="88">
        <f t="shared" si="73"/>
        <v>519.25730367978508</v>
      </c>
      <c r="K329" s="189">
        <f t="shared" si="78"/>
        <v>264.01522159683401</v>
      </c>
      <c r="L329" s="88">
        <f t="shared" si="74"/>
        <v>339.7875901951254</v>
      </c>
      <c r="M329" s="89">
        <f t="shared" si="79"/>
        <v>2724.7065564016721</v>
      </c>
      <c r="N329" s="89">
        <f t="shared" si="80"/>
        <v>21426.706556401674</v>
      </c>
      <c r="O329" s="89">
        <f t="shared" si="81"/>
        <v>16648.567642891747</v>
      </c>
      <c r="P329" s="90">
        <f t="shared" si="75"/>
        <v>0.95535866715981499</v>
      </c>
      <c r="Q329" s="1">
        <v>1035.5513203707872</v>
      </c>
      <c r="R329" s="90">
        <f>(D329-U329)/U329</f>
        <v>0.301823750522066</v>
      </c>
      <c r="S329" s="90">
        <f t="shared" si="82"/>
        <v>0.31598500344149816</v>
      </c>
      <c r="T329" s="92">
        <v>1287</v>
      </c>
      <c r="U329" s="191">
        <v>14366</v>
      </c>
      <c r="V329" s="191">
        <v>11042.275172943888</v>
      </c>
      <c r="W329" s="196"/>
      <c r="X329" s="89">
        <v>0</v>
      </c>
      <c r="Y329" s="89">
        <f t="shared" si="83"/>
        <v>0</v>
      </c>
      <c r="Z329" s="1"/>
    </row>
    <row r="330" spans="2:27">
      <c r="B330" s="205">
        <v>5516</v>
      </c>
      <c r="C330" t="s">
        <v>357</v>
      </c>
      <c r="D330" s="1">
        <v>16601</v>
      </c>
      <c r="E330" s="86">
        <f t="shared" si="76"/>
        <v>15631.826741996234</v>
      </c>
      <c r="F330" s="87">
        <f t="shared" si="70"/>
        <v>0.8970141745426895</v>
      </c>
      <c r="G330" s="189">
        <f t="shared" si="77"/>
        <v>1148.8546350886475</v>
      </c>
      <c r="H330" s="189">
        <f t="shared" si="71"/>
        <v>1220.0836224641437</v>
      </c>
      <c r="I330" s="189">
        <f t="shared" si="72"/>
        <v>18.337954737825747</v>
      </c>
      <c r="J330" s="88">
        <f t="shared" si="73"/>
        <v>19.474907931570943</v>
      </c>
      <c r="K330" s="189">
        <f t="shared" si="78"/>
        <v>-121.11015208786162</v>
      </c>
      <c r="L330" s="88">
        <f t="shared" si="74"/>
        <v>-128.61898151730904</v>
      </c>
      <c r="M330" s="89">
        <f t="shared" si="79"/>
        <v>1091.4646409468346</v>
      </c>
      <c r="N330" s="89">
        <f t="shared" si="80"/>
        <v>17692.464640946833</v>
      </c>
      <c r="O330" s="89">
        <f t="shared" si="81"/>
        <v>16659.57122499702</v>
      </c>
      <c r="P330" s="90">
        <f t="shared" si="75"/>
        <v>0.95599009490540643</v>
      </c>
      <c r="Q330" s="1">
        <v>448.50057490896734</v>
      </c>
      <c r="R330" s="90">
        <f t="shared" si="82"/>
        <v>0.41816162651631644</v>
      </c>
      <c r="S330" s="90">
        <f t="shared" si="82"/>
        <v>0.41816162651631666</v>
      </c>
      <c r="T330" s="92">
        <v>1062</v>
      </c>
      <c r="U330" s="191">
        <v>11706</v>
      </c>
      <c r="V330" s="191">
        <v>11022.598870056496</v>
      </c>
      <c r="W330" s="196"/>
      <c r="X330" s="89">
        <v>0</v>
      </c>
      <c r="Y330" s="89">
        <f t="shared" si="83"/>
        <v>0</v>
      </c>
      <c r="Z330" s="1"/>
    </row>
    <row r="331" spans="2:27">
      <c r="B331" s="205">
        <v>5518</v>
      </c>
      <c r="C331" t="s">
        <v>358</v>
      </c>
      <c r="D331" s="1">
        <v>11718</v>
      </c>
      <c r="E331" s="86">
        <f t="shared" si="76"/>
        <v>11694.610778443113</v>
      </c>
      <c r="F331" s="87">
        <f t="shared" si="70"/>
        <v>0.67108162130791071</v>
      </c>
      <c r="G331" s="189">
        <f t="shared" si="77"/>
        <v>3668.6728517626448</v>
      </c>
      <c r="H331" s="189">
        <f t="shared" si="71"/>
        <v>3676.0101974661698</v>
      </c>
      <c r="I331" s="189">
        <f t="shared" si="72"/>
        <v>1396.3635419814179</v>
      </c>
      <c r="J331" s="88">
        <f t="shared" si="73"/>
        <v>1399.1562690653807</v>
      </c>
      <c r="K331" s="189">
        <f t="shared" si="78"/>
        <v>1256.9154351557306</v>
      </c>
      <c r="L331" s="88">
        <f t="shared" si="74"/>
        <v>1259.4292660260421</v>
      </c>
      <c r="M331" s="89">
        <f t="shared" si="79"/>
        <v>4935.4394634922119</v>
      </c>
      <c r="N331" s="89">
        <f t="shared" si="80"/>
        <v>16653.439463492214</v>
      </c>
      <c r="O331" s="89">
        <f t="shared" si="81"/>
        <v>16620.199065361488</v>
      </c>
      <c r="P331" s="90">
        <f t="shared" si="75"/>
        <v>0.95373076937305856</v>
      </c>
      <c r="Q331" s="1">
        <v>788.83112122107923</v>
      </c>
      <c r="R331" s="90">
        <f t="shared" si="82"/>
        <v>0.41641484346669888</v>
      </c>
      <c r="S331" s="90">
        <f t="shared" si="82"/>
        <v>0.39238385310848156</v>
      </c>
      <c r="T331" s="92">
        <v>1002</v>
      </c>
      <c r="U331" s="191">
        <v>8273</v>
      </c>
      <c r="V331" s="191">
        <v>8398.9847715736032</v>
      </c>
      <c r="W331" s="196"/>
      <c r="X331" s="89">
        <v>0</v>
      </c>
      <c r="Y331" s="89">
        <f t="shared" si="83"/>
        <v>0</v>
      </c>
      <c r="Z331" s="1"/>
    </row>
    <row r="332" spans="2:27">
      <c r="B332" s="205">
        <v>5520</v>
      </c>
      <c r="C332" t="s">
        <v>359</v>
      </c>
      <c r="D332" s="1">
        <v>80456</v>
      </c>
      <c r="E332" s="86">
        <f t="shared" si="76"/>
        <v>20093.906093906091</v>
      </c>
      <c r="F332" s="87">
        <f t="shared" si="70"/>
        <v>1.1530654021221387</v>
      </c>
      <c r="G332" s="189">
        <f t="shared" si="77"/>
        <v>-1706.876150133661</v>
      </c>
      <c r="H332" s="189">
        <f t="shared" si="71"/>
        <v>-6834.3321051351786</v>
      </c>
      <c r="I332" s="189">
        <f t="shared" si="72"/>
        <v>0</v>
      </c>
      <c r="J332" s="88">
        <f t="shared" si="73"/>
        <v>0</v>
      </c>
      <c r="K332" s="189">
        <f t="shared" si="78"/>
        <v>-139.44810682568738</v>
      </c>
      <c r="L332" s="88">
        <f t="shared" si="74"/>
        <v>-558.35021973005223</v>
      </c>
      <c r="M332" s="89">
        <f t="shared" si="79"/>
        <v>-7392.6823248652308</v>
      </c>
      <c r="N332" s="89">
        <f t="shared" si="80"/>
        <v>73063.317675134764</v>
      </c>
      <c r="O332" s="89">
        <f t="shared" si="81"/>
        <v>18247.581836946742</v>
      </c>
      <c r="P332" s="90">
        <f t="shared" si="75"/>
        <v>1.0471162346556735</v>
      </c>
      <c r="Q332" s="1">
        <v>-3890.4914024693931</v>
      </c>
      <c r="R332" s="90">
        <f t="shared" si="82"/>
        <v>0.40367772776440208</v>
      </c>
      <c r="S332" s="90">
        <f t="shared" si="82"/>
        <v>0.38860326665204697</v>
      </c>
      <c r="T332" s="92">
        <v>4004</v>
      </c>
      <c r="U332" s="191">
        <v>57318</v>
      </c>
      <c r="V332" s="191">
        <v>14470.588235294117</v>
      </c>
      <c r="W332" s="196"/>
      <c r="X332" s="89">
        <v>0</v>
      </c>
      <c r="Y332" s="89">
        <f t="shared" si="83"/>
        <v>0</v>
      </c>
      <c r="Z332" s="1"/>
    </row>
    <row r="333" spans="2:27">
      <c r="B333" s="205">
        <v>5522</v>
      </c>
      <c r="C333" t="s">
        <v>360</v>
      </c>
      <c r="D333" s="1">
        <v>29447</v>
      </c>
      <c r="E333" s="86">
        <f t="shared" si="76"/>
        <v>13811.913696060037</v>
      </c>
      <c r="F333" s="87">
        <f t="shared" si="70"/>
        <v>0.79258058366529627</v>
      </c>
      <c r="G333" s="189">
        <f t="shared" si="77"/>
        <v>2313.5989844878136</v>
      </c>
      <c r="H333" s="189">
        <f t="shared" si="71"/>
        <v>4932.5930349280179</v>
      </c>
      <c r="I333" s="189">
        <f t="shared" si="72"/>
        <v>655.30752081549463</v>
      </c>
      <c r="J333" s="88">
        <f t="shared" si="73"/>
        <v>1397.1156343786347</v>
      </c>
      <c r="K333" s="189">
        <f t="shared" si="78"/>
        <v>515.85941398980731</v>
      </c>
      <c r="L333" s="88">
        <f t="shared" si="74"/>
        <v>1099.8122706262693</v>
      </c>
      <c r="M333" s="89">
        <f t="shared" si="79"/>
        <v>6032.4053055542872</v>
      </c>
      <c r="N333" s="89">
        <f t="shared" si="80"/>
        <v>35479.40530555429</v>
      </c>
      <c r="O333" s="89">
        <f t="shared" si="81"/>
        <v>16641.372094537659</v>
      </c>
      <c r="P333" s="90">
        <f t="shared" si="75"/>
        <v>0.95494575899663259</v>
      </c>
      <c r="Q333" s="1">
        <v>1313.1487529374672</v>
      </c>
      <c r="R333" s="90">
        <f t="shared" si="82"/>
        <v>0.38548038016373387</v>
      </c>
      <c r="S333" s="90">
        <f t="shared" si="82"/>
        <v>0.37508277881166091</v>
      </c>
      <c r="T333" s="92">
        <v>2132</v>
      </c>
      <c r="U333" s="191">
        <v>21254</v>
      </c>
      <c r="V333" s="191">
        <v>10044.423440453686</v>
      </c>
      <c r="W333" s="196"/>
      <c r="X333" s="89">
        <v>0</v>
      </c>
      <c r="Y333" s="89">
        <f t="shared" si="83"/>
        <v>0</v>
      </c>
      <c r="Z333" s="1"/>
    </row>
    <row r="334" spans="2:27">
      <c r="B334" s="205">
        <v>5524</v>
      </c>
      <c r="C334" t="s">
        <v>361</v>
      </c>
      <c r="D334" s="1">
        <v>116090</v>
      </c>
      <c r="E334" s="86">
        <f t="shared" si="76"/>
        <v>17024.490394485994</v>
      </c>
      <c r="F334" s="87">
        <f t="shared" si="70"/>
        <v>0.97693055650318816</v>
      </c>
      <c r="G334" s="189">
        <f t="shared" si="77"/>
        <v>257.54989749520087</v>
      </c>
      <c r="H334" s="189">
        <f t="shared" si="71"/>
        <v>1756.2327510197747</v>
      </c>
      <c r="I334" s="189">
        <f t="shared" si="72"/>
        <v>0</v>
      </c>
      <c r="J334" s="88">
        <f t="shared" si="73"/>
        <v>0</v>
      </c>
      <c r="K334" s="189">
        <f t="shared" si="78"/>
        <v>-139.44810682568738</v>
      </c>
      <c r="L334" s="88">
        <f t="shared" si="74"/>
        <v>-950.89664044436222</v>
      </c>
      <c r="M334" s="89">
        <f t="shared" si="79"/>
        <v>805.33611057541248</v>
      </c>
      <c r="N334" s="89">
        <f t="shared" si="80"/>
        <v>116895.33611057542</v>
      </c>
      <c r="O334" s="89">
        <f t="shared" si="81"/>
        <v>17142.592185155507</v>
      </c>
      <c r="P334" s="90">
        <f t="shared" si="75"/>
        <v>0.98370769023285132</v>
      </c>
      <c r="Q334" s="1">
        <v>-637.69768067902714</v>
      </c>
      <c r="R334" s="90">
        <f t="shared" si="82"/>
        <v>0.46391596575074717</v>
      </c>
      <c r="S334" s="90">
        <f t="shared" si="82"/>
        <v>0.45854891792206709</v>
      </c>
      <c r="T334" s="92">
        <v>6819</v>
      </c>
      <c r="U334" s="191">
        <v>79301</v>
      </c>
      <c r="V334" s="191">
        <v>11672.210774212541</v>
      </c>
      <c r="W334" s="196"/>
      <c r="X334" s="89">
        <v>0</v>
      </c>
      <c r="Y334" s="89">
        <f t="shared" si="83"/>
        <v>0</v>
      </c>
      <c r="Z334" s="1"/>
    </row>
    <row r="335" spans="2:27">
      <c r="B335" s="205">
        <v>5526</v>
      </c>
      <c r="C335" t="s">
        <v>362</v>
      </c>
      <c r="D335" s="1">
        <v>55555</v>
      </c>
      <c r="E335" s="86">
        <f t="shared" si="76"/>
        <v>15746.882086167801</v>
      </c>
      <c r="F335" s="87">
        <f t="shared" si="70"/>
        <v>0.90361649148761258</v>
      </c>
      <c r="G335" s="189">
        <f t="shared" si="77"/>
        <v>1075.2192148188444</v>
      </c>
      <c r="H335" s="189">
        <f t="shared" si="71"/>
        <v>3793.3733898808832</v>
      </c>
      <c r="I335" s="189">
        <f t="shared" si="72"/>
        <v>0</v>
      </c>
      <c r="J335" s="88">
        <f t="shared" si="73"/>
        <v>0</v>
      </c>
      <c r="K335" s="189">
        <f t="shared" si="78"/>
        <v>-139.44810682568738</v>
      </c>
      <c r="L335" s="88">
        <f t="shared" si="74"/>
        <v>-491.97292088102506</v>
      </c>
      <c r="M335" s="89">
        <f t="shared" si="79"/>
        <v>3301.4004689998583</v>
      </c>
      <c r="N335" s="89">
        <f t="shared" si="80"/>
        <v>58856.400468999855</v>
      </c>
      <c r="O335" s="89">
        <f t="shared" si="81"/>
        <v>16682.653194160957</v>
      </c>
      <c r="P335" s="90">
        <f t="shared" si="75"/>
        <v>0.957314626827244</v>
      </c>
      <c r="Q335" s="1">
        <v>823.14967334863923</v>
      </c>
      <c r="R335" s="90">
        <f t="shared" si="82"/>
        <v>0.47969103742176056</v>
      </c>
      <c r="S335" s="90">
        <f t="shared" si="82"/>
        <v>0.4817881052185603</v>
      </c>
      <c r="T335" s="92">
        <v>3528</v>
      </c>
      <c r="U335" s="191">
        <v>37545</v>
      </c>
      <c r="V335" s="191">
        <v>10626.945938296065</v>
      </c>
      <c r="W335" s="196"/>
      <c r="X335" s="89">
        <v>0</v>
      </c>
      <c r="Y335" s="89">
        <f t="shared" si="83"/>
        <v>0</v>
      </c>
      <c r="Z335" s="1"/>
    </row>
    <row r="336" spans="2:27">
      <c r="B336" s="205">
        <v>5528</v>
      </c>
      <c r="C336" t="s">
        <v>363</v>
      </c>
      <c r="D336" s="1">
        <v>16067</v>
      </c>
      <c r="E336" s="86">
        <f t="shared" si="76"/>
        <v>14918.29155060353</v>
      </c>
      <c r="F336" s="87">
        <f t="shared" si="70"/>
        <v>0.8560687884865138</v>
      </c>
      <c r="G336" s="189">
        <f t="shared" si="77"/>
        <v>1605.5171575799782</v>
      </c>
      <c r="H336" s="189">
        <f t="shared" si="71"/>
        <v>1729.1419787136365</v>
      </c>
      <c r="I336" s="189">
        <f t="shared" si="72"/>
        <v>268.07527172527222</v>
      </c>
      <c r="J336" s="88">
        <f t="shared" si="73"/>
        <v>288.71706764811819</v>
      </c>
      <c r="K336" s="189">
        <f t="shared" si="78"/>
        <v>128.62716489958484</v>
      </c>
      <c r="L336" s="88">
        <f t="shared" si="74"/>
        <v>138.53145659685285</v>
      </c>
      <c r="M336" s="89">
        <f t="shared" si="79"/>
        <v>1867.6734353104894</v>
      </c>
      <c r="N336" s="89">
        <f t="shared" si="80"/>
        <v>17934.673435310491</v>
      </c>
      <c r="O336" s="89">
        <f t="shared" si="81"/>
        <v>16652.435873083094</v>
      </c>
      <c r="P336" s="90">
        <f t="shared" si="75"/>
        <v>0.95558064104484475</v>
      </c>
      <c r="Q336" s="1">
        <v>204.99485783942191</v>
      </c>
      <c r="R336" s="90">
        <f t="shared" si="82"/>
        <v>0.45429036929761041</v>
      </c>
      <c r="S336" s="90">
        <f t="shared" si="82"/>
        <v>0.44348784102056232</v>
      </c>
      <c r="T336" s="92">
        <v>1077</v>
      </c>
      <c r="U336" s="191">
        <v>11048</v>
      </c>
      <c r="V336" s="191">
        <v>10334.892422825071</v>
      </c>
      <c r="W336" s="196"/>
      <c r="X336" s="89">
        <v>0</v>
      </c>
      <c r="Y336" s="89">
        <f t="shared" si="83"/>
        <v>0</v>
      </c>
      <c r="Z336" s="1"/>
    </row>
    <row r="337" spans="2:26">
      <c r="B337" s="205">
        <v>5530</v>
      </c>
      <c r="C337" t="s">
        <v>364</v>
      </c>
      <c r="D337" s="1">
        <v>244214</v>
      </c>
      <c r="E337" s="86">
        <f t="shared" si="76"/>
        <v>16339.75645657701</v>
      </c>
      <c r="F337" s="87">
        <f t="shared" si="70"/>
        <v>0.93763789683951304</v>
      </c>
      <c r="G337" s="189">
        <f t="shared" si="77"/>
        <v>695.77961775695087</v>
      </c>
      <c r="H337" s="189">
        <f t="shared" si="71"/>
        <v>10399.122166995388</v>
      </c>
      <c r="I337" s="189">
        <f t="shared" si="72"/>
        <v>0</v>
      </c>
      <c r="J337" s="88">
        <f t="shared" si="73"/>
        <v>0</v>
      </c>
      <c r="K337" s="189">
        <f t="shared" si="78"/>
        <v>-139.44810682568738</v>
      </c>
      <c r="L337" s="88">
        <f t="shared" si="74"/>
        <v>-2084.1914046167235</v>
      </c>
      <c r="M337" s="89">
        <f t="shared" si="79"/>
        <v>8314.9307623786644</v>
      </c>
      <c r="N337" s="89">
        <f t="shared" si="80"/>
        <v>252528.93076237867</v>
      </c>
      <c r="O337" s="89">
        <f t="shared" si="81"/>
        <v>16896.087967508276</v>
      </c>
      <c r="P337" s="90">
        <f t="shared" si="75"/>
        <v>0.96956233275392845</v>
      </c>
      <c r="Q337" s="1">
        <v>3990.5892454276764</v>
      </c>
      <c r="R337" s="90">
        <f t="shared" si="82"/>
        <v>0.45944912240861036</v>
      </c>
      <c r="S337" s="90">
        <f t="shared" si="82"/>
        <v>0.45964441869154993</v>
      </c>
      <c r="T337" s="92">
        <v>14946</v>
      </c>
      <c r="U337" s="191">
        <v>167333</v>
      </c>
      <c r="V337" s="191">
        <v>11194.340379983945</v>
      </c>
      <c r="W337" s="196"/>
      <c r="X337" s="89">
        <v>0</v>
      </c>
      <c r="Y337" s="89">
        <f t="shared" si="83"/>
        <v>0</v>
      </c>
      <c r="Z337" s="1"/>
    </row>
    <row r="338" spans="2:26">
      <c r="B338" s="205">
        <v>5532</v>
      </c>
      <c r="C338" t="s">
        <v>365</v>
      </c>
      <c r="D338" s="1">
        <v>81015</v>
      </c>
      <c r="E338" s="86">
        <f t="shared" si="76"/>
        <v>14402.666666666666</v>
      </c>
      <c r="F338" s="87">
        <f t="shared" si="70"/>
        <v>0.82648025495986654</v>
      </c>
      <c r="G338" s="189">
        <f t="shared" si="77"/>
        <v>1935.5170832995709</v>
      </c>
      <c r="H338" s="189">
        <f t="shared" si="71"/>
        <v>10887.283593560087</v>
      </c>
      <c r="I338" s="189">
        <f t="shared" si="72"/>
        <v>448.54398110317447</v>
      </c>
      <c r="J338" s="88">
        <f t="shared" si="73"/>
        <v>2523.0598937053564</v>
      </c>
      <c r="K338" s="189">
        <f t="shared" si="78"/>
        <v>309.0958742774871</v>
      </c>
      <c r="L338" s="88">
        <f t="shared" si="74"/>
        <v>1738.6642928108649</v>
      </c>
      <c r="M338" s="89">
        <f t="shared" si="79"/>
        <v>12625.947886370952</v>
      </c>
      <c r="N338" s="89">
        <f t="shared" si="80"/>
        <v>93640.947886370952</v>
      </c>
      <c r="O338" s="89">
        <f t="shared" si="81"/>
        <v>16647.279624243725</v>
      </c>
      <c r="P338" s="90">
        <f t="shared" si="75"/>
        <v>0.95528475570957827</v>
      </c>
      <c r="Q338" s="1">
        <v>3494.6802463758158</v>
      </c>
      <c r="R338" s="90">
        <f t="shared" si="82"/>
        <v>0.48498790233888117</v>
      </c>
      <c r="S338" s="90">
        <f t="shared" si="82"/>
        <v>0.47706796685974012</v>
      </c>
      <c r="T338" s="92">
        <v>5625</v>
      </c>
      <c r="U338" s="191">
        <v>54556</v>
      </c>
      <c r="V338" s="191">
        <v>9750.8489722966951</v>
      </c>
      <c r="W338" s="196"/>
      <c r="X338" s="89">
        <v>0</v>
      </c>
      <c r="Y338" s="89">
        <f t="shared" si="83"/>
        <v>0</v>
      </c>
      <c r="Z338" s="1"/>
    </row>
    <row r="339" spans="2:26">
      <c r="B339" s="205">
        <v>5534</v>
      </c>
      <c r="C339" t="s">
        <v>366</v>
      </c>
      <c r="D339" s="1">
        <v>33057</v>
      </c>
      <c r="E339" s="86">
        <f t="shared" si="76"/>
        <v>14790.604026845636</v>
      </c>
      <c r="F339" s="87">
        <f t="shared" si="70"/>
        <v>0.84874158862602833</v>
      </c>
      <c r="G339" s="189">
        <f t="shared" si="77"/>
        <v>1687.23717278503</v>
      </c>
      <c r="H339" s="189">
        <f t="shared" si="71"/>
        <v>3770.9750811745421</v>
      </c>
      <c r="I339" s="189">
        <f t="shared" si="72"/>
        <v>312.7659050405349</v>
      </c>
      <c r="J339" s="88">
        <f t="shared" si="73"/>
        <v>699.03179776559546</v>
      </c>
      <c r="K339" s="189">
        <f t="shared" si="78"/>
        <v>173.31779821484753</v>
      </c>
      <c r="L339" s="88">
        <f t="shared" si="74"/>
        <v>387.36527901018422</v>
      </c>
      <c r="M339" s="89">
        <f t="shared" si="79"/>
        <v>4158.3403601847267</v>
      </c>
      <c r="N339" s="89">
        <f t="shared" si="80"/>
        <v>37215.340360184724</v>
      </c>
      <c r="O339" s="89">
        <f t="shared" si="81"/>
        <v>16651.158997845512</v>
      </c>
      <c r="P339" s="90">
        <f t="shared" si="75"/>
        <v>0.95550736904623967</v>
      </c>
      <c r="Q339" s="1">
        <v>1016.867351226661</v>
      </c>
      <c r="R339" s="90">
        <f t="shared" si="82"/>
        <v>0.46431893687707643</v>
      </c>
      <c r="S339" s="90">
        <f t="shared" si="82"/>
        <v>0.45645682177974983</v>
      </c>
      <c r="T339" s="92">
        <v>2235</v>
      </c>
      <c r="U339" s="191">
        <v>22575</v>
      </c>
      <c r="V339" s="191">
        <v>10155.19568151147</v>
      </c>
      <c r="W339" s="196"/>
      <c r="X339" s="89">
        <v>0</v>
      </c>
      <c r="Y339" s="89">
        <f t="shared" si="83"/>
        <v>0</v>
      </c>
      <c r="Z339" s="1"/>
    </row>
    <row r="340" spans="2:26">
      <c r="B340" s="205">
        <v>5536</v>
      </c>
      <c r="C340" t="s">
        <v>367</v>
      </c>
      <c r="D340" s="1">
        <v>36881</v>
      </c>
      <c r="E340" s="86">
        <f t="shared" si="76"/>
        <v>13499.633967789165</v>
      </c>
      <c r="F340" s="87">
        <f t="shared" si="70"/>
        <v>0.77466077510391118</v>
      </c>
      <c r="G340" s="189">
        <f t="shared" si="77"/>
        <v>2513.4580105811719</v>
      </c>
      <c r="H340" s="189">
        <f t="shared" si="71"/>
        <v>6866.7672849077617</v>
      </c>
      <c r="I340" s="189">
        <f t="shared" si="72"/>
        <v>764.60542571029998</v>
      </c>
      <c r="J340" s="88">
        <f t="shared" si="73"/>
        <v>2088.9020230405395</v>
      </c>
      <c r="K340" s="189">
        <f t="shared" si="78"/>
        <v>625.15731888461255</v>
      </c>
      <c r="L340" s="88">
        <f t="shared" si="74"/>
        <v>1707.9297951927615</v>
      </c>
      <c r="M340" s="89">
        <f t="shared" si="79"/>
        <v>8574.6970801005227</v>
      </c>
      <c r="N340" s="89">
        <f t="shared" si="80"/>
        <v>45455.697080100523</v>
      </c>
      <c r="O340" s="89">
        <f t="shared" si="81"/>
        <v>16638.249297254952</v>
      </c>
      <c r="P340" s="90">
        <f t="shared" si="75"/>
        <v>0.95476656091101875</v>
      </c>
      <c r="Q340" s="1">
        <v>1835.0086458842225</v>
      </c>
      <c r="R340" s="90">
        <f t="shared" si="82"/>
        <v>0.38697303598962057</v>
      </c>
      <c r="S340" s="90">
        <f t="shared" si="82"/>
        <v>0.38798838960308274</v>
      </c>
      <c r="T340" s="92">
        <v>2732</v>
      </c>
      <c r="U340" s="191">
        <v>26591</v>
      </c>
      <c r="V340" s="191">
        <v>9726.0424286759335</v>
      </c>
      <c r="W340" s="196"/>
      <c r="X340" s="89">
        <v>0</v>
      </c>
      <c r="Y340" s="89">
        <f t="shared" si="83"/>
        <v>0</v>
      </c>
      <c r="Z340" s="1"/>
    </row>
    <row r="341" spans="2:26">
      <c r="B341" s="205">
        <v>5538</v>
      </c>
      <c r="C341" t="s">
        <v>368</v>
      </c>
      <c r="D341" s="1">
        <v>28459</v>
      </c>
      <c r="E341" s="86">
        <f t="shared" si="76"/>
        <v>15399.891774891774</v>
      </c>
      <c r="F341" s="87">
        <f t="shared" si="70"/>
        <v>0.88370485654047204</v>
      </c>
      <c r="G341" s="189">
        <f t="shared" si="77"/>
        <v>1297.293014035502</v>
      </c>
      <c r="H341" s="189">
        <f t="shared" si="71"/>
        <v>2397.3974899376076</v>
      </c>
      <c r="I341" s="189">
        <f t="shared" si="72"/>
        <v>99.515193224386792</v>
      </c>
      <c r="J341" s="88">
        <f t="shared" si="73"/>
        <v>183.9040770786668</v>
      </c>
      <c r="K341" s="189">
        <f t="shared" si="78"/>
        <v>-39.932913601300584</v>
      </c>
      <c r="L341" s="88">
        <f t="shared" si="74"/>
        <v>-73.796024335203469</v>
      </c>
      <c r="M341" s="89">
        <f t="shared" si="79"/>
        <v>2323.601465602404</v>
      </c>
      <c r="N341" s="89">
        <f t="shared" si="80"/>
        <v>30782.601465602405</v>
      </c>
      <c r="O341" s="89">
        <f t="shared" si="81"/>
        <v>16657.251875325976</v>
      </c>
      <c r="P341" s="90">
        <f t="shared" si="75"/>
        <v>0.95585700172538424</v>
      </c>
      <c r="Q341" s="1">
        <v>-45.219129723997412</v>
      </c>
      <c r="R341" s="90">
        <f t="shared" si="82"/>
        <v>0.29042350593996552</v>
      </c>
      <c r="S341" s="90">
        <f t="shared" si="82"/>
        <v>0.27715616469924076</v>
      </c>
      <c r="T341" s="92">
        <v>1848</v>
      </c>
      <c r="U341" s="191">
        <v>22054</v>
      </c>
      <c r="V341" s="191">
        <v>12057.955166757791</v>
      </c>
      <c r="W341" s="196"/>
      <c r="X341" s="89">
        <v>0</v>
      </c>
      <c r="Y341" s="89">
        <f t="shared" si="83"/>
        <v>0</v>
      </c>
      <c r="Z341" s="1"/>
    </row>
    <row r="342" spans="2:26">
      <c r="B342" s="205">
        <v>5540</v>
      </c>
      <c r="C342" t="s">
        <v>369</v>
      </c>
      <c r="D342" s="1">
        <v>27815</v>
      </c>
      <c r="E342" s="86">
        <f t="shared" si="76"/>
        <v>14345.023207839093</v>
      </c>
      <c r="F342" s="87">
        <f t="shared" si="70"/>
        <v>0.82317245220005952</v>
      </c>
      <c r="G342" s="189">
        <f t="shared" si="77"/>
        <v>1972.4088969492179</v>
      </c>
      <c r="H342" s="189">
        <f t="shared" si="71"/>
        <v>3824.5008511845335</v>
      </c>
      <c r="I342" s="189">
        <f t="shared" si="72"/>
        <v>468.71919169282518</v>
      </c>
      <c r="J342" s="88">
        <f t="shared" si="73"/>
        <v>908.84651269238805</v>
      </c>
      <c r="K342" s="189">
        <f t="shared" si="78"/>
        <v>329.2710848671378</v>
      </c>
      <c r="L342" s="88">
        <f t="shared" si="74"/>
        <v>638.4566335573802</v>
      </c>
      <c r="M342" s="89">
        <f t="shared" si="79"/>
        <v>4462.9574847419135</v>
      </c>
      <c r="N342" s="89">
        <f t="shared" si="80"/>
        <v>32277.957484741914</v>
      </c>
      <c r="O342" s="89">
        <f t="shared" si="81"/>
        <v>16646.703189655447</v>
      </c>
      <c r="P342" s="90">
        <f t="shared" si="75"/>
        <v>0.95525167768198005</v>
      </c>
      <c r="Q342" s="1">
        <v>156.98167070625823</v>
      </c>
      <c r="R342" s="90">
        <f t="shared" si="82"/>
        <v>0.24624759173798108</v>
      </c>
      <c r="S342" s="90">
        <f t="shared" si="82"/>
        <v>0.25653122323246697</v>
      </c>
      <c r="T342" s="92">
        <v>1939</v>
      </c>
      <c r="U342" s="191">
        <v>22319</v>
      </c>
      <c r="V342" s="191">
        <v>11416.368286445011</v>
      </c>
      <c r="W342" s="196"/>
      <c r="X342" s="89">
        <v>0</v>
      </c>
      <c r="Y342" s="89">
        <f t="shared" si="83"/>
        <v>0</v>
      </c>
      <c r="Z342" s="1"/>
    </row>
    <row r="343" spans="2:26">
      <c r="B343" s="205">
        <v>5542</v>
      </c>
      <c r="C343" t="s">
        <v>370</v>
      </c>
      <c r="D343" s="1">
        <v>42455</v>
      </c>
      <c r="E343" s="86">
        <f t="shared" si="76"/>
        <v>15151.677373304781</v>
      </c>
      <c r="F343" s="87">
        <f t="shared" si="70"/>
        <v>0.86946136214765168</v>
      </c>
      <c r="G343" s="189">
        <f t="shared" si="77"/>
        <v>1456.1502310511773</v>
      </c>
      <c r="H343" s="189">
        <f t="shared" si="71"/>
        <v>4080.1329474053987</v>
      </c>
      <c r="I343" s="189">
        <f t="shared" si="72"/>
        <v>186.3902337798342</v>
      </c>
      <c r="J343" s="88">
        <f t="shared" si="73"/>
        <v>522.26543505109544</v>
      </c>
      <c r="K343" s="189">
        <f t="shared" si="78"/>
        <v>46.942126954146829</v>
      </c>
      <c r="L343" s="88">
        <f t="shared" si="74"/>
        <v>131.5318397255194</v>
      </c>
      <c r="M343" s="89">
        <f t="shared" si="79"/>
        <v>4211.6647871309178</v>
      </c>
      <c r="N343" s="89">
        <f t="shared" si="80"/>
        <v>46666.664787130918</v>
      </c>
      <c r="O343" s="89">
        <f t="shared" si="81"/>
        <v>16654.769731310109</v>
      </c>
      <c r="P343" s="90">
        <f t="shared" si="75"/>
        <v>0.95571456678145628</v>
      </c>
      <c r="Q343" s="1">
        <v>1404.0108000613427</v>
      </c>
      <c r="R343" s="90">
        <f t="shared" si="82"/>
        <v>0.49584243534634626</v>
      </c>
      <c r="S343" s="90">
        <f t="shared" si="82"/>
        <v>0.48623316916639098</v>
      </c>
      <c r="T343" s="92">
        <v>2802</v>
      </c>
      <c r="U343" s="191">
        <v>28382</v>
      </c>
      <c r="V343" s="191">
        <v>10194.683908045978</v>
      </c>
      <c r="W343" s="196"/>
      <c r="X343" s="89">
        <v>0</v>
      </c>
      <c r="Y343" s="89">
        <f t="shared" si="83"/>
        <v>0</v>
      </c>
      <c r="Z343" s="1"/>
    </row>
    <row r="344" spans="2:26">
      <c r="B344" s="205">
        <v>5544</v>
      </c>
      <c r="C344" t="s">
        <v>371</v>
      </c>
      <c r="D344" s="1">
        <v>72592</v>
      </c>
      <c r="E344" s="86">
        <f t="shared" si="76"/>
        <v>14927.411063129755</v>
      </c>
      <c r="F344" s="87">
        <f t="shared" si="70"/>
        <v>0.85659210109328465</v>
      </c>
      <c r="G344" s="189">
        <f t="shared" si="77"/>
        <v>1599.6806695631938</v>
      </c>
      <c r="H344" s="189">
        <f t="shared" si="71"/>
        <v>7779.2470960858109</v>
      </c>
      <c r="I344" s="189">
        <f t="shared" si="72"/>
        <v>264.88344234109326</v>
      </c>
      <c r="J344" s="88">
        <f t="shared" si="73"/>
        <v>1288.1281801047364</v>
      </c>
      <c r="K344" s="189">
        <f t="shared" si="78"/>
        <v>125.43533551540588</v>
      </c>
      <c r="L344" s="88">
        <f t="shared" si="74"/>
        <v>609.99203661141883</v>
      </c>
      <c r="M344" s="89">
        <f t="shared" si="79"/>
        <v>8389.2391326972302</v>
      </c>
      <c r="N344" s="89">
        <f t="shared" si="80"/>
        <v>80981.239132697228</v>
      </c>
      <c r="O344" s="89">
        <f t="shared" si="81"/>
        <v>16652.527068208354</v>
      </c>
      <c r="P344" s="90">
        <f t="shared" si="75"/>
        <v>0.95558587417091234</v>
      </c>
      <c r="Q344" s="1">
        <v>2633.2350823334373</v>
      </c>
      <c r="R344" s="90">
        <f t="shared" si="82"/>
        <v>0.46926548869593376</v>
      </c>
      <c r="S344" s="90">
        <f t="shared" si="82"/>
        <v>0.45325251915020381</v>
      </c>
      <c r="T344" s="92">
        <v>4863</v>
      </c>
      <c r="U344" s="191">
        <v>49407</v>
      </c>
      <c r="V344" s="191">
        <v>10271.725571725572</v>
      </c>
      <c r="W344" s="196"/>
      <c r="X344" s="89">
        <v>0</v>
      </c>
      <c r="Y344" s="89">
        <f t="shared" si="83"/>
        <v>0</v>
      </c>
      <c r="Z344" s="1"/>
    </row>
    <row r="345" spans="2:26">
      <c r="B345" s="205">
        <v>5546</v>
      </c>
      <c r="C345" t="s">
        <v>372</v>
      </c>
      <c r="D345" s="1">
        <v>18539</v>
      </c>
      <c r="E345" s="86">
        <f t="shared" si="76"/>
        <v>16479.111111111113</v>
      </c>
      <c r="F345" s="87">
        <f t="shared" si="70"/>
        <v>0.9456346014133783</v>
      </c>
      <c r="G345" s="189">
        <f t="shared" si="77"/>
        <v>606.59263885512485</v>
      </c>
      <c r="H345" s="189">
        <f t="shared" si="71"/>
        <v>682.41671871201538</v>
      </c>
      <c r="I345" s="189">
        <f t="shared" si="72"/>
        <v>0</v>
      </c>
      <c r="J345" s="88">
        <f t="shared" si="73"/>
        <v>0</v>
      </c>
      <c r="K345" s="189">
        <f t="shared" si="78"/>
        <v>-139.44810682568738</v>
      </c>
      <c r="L345" s="88">
        <f t="shared" si="74"/>
        <v>-156.87912017889829</v>
      </c>
      <c r="M345" s="89">
        <f t="shared" si="79"/>
        <v>525.53759853311703</v>
      </c>
      <c r="N345" s="89">
        <f t="shared" si="80"/>
        <v>19064.537598533116</v>
      </c>
      <c r="O345" s="89">
        <f t="shared" si="81"/>
        <v>16946.255643140546</v>
      </c>
      <c r="P345" s="90">
        <f t="shared" si="75"/>
        <v>0.9724411464005196</v>
      </c>
      <c r="Q345" s="1">
        <v>-447.33592946590989</v>
      </c>
      <c r="R345" s="90">
        <f t="shared" si="82"/>
        <v>0.16965299684542587</v>
      </c>
      <c r="S345" s="90">
        <f t="shared" si="82"/>
        <v>0.17589114616193494</v>
      </c>
      <c r="T345" s="92">
        <v>1125</v>
      </c>
      <c r="U345" s="191">
        <v>15850</v>
      </c>
      <c r="V345" s="191">
        <v>14014.146772767463</v>
      </c>
      <c r="W345" s="196"/>
      <c r="X345" s="89">
        <v>0</v>
      </c>
      <c r="Y345" s="89">
        <f t="shared" si="83"/>
        <v>0</v>
      </c>
      <c r="Z345" s="1"/>
    </row>
    <row r="346" spans="2:26">
      <c r="B346" s="205">
        <v>5601</v>
      </c>
      <c r="C346" t="s">
        <v>373</v>
      </c>
      <c r="D346" s="1">
        <v>352791</v>
      </c>
      <c r="E346" s="86">
        <f t="shared" si="76"/>
        <v>15982.196248980701</v>
      </c>
      <c r="F346" s="87">
        <f t="shared" si="70"/>
        <v>0.91711972070053183</v>
      </c>
      <c r="G346" s="189">
        <f t="shared" si="77"/>
        <v>924.61815061858852</v>
      </c>
      <c r="H346" s="189">
        <f t="shared" si="71"/>
        <v>20410.021056754722</v>
      </c>
      <c r="I346" s="189">
        <f t="shared" si="72"/>
        <v>0</v>
      </c>
      <c r="J346" s="88">
        <f t="shared" si="73"/>
        <v>0</v>
      </c>
      <c r="K346" s="189">
        <f t="shared" si="78"/>
        <v>-139.44810682568738</v>
      </c>
      <c r="L346" s="88">
        <f t="shared" si="74"/>
        <v>-3078.177510070223</v>
      </c>
      <c r="M346" s="89">
        <f t="shared" si="79"/>
        <v>17331.8435466845</v>
      </c>
      <c r="N346" s="89">
        <f t="shared" si="80"/>
        <v>370122.84354668448</v>
      </c>
      <c r="O346" s="89">
        <f t="shared" si="81"/>
        <v>16767.3662927736</v>
      </c>
      <c r="P346" s="90">
        <f t="shared" si="75"/>
        <v>0.96217578934389492</v>
      </c>
      <c r="Q346" s="1">
        <v>4736.4238915810311</v>
      </c>
      <c r="R346" s="90">
        <f t="shared" si="82"/>
        <v>0.47486026513045404</v>
      </c>
      <c r="S346" s="90">
        <f t="shared" si="82"/>
        <v>0.46169783547426579</v>
      </c>
      <c r="T346" s="92">
        <v>22074</v>
      </c>
      <c r="U346" s="191">
        <v>239203</v>
      </c>
      <c r="V346" s="191">
        <v>10933.994606207432</v>
      </c>
      <c r="W346" s="196"/>
      <c r="X346" s="89">
        <v>0</v>
      </c>
      <c r="Y346" s="89">
        <f t="shared" si="83"/>
        <v>0</v>
      </c>
      <c r="Z346" s="1"/>
    </row>
    <row r="347" spans="2:26">
      <c r="B347" s="205">
        <v>5603</v>
      </c>
      <c r="C347" t="s">
        <v>374</v>
      </c>
      <c r="D347" s="1">
        <v>217420</v>
      </c>
      <c r="E347" s="86">
        <f t="shared" si="76"/>
        <v>19086.998507593715</v>
      </c>
      <c r="F347" s="87">
        <f t="shared" si="70"/>
        <v>1.0952851828116077</v>
      </c>
      <c r="G347" s="189">
        <f t="shared" si="77"/>
        <v>-1062.4552948937403</v>
      </c>
      <c r="H347" s="189">
        <f t="shared" si="71"/>
        <v>-12102.428264134594</v>
      </c>
      <c r="I347" s="189">
        <f t="shared" si="72"/>
        <v>0</v>
      </c>
      <c r="J347" s="88">
        <f t="shared" si="73"/>
        <v>0</v>
      </c>
      <c r="K347" s="189">
        <f t="shared" si="78"/>
        <v>-139.44810682568738</v>
      </c>
      <c r="L347" s="88">
        <f t="shared" si="74"/>
        <v>-1588.453384851405</v>
      </c>
      <c r="M347" s="89">
        <f t="shared" si="79"/>
        <v>-13690.881648986</v>
      </c>
      <c r="N347" s="89">
        <f t="shared" si="80"/>
        <v>203729.11835101401</v>
      </c>
      <c r="O347" s="89">
        <f t="shared" si="81"/>
        <v>17885.09510587429</v>
      </c>
      <c r="P347" s="90">
        <f t="shared" si="75"/>
        <v>1.0263153557038824</v>
      </c>
      <c r="Q347" s="1">
        <v>-1875.7661652170209</v>
      </c>
      <c r="R347" s="90">
        <f t="shared" si="82"/>
        <v>0.49535409946560111</v>
      </c>
      <c r="S347" s="90">
        <f t="shared" si="82"/>
        <v>0.48655867108668832</v>
      </c>
      <c r="T347" s="92">
        <v>11391</v>
      </c>
      <c r="U347" s="191">
        <v>145397</v>
      </c>
      <c r="V347" s="191">
        <v>12839.720946661957</v>
      </c>
      <c r="W347" s="196"/>
      <c r="X347" s="89">
        <v>0</v>
      </c>
      <c r="Y347" s="89">
        <f t="shared" si="83"/>
        <v>0</v>
      </c>
      <c r="Z347" s="1"/>
    </row>
    <row r="348" spans="2:26">
      <c r="B348" s="205">
        <v>5605</v>
      </c>
      <c r="C348" t="s">
        <v>375</v>
      </c>
      <c r="D348" s="1">
        <v>165760</v>
      </c>
      <c r="E348" s="86">
        <f t="shared" si="76"/>
        <v>16664.320900774102</v>
      </c>
      <c r="F348" s="87">
        <f t="shared" si="70"/>
        <v>0.95626264951894191</v>
      </c>
      <c r="G348" s="189">
        <f t="shared" si="77"/>
        <v>488.05837347081166</v>
      </c>
      <c r="H348" s="189">
        <f t="shared" si="71"/>
        <v>4854.7166409141637</v>
      </c>
      <c r="I348" s="189">
        <f t="shared" si="72"/>
        <v>0</v>
      </c>
      <c r="J348" s="88">
        <f t="shared" si="73"/>
        <v>0</v>
      </c>
      <c r="K348" s="189">
        <f t="shared" si="78"/>
        <v>-139.44810682568738</v>
      </c>
      <c r="L348" s="88">
        <f t="shared" si="74"/>
        <v>-1387.0903185951122</v>
      </c>
      <c r="M348" s="89">
        <f t="shared" si="79"/>
        <v>3467.6263223190517</v>
      </c>
      <c r="N348" s="89">
        <f t="shared" si="80"/>
        <v>169227.62632231906</v>
      </c>
      <c r="O348" s="89">
        <f t="shared" si="81"/>
        <v>17012.931167419229</v>
      </c>
      <c r="P348" s="90">
        <f t="shared" si="75"/>
        <v>0.9762672437185228</v>
      </c>
      <c r="Q348" s="1">
        <v>256.47810680241491</v>
      </c>
      <c r="R348" s="90">
        <f t="shared" si="82"/>
        <v>0.48562414856241487</v>
      </c>
      <c r="S348" s="90">
        <f t="shared" si="82"/>
        <v>0.48801381241855213</v>
      </c>
      <c r="T348" s="92">
        <v>9947</v>
      </c>
      <c r="U348" s="191">
        <v>111576</v>
      </c>
      <c r="V348" s="191">
        <v>11199.036434808793</v>
      </c>
      <c r="W348" s="196"/>
      <c r="X348" s="89">
        <v>0</v>
      </c>
      <c r="Y348" s="89">
        <f t="shared" si="83"/>
        <v>0</v>
      </c>
      <c r="Z348" s="1"/>
    </row>
    <row r="349" spans="2:26">
      <c r="B349" s="205">
        <v>5607</v>
      </c>
      <c r="C349" t="s">
        <v>376</v>
      </c>
      <c r="D349" s="1">
        <v>90944</v>
      </c>
      <c r="E349" s="86">
        <f t="shared" si="76"/>
        <v>15658.402203856749</v>
      </c>
      <c r="F349" s="87">
        <f t="shared" si="70"/>
        <v>0.89853917647479609</v>
      </c>
      <c r="G349" s="189">
        <f t="shared" si="77"/>
        <v>1131.8463394979178</v>
      </c>
      <c r="H349" s="189">
        <f t="shared" si="71"/>
        <v>6573.7635398039065</v>
      </c>
      <c r="I349" s="189">
        <f t="shared" si="72"/>
        <v>9.0365430866454517</v>
      </c>
      <c r="J349" s="88">
        <f t="shared" si="73"/>
        <v>52.484242247236786</v>
      </c>
      <c r="K349" s="189">
        <f t="shared" si="78"/>
        <v>-130.41156373904192</v>
      </c>
      <c r="L349" s="88">
        <f t="shared" si="74"/>
        <v>-757.43036219635553</v>
      </c>
      <c r="M349" s="89">
        <f t="shared" si="79"/>
        <v>5816.3331776075511</v>
      </c>
      <c r="N349" s="89">
        <f t="shared" si="80"/>
        <v>96760.33317760755</v>
      </c>
      <c r="O349" s="89">
        <f t="shared" si="81"/>
        <v>16659.836979615626</v>
      </c>
      <c r="P349" s="90">
        <f t="shared" si="75"/>
        <v>0.95600534492472755</v>
      </c>
      <c r="Q349" s="1">
        <v>355.00416372457039</v>
      </c>
      <c r="R349" s="90">
        <f t="shared" si="82"/>
        <v>0.47773101733747136</v>
      </c>
      <c r="S349" s="90">
        <f t="shared" si="82"/>
        <v>0.469843678918487</v>
      </c>
      <c r="T349" s="92">
        <v>5808</v>
      </c>
      <c r="U349" s="191">
        <v>61543</v>
      </c>
      <c r="V349" s="191">
        <v>10653.107149039293</v>
      </c>
      <c r="W349" s="196"/>
      <c r="X349" s="89">
        <v>0</v>
      </c>
      <c r="Y349" s="89">
        <f t="shared" si="83"/>
        <v>0</v>
      </c>
      <c r="Z349" s="1"/>
    </row>
    <row r="350" spans="2:26">
      <c r="B350" s="205">
        <v>5610</v>
      </c>
      <c r="C350" t="s">
        <v>377</v>
      </c>
      <c r="D350" s="1">
        <v>36438</v>
      </c>
      <c r="E350" s="86">
        <f t="shared" si="76"/>
        <v>14436.608557844691</v>
      </c>
      <c r="F350" s="87">
        <f t="shared" si="70"/>
        <v>0.8284279708602531</v>
      </c>
      <c r="G350" s="189">
        <f t="shared" si="77"/>
        <v>1913.7942729456352</v>
      </c>
      <c r="H350" s="189">
        <f t="shared" si="71"/>
        <v>4830.4167449147835</v>
      </c>
      <c r="I350" s="189">
        <f t="shared" si="72"/>
        <v>436.6643191908658</v>
      </c>
      <c r="J350" s="88">
        <f t="shared" si="73"/>
        <v>1102.1407416377451</v>
      </c>
      <c r="K350" s="189">
        <f t="shared" si="78"/>
        <v>297.21621236517842</v>
      </c>
      <c r="L350" s="88">
        <f t="shared" si="74"/>
        <v>750.17372000971034</v>
      </c>
      <c r="M350" s="89">
        <f t="shared" si="79"/>
        <v>5580.590464924494</v>
      </c>
      <c r="N350" s="89">
        <f t="shared" si="80"/>
        <v>42018.590464924491</v>
      </c>
      <c r="O350" s="89">
        <f t="shared" si="81"/>
        <v>16647.619043155504</v>
      </c>
      <c r="P350" s="90">
        <f t="shared" si="75"/>
        <v>0.95530423286858202</v>
      </c>
      <c r="Q350" s="1">
        <v>1153.1968163293441</v>
      </c>
      <c r="R350" s="90">
        <f t="shared" si="82"/>
        <v>0.51667013527575445</v>
      </c>
      <c r="S350" s="90">
        <f t="shared" si="82"/>
        <v>0.51667013527575445</v>
      </c>
      <c r="T350" s="92">
        <v>2524</v>
      </c>
      <c r="U350" s="191">
        <v>24025</v>
      </c>
      <c r="V350" s="191">
        <v>9518.6212361331218</v>
      </c>
      <c r="W350" s="196"/>
      <c r="X350" s="89">
        <v>0</v>
      </c>
      <c r="Y350" s="89">
        <f t="shared" si="83"/>
        <v>0</v>
      </c>
      <c r="Z350" s="1"/>
    </row>
    <row r="351" spans="2:26">
      <c r="B351" s="205">
        <v>5612</v>
      </c>
      <c r="C351" t="s">
        <v>378</v>
      </c>
      <c r="D351" s="1">
        <v>36205</v>
      </c>
      <c r="E351" s="86">
        <f t="shared" si="76"/>
        <v>12545.045045045044</v>
      </c>
      <c r="F351" s="87">
        <f t="shared" si="70"/>
        <v>0.71988280137788185</v>
      </c>
      <c r="G351" s="189">
        <f t="shared" si="77"/>
        <v>3124.3949211374088</v>
      </c>
      <c r="H351" s="189">
        <f t="shared" si="71"/>
        <v>9017.0037424025613</v>
      </c>
      <c r="I351" s="189">
        <f t="shared" si="72"/>
        <v>1098.7115486707421</v>
      </c>
      <c r="J351" s="88">
        <f t="shared" si="73"/>
        <v>3170.8815294637616</v>
      </c>
      <c r="K351" s="189">
        <f t="shared" si="78"/>
        <v>959.26344184505479</v>
      </c>
      <c r="L351" s="88">
        <f t="shared" si="74"/>
        <v>2768.4342931648284</v>
      </c>
      <c r="M351" s="89">
        <f t="shared" si="79"/>
        <v>11785.438035567389</v>
      </c>
      <c r="N351" s="89">
        <f t="shared" si="80"/>
        <v>47990.438035567393</v>
      </c>
      <c r="O351" s="89">
        <f t="shared" si="81"/>
        <v>16628.703408027508</v>
      </c>
      <c r="P351" s="90">
        <f t="shared" si="75"/>
        <v>0.95421878117375836</v>
      </c>
      <c r="Q351" s="1">
        <v>1806.3253850738874</v>
      </c>
      <c r="R351" s="90">
        <f t="shared" si="82"/>
        <v>0.5109970368515504</v>
      </c>
      <c r="S351" s="90">
        <f t="shared" si="82"/>
        <v>0.49319596295932816</v>
      </c>
      <c r="T351" s="92">
        <v>2886</v>
      </c>
      <c r="U351" s="191">
        <v>23961</v>
      </c>
      <c r="V351" s="191">
        <v>8401.4726507713895</v>
      </c>
      <c r="W351" s="196"/>
      <c r="X351" s="89">
        <v>0</v>
      </c>
      <c r="Y351" s="89">
        <f t="shared" si="83"/>
        <v>0</v>
      </c>
      <c r="Z351" s="1"/>
    </row>
    <row r="352" spans="2:26">
      <c r="B352" s="205">
        <v>5614</v>
      </c>
      <c r="C352" t="s">
        <v>379</v>
      </c>
      <c r="D352" s="1">
        <v>12621</v>
      </c>
      <c r="E352" s="86">
        <f t="shared" si="76"/>
        <v>14918.439716312056</v>
      </c>
      <c r="F352" s="87">
        <f t="shared" si="70"/>
        <v>0.85607729080316064</v>
      </c>
      <c r="G352" s="189">
        <f t="shared" si="77"/>
        <v>1605.4223315265217</v>
      </c>
      <c r="H352" s="189">
        <f t="shared" si="71"/>
        <v>1358.1872924714373</v>
      </c>
      <c r="I352" s="189">
        <f t="shared" si="72"/>
        <v>268.02341372728813</v>
      </c>
      <c r="J352" s="88">
        <f t="shared" si="73"/>
        <v>226.74780801328578</v>
      </c>
      <c r="K352" s="189">
        <f t="shared" si="78"/>
        <v>128.57530690160075</v>
      </c>
      <c r="L352" s="88">
        <f t="shared" si="74"/>
        <v>108.77470963875425</v>
      </c>
      <c r="M352" s="89">
        <f t="shared" si="79"/>
        <v>1466.9620021101916</v>
      </c>
      <c r="N352" s="89">
        <f t="shared" si="80"/>
        <v>14087.962002110191</v>
      </c>
      <c r="O352" s="89">
        <f t="shared" si="81"/>
        <v>16652.437354740181</v>
      </c>
      <c r="P352" s="90">
        <f t="shared" si="75"/>
        <v>0.95558072606801125</v>
      </c>
      <c r="Q352" s="1">
        <v>388.59974905492322</v>
      </c>
      <c r="R352" s="90">
        <f t="shared" si="82"/>
        <v>0.5629721362229102</v>
      </c>
      <c r="S352" s="90">
        <f t="shared" si="82"/>
        <v>0.59622686252552504</v>
      </c>
      <c r="T352" s="92">
        <v>846</v>
      </c>
      <c r="U352" s="191">
        <v>8075</v>
      </c>
      <c r="V352" s="191">
        <v>9346.0648148148157</v>
      </c>
      <c r="W352" s="196"/>
      <c r="X352" s="89">
        <v>0</v>
      </c>
      <c r="Y352" s="89">
        <f t="shared" si="83"/>
        <v>0</v>
      </c>
      <c r="Z352" s="1"/>
    </row>
    <row r="353" spans="2:28">
      <c r="B353" s="205">
        <v>5616</v>
      </c>
      <c r="C353" t="s">
        <v>380</v>
      </c>
      <c r="D353" s="1">
        <v>14450</v>
      </c>
      <c r="E353" s="86">
        <f t="shared" si="76"/>
        <v>14640.324214792299</v>
      </c>
      <c r="F353" s="87">
        <f t="shared" si="70"/>
        <v>0.84011795661011723</v>
      </c>
      <c r="G353" s="189">
        <f t="shared" si="77"/>
        <v>1783.4162524991657</v>
      </c>
      <c r="H353" s="189">
        <f t="shared" si="71"/>
        <v>1760.2318412166767</v>
      </c>
      <c r="I353" s="189">
        <f t="shared" si="72"/>
        <v>365.3638392592029</v>
      </c>
      <c r="J353" s="88">
        <f t="shared" si="73"/>
        <v>360.61410934883327</v>
      </c>
      <c r="K353" s="189">
        <f t="shared" si="78"/>
        <v>225.91573243351553</v>
      </c>
      <c r="L353" s="88">
        <f t="shared" si="74"/>
        <v>222.97882791187985</v>
      </c>
      <c r="M353" s="89">
        <f t="shared" si="79"/>
        <v>1983.2106691285564</v>
      </c>
      <c r="N353" s="89">
        <f t="shared" si="80"/>
        <v>16433.210669128555</v>
      </c>
      <c r="O353" s="89">
        <f t="shared" si="81"/>
        <v>16649.656199724981</v>
      </c>
      <c r="P353" s="90">
        <f t="shared" si="75"/>
        <v>0.95542113272608076</v>
      </c>
      <c r="Q353" s="1">
        <v>357.33637389741034</v>
      </c>
      <c r="R353" s="90">
        <f t="shared" si="82"/>
        <v>0.64747463231102498</v>
      </c>
      <c r="S353" s="90">
        <f t="shared" si="82"/>
        <v>0.63078289338183502</v>
      </c>
      <c r="T353" s="92">
        <v>987</v>
      </c>
      <c r="U353" s="191">
        <v>8771</v>
      </c>
      <c r="V353" s="191">
        <v>8977.4820880245661</v>
      </c>
      <c r="W353" s="196"/>
      <c r="X353" s="89">
        <v>0</v>
      </c>
      <c r="Y353" s="89">
        <f t="shared" si="83"/>
        <v>0</v>
      </c>
      <c r="Z353" s="1"/>
    </row>
    <row r="354" spans="2:28">
      <c r="B354" s="205">
        <v>5618</v>
      </c>
      <c r="C354" t="s">
        <v>381</v>
      </c>
      <c r="D354" s="1">
        <v>17822</v>
      </c>
      <c r="E354" s="86">
        <f t="shared" si="76"/>
        <v>16365.472910927454</v>
      </c>
      <c r="F354" s="87">
        <f t="shared" si="70"/>
        <v>0.93911360562595669</v>
      </c>
      <c r="G354" s="189">
        <f t="shared" si="77"/>
        <v>679.32108697266665</v>
      </c>
      <c r="H354" s="189">
        <f t="shared" si="71"/>
        <v>739.78066371323405</v>
      </c>
      <c r="I354" s="189">
        <f t="shared" si="72"/>
        <v>0</v>
      </c>
      <c r="J354" s="88">
        <f t="shared" si="73"/>
        <v>0</v>
      </c>
      <c r="K354" s="189">
        <f t="shared" si="78"/>
        <v>-139.44810682568738</v>
      </c>
      <c r="L354" s="88">
        <f t="shared" si="74"/>
        <v>-151.85898833317356</v>
      </c>
      <c r="M354" s="89">
        <f t="shared" si="79"/>
        <v>587.92167538006049</v>
      </c>
      <c r="N354" s="89">
        <f t="shared" si="80"/>
        <v>18409.921675380061</v>
      </c>
      <c r="O354" s="89">
        <f t="shared" si="81"/>
        <v>16905.345891074438</v>
      </c>
      <c r="P354" s="90">
        <f t="shared" si="75"/>
        <v>0.97009358791704825</v>
      </c>
      <c r="Q354" s="1">
        <v>397.67140427343435</v>
      </c>
      <c r="R354" s="90">
        <f t="shared" si="82"/>
        <v>0.35952399115111755</v>
      </c>
      <c r="S354" s="90">
        <f t="shared" si="82"/>
        <v>0.37075972661517598</v>
      </c>
      <c r="T354" s="92">
        <v>1089</v>
      </c>
      <c r="U354" s="191">
        <v>13109</v>
      </c>
      <c r="V354" s="191">
        <v>11938.979963570129</v>
      </c>
      <c r="W354" s="196"/>
      <c r="X354" s="89">
        <v>0</v>
      </c>
      <c r="Y354" s="89">
        <f t="shared" si="83"/>
        <v>0</v>
      </c>
      <c r="Z354" s="1"/>
    </row>
    <row r="355" spans="2:28">
      <c r="B355" s="205">
        <v>5620</v>
      </c>
      <c r="C355" t="s">
        <v>382</v>
      </c>
      <c r="D355" s="1">
        <v>49913</v>
      </c>
      <c r="E355" s="86">
        <f t="shared" si="76"/>
        <v>16948.387096774193</v>
      </c>
      <c r="F355" s="87">
        <f t="shared" si="70"/>
        <v>0.97256345738523764</v>
      </c>
      <c r="G355" s="189">
        <f t="shared" si="77"/>
        <v>306.25600803075361</v>
      </c>
      <c r="H355" s="189">
        <f t="shared" si="71"/>
        <v>901.92394365056941</v>
      </c>
      <c r="I355" s="189">
        <f t="shared" si="72"/>
        <v>0</v>
      </c>
      <c r="J355" s="88">
        <f t="shared" si="73"/>
        <v>0</v>
      </c>
      <c r="K355" s="189">
        <f t="shared" si="78"/>
        <v>-139.44810682568738</v>
      </c>
      <c r="L355" s="88">
        <f t="shared" si="74"/>
        <v>-410.67467460164931</v>
      </c>
      <c r="M355" s="89">
        <f t="shared" si="79"/>
        <v>491.2492690489201</v>
      </c>
      <c r="N355" s="89">
        <f t="shared" si="80"/>
        <v>50404.249269048923</v>
      </c>
      <c r="O355" s="89">
        <f t="shared" si="81"/>
        <v>17115.194997979263</v>
      </c>
      <c r="P355" s="90">
        <f t="shared" si="75"/>
        <v>0.98213553455038927</v>
      </c>
      <c r="Q355" s="1">
        <v>814.35023469720772</v>
      </c>
      <c r="R355" s="90">
        <f t="shared" si="82"/>
        <v>0.53441544468013158</v>
      </c>
      <c r="S355" s="90">
        <f t="shared" si="82"/>
        <v>0.54014670780117802</v>
      </c>
      <c r="T355" s="92">
        <v>2945</v>
      </c>
      <c r="U355" s="191">
        <v>32529</v>
      </c>
      <c r="V355" s="191">
        <v>11004.397834912043</v>
      </c>
      <c r="W355" s="196"/>
      <c r="X355" s="89">
        <v>0</v>
      </c>
      <c r="Y355" s="89">
        <f t="shared" si="83"/>
        <v>0</v>
      </c>
      <c r="Z355" s="1"/>
    </row>
    <row r="356" spans="2:28">
      <c r="B356" s="205">
        <v>5622</v>
      </c>
      <c r="C356" t="s">
        <v>383</v>
      </c>
      <c r="D356" s="1">
        <v>63807</v>
      </c>
      <c r="E356" s="86">
        <f t="shared" si="76"/>
        <v>16335.63748079877</v>
      </c>
      <c r="F356" s="87">
        <f t="shared" si="70"/>
        <v>0.93740153421096928</v>
      </c>
      <c r="G356" s="189">
        <f t="shared" si="77"/>
        <v>698.41576225502422</v>
      </c>
      <c r="H356" s="189">
        <f t="shared" si="71"/>
        <v>2728.0119673681247</v>
      </c>
      <c r="I356" s="189">
        <f t="shared" si="72"/>
        <v>0</v>
      </c>
      <c r="J356" s="88">
        <f t="shared" si="73"/>
        <v>0</v>
      </c>
      <c r="K356" s="189">
        <f t="shared" si="78"/>
        <v>-139.44810682568738</v>
      </c>
      <c r="L356" s="88">
        <f t="shared" si="74"/>
        <v>-544.68430526113491</v>
      </c>
      <c r="M356" s="89">
        <f t="shared" si="79"/>
        <v>2183.3276621069899</v>
      </c>
      <c r="N356" s="89">
        <f t="shared" si="80"/>
        <v>65990.327662106996</v>
      </c>
      <c r="O356" s="89">
        <f t="shared" si="81"/>
        <v>16894.605136228107</v>
      </c>
      <c r="P356" s="90">
        <f t="shared" si="75"/>
        <v>0.96947724220765252</v>
      </c>
      <c r="Q356" s="1">
        <v>661.30999549314242</v>
      </c>
      <c r="R356" s="90">
        <f t="shared" si="82"/>
        <v>0.53648141013292239</v>
      </c>
      <c r="S356" s="90">
        <f t="shared" si="82"/>
        <v>0.53254776596975562</v>
      </c>
      <c r="T356" s="92">
        <v>3906</v>
      </c>
      <c r="U356" s="191">
        <v>41528</v>
      </c>
      <c r="V356" s="191">
        <v>10659.137577002053</v>
      </c>
      <c r="W356" s="196"/>
      <c r="X356" s="89">
        <v>0</v>
      </c>
      <c r="Y356" s="89">
        <f t="shared" si="83"/>
        <v>0</v>
      </c>
      <c r="Z356" s="1"/>
    </row>
    <row r="357" spans="2:28">
      <c r="B357" s="205">
        <v>5624</v>
      </c>
      <c r="C357" t="s">
        <v>384</v>
      </c>
      <c r="D357" s="1">
        <v>21564</v>
      </c>
      <c r="E357" s="86">
        <f t="shared" si="76"/>
        <v>17265.012009607686</v>
      </c>
      <c r="F357" s="87">
        <f t="shared" si="70"/>
        <v>0.99073260930284113</v>
      </c>
      <c r="G357" s="189">
        <f t="shared" si="77"/>
        <v>103.61606381731806</v>
      </c>
      <c r="H357" s="189">
        <f t="shared" si="71"/>
        <v>129.41646370783027</v>
      </c>
      <c r="I357" s="189">
        <f t="shared" si="72"/>
        <v>0</v>
      </c>
      <c r="J357" s="88">
        <f t="shared" si="73"/>
        <v>0</v>
      </c>
      <c r="K357" s="189">
        <f t="shared" si="78"/>
        <v>-139.44810682568738</v>
      </c>
      <c r="L357" s="88">
        <f t="shared" si="74"/>
        <v>-174.17068542528352</v>
      </c>
      <c r="M357" s="89">
        <f t="shared" si="79"/>
        <v>-44.754221717453248</v>
      </c>
      <c r="N357" s="89">
        <f t="shared" si="80"/>
        <v>21519.245778282548</v>
      </c>
      <c r="O357" s="89">
        <f t="shared" si="81"/>
        <v>17229.179966599317</v>
      </c>
      <c r="P357" s="90">
        <f t="shared" si="75"/>
        <v>0.98867642924072641</v>
      </c>
      <c r="Q357" s="1">
        <v>-417.29904137968947</v>
      </c>
      <c r="R357" s="90">
        <f t="shared" si="82"/>
        <v>0.43559017375674058</v>
      </c>
      <c r="S357" s="90">
        <f t="shared" si="82"/>
        <v>0.42294686558114075</v>
      </c>
      <c r="T357" s="92">
        <v>1249</v>
      </c>
      <c r="U357" s="191">
        <v>15021</v>
      </c>
      <c r="V357" s="191">
        <v>12133.279483037157</v>
      </c>
      <c r="W357" s="196"/>
      <c r="X357" s="89">
        <v>0</v>
      </c>
      <c r="Y357" s="89">
        <f t="shared" si="83"/>
        <v>0</v>
      </c>
      <c r="Z357" s="1"/>
    </row>
    <row r="358" spans="2:28">
      <c r="B358" s="205">
        <v>5626</v>
      </c>
      <c r="C358" t="s">
        <v>385</v>
      </c>
      <c r="D358" s="1">
        <v>13825</v>
      </c>
      <c r="E358" s="86">
        <f t="shared" si="76"/>
        <v>13567.222767419038</v>
      </c>
      <c r="F358" s="87">
        <f t="shared" si="70"/>
        <v>0.77853927966444592</v>
      </c>
      <c r="G358" s="189">
        <f t="shared" si="77"/>
        <v>2470.201178818053</v>
      </c>
      <c r="H358" s="189">
        <f t="shared" si="71"/>
        <v>2517.1350012155963</v>
      </c>
      <c r="I358" s="189">
        <f t="shared" si="72"/>
        <v>740.94934583984423</v>
      </c>
      <c r="J358" s="88">
        <f t="shared" si="73"/>
        <v>755.02738341080135</v>
      </c>
      <c r="K358" s="189">
        <f t="shared" si="78"/>
        <v>601.50123901415691</v>
      </c>
      <c r="L358" s="88">
        <f t="shared" si="74"/>
        <v>612.9297625554259</v>
      </c>
      <c r="M358" s="89">
        <f t="shared" si="79"/>
        <v>3130.0647637710222</v>
      </c>
      <c r="N358" s="89">
        <f t="shared" si="80"/>
        <v>16955.064763771021</v>
      </c>
      <c r="O358" s="89">
        <f t="shared" si="81"/>
        <v>16638.925185251246</v>
      </c>
      <c r="P358" s="90">
        <f t="shared" si="75"/>
        <v>0.95480534595662392</v>
      </c>
      <c r="Q358" s="1">
        <v>380.06050152123771</v>
      </c>
      <c r="R358" s="90">
        <f t="shared" si="82"/>
        <v>0.3266481143844161</v>
      </c>
      <c r="S358" s="90">
        <f t="shared" si="82"/>
        <v>0.36830929167617404</v>
      </c>
      <c r="T358" s="92">
        <v>1019</v>
      </c>
      <c r="U358" s="191">
        <v>10421</v>
      </c>
      <c r="V358" s="191">
        <v>9915.318744053282</v>
      </c>
      <c r="W358" s="196"/>
      <c r="X358" s="89">
        <v>0</v>
      </c>
      <c r="Y358" s="89">
        <f t="shared" si="83"/>
        <v>0</v>
      </c>
      <c r="Z358" s="1"/>
    </row>
    <row r="359" spans="2:28">
      <c r="B359" s="205">
        <v>5628</v>
      </c>
      <c r="C359" t="s">
        <v>386</v>
      </c>
      <c r="D359" s="1">
        <v>42133</v>
      </c>
      <c r="E359" s="86">
        <f t="shared" si="76"/>
        <v>15015.324305060585</v>
      </c>
      <c r="F359" s="87">
        <f t="shared" si="70"/>
        <v>0.86163690010772687</v>
      </c>
      <c r="G359" s="189">
        <f t="shared" si="77"/>
        <v>1543.4161947274627</v>
      </c>
      <c r="H359" s="189">
        <f t="shared" si="71"/>
        <v>4330.8258424052601</v>
      </c>
      <c r="I359" s="189">
        <f t="shared" si="72"/>
        <v>234.1138076653028</v>
      </c>
      <c r="J359" s="88">
        <f t="shared" si="73"/>
        <v>656.92334430883966</v>
      </c>
      <c r="K359" s="189">
        <f t="shared" si="78"/>
        <v>94.665700839615425</v>
      </c>
      <c r="L359" s="88">
        <f t="shared" si="74"/>
        <v>265.63195655596087</v>
      </c>
      <c r="M359" s="89">
        <f t="shared" si="79"/>
        <v>4596.4577989612208</v>
      </c>
      <c r="N359" s="89">
        <f t="shared" si="80"/>
        <v>46729.457798961223</v>
      </c>
      <c r="O359" s="89">
        <f t="shared" si="81"/>
        <v>16653.406200627665</v>
      </c>
      <c r="P359" s="90">
        <f t="shared" si="75"/>
        <v>0.95563632216105687</v>
      </c>
      <c r="Q359" s="1">
        <v>1270.8500660143195</v>
      </c>
      <c r="R359" s="90">
        <f t="shared" si="82"/>
        <v>0.43372919998638854</v>
      </c>
      <c r="S359" s="90">
        <f t="shared" si="82"/>
        <v>0.42964159000781005</v>
      </c>
      <c r="T359" s="92">
        <v>2806</v>
      </c>
      <c r="U359" s="191">
        <v>29387</v>
      </c>
      <c r="V359" s="191">
        <v>10502.859185132238</v>
      </c>
      <c r="W359" s="196"/>
      <c r="X359" s="89">
        <v>0</v>
      </c>
      <c r="Y359" s="89">
        <f t="shared" si="83"/>
        <v>0</v>
      </c>
      <c r="Z359" s="1"/>
    </row>
    <row r="360" spans="2:28">
      <c r="B360" s="205">
        <v>5630</v>
      </c>
      <c r="C360" t="s">
        <v>387</v>
      </c>
      <c r="D360" s="1">
        <v>12895</v>
      </c>
      <c r="E360" s="86">
        <f t="shared" si="76"/>
        <v>14924.768518518518</v>
      </c>
      <c r="F360" s="87">
        <f t="shared" si="70"/>
        <v>0.8564404617479755</v>
      </c>
      <c r="G360" s="189">
        <f t="shared" si="77"/>
        <v>1601.3718981143857</v>
      </c>
      <c r="H360" s="189">
        <f t="shared" si="71"/>
        <v>1383.5853199708292</v>
      </c>
      <c r="I360" s="189">
        <f t="shared" si="72"/>
        <v>265.80833295502623</v>
      </c>
      <c r="J360" s="88">
        <f t="shared" si="73"/>
        <v>229.65839967314267</v>
      </c>
      <c r="K360" s="189">
        <f t="shared" si="78"/>
        <v>126.36022612933886</v>
      </c>
      <c r="L360" s="88">
        <f t="shared" si="74"/>
        <v>109.17523537574877</v>
      </c>
      <c r="M360" s="89">
        <f t="shared" si="79"/>
        <v>1492.760555346578</v>
      </c>
      <c r="N360" s="89">
        <f t="shared" si="80"/>
        <v>14387.760555346578</v>
      </c>
      <c r="O360" s="89">
        <f t="shared" si="81"/>
        <v>16652.500642762247</v>
      </c>
      <c r="P360" s="90">
        <f t="shared" si="75"/>
        <v>0.95558435777745954</v>
      </c>
      <c r="Q360" s="1">
        <v>624.4414458433256</v>
      </c>
      <c r="R360" s="90">
        <f t="shared" si="82"/>
        <v>0.40193520330506632</v>
      </c>
      <c r="S360" s="90">
        <f t="shared" si="82"/>
        <v>0.44412306821933917</v>
      </c>
      <c r="T360" s="92">
        <v>864</v>
      </c>
      <c r="U360" s="191">
        <v>9198</v>
      </c>
      <c r="V360" s="191">
        <v>10334.831460674157</v>
      </c>
      <c r="W360" s="196"/>
      <c r="X360" s="89">
        <v>0</v>
      </c>
      <c r="Y360" s="89">
        <f t="shared" si="83"/>
        <v>0</v>
      </c>
      <c r="Z360" s="1"/>
    </row>
    <row r="361" spans="2:28">
      <c r="B361" s="205">
        <v>5632</v>
      </c>
      <c r="C361" t="s">
        <v>388</v>
      </c>
      <c r="D361" s="1">
        <v>32725</v>
      </c>
      <c r="E361" s="86">
        <f t="shared" si="76"/>
        <v>15553.707224334599</v>
      </c>
      <c r="F361" s="87">
        <f t="shared" si="70"/>
        <v>0.892531376990778</v>
      </c>
      <c r="G361" s="189">
        <f t="shared" si="77"/>
        <v>1198.8511263920936</v>
      </c>
      <c r="H361" s="189">
        <f t="shared" si="71"/>
        <v>2522.3827699289654</v>
      </c>
      <c r="I361" s="189">
        <f t="shared" si="72"/>
        <v>45.679785919397908</v>
      </c>
      <c r="J361" s="88">
        <f t="shared" si="73"/>
        <v>96.110269574413195</v>
      </c>
      <c r="K361" s="189">
        <f t="shared" si="78"/>
        <v>-93.76832090628946</v>
      </c>
      <c r="L361" s="88">
        <f t="shared" si="74"/>
        <v>-197.28854718683303</v>
      </c>
      <c r="M361" s="89">
        <f t="shared" si="79"/>
        <v>2325.0942227421324</v>
      </c>
      <c r="N361" s="89">
        <f t="shared" si="80"/>
        <v>35050.094222742133</v>
      </c>
      <c r="O361" s="89">
        <f t="shared" si="81"/>
        <v>16658.790029820404</v>
      </c>
      <c r="P361" s="90">
        <f t="shared" si="75"/>
        <v>0.95594526692988735</v>
      </c>
      <c r="Q361" s="1">
        <v>736.91290923585007</v>
      </c>
      <c r="R361" s="90">
        <f t="shared" si="82"/>
        <v>0.50280124908155766</v>
      </c>
      <c r="S361" s="90">
        <f t="shared" si="82"/>
        <v>0.50494402652796655</v>
      </c>
      <c r="T361" s="92">
        <v>2104</v>
      </c>
      <c r="U361" s="191">
        <v>21776</v>
      </c>
      <c r="V361" s="191">
        <v>10335.073564309445</v>
      </c>
      <c r="W361" s="196"/>
      <c r="X361" s="89">
        <v>0</v>
      </c>
      <c r="Y361" s="89">
        <f t="shared" si="83"/>
        <v>0</v>
      </c>
      <c r="Z361" s="1"/>
    </row>
    <row r="362" spans="2:28">
      <c r="B362" s="205">
        <v>5634</v>
      </c>
      <c r="C362" t="s">
        <v>389</v>
      </c>
      <c r="D362" s="1">
        <v>26846</v>
      </c>
      <c r="E362" s="86">
        <f t="shared" si="76"/>
        <v>13634.332148298628</v>
      </c>
      <c r="F362" s="87">
        <f t="shared" si="70"/>
        <v>0.78239027333827227</v>
      </c>
      <c r="G362" s="189">
        <f t="shared" si="77"/>
        <v>2427.2511750551153</v>
      </c>
      <c r="H362" s="189">
        <f t="shared" si="71"/>
        <v>4779.2575636835218</v>
      </c>
      <c r="I362" s="189">
        <f t="shared" si="72"/>
        <v>717.46106253198764</v>
      </c>
      <c r="J362" s="88">
        <f t="shared" si="73"/>
        <v>1412.6808321254834</v>
      </c>
      <c r="K362" s="189">
        <f t="shared" si="78"/>
        <v>578.01295570630032</v>
      </c>
      <c r="L362" s="88">
        <f t="shared" si="74"/>
        <v>1138.1075097857051</v>
      </c>
      <c r="M362" s="89">
        <f t="shared" si="79"/>
        <v>5917.3650734692274</v>
      </c>
      <c r="N362" s="89">
        <f t="shared" si="80"/>
        <v>32763.365073469227</v>
      </c>
      <c r="O362" s="89">
        <f t="shared" si="81"/>
        <v>16639.596279060042</v>
      </c>
      <c r="P362" s="90">
        <f t="shared" si="75"/>
        <v>0.95484385589336218</v>
      </c>
      <c r="Q362" s="1">
        <v>1552.591165353595</v>
      </c>
      <c r="R362" s="90">
        <f t="shared" si="82"/>
        <v>0.51947022866198778</v>
      </c>
      <c r="S362" s="90">
        <f t="shared" si="82"/>
        <v>0.52950228197463678</v>
      </c>
      <c r="T362" s="92">
        <v>1969</v>
      </c>
      <c r="U362" s="191">
        <v>17668</v>
      </c>
      <c r="V362" s="191">
        <v>8914.2280524722501</v>
      </c>
      <c r="W362" s="196"/>
      <c r="X362" s="89">
        <v>0</v>
      </c>
      <c r="Y362" s="89">
        <f t="shared" si="83"/>
        <v>0</v>
      </c>
      <c r="Z362" s="1"/>
    </row>
    <row r="363" spans="2:28">
      <c r="B363" s="205">
        <v>5636</v>
      </c>
      <c r="C363" t="s">
        <v>390</v>
      </c>
      <c r="D363" s="1">
        <v>12153</v>
      </c>
      <c r="E363" s="86">
        <f t="shared" ref="E363" si="84">D363/T363*1000</f>
        <v>13905.034324942791</v>
      </c>
      <c r="F363" s="87">
        <f t="shared" ref="F363" si="85">E363/E$365</f>
        <v>0.79792420251604435</v>
      </c>
      <c r="G363" s="189">
        <f t="shared" si="77"/>
        <v>2254.0017820028506</v>
      </c>
      <c r="H363" s="189">
        <f t="shared" ref="H363" si="86">G363*T363/1000</f>
        <v>1969.9975574704913</v>
      </c>
      <c r="I363" s="189">
        <f t="shared" ref="I363" si="87">IF(E363+Y363&lt;(E$365+Y$365)*0.9,((E$365+Y$365)*0.9-E363-Y363)*0.35,0)</f>
        <v>622.71530070653057</v>
      </c>
      <c r="J363" s="88">
        <f>I363*T363/1000</f>
        <v>544.25317281750779</v>
      </c>
      <c r="K363" s="189">
        <f t="shared" ref="K363" si="88">I363+J$367</f>
        <v>483.26719388084319</v>
      </c>
      <c r="L363" s="88">
        <f t="shared" ref="L363" si="89">K363*T363/1000</f>
        <v>422.37552745185695</v>
      </c>
      <c r="M363" s="89">
        <f t="shared" ref="M363" si="90">+H363+L363</f>
        <v>2392.3730849223484</v>
      </c>
      <c r="N363" s="89">
        <f t="shared" ref="N363" si="91">D363+M363</f>
        <v>14545.373084922348</v>
      </c>
      <c r="O363" s="89">
        <f t="shared" ref="O363" si="92">N363/T363*1000</f>
        <v>16642.303300826487</v>
      </c>
      <c r="P363" s="90">
        <f t="shared" ref="P363" si="93">O363/O$365</f>
        <v>0.95499919518513998</v>
      </c>
      <c r="Q363" s="1">
        <v>508.84461072577096</v>
      </c>
      <c r="R363" s="90">
        <f t="shared" ref="R363" si="94">(D363-U363)/U363</f>
        <v>0.42657588918887196</v>
      </c>
      <c r="S363" s="90">
        <f t="shared" ref="S363" si="95">(E363-V363)/V363</f>
        <v>0.41678246203196895</v>
      </c>
      <c r="T363" s="92">
        <v>874</v>
      </c>
      <c r="U363" s="191">
        <v>8519</v>
      </c>
      <c r="V363" s="191">
        <v>9814.5161290322576</v>
      </c>
      <c r="W363" s="196"/>
      <c r="X363" s="89">
        <v>0</v>
      </c>
      <c r="Y363" s="89">
        <f t="shared" ref="Y363" si="96">X363*1000/T363</f>
        <v>0</v>
      </c>
      <c r="Z363" s="1"/>
    </row>
    <row r="364" spans="2:28">
      <c r="B364" s="86"/>
      <c r="C364" s="86"/>
      <c r="D364" s="86"/>
      <c r="E364" s="86"/>
      <c r="F364" s="87"/>
      <c r="G364" s="189"/>
      <c r="H364" s="189"/>
      <c r="I364" s="189"/>
      <c r="J364" s="88"/>
      <c r="K364" s="189"/>
      <c r="L364" s="88"/>
      <c r="M364" s="89"/>
      <c r="N364" s="89"/>
      <c r="O364" s="89"/>
      <c r="P364" s="90"/>
      <c r="Q364" s="91"/>
      <c r="R364" s="90"/>
      <c r="S364" s="90"/>
      <c r="T364" s="92"/>
      <c r="U364" s="1"/>
      <c r="V364" s="126"/>
      <c r="X364" s="89"/>
      <c r="Y364" s="89"/>
    </row>
    <row r="365" spans="2:28" ht="23.25" customHeight="1">
      <c r="B365" s="202"/>
      <c r="C365" s="211" t="s">
        <v>391</v>
      </c>
      <c r="D365" s="168">
        <f>SUM(D7:D363)</f>
        <v>98065944</v>
      </c>
      <c r="E365" s="212">
        <f>D365/T365*1000</f>
        <v>17426.510288943384</v>
      </c>
      <c r="F365" s="213">
        <f>E365/E$365</f>
        <v>1</v>
      </c>
      <c r="G365" s="214">
        <f>($E$365-E365)*0.6</f>
        <v>0</v>
      </c>
      <c r="H365" s="168">
        <f>SUM(H7:H363)</f>
        <v>3.4515323932282627E-9</v>
      </c>
      <c r="I365" s="215">
        <f>IF(E365&lt;E$365*0.9,(E$365*0.9-E365)*0.35,0)</f>
        <v>0</v>
      </c>
      <c r="J365" s="168">
        <f>SUM(J7:J363)</f>
        <v>784730.27635087306</v>
      </c>
      <c r="K365" s="95"/>
      <c r="L365" s="168">
        <f>SUM(L7:L363)</f>
        <v>-1.8638957044458948E-10</v>
      </c>
      <c r="M365" s="168">
        <f>SUM(M7:M363)</f>
        <v>3.0322553357109427E-9</v>
      </c>
      <c r="N365" s="168">
        <f>SUM(N7:N363)</f>
        <v>98065943.999999955</v>
      </c>
      <c r="O365" s="216">
        <f t="shared" ref="O365" si="97">N365/T365*1000</f>
        <v>17426.510288943377</v>
      </c>
      <c r="P365" s="217">
        <f>O365/O$365</f>
        <v>1</v>
      </c>
      <c r="Q365" s="168">
        <f>SUM(Q7:Q363)</f>
        <v>-9.5269570010714233E-10</v>
      </c>
      <c r="R365" s="217">
        <f t="shared" ref="R365" si="98">(D365-U365)/U365</f>
        <v>0.44354140615394905</v>
      </c>
      <c r="S365" s="217">
        <f>(E365-V365)/V365</f>
        <v>0.43506085049992582</v>
      </c>
      <c r="T365" s="168">
        <f>SUM(T7:T363)</f>
        <v>5627400</v>
      </c>
      <c r="U365" s="168">
        <f>SUM(U7:U363)</f>
        <v>67934278.56099999</v>
      </c>
      <c r="V365" s="168">
        <v>12143.394674081303</v>
      </c>
      <c r="W365" s="203"/>
      <c r="X365" s="96">
        <f>SUM(X7:X362)</f>
        <v>2261.2039999999979</v>
      </c>
      <c r="Y365" s="97">
        <f>X365*1000/T365</f>
        <v>0.4018203788605747</v>
      </c>
      <c r="Z365" s="1"/>
      <c r="AA365" s="46"/>
      <c r="AB365" s="1"/>
    </row>
    <row r="367" spans="2:28" ht="19.5" customHeight="1">
      <c r="B367" s="190" t="s">
        <v>392</v>
      </c>
      <c r="C367" s="102" t="s">
        <v>393</v>
      </c>
      <c r="D367" s="98"/>
      <c r="E367" s="98"/>
      <c r="F367" s="98"/>
      <c r="G367" s="98"/>
      <c r="H367" s="98"/>
      <c r="I367" s="98"/>
      <c r="J367" s="99">
        <f>-J365*1000/$T$365</f>
        <v>-139.44810682568738</v>
      </c>
      <c r="S367" s="100"/>
    </row>
    <row r="368" spans="2:28" ht="20.25" customHeight="1">
      <c r="B368" s="101"/>
      <c r="C368" s="102" t="s">
        <v>394</v>
      </c>
      <c r="D368" s="102"/>
      <c r="E368" s="102"/>
      <c r="F368" s="102"/>
      <c r="G368" s="102"/>
      <c r="H368" s="102"/>
      <c r="I368" s="102"/>
      <c r="J368" s="103">
        <f>J365/D365</f>
        <v>8.00206722479389E-3</v>
      </c>
    </row>
    <row r="369" spans="2:10" ht="21.75" customHeight="1">
      <c r="B369" s="101" t="s">
        <v>395</v>
      </c>
      <c r="C369" s="102" t="s">
        <v>447</v>
      </c>
      <c r="D369" s="167"/>
      <c r="E369" s="104"/>
      <c r="F369" s="104"/>
      <c r="G369" s="104"/>
      <c r="H369" s="104"/>
      <c r="I369" s="104"/>
      <c r="J369" s="104"/>
    </row>
    <row r="371" spans="2:10" ht="15.6">
      <c r="C371" s="233" t="s">
        <v>443</v>
      </c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5"/>
  <sheetViews>
    <sheetView workbookViewId="0">
      <selection activeCell="C3" sqref="C3:D3"/>
    </sheetView>
  </sheetViews>
  <sheetFormatPr baseColWidth="10" defaultColWidth="11.5546875" defaultRowHeight="14.4"/>
  <cols>
    <col min="2" max="2" width="18.6640625" customWidth="1"/>
    <col min="11" max="11" width="12.5546875" customWidth="1"/>
  </cols>
  <sheetData>
    <row r="1" spans="1:20" ht="33" customHeight="1">
      <c r="A1" s="49"/>
      <c r="B1" s="2"/>
      <c r="C1" s="248" t="s">
        <v>396</v>
      </c>
      <c r="D1" s="248"/>
      <c r="E1" s="248"/>
      <c r="F1" s="249" t="s">
        <v>397</v>
      </c>
      <c r="G1" s="249"/>
      <c r="H1" s="249" t="s">
        <v>398</v>
      </c>
      <c r="I1" s="249"/>
      <c r="J1" s="249"/>
      <c r="K1" s="4" t="s">
        <v>399</v>
      </c>
      <c r="L1" s="50" t="s">
        <v>9</v>
      </c>
      <c r="M1" s="45"/>
      <c r="N1" s="250" t="s">
        <v>400</v>
      </c>
      <c r="O1" s="251"/>
      <c r="Q1" s="121"/>
    </row>
    <row r="2" spans="1:20">
      <c r="A2" s="109"/>
      <c r="B2" s="110"/>
      <c r="C2" s="252" t="s">
        <v>426</v>
      </c>
      <c r="D2" s="252"/>
      <c r="E2" s="252"/>
      <c r="F2" s="253" t="str">
        <f>C2</f>
        <v>April</v>
      </c>
      <c r="G2" s="253"/>
      <c r="H2" s="253" t="str">
        <f>C2</f>
        <v>April</v>
      </c>
      <c r="I2" s="254"/>
      <c r="J2" s="254"/>
      <c r="K2" s="106" t="s">
        <v>402</v>
      </c>
      <c r="L2" s="107" t="s">
        <v>16</v>
      </c>
      <c r="M2" s="108"/>
      <c r="N2" s="255" t="str">
        <f>C2</f>
        <v>April</v>
      </c>
      <c r="O2" s="256"/>
      <c r="P2" s="27"/>
      <c r="Q2" s="257" t="str">
        <f>C2</f>
        <v>April</v>
      </c>
      <c r="R2" s="258"/>
      <c r="S2" s="259"/>
      <c r="T2" s="259"/>
    </row>
    <row r="3" spans="1:20">
      <c r="C3" s="260"/>
      <c r="D3" s="261"/>
      <c r="E3" s="47" t="s">
        <v>19</v>
      </c>
      <c r="F3" s="3"/>
      <c r="G3" s="3"/>
      <c r="H3" s="262"/>
      <c r="I3" s="262"/>
      <c r="J3" s="48" t="s">
        <v>25</v>
      </c>
      <c r="K3" s="105" t="str">
        <f>LEFT(C2,3)</f>
        <v>Apr</v>
      </c>
      <c r="L3" s="232" t="s">
        <v>445</v>
      </c>
      <c r="M3" s="45"/>
      <c r="N3" s="118" t="s">
        <v>403</v>
      </c>
      <c r="O3" s="51" t="s">
        <v>403</v>
      </c>
      <c r="Q3" s="263" t="s">
        <v>10</v>
      </c>
      <c r="R3" s="264"/>
      <c r="S3" s="265"/>
      <c r="T3" s="266"/>
    </row>
    <row r="4" spans="1:20">
      <c r="A4" s="49" t="s">
        <v>404</v>
      </c>
      <c r="B4" s="2" t="s">
        <v>405</v>
      </c>
      <c r="C4" s="111" t="s">
        <v>29</v>
      </c>
      <c r="D4" s="111" t="s">
        <v>30</v>
      </c>
      <c r="E4" s="111" t="s">
        <v>31</v>
      </c>
      <c r="F4" s="111" t="s">
        <v>30</v>
      </c>
      <c r="G4" s="111" t="s">
        <v>29</v>
      </c>
      <c r="H4" s="111" t="s">
        <v>29</v>
      </c>
      <c r="I4" s="111" t="s">
        <v>30</v>
      </c>
      <c r="J4" s="111" t="s">
        <v>33</v>
      </c>
      <c r="K4" s="112" t="s">
        <v>406</v>
      </c>
      <c r="L4" s="113"/>
      <c r="M4" s="114"/>
      <c r="N4" s="119" t="s">
        <v>34</v>
      </c>
      <c r="O4" s="115" t="s">
        <v>407</v>
      </c>
      <c r="P4" s="116"/>
      <c r="Q4" s="123" t="s">
        <v>34</v>
      </c>
      <c r="R4" s="117" t="s">
        <v>408</v>
      </c>
      <c r="S4" s="22"/>
      <c r="T4" s="22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2"/>
      <c r="M5" s="30"/>
      <c r="N5" s="120"/>
      <c r="O5" s="6"/>
      <c r="Q5" s="124"/>
      <c r="R5" s="8"/>
      <c r="S5" s="23"/>
      <c r="T5" s="23"/>
    </row>
    <row r="6" spans="1:20">
      <c r="A6" s="9"/>
      <c r="B6" s="10"/>
      <c r="C6" s="11"/>
      <c r="D6" s="11"/>
      <c r="E6" s="11"/>
      <c r="F6" s="11"/>
      <c r="G6" s="11"/>
      <c r="H6" s="11"/>
      <c r="I6" s="11"/>
      <c r="J6" s="11"/>
      <c r="K6" s="12"/>
      <c r="L6" s="13"/>
      <c r="N6" s="121"/>
      <c r="Q6" s="125"/>
      <c r="R6" s="24"/>
      <c r="S6" s="24"/>
      <c r="T6" s="24"/>
    </row>
    <row r="7" spans="1:20">
      <c r="A7" s="20">
        <v>3</v>
      </c>
      <c r="B7" t="s">
        <v>35</v>
      </c>
      <c r="C7" s="194">
        <v>2932205</v>
      </c>
      <c r="D7" s="53">
        <f t="shared" ref="D7:D21" si="0">C7*1000/L7</f>
        <v>4023.8076941022127</v>
      </c>
      <c r="E7" s="38">
        <f>D7/D$23</f>
        <v>1.1686280459160521</v>
      </c>
      <c r="F7" s="54">
        <f t="shared" ref="F7:F10" si="1">($D$23-D7)*0.875</f>
        <v>-508.0410119356971</v>
      </c>
      <c r="G7" s="53">
        <f t="shared" ref="G7:G10" si="2">(F7*L7)/1000</f>
        <v>-370216.59797170956</v>
      </c>
      <c r="H7" s="53">
        <f>G7+C7</f>
        <v>2561988.4020282906</v>
      </c>
      <c r="I7" s="55">
        <f t="shared" ref="I7:I10" si="3">H7*1000/L7</f>
        <v>3515.7666821665161</v>
      </c>
      <c r="J7" s="38">
        <f>I7/I$23</f>
        <v>1.0210785057395066</v>
      </c>
      <c r="K7" s="235">
        <v>-74111.767456418253</v>
      </c>
      <c r="L7" s="64">
        <v>728714</v>
      </c>
      <c r="N7" s="122">
        <f>(C7-Q7)/Q7</f>
        <v>0.46367937878841575</v>
      </c>
      <c r="O7" s="28">
        <f>(D7-R7)/R7</f>
        <v>0.45479342686247504</v>
      </c>
      <c r="Q7" s="1">
        <v>2003311</v>
      </c>
      <c r="R7" s="1">
        <v>2765.8962570241201</v>
      </c>
      <c r="S7" s="25"/>
      <c r="T7" s="1"/>
    </row>
    <row r="8" spans="1:20">
      <c r="A8" s="20">
        <v>11</v>
      </c>
      <c r="B8" t="s">
        <v>409</v>
      </c>
      <c r="C8" s="194">
        <v>1933152</v>
      </c>
      <c r="D8" s="53">
        <f t="shared" si="0"/>
        <v>3798.5231528603599</v>
      </c>
      <c r="E8" s="38">
        <f t="shared" ref="E8:E21" si="4">D8/D$23</f>
        <v>1.1031990161956589</v>
      </c>
      <c r="F8" s="54">
        <f t="shared" si="1"/>
        <v>-310.91703834907588</v>
      </c>
      <c r="G8" s="53">
        <f t="shared" si="2"/>
        <v>-158232.52099068838</v>
      </c>
      <c r="H8" s="53">
        <f t="shared" ref="H8:H10" si="5">G8+C8</f>
        <v>1774919.4790093116</v>
      </c>
      <c r="I8" s="55">
        <f t="shared" si="3"/>
        <v>3487.606114511284</v>
      </c>
      <c r="J8" s="38">
        <f t="shared" ref="J8:J21" si="6">I8/I$23</f>
        <v>1.0128998770244573</v>
      </c>
      <c r="K8" s="235">
        <v>-19689.77811693665</v>
      </c>
      <c r="L8" s="64">
        <v>508922</v>
      </c>
      <c r="N8" s="122">
        <f>(C8-Q8)/Q8</f>
        <v>0.49563645816570318</v>
      </c>
      <c r="O8" s="28">
        <f t="shared" ref="O8:O10" si="7">(D8-R8)/R8</f>
        <v>0.48262918600250088</v>
      </c>
      <c r="Q8" s="1">
        <v>1292528</v>
      </c>
      <c r="R8" s="1">
        <v>2562.0183311661535</v>
      </c>
      <c r="S8" s="25"/>
      <c r="T8" s="1"/>
    </row>
    <row r="9" spans="1:20">
      <c r="A9" s="21">
        <v>15</v>
      </c>
      <c r="B9" t="s">
        <v>410</v>
      </c>
      <c r="C9" s="194">
        <v>910412</v>
      </c>
      <c r="D9" s="53">
        <f t="shared" si="0"/>
        <v>3332.7793417261842</v>
      </c>
      <c r="E9" s="38">
        <f t="shared" si="4"/>
        <v>0.9679337845343664</v>
      </c>
      <c r="F9" s="54">
        <f t="shared" si="1"/>
        <v>96.608796393327907</v>
      </c>
      <c r="G9" s="53">
        <f t="shared" si="2"/>
        <v>26390.528301968992</v>
      </c>
      <c r="H9" s="53">
        <f t="shared" si="5"/>
        <v>936802.52830196894</v>
      </c>
      <c r="I9" s="55">
        <f t="shared" si="3"/>
        <v>3429.388138119512</v>
      </c>
      <c r="J9" s="38">
        <f t="shared" si="6"/>
        <v>0.99599172306679573</v>
      </c>
      <c r="K9" s="235">
        <v>10990.852819930191</v>
      </c>
      <c r="L9" s="64">
        <v>273169</v>
      </c>
      <c r="N9" s="122">
        <f t="shared" ref="N9:N10" si="8">(C9-Q9)/Q9</f>
        <v>0.4774618630314833</v>
      </c>
      <c r="O9" s="28">
        <f t="shared" si="7"/>
        <v>0.4733729614048281</v>
      </c>
      <c r="Q9" s="1">
        <v>616200</v>
      </c>
      <c r="R9" s="1">
        <v>2262.0065855887933</v>
      </c>
      <c r="S9" s="25"/>
      <c r="T9" s="1"/>
    </row>
    <row r="10" spans="1:20">
      <c r="A10" s="21">
        <v>18</v>
      </c>
      <c r="B10" t="s">
        <v>411</v>
      </c>
      <c r="C10" s="194">
        <v>810156</v>
      </c>
      <c r="D10" s="53">
        <f t="shared" si="0"/>
        <v>3330.247624058667</v>
      </c>
      <c r="E10" s="38">
        <f t="shared" si="4"/>
        <v>0.96719850181324174</v>
      </c>
      <c r="F10" s="54">
        <f t="shared" si="1"/>
        <v>98.824049352405382</v>
      </c>
      <c r="G10" s="53">
        <f t="shared" si="2"/>
        <v>24041.124134058362</v>
      </c>
      <c r="H10" s="53">
        <f t="shared" si="5"/>
        <v>834197.12413405837</v>
      </c>
      <c r="I10" s="55">
        <f t="shared" si="3"/>
        <v>3429.0716734110724</v>
      </c>
      <c r="J10" s="38">
        <f t="shared" si="6"/>
        <v>0.99589981272665518</v>
      </c>
      <c r="K10" s="235">
        <v>499.46056455913276</v>
      </c>
      <c r="L10" s="64">
        <v>243272</v>
      </c>
      <c r="N10" s="122">
        <f t="shared" si="8"/>
        <v>0.45469236487432801</v>
      </c>
      <c r="O10" s="28">
        <f t="shared" si="7"/>
        <v>0.45654607032793976</v>
      </c>
      <c r="Q10" s="1">
        <v>556926</v>
      </c>
      <c r="R10" s="1">
        <v>2286.4004729413505</v>
      </c>
      <c r="S10" s="25"/>
      <c r="T10" s="1"/>
    </row>
    <row r="11" spans="1:20">
      <c r="A11" s="21">
        <v>31</v>
      </c>
      <c r="B11" t="s">
        <v>412</v>
      </c>
      <c r="C11" s="194">
        <v>913468</v>
      </c>
      <c r="D11" s="53">
        <f t="shared" si="0"/>
        <v>2886.6290828192941</v>
      </c>
      <c r="E11" s="38">
        <f t="shared" si="4"/>
        <v>0.83835907697179979</v>
      </c>
      <c r="F11" s="54">
        <f t="shared" ref="F11:F21" si="9">($D$23-D11)*0.875</f>
        <v>486.99027293685668</v>
      </c>
      <c r="G11" s="53">
        <f t="shared" ref="G11:G21" si="10">(F11*L11)/1000</f>
        <v>154107.09789032242</v>
      </c>
      <c r="H11" s="53">
        <f t="shared" ref="H11:H21" si="11">G11+C11</f>
        <v>1067575.0978903223</v>
      </c>
      <c r="I11" s="55">
        <f t="shared" ref="I11:I21" si="12">H11*1000/L11</f>
        <v>3373.6193557561505</v>
      </c>
      <c r="J11" s="38">
        <f t="shared" si="6"/>
        <v>0.9797948846214749</v>
      </c>
      <c r="K11" s="235">
        <v>28470.809890713397</v>
      </c>
      <c r="L11" s="64">
        <v>316448</v>
      </c>
      <c r="N11" s="122">
        <f t="shared" ref="N11:N21" si="13">(C11-Q11)/Q11</f>
        <v>0.47113115992327625</v>
      </c>
      <c r="O11" s="28">
        <f t="shared" ref="O11:O21" si="14">(D11-R11)/R11</f>
        <v>0.46164278048209334</v>
      </c>
      <c r="Q11" s="1">
        <v>620929</v>
      </c>
      <c r="R11" s="1">
        <v>1974.9210418343105</v>
      </c>
      <c r="S11" s="25"/>
      <c r="T11" s="1"/>
    </row>
    <row r="12" spans="1:20">
      <c r="A12" s="21">
        <v>32</v>
      </c>
      <c r="B12" t="s">
        <v>413</v>
      </c>
      <c r="C12" s="194">
        <v>2797379</v>
      </c>
      <c r="D12" s="53">
        <f t="shared" si="0"/>
        <v>3733.7865236176385</v>
      </c>
      <c r="E12" s="38">
        <f t="shared" si="4"/>
        <v>1.0843976602953755</v>
      </c>
      <c r="F12" s="54">
        <f t="shared" si="9"/>
        <v>-254.27248776169466</v>
      </c>
      <c r="G12" s="53">
        <f t="shared" si="10"/>
        <v>-190502.72773847598</v>
      </c>
      <c r="H12" s="53">
        <f t="shared" si="11"/>
        <v>2606876.2722615241</v>
      </c>
      <c r="I12" s="55">
        <f t="shared" si="12"/>
        <v>3479.5140358559438</v>
      </c>
      <c r="J12" s="38">
        <f t="shared" si="6"/>
        <v>1.0105497075369219</v>
      </c>
      <c r="K12" s="235">
        <v>-38774.883011848084</v>
      </c>
      <c r="L12" s="64">
        <v>749207</v>
      </c>
      <c r="N12" s="122">
        <f t="shared" si="13"/>
        <v>0.51308476021099181</v>
      </c>
      <c r="O12" s="28">
        <f t="shared" si="14"/>
        <v>0.49586378690145366</v>
      </c>
      <c r="Q12" s="1">
        <v>1848792</v>
      </c>
      <c r="R12" s="1">
        <v>2496.0738780580009</v>
      </c>
      <c r="S12" s="25"/>
      <c r="T12" s="1"/>
    </row>
    <row r="13" spans="1:20">
      <c r="A13" s="21">
        <v>33</v>
      </c>
      <c r="B13" t="s">
        <v>414</v>
      </c>
      <c r="C13" s="194">
        <v>892382</v>
      </c>
      <c r="D13" s="53">
        <f t="shared" si="0"/>
        <v>3269.0260494320119</v>
      </c>
      <c r="E13" s="38">
        <f t="shared" si="4"/>
        <v>0.94941801761447708</v>
      </c>
      <c r="F13" s="54">
        <f t="shared" si="9"/>
        <v>152.39292715072867</v>
      </c>
      <c r="G13" s="53">
        <f t="shared" si="10"/>
        <v>41600.373646533066</v>
      </c>
      <c r="H13" s="53">
        <f t="shared" si="11"/>
        <v>933982.37364653312</v>
      </c>
      <c r="I13" s="55">
        <f t="shared" si="12"/>
        <v>3421.4189765827405</v>
      </c>
      <c r="J13" s="38">
        <f t="shared" si="6"/>
        <v>0.99367725220180958</v>
      </c>
      <c r="K13" s="235">
        <v>2215.2581827088652</v>
      </c>
      <c r="L13" s="64">
        <v>272981</v>
      </c>
      <c r="N13" s="122">
        <f t="shared" si="13"/>
        <v>0.4716911431233663</v>
      </c>
      <c r="O13" s="28">
        <f t="shared" si="14"/>
        <v>0.46234821906992396</v>
      </c>
      <c r="Q13" s="1">
        <v>606365</v>
      </c>
      <c r="R13" s="1">
        <v>2235.4634872883853</v>
      </c>
      <c r="S13" s="25"/>
      <c r="T13" s="1"/>
    </row>
    <row r="14" spans="1:20">
      <c r="A14" s="21">
        <v>34</v>
      </c>
      <c r="B14" t="s">
        <v>415</v>
      </c>
      <c r="C14" s="194">
        <v>1111326</v>
      </c>
      <c r="D14" s="53">
        <f t="shared" si="0"/>
        <v>2928.4878573235519</v>
      </c>
      <c r="E14" s="38">
        <f t="shared" si="4"/>
        <v>0.85051605403734165</v>
      </c>
      <c r="F14" s="54">
        <f t="shared" si="9"/>
        <v>450.36384524563113</v>
      </c>
      <c r="G14" s="53">
        <f t="shared" si="10"/>
        <v>170907.67490457406</v>
      </c>
      <c r="H14" s="53">
        <f t="shared" si="11"/>
        <v>1282233.6749045742</v>
      </c>
      <c r="I14" s="55">
        <f t="shared" si="12"/>
        <v>3378.8517025691831</v>
      </c>
      <c r="J14" s="38">
        <f t="shared" si="6"/>
        <v>0.98131450675466769</v>
      </c>
      <c r="K14" s="235">
        <v>31287.527605821524</v>
      </c>
      <c r="L14" s="64">
        <v>379488</v>
      </c>
      <c r="N14" s="122">
        <f t="shared" si="13"/>
        <v>0.45492559276390121</v>
      </c>
      <c r="O14" s="28">
        <f t="shared" si="14"/>
        <v>0.4475184646196127</v>
      </c>
      <c r="Q14" s="1">
        <v>763837</v>
      </c>
      <c r="R14" s="1">
        <v>2023.1091546684463</v>
      </c>
      <c r="S14" s="25"/>
      <c r="T14" s="1"/>
    </row>
    <row r="15" spans="1:20">
      <c r="A15" s="21">
        <v>39</v>
      </c>
      <c r="B15" t="s">
        <v>416</v>
      </c>
      <c r="C15" s="194">
        <v>781729</v>
      </c>
      <c r="D15" s="53">
        <f t="shared" si="0"/>
        <v>3014.394675551031</v>
      </c>
      <c r="E15" s="38">
        <f t="shared" si="4"/>
        <v>0.87546583413324253</v>
      </c>
      <c r="F15" s="54">
        <f t="shared" si="9"/>
        <v>375.19537929658691</v>
      </c>
      <c r="G15" s="53">
        <f t="shared" si="10"/>
        <v>97300.168103742486</v>
      </c>
      <c r="H15" s="53">
        <f t="shared" si="11"/>
        <v>879029.16810374253</v>
      </c>
      <c r="I15" s="55">
        <f t="shared" si="12"/>
        <v>3389.5900548476179</v>
      </c>
      <c r="J15" s="38">
        <f t="shared" si="6"/>
        <v>0.98443322926665533</v>
      </c>
      <c r="K15" s="235">
        <v>24543.02372294497</v>
      </c>
      <c r="L15" s="64">
        <v>259332</v>
      </c>
      <c r="N15" s="122">
        <f t="shared" si="13"/>
        <v>0.4437215126286318</v>
      </c>
      <c r="O15" s="28">
        <f t="shared" si="14"/>
        <v>0.43670142707256965</v>
      </c>
      <c r="Q15" s="1">
        <v>541468</v>
      </c>
      <c r="R15" s="1">
        <v>2098.1357843384185</v>
      </c>
      <c r="S15" s="25"/>
      <c r="T15" s="1"/>
    </row>
    <row r="16" spans="1:20">
      <c r="A16" s="21">
        <v>40</v>
      </c>
      <c r="B16" t="s">
        <v>417</v>
      </c>
      <c r="C16" s="194">
        <v>572266</v>
      </c>
      <c r="D16" s="53">
        <f t="shared" si="0"/>
        <v>3216.3688786722346</v>
      </c>
      <c r="E16" s="38">
        <f t="shared" si="4"/>
        <v>0.93412487956052337</v>
      </c>
      <c r="F16" s="54">
        <f t="shared" si="9"/>
        <v>198.46795156553378</v>
      </c>
      <c r="G16" s="53">
        <f t="shared" si="10"/>
        <v>35312.013346394466</v>
      </c>
      <c r="H16" s="53">
        <f t="shared" si="11"/>
        <v>607578.01334639452</v>
      </c>
      <c r="I16" s="55">
        <f t="shared" si="12"/>
        <v>3414.8368302377689</v>
      </c>
      <c r="J16" s="38">
        <f t="shared" si="6"/>
        <v>0.99176560994506557</v>
      </c>
      <c r="K16" s="235">
        <v>424.57586889599042</v>
      </c>
      <c r="L16" s="64">
        <v>177923</v>
      </c>
      <c r="N16" s="122">
        <f t="shared" si="13"/>
        <v>0.46545114659223313</v>
      </c>
      <c r="O16" s="28">
        <f t="shared" si="14"/>
        <v>0.46495696051850732</v>
      </c>
      <c r="Q16" s="1">
        <v>390505</v>
      </c>
      <c r="R16" s="1">
        <v>2195.5381389046624</v>
      </c>
      <c r="S16" s="25"/>
      <c r="T16" s="1"/>
    </row>
    <row r="17" spans="1:20">
      <c r="A17" s="21">
        <v>42</v>
      </c>
      <c r="B17" t="s">
        <v>418</v>
      </c>
      <c r="C17" s="194">
        <v>966463</v>
      </c>
      <c r="D17" s="53">
        <f t="shared" si="0"/>
        <v>2983.5550890624518</v>
      </c>
      <c r="E17" s="38">
        <f t="shared" si="4"/>
        <v>0.8665091422545943</v>
      </c>
      <c r="F17" s="54">
        <f t="shared" si="9"/>
        <v>402.18001747409375</v>
      </c>
      <c r="G17" s="53">
        <f t="shared" si="10"/>
        <v>130278.17306038318</v>
      </c>
      <c r="H17" s="53">
        <f t="shared" si="11"/>
        <v>1096741.1730603832</v>
      </c>
      <c r="I17" s="55">
        <f t="shared" si="12"/>
        <v>3385.7351065365451</v>
      </c>
      <c r="J17" s="38">
        <f t="shared" si="6"/>
        <v>0.9833136427818242</v>
      </c>
      <c r="K17" s="235">
        <v>19903.098857154371</v>
      </c>
      <c r="L17" s="64">
        <v>323930</v>
      </c>
      <c r="N17" s="122">
        <f t="shared" si="13"/>
        <v>0.45815398031680798</v>
      </c>
      <c r="O17" s="28">
        <f t="shared" si="14"/>
        <v>0.45031245827898525</v>
      </c>
      <c r="Q17" s="1">
        <v>662799</v>
      </c>
      <c r="R17" s="1">
        <v>2057.1809005922009</v>
      </c>
      <c r="S17" s="25"/>
      <c r="T17" s="1"/>
    </row>
    <row r="18" spans="1:20">
      <c r="A18" s="21">
        <v>46</v>
      </c>
      <c r="B18" t="s">
        <v>419</v>
      </c>
      <c r="C18" s="194">
        <v>2366004</v>
      </c>
      <c r="D18" s="53">
        <f t="shared" si="0"/>
        <v>3593.8828147072495</v>
      </c>
      <c r="E18" s="38">
        <f t="shared" si="4"/>
        <v>1.0437656494266665</v>
      </c>
      <c r="F18" s="54">
        <f t="shared" si="9"/>
        <v>-131.85674246510428</v>
      </c>
      <c r="G18" s="53">
        <f t="shared" si="10"/>
        <v>-86806.831547961687</v>
      </c>
      <c r="H18" s="53">
        <f t="shared" si="11"/>
        <v>2279197.1684520384</v>
      </c>
      <c r="I18" s="55">
        <f t="shared" si="12"/>
        <v>3462.0260722421449</v>
      </c>
      <c r="J18" s="38">
        <f t="shared" si="6"/>
        <v>1.0054707061783332</v>
      </c>
      <c r="K18" s="235">
        <v>-15785.926023163265</v>
      </c>
      <c r="L18" s="64">
        <v>658342</v>
      </c>
      <c r="N18" s="122">
        <f t="shared" si="13"/>
        <v>0.48253481695174816</v>
      </c>
      <c r="O18" s="28">
        <f t="shared" si="14"/>
        <v>0.47548179732563772</v>
      </c>
      <c r="Q18" s="1">
        <v>1595918</v>
      </c>
      <c r="R18" s="1">
        <v>2435.7351078280244</v>
      </c>
      <c r="S18" s="25"/>
      <c r="T18" s="1"/>
    </row>
    <row r="19" spans="1:20">
      <c r="A19" s="21">
        <v>50</v>
      </c>
      <c r="B19" t="s">
        <v>420</v>
      </c>
      <c r="C19" s="194">
        <v>1560068</v>
      </c>
      <c r="D19" s="53">
        <f t="shared" si="0"/>
        <v>3189.2404623379384</v>
      </c>
      <c r="E19" s="38">
        <f t="shared" si="4"/>
        <v>0.92624601690612429</v>
      </c>
      <c r="F19" s="54">
        <f t="shared" si="9"/>
        <v>222.20531585804292</v>
      </c>
      <c r="G19" s="53">
        <f t="shared" si="10"/>
        <v>108695.28553701543</v>
      </c>
      <c r="H19" s="53">
        <f t="shared" si="11"/>
        <v>1668763.2855370154</v>
      </c>
      <c r="I19" s="55">
        <f t="shared" si="12"/>
        <v>3411.4457781959813</v>
      </c>
      <c r="J19" s="38">
        <f t="shared" si="6"/>
        <v>0.99078075211326555</v>
      </c>
      <c r="K19" s="235">
        <v>23637.806175898455</v>
      </c>
      <c r="L19" s="64">
        <v>489166</v>
      </c>
      <c r="N19" s="122">
        <f t="shared" si="13"/>
        <v>0.45586449851853578</v>
      </c>
      <c r="O19" s="28">
        <f t="shared" si="14"/>
        <v>0.44886741074870495</v>
      </c>
      <c r="Q19" s="1">
        <v>1071575</v>
      </c>
      <c r="R19" s="1">
        <v>2201.1955260211785</v>
      </c>
      <c r="S19" s="25"/>
      <c r="T19" s="1"/>
    </row>
    <row r="20" spans="1:20">
      <c r="A20" s="21">
        <v>55</v>
      </c>
      <c r="B20" t="s">
        <v>421</v>
      </c>
      <c r="C20" s="194">
        <v>579956</v>
      </c>
      <c r="D20" s="53">
        <f t="shared" si="0"/>
        <v>3387.2373231786378</v>
      </c>
      <c r="E20" s="38">
        <f t="shared" si="4"/>
        <v>0.98374992916339365</v>
      </c>
      <c r="F20" s="54">
        <f t="shared" si="9"/>
        <v>48.958062622430987</v>
      </c>
      <c r="G20" s="53">
        <f t="shared" si="10"/>
        <v>8382.5015660873887</v>
      </c>
      <c r="H20" s="53">
        <f t="shared" si="11"/>
        <v>588338.50156608736</v>
      </c>
      <c r="I20" s="55">
        <f t="shared" si="12"/>
        <v>3436.1953858010688</v>
      </c>
      <c r="J20" s="38">
        <f t="shared" si="6"/>
        <v>0.99796874114542422</v>
      </c>
      <c r="K20" s="235">
        <v>3809.0151371415441</v>
      </c>
      <c r="L20" s="64">
        <v>171218</v>
      </c>
      <c r="N20" s="122">
        <f t="shared" si="13"/>
        <v>0.48851319615729133</v>
      </c>
      <c r="O20" s="28">
        <f t="shared" si="14"/>
        <v>0.48208857227452062</v>
      </c>
      <c r="Q20" s="1">
        <v>389621</v>
      </c>
      <c r="R20" s="1">
        <v>2285.4486476340194</v>
      </c>
      <c r="S20" s="25"/>
      <c r="T20" s="1"/>
    </row>
    <row r="21" spans="1:20">
      <c r="A21" s="21">
        <v>56</v>
      </c>
      <c r="B21" t="s">
        <v>422</v>
      </c>
      <c r="C21" s="194">
        <v>249238</v>
      </c>
      <c r="D21" s="53">
        <f t="shared" si="0"/>
        <v>3310.4611624694508</v>
      </c>
      <c r="E21" s="38">
        <f t="shared" si="4"/>
        <v>0.96145195135644657</v>
      </c>
      <c r="F21" s="54">
        <f t="shared" si="9"/>
        <v>116.13720324296963</v>
      </c>
      <c r="G21" s="53">
        <f t="shared" si="10"/>
        <v>8743.7377577566967</v>
      </c>
      <c r="H21" s="53">
        <f t="shared" si="11"/>
        <v>257981.73775775669</v>
      </c>
      <c r="I21" s="55">
        <f t="shared" si="12"/>
        <v>3426.5983657124202</v>
      </c>
      <c r="J21" s="38">
        <f t="shared" si="6"/>
        <v>0.99518149391955579</v>
      </c>
      <c r="K21" s="235">
        <v>2580.9257825994764</v>
      </c>
      <c r="L21" s="64">
        <v>75288</v>
      </c>
      <c r="N21" s="122">
        <f t="shared" si="13"/>
        <v>0.50077375611929698</v>
      </c>
      <c r="O21" s="28">
        <f t="shared" si="14"/>
        <v>0.49587004843672694</v>
      </c>
      <c r="Q21" s="1">
        <v>166073</v>
      </c>
      <c r="R21" s="1">
        <v>2213.0673489512537</v>
      </c>
      <c r="S21" s="25"/>
      <c r="T21" s="1"/>
    </row>
    <row r="22" spans="1:20">
      <c r="A22" s="14"/>
      <c r="B22" s="9"/>
      <c r="C22" s="56"/>
      <c r="D22" s="53"/>
      <c r="E22" s="38"/>
      <c r="F22" s="57"/>
      <c r="G22" s="53"/>
      <c r="H22" s="53"/>
      <c r="I22" s="55"/>
      <c r="J22" s="38"/>
      <c r="K22" s="58"/>
      <c r="L22" s="15"/>
      <c r="N22" s="122"/>
      <c r="O22" s="28"/>
      <c r="Q22" s="16"/>
      <c r="R22" s="16"/>
      <c r="S22" s="16"/>
      <c r="T22" s="26"/>
    </row>
    <row r="23" spans="1:20">
      <c r="A23" s="17" t="s">
        <v>391</v>
      </c>
      <c r="B23" s="18"/>
      <c r="C23" s="59">
        <f>SUM(C7:C21)</f>
        <v>19376204</v>
      </c>
      <c r="D23" s="59">
        <f>C23*1000/L23</f>
        <v>3443.1893947471303</v>
      </c>
      <c r="E23" s="60">
        <f>D23/D$23</f>
        <v>1</v>
      </c>
      <c r="F23" s="61"/>
      <c r="G23" s="59">
        <f>SUM(G7:G21)</f>
        <v>8.8766682893037796E-10</v>
      </c>
      <c r="H23" s="59">
        <f>SUM(H7:H22)</f>
        <v>19376204</v>
      </c>
      <c r="I23" s="62">
        <f>H23*1000/L23</f>
        <v>3443.1893947471303</v>
      </c>
      <c r="J23" s="60">
        <f>I23/I$23</f>
        <v>1</v>
      </c>
      <c r="K23" s="63">
        <f>SUM(K7:K21)</f>
        <v>1.6807462088763714E-9</v>
      </c>
      <c r="L23" s="19">
        <f>SUM(L7:L21)</f>
        <v>5627400</v>
      </c>
      <c r="N23" s="227">
        <f>(C23-Q23)/Q23</f>
        <v>0.47607449069833752</v>
      </c>
      <c r="O23" s="128">
        <f>(D23-R23)/R23</f>
        <v>0.46740280880927937</v>
      </c>
      <c r="Q23" s="127">
        <f>SUM(Q7:Q21)</f>
        <v>13126847</v>
      </c>
      <c r="R23" s="127">
        <v>2346.4514133928219</v>
      </c>
      <c r="S23" s="16"/>
      <c r="T23" s="25"/>
    </row>
    <row r="25" spans="1:20">
      <c r="A25" s="65" t="s">
        <v>392</v>
      </c>
      <c r="B25" s="174" t="str">
        <f>komm!C369</f>
        <v>Utbetales/trekkes ved 6. termin rammetilskudd i juni</v>
      </c>
      <c r="C25" s="66"/>
      <c r="D25" s="66"/>
      <c r="E25" s="66"/>
      <c r="O25" s="67"/>
      <c r="Q25" s="46"/>
    </row>
  </sheetData>
  <sheetProtection sheet="1" objects="1" scenarios="1"/>
  <mergeCells count="14">
    <mergeCell ref="Q2:R2"/>
    <mergeCell ref="S2:T2"/>
    <mergeCell ref="C3:D3"/>
    <mergeCell ref="H3:I3"/>
    <mergeCell ref="Q3:R3"/>
    <mergeCell ref="S3:T3"/>
    <mergeCell ref="C1:E1"/>
    <mergeCell ref="F1:G1"/>
    <mergeCell ref="H1:J1"/>
    <mergeCell ref="N1:O1"/>
    <mergeCell ref="C2:E2"/>
    <mergeCell ref="F2:G2"/>
    <mergeCell ref="H2:J2"/>
    <mergeCell ref="N2:O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S63"/>
  <sheetViews>
    <sheetView tabSelected="1" zoomScale="90" zoomScaleNormal="90" workbookViewId="0">
      <selection activeCell="A3" sqref="A3"/>
    </sheetView>
  </sheetViews>
  <sheetFormatPr baseColWidth="10" defaultColWidth="11.5546875" defaultRowHeight="14.4"/>
  <cols>
    <col min="1" max="1" width="23" style="30" customWidth="1"/>
    <col min="2" max="2" width="12.6640625" style="30" customWidth="1"/>
    <col min="3" max="4" width="13.6640625" style="30" customWidth="1"/>
    <col min="5" max="5" width="14.6640625" style="30" customWidth="1"/>
    <col min="6" max="6" width="11.5546875" style="30" bestFit="1" customWidth="1"/>
    <col min="7" max="8" width="12.33203125" style="30" customWidth="1"/>
    <col min="9" max="9" width="14.6640625" style="30" customWidth="1"/>
    <col min="10" max="12" width="14.5546875" style="30" customWidth="1"/>
    <col min="13" max="13" width="13.6640625" style="30" customWidth="1"/>
    <col min="14" max="14" width="11.5546875" style="30" bestFit="1" customWidth="1"/>
    <col min="15" max="15" width="12.44140625" style="30" bestFit="1" customWidth="1"/>
    <col min="16" max="16" width="11.5546875" style="30"/>
    <col min="17" max="17" width="13.6640625" style="30" bestFit="1" customWidth="1"/>
    <col min="18" max="18" width="12.33203125" style="30" customWidth="1"/>
    <col min="19" max="16384" width="11.5546875" style="30"/>
  </cols>
  <sheetData>
    <row r="1" spans="1:17">
      <c r="A1" s="135" t="s">
        <v>423</v>
      </c>
      <c r="B1" s="237"/>
      <c r="C1" s="237"/>
      <c r="D1" s="130"/>
      <c r="E1" s="130"/>
      <c r="F1" s="237"/>
      <c r="G1" s="237"/>
      <c r="H1" s="130"/>
      <c r="I1" s="130"/>
      <c r="J1" s="237"/>
      <c r="K1" s="237"/>
      <c r="L1" s="158"/>
    </row>
    <row r="2" spans="1:17">
      <c r="A2" s="136"/>
      <c r="B2" s="134">
        <v>2024</v>
      </c>
      <c r="C2" s="134">
        <v>2025</v>
      </c>
      <c r="D2" s="134">
        <v>2026</v>
      </c>
      <c r="E2" s="134"/>
      <c r="F2" s="134">
        <f>B2</f>
        <v>2024</v>
      </c>
      <c r="G2" s="134">
        <f>C2</f>
        <v>2025</v>
      </c>
      <c r="H2" s="134">
        <f>D2</f>
        <v>2026</v>
      </c>
      <c r="I2" s="134"/>
      <c r="J2" s="134">
        <f>F2</f>
        <v>2024</v>
      </c>
      <c r="K2" s="134">
        <f>G2</f>
        <v>2025</v>
      </c>
      <c r="L2" s="134">
        <f>H2</f>
        <v>2026</v>
      </c>
    </row>
    <row r="3" spans="1:17">
      <c r="A3" s="7" t="s">
        <v>401</v>
      </c>
      <c r="B3" s="29">
        <v>25701680.805999998</v>
      </c>
      <c r="C3" s="29">
        <v>26451927.085000027</v>
      </c>
      <c r="D3" s="29">
        <v>40197839</v>
      </c>
      <c r="E3" s="7"/>
      <c r="F3" s="29">
        <v>5090096.4759999998</v>
      </c>
      <c r="G3" s="29">
        <v>5107753</v>
      </c>
      <c r="H3" s="29">
        <v>7856887</v>
      </c>
      <c r="I3" s="7"/>
      <c r="J3" s="29">
        <f t="shared" ref="J3:J14" si="0">B3+F3</f>
        <v>30791777.281999998</v>
      </c>
      <c r="K3" s="29">
        <f t="shared" ref="K3:K14" si="1">C3+G3</f>
        <v>31559680.085000027</v>
      </c>
      <c r="L3" s="29">
        <f>D3+H3</f>
        <v>48054726</v>
      </c>
      <c r="M3" s="147"/>
      <c r="N3" s="147"/>
      <c r="O3" s="147"/>
      <c r="P3" s="164"/>
      <c r="Q3" s="164"/>
    </row>
    <row r="4" spans="1:17">
      <c r="A4" s="7" t="s">
        <v>424</v>
      </c>
      <c r="B4" s="29">
        <v>26869918</v>
      </c>
      <c r="C4" s="29">
        <v>27627230</v>
      </c>
      <c r="D4" s="29">
        <v>57893398.857000001</v>
      </c>
      <c r="E4" s="7"/>
      <c r="F4" s="29">
        <v>5310162</v>
      </c>
      <c r="G4" s="29">
        <v>5327695</v>
      </c>
      <c r="H4" s="29">
        <v>11382702</v>
      </c>
      <c r="I4" s="29"/>
      <c r="J4" s="29">
        <f t="shared" si="0"/>
        <v>32180080</v>
      </c>
      <c r="K4" s="29">
        <f t="shared" si="1"/>
        <v>32954925</v>
      </c>
      <c r="L4" s="29">
        <f t="shared" ref="L4:L14" si="2">D4+H4</f>
        <v>69276100.856999993</v>
      </c>
      <c r="M4" s="164"/>
      <c r="N4" s="164"/>
      <c r="O4" s="164"/>
      <c r="P4" s="164"/>
    </row>
    <row r="5" spans="1:17">
      <c r="A5" s="7" t="s">
        <v>425</v>
      </c>
      <c r="B5" s="29">
        <v>61849967</v>
      </c>
      <c r="C5" s="29">
        <v>66139364.700999998</v>
      </c>
      <c r="D5" s="29">
        <v>79667662</v>
      </c>
      <c r="E5" s="29"/>
      <c r="F5" s="29">
        <v>12068811</v>
      </c>
      <c r="G5" s="29">
        <v>12788950</v>
      </c>
      <c r="H5" s="29">
        <v>15716867</v>
      </c>
      <c r="I5" s="29"/>
      <c r="J5" s="29">
        <f t="shared" si="0"/>
        <v>73918778</v>
      </c>
      <c r="K5" s="29">
        <f t="shared" si="1"/>
        <v>78928314.701000005</v>
      </c>
      <c r="L5" s="29">
        <f t="shared" si="2"/>
        <v>95384529</v>
      </c>
      <c r="O5" s="164"/>
    </row>
    <row r="6" spans="1:17">
      <c r="A6" s="7" t="s">
        <v>426</v>
      </c>
      <c r="B6" s="29">
        <v>63631848</v>
      </c>
      <c r="C6" s="29">
        <v>67934278.56099999</v>
      </c>
      <c r="D6" s="29">
        <v>98065944</v>
      </c>
      <c r="E6" s="29"/>
      <c r="F6" s="29">
        <v>12407989</v>
      </c>
      <c r="G6" s="29">
        <v>13126847</v>
      </c>
      <c r="H6" s="29">
        <v>19376204</v>
      </c>
      <c r="I6" s="29"/>
      <c r="J6" s="29">
        <f t="shared" si="0"/>
        <v>76039837</v>
      </c>
      <c r="K6" s="29">
        <f t="shared" si="1"/>
        <v>81061125.56099999</v>
      </c>
      <c r="L6" s="29">
        <f t="shared" si="2"/>
        <v>117442148</v>
      </c>
      <c r="O6" s="164"/>
    </row>
    <row r="7" spans="1:17">
      <c r="A7" s="7" t="s">
        <v>427</v>
      </c>
      <c r="B7" s="29">
        <v>104018526</v>
      </c>
      <c r="C7" s="29">
        <v>112383364</v>
      </c>
      <c r="D7" s="29"/>
      <c r="E7" s="29"/>
      <c r="F7" s="29">
        <v>20231818</v>
      </c>
      <c r="G7" s="29">
        <v>21701501</v>
      </c>
      <c r="H7" s="29"/>
      <c r="I7" s="29"/>
      <c r="J7" s="29">
        <f t="shared" si="0"/>
        <v>124250344</v>
      </c>
      <c r="K7" s="29">
        <f t="shared" si="1"/>
        <v>134084865</v>
      </c>
      <c r="L7" s="29">
        <f t="shared" si="2"/>
        <v>0</v>
      </c>
      <c r="O7" s="164"/>
      <c r="P7" s="164"/>
    </row>
    <row r="8" spans="1:17">
      <c r="A8" s="7" t="s">
        <v>428</v>
      </c>
      <c r="B8" s="29">
        <v>109061725.594</v>
      </c>
      <c r="C8" s="29">
        <v>118891723.56299999</v>
      </c>
      <c r="D8" s="29"/>
      <c r="E8" s="29"/>
      <c r="F8" s="29">
        <v>21201261</v>
      </c>
      <c r="G8" s="29">
        <v>22946830</v>
      </c>
      <c r="H8" s="29"/>
      <c r="I8" s="29"/>
      <c r="J8" s="29">
        <f t="shared" si="0"/>
        <v>130262986.594</v>
      </c>
      <c r="K8" s="29">
        <f t="shared" si="1"/>
        <v>141838553.56299999</v>
      </c>
      <c r="L8" s="29">
        <f t="shared" si="2"/>
        <v>0</v>
      </c>
      <c r="N8" s="164"/>
      <c r="O8" s="164"/>
      <c r="P8" s="164"/>
      <c r="Q8" s="164"/>
    </row>
    <row r="9" spans="1:17">
      <c r="A9" s="7" t="s">
        <v>429</v>
      </c>
      <c r="B9" s="29">
        <v>132737375</v>
      </c>
      <c r="C9" s="29">
        <v>144980763.32300004</v>
      </c>
      <c r="D9" s="29"/>
      <c r="E9" s="29"/>
      <c r="F9" s="29">
        <v>25785293</v>
      </c>
      <c r="G9" s="29">
        <v>28002624</v>
      </c>
      <c r="H9" s="29"/>
      <c r="I9" s="29"/>
      <c r="J9" s="29">
        <f t="shared" si="0"/>
        <v>158522668</v>
      </c>
      <c r="K9" s="29">
        <f t="shared" si="1"/>
        <v>172983387.32300004</v>
      </c>
      <c r="L9" s="29">
        <f t="shared" si="2"/>
        <v>0</v>
      </c>
      <c r="N9" s="164"/>
      <c r="O9" s="164"/>
      <c r="P9" s="164"/>
      <c r="Q9" s="164"/>
    </row>
    <row r="10" spans="1:17">
      <c r="A10" s="7" t="s">
        <v>430</v>
      </c>
      <c r="B10" s="29">
        <v>135520524.042</v>
      </c>
      <c r="C10" s="29">
        <v>147601267.27900001</v>
      </c>
      <c r="D10" s="29"/>
      <c r="E10" s="29"/>
      <c r="F10" s="29">
        <v>26332332</v>
      </c>
      <c r="G10" s="29">
        <v>28504385.460000001</v>
      </c>
      <c r="H10" s="29"/>
      <c r="I10" s="29"/>
      <c r="J10" s="29">
        <f t="shared" si="0"/>
        <v>161852856.042</v>
      </c>
      <c r="K10" s="29">
        <f t="shared" si="1"/>
        <v>176105652.73900002</v>
      </c>
      <c r="L10" s="29">
        <f t="shared" si="2"/>
        <v>0</v>
      </c>
      <c r="O10" s="164"/>
      <c r="P10" s="164"/>
    </row>
    <row r="11" spans="1:17">
      <c r="A11" s="7" t="s">
        <v>431</v>
      </c>
      <c r="B11" s="29">
        <v>173127354.21100006</v>
      </c>
      <c r="C11" s="29">
        <v>188978831.83200026</v>
      </c>
      <c r="D11" s="29"/>
      <c r="E11" s="29"/>
      <c r="F11" s="29">
        <v>33607413</v>
      </c>
      <c r="G11" s="29">
        <v>36489460.726999991</v>
      </c>
      <c r="H11" s="29"/>
      <c r="I11" s="29"/>
      <c r="J11" s="29">
        <f t="shared" si="0"/>
        <v>206734767.21100006</v>
      </c>
      <c r="K11" s="29">
        <f t="shared" si="1"/>
        <v>225468292.55900025</v>
      </c>
      <c r="L11" s="29">
        <f t="shared" si="2"/>
        <v>0</v>
      </c>
    </row>
    <row r="12" spans="1:17" ht="15" thickBot="1">
      <c r="A12" s="7" t="s">
        <v>432</v>
      </c>
      <c r="B12" s="29">
        <v>174472885</v>
      </c>
      <c r="C12" s="29">
        <v>190334268</v>
      </c>
      <c r="D12" s="29"/>
      <c r="E12" s="29"/>
      <c r="F12" s="29">
        <v>33870624</v>
      </c>
      <c r="G12" s="29">
        <v>36750254</v>
      </c>
      <c r="H12" s="29"/>
      <c r="I12" s="29"/>
      <c r="J12" s="29">
        <f t="shared" si="0"/>
        <v>208343509</v>
      </c>
      <c r="K12" s="29">
        <f t="shared" si="1"/>
        <v>227084522</v>
      </c>
      <c r="L12" s="29">
        <f t="shared" si="2"/>
        <v>0</v>
      </c>
    </row>
    <row r="13" spans="1:17">
      <c r="A13" s="7" t="s">
        <v>433</v>
      </c>
      <c r="B13" s="29">
        <v>209184111.13300014</v>
      </c>
      <c r="C13" s="29">
        <v>231712304</v>
      </c>
      <c r="D13" s="29"/>
      <c r="E13" s="31" t="s">
        <v>30</v>
      </c>
      <c r="F13" s="29">
        <v>40903622.478</v>
      </c>
      <c r="G13" s="29">
        <v>44990148</v>
      </c>
      <c r="H13" s="29"/>
      <c r="I13" s="31" t="s">
        <v>30</v>
      </c>
      <c r="J13" s="29">
        <f t="shared" si="0"/>
        <v>250087733.61100012</v>
      </c>
      <c r="K13" s="29">
        <f t="shared" si="1"/>
        <v>276702452</v>
      </c>
      <c r="L13" s="29">
        <f t="shared" si="2"/>
        <v>0</v>
      </c>
      <c r="M13" s="32"/>
      <c r="N13" s="137"/>
    </row>
    <row r="14" spans="1:17">
      <c r="A14" s="39" t="s">
        <v>434</v>
      </c>
      <c r="B14" s="29">
        <v>213344145.97700018</v>
      </c>
      <c r="C14" s="29">
        <v>236446558.73000005</v>
      </c>
      <c r="D14" s="29"/>
      <c r="E14" s="197">
        <f>D14*1000/$N$15</f>
        <v>0</v>
      </c>
      <c r="F14" s="29">
        <v>41689971</v>
      </c>
      <c r="G14" s="29">
        <v>45895886.854999997</v>
      </c>
      <c r="H14" s="29"/>
      <c r="I14" s="197">
        <f>H14*1000/$N$15</f>
        <v>0</v>
      </c>
      <c r="J14" s="29">
        <f t="shared" si="0"/>
        <v>255034116.97700018</v>
      </c>
      <c r="K14" s="29">
        <f t="shared" si="1"/>
        <v>282342445.58500004</v>
      </c>
      <c r="L14" s="29">
        <f t="shared" si="2"/>
        <v>0</v>
      </c>
      <c r="N14" s="192" t="s">
        <v>435</v>
      </c>
      <c r="O14" s="192"/>
    </row>
    <row r="15" spans="1:17">
      <c r="A15" s="131" t="s">
        <v>436</v>
      </c>
      <c r="B15" s="229">
        <v>220250000</v>
      </c>
      <c r="C15" s="229">
        <v>234630000</v>
      </c>
      <c r="D15" s="198">
        <f>249200000-218000</f>
        <v>248982000</v>
      </c>
      <c r="E15" s="199">
        <f>D15*1000/$N$15</f>
        <v>44244.588975370505</v>
      </c>
      <c r="F15" s="231">
        <v>43250000</v>
      </c>
      <c r="G15" s="231">
        <v>45760000</v>
      </c>
      <c r="H15" s="200">
        <f>48300000-45000</f>
        <v>48255000</v>
      </c>
      <c r="I15" s="199">
        <f>H15*1000/$N$15</f>
        <v>8575.0079965881232</v>
      </c>
      <c r="J15" s="135"/>
      <c r="K15" s="201"/>
      <c r="L15" s="201">
        <f>D15+H15</f>
        <v>297237000</v>
      </c>
      <c r="M15" s="33"/>
      <c r="N15" s="193">
        <v>5627400</v>
      </c>
      <c r="O15" s="192"/>
    </row>
    <row r="16" spans="1:17">
      <c r="A16" s="7" t="s">
        <v>437</v>
      </c>
      <c r="B16" s="229">
        <v>220400000</v>
      </c>
      <c r="C16" s="229">
        <v>234095000</v>
      </c>
      <c r="D16" s="169">
        <v>251458000</v>
      </c>
      <c r="E16" s="42">
        <f>D16*1000/$N$15</f>
        <v>44684.579024060848</v>
      </c>
      <c r="F16" s="231">
        <v>43100000</v>
      </c>
      <c r="G16" s="231">
        <v>45355000</v>
      </c>
      <c r="H16" s="170">
        <v>49750000</v>
      </c>
      <c r="I16" s="42">
        <f>H16*1000/$N$15</f>
        <v>8840.6724242101154</v>
      </c>
      <c r="J16" s="39"/>
      <c r="K16" s="43"/>
      <c r="L16" s="43">
        <f>D16+H16</f>
        <v>301208000</v>
      </c>
      <c r="M16" s="33"/>
      <c r="N16" s="138"/>
    </row>
    <row r="17" spans="1:19">
      <c r="A17" s="41" t="s">
        <v>438</v>
      </c>
      <c r="B17" s="230">
        <v>218400000</v>
      </c>
      <c r="C17" s="230">
        <v>234450000</v>
      </c>
      <c r="D17" s="39"/>
      <c r="E17" s="42">
        <f>D17*1000/$N$15</f>
        <v>0</v>
      </c>
      <c r="F17" s="230">
        <v>42600000</v>
      </c>
      <c r="G17" s="230">
        <v>45700000</v>
      </c>
      <c r="H17" s="39"/>
      <c r="I17" s="42">
        <f>H17*1000/$N$15</f>
        <v>0</v>
      </c>
      <c r="J17" s="44"/>
      <c r="K17" s="39"/>
      <c r="L17" s="39">
        <f>D17+H17</f>
        <v>0</v>
      </c>
      <c r="M17" s="34"/>
      <c r="N17" s="148"/>
    </row>
    <row r="18" spans="1:19" ht="15" thickBot="1">
      <c r="A18" s="41"/>
      <c r="B18" s="195"/>
      <c r="C18" s="195"/>
      <c r="D18" s="171"/>
      <c r="E18" s="172">
        <f>D18*1000/$N$15</f>
        <v>0</v>
      </c>
      <c r="F18" s="44"/>
      <c r="G18" s="39"/>
      <c r="H18" s="39"/>
      <c r="I18" s="172">
        <f>H18*1000/$N$15</f>
        <v>0</v>
      </c>
      <c r="J18" s="44"/>
      <c r="K18" s="39"/>
      <c r="L18" s="39">
        <f>D18+H18</f>
        <v>0</v>
      </c>
      <c r="M18" s="34"/>
      <c r="N18" s="148"/>
    </row>
    <row r="19" spans="1:19">
      <c r="A19" s="139"/>
      <c r="B19" s="140"/>
      <c r="C19" s="141"/>
      <c r="D19" s="141"/>
      <c r="E19" s="142"/>
      <c r="F19" s="140"/>
      <c r="G19" s="141"/>
      <c r="H19" s="141"/>
      <c r="I19" s="142"/>
      <c r="J19" s="140"/>
      <c r="K19" s="143"/>
      <c r="L19" s="143"/>
      <c r="M19" s="34"/>
      <c r="N19" s="33"/>
      <c r="O19" s="147"/>
      <c r="P19" s="147"/>
    </row>
    <row r="20" spans="1:19">
      <c r="A20" s="160"/>
      <c r="B20" s="160"/>
      <c r="C20" s="160"/>
      <c r="D20" s="160"/>
      <c r="E20" s="142"/>
      <c r="F20" s="140"/>
      <c r="G20" s="144"/>
      <c r="H20" s="144"/>
      <c r="I20" s="142"/>
      <c r="J20" s="140"/>
      <c r="K20" s="143"/>
      <c r="L20" s="143"/>
      <c r="M20" s="145"/>
      <c r="N20" s="33"/>
      <c r="O20" s="147"/>
    </row>
    <row r="21" spans="1:19">
      <c r="A21" s="161"/>
      <c r="B21" s="162"/>
      <c r="C21" s="163"/>
      <c r="D21" s="163"/>
      <c r="E21" s="142"/>
      <c r="F21" s="140"/>
      <c r="G21" s="144"/>
      <c r="H21" s="144"/>
      <c r="I21" s="142"/>
      <c r="J21" s="140"/>
      <c r="K21" s="143"/>
      <c r="L21" s="143"/>
      <c r="M21" s="34"/>
      <c r="N21" s="33"/>
    </row>
    <row r="22" spans="1:19">
      <c r="A22" s="35" t="s">
        <v>439</v>
      </c>
      <c r="B22" s="237"/>
      <c r="C22" s="237"/>
      <c r="D22" s="237"/>
      <c r="E22" s="36"/>
      <c r="F22" s="237"/>
      <c r="G22" s="237"/>
      <c r="H22" s="130"/>
      <c r="I22" s="36"/>
      <c r="J22" s="237"/>
      <c r="K22" s="237"/>
      <c r="L22" s="237"/>
    </row>
    <row r="23" spans="1:19">
      <c r="A23" s="37" t="s">
        <v>440</v>
      </c>
      <c r="B23" s="134">
        <f t="shared" ref="B23:K23" si="3">B2</f>
        <v>2024</v>
      </c>
      <c r="C23" s="134">
        <f>C2</f>
        <v>2025</v>
      </c>
      <c r="D23" s="134">
        <f>D2</f>
        <v>2026</v>
      </c>
      <c r="E23" s="134"/>
      <c r="F23" s="134">
        <f t="shared" si="3"/>
        <v>2024</v>
      </c>
      <c r="G23" s="134">
        <f t="shared" si="3"/>
        <v>2025</v>
      </c>
      <c r="H23" s="134">
        <f t="shared" si="3"/>
        <v>2026</v>
      </c>
      <c r="I23" s="134"/>
      <c r="J23" s="134">
        <f t="shared" si="3"/>
        <v>2024</v>
      </c>
      <c r="K23" s="134">
        <f t="shared" si="3"/>
        <v>2025</v>
      </c>
      <c r="L23" s="134">
        <f t="shared" ref="L23" si="4">L2</f>
        <v>2026</v>
      </c>
      <c r="O23"/>
      <c r="Q23" s="45"/>
      <c r="R23" s="45"/>
      <c r="S23" s="45"/>
    </row>
    <row r="24" spans="1:19">
      <c r="A24" s="7" t="s">
        <v>401</v>
      </c>
      <c r="B24" s="38">
        <v>6.775266564019582E-4</v>
      </c>
      <c r="C24" s="38">
        <f>(C3-B3)/B3</f>
        <v>2.9190553126194209E-2</v>
      </c>
      <c r="D24" s="38">
        <f>(D3-C3)/C3</f>
        <v>0.51965635134367216</v>
      </c>
      <c r="E24" s="7"/>
      <c r="F24" s="38">
        <v>-3.6677774830604519E-2</v>
      </c>
      <c r="G24" s="38">
        <v>1.9295044878169475E-2</v>
      </c>
      <c r="H24" s="38">
        <f>(H3-G3)/G3</f>
        <v>0.53822767075855082</v>
      </c>
      <c r="I24" s="7"/>
      <c r="J24" s="38">
        <v>-5.7280209693009064E-3</v>
      </c>
      <c r="K24" s="38">
        <f>(K3-J3)/J3</f>
        <v>2.4938567071570873E-2</v>
      </c>
      <c r="L24" s="38">
        <f>(L3-K3)/K3</f>
        <v>0.52266201275087987</v>
      </c>
      <c r="N24" s="146"/>
      <c r="O24"/>
      <c r="Q24" s="173"/>
      <c r="R24" s="32"/>
      <c r="S24" s="147"/>
    </row>
    <row r="25" spans="1:19">
      <c r="A25" s="7" t="s">
        <v>424</v>
      </c>
      <c r="B25" s="38">
        <v>-1.6492121192155603E-3</v>
      </c>
      <c r="C25" s="38">
        <f t="shared" ref="C25:C30" si="5">(C4-B4)/B4</f>
        <v>2.8184380763648032E-2</v>
      </c>
      <c r="D25" s="38">
        <f>(D4-C4)/C4</f>
        <v>1.0955194877300403</v>
      </c>
      <c r="E25" s="7"/>
      <c r="F25" s="38">
        <v>-3.8193152548046283E-2</v>
      </c>
      <c r="G25" s="38">
        <v>1.5416458155696647E-2</v>
      </c>
      <c r="H25" s="38">
        <f>(H4-G4)/G4</f>
        <v>1.1365153222922859</v>
      </c>
      <c r="I25" s="7"/>
      <c r="J25" s="38">
        <v>-7.9003838977869945E-3</v>
      </c>
      <c r="K25" s="38">
        <f t="shared" ref="K25:K29" si="6">(K4-J4)/J4</f>
        <v>2.4078405025717772E-2</v>
      </c>
      <c r="L25" s="38">
        <f>(L4-K4)/K4</f>
        <v>1.1021471254144863</v>
      </c>
      <c r="N25" s="146"/>
      <c r="O25"/>
      <c r="Q25" s="173"/>
      <c r="R25" s="32"/>
      <c r="S25" s="147"/>
    </row>
    <row r="26" spans="1:19">
      <c r="A26" s="7" t="s">
        <v>425</v>
      </c>
      <c r="B26" s="38">
        <v>3.8025412353021495E-2</v>
      </c>
      <c r="C26" s="38">
        <f t="shared" si="5"/>
        <v>6.93516570671735E-2</v>
      </c>
      <c r="D26" s="38">
        <f>(D5-C5)/C5</f>
        <v>0.20454229278067831</v>
      </c>
      <c r="E26" s="7"/>
      <c r="F26" s="38">
        <v>1.5854519348921167E-2</v>
      </c>
      <c r="G26" s="38">
        <v>7.2073747194751261E-3</v>
      </c>
      <c r="H26" s="38">
        <f>(H5-G5)/G5</f>
        <v>0.22894115623252886</v>
      </c>
      <c r="I26" s="7"/>
      <c r="J26" s="38">
        <v>3.4291285792708973E-2</v>
      </c>
      <c r="K26" s="38">
        <f t="shared" si="6"/>
        <v>6.7770826798570785E-2</v>
      </c>
      <c r="L26" s="38">
        <f>(L5-K5)/K5</f>
        <v>0.20849570095776412</v>
      </c>
      <c r="N26" s="146"/>
      <c r="O26"/>
      <c r="Q26" s="173"/>
      <c r="R26" s="173"/>
      <c r="S26" s="147"/>
    </row>
    <row r="27" spans="1:19">
      <c r="A27" s="7" t="s">
        <v>426</v>
      </c>
      <c r="B27" s="38">
        <v>3.0005878730073769E-2</v>
      </c>
      <c r="C27" s="38">
        <f t="shared" si="5"/>
        <v>6.7614421020744039E-2</v>
      </c>
      <c r="D27" s="38">
        <f>(D6-C6)/C6</f>
        <v>0.44354140615394905</v>
      </c>
      <c r="E27" s="7"/>
      <c r="F27" s="38">
        <v>7.9884553471095254E-3</v>
      </c>
      <c r="G27" s="38">
        <v>7.1914245788855706E-3</v>
      </c>
      <c r="H27" s="38">
        <f>(H6-G6)/G6</f>
        <v>0.47607449069833752</v>
      </c>
      <c r="I27" s="7"/>
      <c r="J27" s="38">
        <v>2.6300359299116102E-2</v>
      </c>
      <c r="K27" s="38">
        <f t="shared" si="6"/>
        <v>6.6034972707792489E-2</v>
      </c>
      <c r="L27" s="38">
        <f>(L6-K6)/K6</f>
        <v>0.44880973693885634</v>
      </c>
      <c r="N27" s="146"/>
      <c r="Q27" s="173"/>
    </row>
    <row r="28" spans="1:19">
      <c r="A28" s="7" t="s">
        <v>427</v>
      </c>
      <c r="B28" s="38">
        <v>1.949113115538172E-2</v>
      </c>
      <c r="C28" s="38">
        <f t="shared" si="5"/>
        <v>8.0416809597936428E-2</v>
      </c>
      <c r="D28" s="38"/>
      <c r="E28" s="7"/>
      <c r="F28" s="38">
        <v>1.6118349385184946E-3</v>
      </c>
      <c r="G28" s="38">
        <v>2.534794207137453E-2</v>
      </c>
      <c r="H28" s="38"/>
      <c r="I28" s="7"/>
      <c r="J28" s="38">
        <v>1.6493280336366191E-2</v>
      </c>
      <c r="K28" s="38">
        <f t="shared" si="6"/>
        <v>7.9150855308698378E-2</v>
      </c>
      <c r="L28" s="38"/>
      <c r="N28" s="146"/>
      <c r="Q28" s="173"/>
    </row>
    <row r="29" spans="1:19">
      <c r="A29" s="7" t="s">
        <v>428</v>
      </c>
      <c r="B29" s="38">
        <v>1.951924564666753E-2</v>
      </c>
      <c r="C29" s="38">
        <f t="shared" si="5"/>
        <v>9.0132426526917081E-2</v>
      </c>
      <c r="D29" s="38"/>
      <c r="E29" s="7"/>
      <c r="F29" s="38">
        <v>1.6663697588875429E-3</v>
      </c>
      <c r="G29" s="38">
        <v>2.2122082714070256E-2</v>
      </c>
      <c r="H29" s="38"/>
      <c r="I29" s="7"/>
      <c r="J29" s="38">
        <v>1.6526928339740482E-2</v>
      </c>
      <c r="K29" s="38">
        <f t="shared" si="6"/>
        <v>8.8863055205991845E-2</v>
      </c>
      <c r="L29" s="38"/>
      <c r="N29" s="146"/>
    </row>
    <row r="30" spans="1:19">
      <c r="A30" s="7" t="s">
        <v>429</v>
      </c>
      <c r="B30" s="38">
        <v>2.3955005745479464E-2</v>
      </c>
      <c r="C30" s="38">
        <f t="shared" si="5"/>
        <v>9.2237686054888787E-2</v>
      </c>
      <c r="D30" s="38"/>
      <c r="E30" s="7"/>
      <c r="F30" s="38">
        <v>7.7607711030431839E-3</v>
      </c>
      <c r="G30" s="38">
        <v>1.8812554172573784E-2</v>
      </c>
      <c r="H30" s="38"/>
      <c r="I30" s="7"/>
      <c r="J30" s="38">
        <v>2.1243950654319915E-2</v>
      </c>
      <c r="K30" s="38">
        <f t="shared" ref="K30:K35" si="7">(K9-J9)/J9</f>
        <v>9.1221776074321706E-2</v>
      </c>
      <c r="L30" s="38"/>
      <c r="N30" s="146"/>
    </row>
    <row r="31" spans="1:19">
      <c r="A31" s="7" t="s">
        <v>430</v>
      </c>
      <c r="B31" s="38">
        <v>9.774844077562423E-3</v>
      </c>
      <c r="C31" s="38">
        <f>(C10-B10)/B10</f>
        <v>8.9143274219158131E-2</v>
      </c>
      <c r="D31" s="38"/>
      <c r="E31" s="7"/>
      <c r="F31" s="38">
        <v>-6.7859947240014526E-3</v>
      </c>
      <c r="G31" s="38">
        <v>1.8350300274582173E-2</v>
      </c>
      <c r="H31" s="38"/>
      <c r="I31" s="7"/>
      <c r="J31" s="38">
        <v>7.0010705856122148E-3</v>
      </c>
      <c r="K31" s="38">
        <f t="shared" si="7"/>
        <v>8.8060211265604718E-2</v>
      </c>
      <c r="L31" s="38"/>
      <c r="N31" s="146"/>
    </row>
    <row r="32" spans="1:19">
      <c r="A32" s="7" t="s">
        <v>431</v>
      </c>
      <c r="B32" s="38">
        <v>9.10309959763843E-3</v>
      </c>
      <c r="C32" s="38">
        <f>(C11-B11)/B11</f>
        <v>9.155963650712938E-2</v>
      </c>
      <c r="D32" s="38"/>
      <c r="E32" s="7"/>
      <c r="F32" s="38">
        <v>-6.2789492700951292E-3</v>
      </c>
      <c r="G32" s="38">
        <v>1.6021666961882831E-2</v>
      </c>
      <c r="H32" s="38"/>
      <c r="I32" s="7"/>
      <c r="J32" s="38">
        <v>6.5295814050128267E-3</v>
      </c>
      <c r="K32" s="38">
        <f t="shared" si="7"/>
        <v>9.0616230645328116E-2</v>
      </c>
      <c r="L32" s="38"/>
      <c r="N32" s="146"/>
    </row>
    <row r="33" spans="1:18">
      <c r="A33" s="7" t="s">
        <v>432</v>
      </c>
      <c r="B33" s="38">
        <v>7.2698373172050681E-3</v>
      </c>
      <c r="C33" s="38">
        <f>(C12-B12)/B12</f>
        <v>9.0910303913413246E-2</v>
      </c>
      <c r="D33" s="38"/>
      <c r="E33" s="7"/>
      <c r="F33" s="38">
        <v>-8.4541868832781041E-3</v>
      </c>
      <c r="G33" s="38">
        <v>1.5943510382199485E-2</v>
      </c>
      <c r="H33" s="38"/>
      <c r="I33" s="7"/>
      <c r="J33" s="38">
        <v>4.638388570943985E-3</v>
      </c>
      <c r="K33" s="38">
        <f t="shared" si="7"/>
        <v>8.9952468833574273E-2</v>
      </c>
      <c r="L33" s="38"/>
      <c r="N33" s="146"/>
    </row>
    <row r="34" spans="1:18">
      <c r="A34" s="7" t="s">
        <v>433</v>
      </c>
      <c r="B34" s="38">
        <v>-4.7321088364397156E-2</v>
      </c>
      <c r="C34" s="38">
        <f>(C13-B13)/B13</f>
        <v>0.10769552594114734</v>
      </c>
      <c r="D34" s="38"/>
      <c r="E34" s="39"/>
      <c r="F34" s="38">
        <v>-6.4996871054952235E-2</v>
      </c>
      <c r="G34" s="38">
        <v>2.3219335640952765E-3</v>
      </c>
      <c r="H34" s="38"/>
      <c r="I34" s="39"/>
      <c r="J34" s="38">
        <v>-5.0290202714143063E-2</v>
      </c>
      <c r="K34" s="38">
        <f t="shared" si="7"/>
        <v>0.10642152657674063</v>
      </c>
      <c r="L34" s="38"/>
      <c r="N34" s="146"/>
    </row>
    <row r="35" spans="1:18">
      <c r="A35" s="39" t="s">
        <v>434</v>
      </c>
      <c r="B35" s="40">
        <v>-4.6857387229888491E-2</v>
      </c>
      <c r="C35" s="38">
        <f>(C14-B14)/B14</f>
        <v>0.10828707132883063</v>
      </c>
      <c r="D35" s="38"/>
      <c r="E35" s="39"/>
      <c r="F35" s="40">
        <v>-6.4416801031961179E-2</v>
      </c>
      <c r="G35" s="38">
        <v>-2.1272481435045861E-5</v>
      </c>
      <c r="H35" s="38"/>
      <c r="I35" s="39"/>
      <c r="J35" s="40">
        <v>-4.9805611043642561E-2</v>
      </c>
      <c r="K35" s="38">
        <f t="shared" si="7"/>
        <v>0.10707715866290397</v>
      </c>
      <c r="L35" s="38"/>
      <c r="N35" s="146"/>
    </row>
    <row r="36" spans="1:18">
      <c r="A36" s="131" t="str">
        <f>A15</f>
        <v>Anslag SB2026</v>
      </c>
      <c r="B36" s="132"/>
      <c r="C36" s="133"/>
      <c r="D36" s="133">
        <f>(D15-C$14)/C$14</f>
        <v>5.3015959874105241E-2</v>
      </c>
      <c r="E36" s="132"/>
      <c r="F36" s="132"/>
      <c r="G36" s="133"/>
      <c r="H36" s="133">
        <f>(H15-G$14)/G$14</f>
        <v>5.1401406676228036E-2</v>
      </c>
      <c r="I36" s="132"/>
      <c r="J36" s="132"/>
      <c r="K36" s="133"/>
      <c r="L36" s="133">
        <f>(L15-K$14)/K$14</f>
        <v>5.2753507833861672E-2</v>
      </c>
      <c r="O36" s="32"/>
      <c r="P36" s="147"/>
      <c r="Q36" s="147"/>
      <c r="R36" s="147"/>
    </row>
    <row r="37" spans="1:18">
      <c r="A37" s="131" t="str">
        <f>A16</f>
        <v>Anslag RNB2026</v>
      </c>
      <c r="C37" s="40"/>
      <c r="D37" s="133">
        <f>(D16-C$14)/C$14</f>
        <v>6.3487670747374339E-2</v>
      </c>
      <c r="G37" s="40"/>
      <c r="H37" s="133">
        <f>(H16-G$14)/G$14</f>
        <v>8.3975131740593609E-2</v>
      </c>
      <c r="K37" s="40"/>
      <c r="L37" s="133">
        <f>(L16-K$14)/K$14</f>
        <v>6.6817988970490905E-2</v>
      </c>
      <c r="O37" s="32"/>
      <c r="P37" s="147"/>
      <c r="Q37" s="147"/>
      <c r="R37" s="147"/>
    </row>
    <row r="38" spans="1:18">
      <c r="A38" s="7" t="str">
        <f>A17</f>
        <v>Anslag NB2027</v>
      </c>
      <c r="C38" s="40"/>
      <c r="D38" s="40"/>
      <c r="G38" s="40"/>
      <c r="H38" s="40"/>
      <c r="K38" s="38"/>
      <c r="L38" s="38"/>
      <c r="O38" s="32"/>
      <c r="P38" s="147"/>
      <c r="Q38" s="147"/>
      <c r="R38" s="147"/>
    </row>
    <row r="39" spans="1:18">
      <c r="A39" s="7">
        <f>A18</f>
        <v>0</v>
      </c>
      <c r="C39" s="40"/>
      <c r="D39" s="40"/>
      <c r="G39" s="40"/>
      <c r="H39" s="40"/>
      <c r="K39" s="38"/>
      <c r="L39" s="38"/>
    </row>
    <row r="40" spans="1:18">
      <c r="A40" s="139"/>
      <c r="C40" s="148"/>
      <c r="D40" s="148"/>
      <c r="F40" s="149"/>
      <c r="G40" s="148"/>
      <c r="H40" s="148"/>
      <c r="K40" s="148"/>
      <c r="L40" s="148"/>
    </row>
    <row r="41" spans="1:18">
      <c r="A41" s="144"/>
      <c r="B41" s="150"/>
      <c r="C41" s="151"/>
      <c r="D41" s="151"/>
      <c r="E41" s="150"/>
      <c r="F41" s="150"/>
      <c r="G41" s="151"/>
      <c r="H41" s="151"/>
      <c r="I41" s="150"/>
      <c r="J41" s="150"/>
      <c r="K41" s="151"/>
      <c r="L41" s="151"/>
    </row>
    <row r="42" spans="1:18">
      <c r="A42" s="7" t="s">
        <v>441</v>
      </c>
      <c r="B42" s="236"/>
      <c r="C42" s="236"/>
      <c r="D42" s="236"/>
      <c r="E42" s="236"/>
      <c r="F42" s="236"/>
      <c r="G42" s="236"/>
      <c r="H42" s="236"/>
      <c r="I42" s="236"/>
      <c r="J42" s="236"/>
      <c r="K42" s="236"/>
      <c r="L42" s="236"/>
      <c r="M42" s="236"/>
    </row>
    <row r="43" spans="1:18">
      <c r="A43" s="166"/>
      <c r="B43" s="134">
        <f>B23</f>
        <v>2024</v>
      </c>
      <c r="C43" s="134">
        <f>C23</f>
        <v>2025</v>
      </c>
      <c r="D43" s="134">
        <f>D23</f>
        <v>2026</v>
      </c>
      <c r="E43" s="204" t="s">
        <v>444</v>
      </c>
      <c r="F43" s="134">
        <f>F23</f>
        <v>2024</v>
      </c>
      <c r="G43" s="134">
        <f>G23</f>
        <v>2025</v>
      </c>
      <c r="H43" s="134">
        <f>H23</f>
        <v>2026</v>
      </c>
      <c r="I43" s="152" t="str">
        <f>E43</f>
        <v>endring 25-26</v>
      </c>
      <c r="J43" s="134">
        <f>J23</f>
        <v>2024</v>
      </c>
      <c r="K43" s="134">
        <f>K23</f>
        <v>2025</v>
      </c>
      <c r="L43" s="134">
        <f>L23</f>
        <v>2026</v>
      </c>
      <c r="M43" s="152" t="str">
        <f>I43</f>
        <v>endring 25-26</v>
      </c>
    </row>
    <row r="44" spans="1:18">
      <c r="A44" s="32" t="str">
        <f>A3</f>
        <v>Januar</v>
      </c>
      <c r="B44" s="32">
        <f>B3</f>
        <v>25701680.805999998</v>
      </c>
      <c r="C44" s="32">
        <f>C3</f>
        <v>26451927.085000027</v>
      </c>
      <c r="D44" s="32">
        <f>D3</f>
        <v>40197839</v>
      </c>
      <c r="E44" s="153">
        <f>(D44-C44)/C44</f>
        <v>0.51965635134367216</v>
      </c>
      <c r="F44" s="32">
        <f>F3</f>
        <v>5090096.4759999998</v>
      </c>
      <c r="G44" s="32">
        <f>G3</f>
        <v>5107753</v>
      </c>
      <c r="H44" s="32">
        <f>H3</f>
        <v>7856887</v>
      </c>
      <c r="I44" s="153">
        <f>(H44-G44)/G44</f>
        <v>0.53822767075855082</v>
      </c>
      <c r="J44" s="32">
        <f t="shared" ref="J44:J56" si="8">B44+F44</f>
        <v>30791777.281999998</v>
      </c>
      <c r="K44" s="32">
        <f t="shared" ref="K44:K56" si="9">C44+G44</f>
        <v>31559680.085000027</v>
      </c>
      <c r="L44" s="32">
        <f t="shared" ref="L44:L56" si="10">D44+H44</f>
        <v>48054726</v>
      </c>
      <c r="M44" s="153">
        <f>(L44-K44)/K44</f>
        <v>0.52266201275087987</v>
      </c>
      <c r="O44" s="147"/>
    </row>
    <row r="45" spans="1:18">
      <c r="A45" s="32" t="str">
        <f t="shared" ref="A45:A55" si="11">A4</f>
        <v>Februar</v>
      </c>
      <c r="B45" s="32">
        <f>B4-B3</f>
        <v>1168237.194000002</v>
      </c>
      <c r="C45" s="32">
        <f>C4-C3</f>
        <v>1175302.914999973</v>
      </c>
      <c r="D45" s="32">
        <f>D4-D3</f>
        <v>17695559.857000001</v>
      </c>
      <c r="E45" s="153">
        <f>(D45-C45)/C45</f>
        <v>14.056169461640796</v>
      </c>
      <c r="F45" s="32">
        <f>F4-F3</f>
        <v>220065.52400000021</v>
      </c>
      <c r="G45" s="32">
        <f>G4-G3</f>
        <v>219942</v>
      </c>
      <c r="H45" s="32">
        <f>H4-H3</f>
        <v>3525815</v>
      </c>
      <c r="I45" s="153">
        <f>(H45-G45)/G45</f>
        <v>15.030658082585409</v>
      </c>
      <c r="J45" s="32">
        <f t="shared" si="8"/>
        <v>1388302.7180000022</v>
      </c>
      <c r="K45" s="32">
        <f t="shared" si="9"/>
        <v>1395244.914999973</v>
      </c>
      <c r="L45" s="32">
        <f t="shared" si="10"/>
        <v>21221374.857000001</v>
      </c>
      <c r="M45" s="153">
        <f>(L45-K45)/K45</f>
        <v>14.2097847688629</v>
      </c>
      <c r="O45" s="147"/>
    </row>
    <row r="46" spans="1:18">
      <c r="A46" s="32" t="str">
        <f t="shared" si="11"/>
        <v>Mars</v>
      </c>
      <c r="B46" s="32">
        <f t="shared" ref="B46" si="12">B5-B4</f>
        <v>34980049</v>
      </c>
      <c r="C46" s="32">
        <f t="shared" ref="C46:D55" si="13">C5-C4</f>
        <v>38512134.700999998</v>
      </c>
      <c r="D46" s="32">
        <f>D5-D4</f>
        <v>21774263.142999999</v>
      </c>
      <c r="E46" s="153">
        <f>(D46-C46)/C46</f>
        <v>-0.43461292623608805</v>
      </c>
      <c r="F46" s="32">
        <f t="shared" ref="F46" si="14">F5-F4</f>
        <v>6758649</v>
      </c>
      <c r="G46" s="32">
        <f t="shared" ref="G46:H50" si="15">G5-G4</f>
        <v>7461255</v>
      </c>
      <c r="H46" s="32">
        <f>H5-H4</f>
        <v>4334165</v>
      </c>
      <c r="I46" s="153">
        <f>(H46-G46)/G46</f>
        <v>-0.41911045795915031</v>
      </c>
      <c r="J46" s="32">
        <f t="shared" si="8"/>
        <v>41738698</v>
      </c>
      <c r="K46" s="32">
        <f t="shared" si="9"/>
        <v>45973389.700999998</v>
      </c>
      <c r="L46" s="32">
        <f t="shared" ref="L46:L47" si="16">D46+H46</f>
        <v>26108428.142999999</v>
      </c>
      <c r="M46" s="153">
        <f>(L46-K46)/K46</f>
        <v>-0.43209695189319275</v>
      </c>
      <c r="O46" s="147"/>
    </row>
    <row r="47" spans="1:18">
      <c r="A47" s="32" t="str">
        <f t="shared" si="11"/>
        <v>April</v>
      </c>
      <c r="B47" s="32">
        <f t="shared" ref="B47" si="17">B6-B5</f>
        <v>1781881</v>
      </c>
      <c r="C47" s="32">
        <f t="shared" si="13"/>
        <v>1794913.859999992</v>
      </c>
      <c r="D47" s="32">
        <f>D6-D5</f>
        <v>18398282</v>
      </c>
      <c r="E47" s="153">
        <f>(D47-C47)/C47</f>
        <v>9.2502311726536455</v>
      </c>
      <c r="F47" s="32">
        <f t="shared" ref="F47" si="18">F6-F5</f>
        <v>339178</v>
      </c>
      <c r="G47" s="32">
        <f t="shared" si="15"/>
        <v>337897</v>
      </c>
      <c r="H47" s="32">
        <f>H6-H5</f>
        <v>3659337</v>
      </c>
      <c r="I47" s="153">
        <f>(H47-G47)/G47</f>
        <v>9.8297410157533207</v>
      </c>
      <c r="J47" s="32">
        <f t="shared" si="8"/>
        <v>2121059</v>
      </c>
      <c r="K47" s="32">
        <f t="shared" si="9"/>
        <v>2132810.859999992</v>
      </c>
      <c r="L47" s="32">
        <f t="shared" si="16"/>
        <v>22057619</v>
      </c>
      <c r="M47" s="153">
        <f>(L47-K47)/K47</f>
        <v>9.3420417692359656</v>
      </c>
      <c r="O47" s="147"/>
    </row>
    <row r="48" spans="1:18">
      <c r="A48" s="32" t="str">
        <f t="shared" si="11"/>
        <v>Mai</v>
      </c>
      <c r="B48" s="32">
        <f t="shared" ref="B48" si="19">B7-B6</f>
        <v>40386678</v>
      </c>
      <c r="C48" s="32">
        <f t="shared" si="13"/>
        <v>44449085.43900001</v>
      </c>
      <c r="D48" s="32"/>
      <c r="E48" s="153"/>
      <c r="F48" s="32">
        <f t="shared" ref="F48" si="20">F7-F6</f>
        <v>7823829</v>
      </c>
      <c r="G48" s="32">
        <f t="shared" si="15"/>
        <v>8574654</v>
      </c>
      <c r="H48" s="32"/>
      <c r="I48" s="153"/>
      <c r="J48" s="32">
        <f t="shared" si="8"/>
        <v>48210507</v>
      </c>
      <c r="K48" s="32">
        <f t="shared" si="9"/>
        <v>53023739.43900001</v>
      </c>
      <c r="L48" s="32">
        <f t="shared" si="10"/>
        <v>0</v>
      </c>
      <c r="M48" s="153"/>
      <c r="N48" s="153"/>
      <c r="O48" s="147"/>
      <c r="P48" s="154"/>
    </row>
    <row r="49" spans="1:16">
      <c r="A49" s="32" t="str">
        <f t="shared" si="11"/>
        <v>Juni</v>
      </c>
      <c r="B49" s="32">
        <f t="shared" ref="B49" si="21">B8-B7</f>
        <v>5043199.5939999968</v>
      </c>
      <c r="C49" s="32">
        <f t="shared" si="13"/>
        <v>6508359.5629999936</v>
      </c>
      <c r="D49" s="32">
        <f t="shared" si="13"/>
        <v>0</v>
      </c>
      <c r="E49" s="153"/>
      <c r="F49" s="32">
        <f t="shared" ref="F49" si="22">F8-F7</f>
        <v>969443</v>
      </c>
      <c r="G49" s="32">
        <f t="shared" si="15"/>
        <v>1245329</v>
      </c>
      <c r="H49" s="32">
        <f t="shared" si="15"/>
        <v>0</v>
      </c>
      <c r="I49" s="153"/>
      <c r="J49" s="32">
        <f t="shared" si="8"/>
        <v>6012642.5939999968</v>
      </c>
      <c r="K49" s="32">
        <f t="shared" si="9"/>
        <v>7753688.5629999936</v>
      </c>
      <c r="L49" s="32">
        <f t="shared" si="10"/>
        <v>0</v>
      </c>
      <c r="M49" s="153"/>
      <c r="O49" s="147"/>
    </row>
    <row r="50" spans="1:16">
      <c r="A50" s="32" t="str">
        <f t="shared" si="11"/>
        <v>Juli</v>
      </c>
      <c r="B50" s="32">
        <f t="shared" ref="B50" si="23">B9-B8</f>
        <v>23675649.406000003</v>
      </c>
      <c r="C50" s="32">
        <f t="shared" si="13"/>
        <v>26089039.76000005</v>
      </c>
      <c r="D50" s="32">
        <f t="shared" si="13"/>
        <v>0</v>
      </c>
      <c r="E50" s="153"/>
      <c r="F50" s="32">
        <f t="shared" ref="F50" si="24">F9-F8</f>
        <v>4584032</v>
      </c>
      <c r="G50" s="32">
        <f t="shared" si="15"/>
        <v>5055794</v>
      </c>
      <c r="H50" s="32">
        <f t="shared" si="15"/>
        <v>0</v>
      </c>
      <c r="I50" s="153"/>
      <c r="J50" s="32">
        <f t="shared" si="8"/>
        <v>28259681.406000003</v>
      </c>
      <c r="K50" s="32">
        <f t="shared" si="9"/>
        <v>31144833.76000005</v>
      </c>
      <c r="L50" s="32">
        <f t="shared" si="10"/>
        <v>0</v>
      </c>
      <c r="M50" s="153"/>
      <c r="O50" s="147"/>
    </row>
    <row r="51" spans="1:16">
      <c r="A51" s="32" t="str">
        <f t="shared" si="11"/>
        <v>August</v>
      </c>
      <c r="B51" s="32">
        <f t="shared" ref="B51" si="25">B10-B9</f>
        <v>2783149.0419999957</v>
      </c>
      <c r="C51" s="32">
        <f t="shared" si="13"/>
        <v>2620503.9559999704</v>
      </c>
      <c r="D51" s="32">
        <f t="shared" si="13"/>
        <v>0</v>
      </c>
      <c r="E51" s="153"/>
      <c r="F51" s="32">
        <f t="shared" ref="F51" si="26">F10-F9</f>
        <v>547039</v>
      </c>
      <c r="G51" s="32">
        <f t="shared" ref="G51:H55" si="27">G10-G9</f>
        <v>501761.46000000089</v>
      </c>
      <c r="H51" s="32">
        <f t="shared" si="27"/>
        <v>0</v>
      </c>
      <c r="I51" s="153"/>
      <c r="J51" s="32">
        <f t="shared" si="8"/>
        <v>3330188.0419999957</v>
      </c>
      <c r="K51" s="32">
        <f t="shared" si="9"/>
        <v>3122265.4159999713</v>
      </c>
      <c r="L51" s="32">
        <f t="shared" si="10"/>
        <v>0</v>
      </c>
      <c r="M51" s="153"/>
      <c r="O51" s="147"/>
    </row>
    <row r="52" spans="1:16">
      <c r="A52" s="32" t="str">
        <f t="shared" si="11"/>
        <v>September</v>
      </c>
      <c r="B52" s="32">
        <f t="shared" ref="B52" si="28">B11-B10</f>
        <v>37606830.169000059</v>
      </c>
      <c r="C52" s="32">
        <f t="shared" si="13"/>
        <v>41377564.553000242</v>
      </c>
      <c r="D52" s="32">
        <f t="shared" si="13"/>
        <v>0</v>
      </c>
      <c r="E52" s="153"/>
      <c r="F52" s="32">
        <f t="shared" ref="F52" si="29">F11-F10</f>
        <v>7275081</v>
      </c>
      <c r="G52" s="32">
        <f t="shared" si="27"/>
        <v>7985075.2669999897</v>
      </c>
      <c r="H52" s="32">
        <f t="shared" si="27"/>
        <v>0</v>
      </c>
      <c r="I52" s="153"/>
      <c r="J52" s="32">
        <f t="shared" si="8"/>
        <v>44881911.169000059</v>
      </c>
      <c r="K52" s="32">
        <f t="shared" si="9"/>
        <v>49362639.820000231</v>
      </c>
      <c r="L52" s="32">
        <f t="shared" si="10"/>
        <v>0</v>
      </c>
      <c r="M52" s="153"/>
      <c r="O52" s="147"/>
    </row>
    <row r="53" spans="1:16">
      <c r="A53" s="32" t="str">
        <f t="shared" si="11"/>
        <v>Oktober</v>
      </c>
      <c r="B53" s="32">
        <f t="shared" ref="B53" si="30">B12-B11</f>
        <v>1345530.7889999449</v>
      </c>
      <c r="C53" s="32">
        <f t="shared" si="13"/>
        <v>1355436.1679997444</v>
      </c>
      <c r="D53" s="32">
        <f t="shared" si="13"/>
        <v>0</v>
      </c>
      <c r="E53" s="153"/>
      <c r="F53" s="32">
        <f t="shared" ref="F53" si="31">F12-F11</f>
        <v>263211</v>
      </c>
      <c r="G53" s="32">
        <f t="shared" si="27"/>
        <v>260793.27300000936</v>
      </c>
      <c r="H53" s="32">
        <f t="shared" si="27"/>
        <v>0</v>
      </c>
      <c r="I53" s="153"/>
      <c r="J53" s="32">
        <f t="shared" si="8"/>
        <v>1608741.7889999449</v>
      </c>
      <c r="K53" s="32">
        <f t="shared" si="9"/>
        <v>1616229.4409997538</v>
      </c>
      <c r="L53" s="32">
        <f t="shared" si="10"/>
        <v>0</v>
      </c>
      <c r="M53" s="153"/>
      <c r="O53" s="147"/>
      <c r="P53" s="32"/>
    </row>
    <row r="54" spans="1:16">
      <c r="A54" s="32" t="str">
        <f t="shared" si="11"/>
        <v>November</v>
      </c>
      <c r="B54" s="32">
        <f t="shared" ref="B54" si="32">B13-B12</f>
        <v>34711226.133000135</v>
      </c>
      <c r="C54" s="32">
        <f t="shared" si="13"/>
        <v>41378036</v>
      </c>
      <c r="D54" s="32">
        <f t="shared" si="13"/>
        <v>0</v>
      </c>
      <c r="E54" s="153"/>
      <c r="F54" s="32">
        <f t="shared" ref="F54" si="33">F13-F12</f>
        <v>7032998.4780000001</v>
      </c>
      <c r="G54" s="32">
        <f t="shared" si="27"/>
        <v>8239894</v>
      </c>
      <c r="H54" s="32">
        <f t="shared" si="27"/>
        <v>0</v>
      </c>
      <c r="I54" s="153"/>
      <c r="J54" s="32">
        <f t="shared" si="8"/>
        <v>41744224.611000136</v>
      </c>
      <c r="K54" s="32">
        <f t="shared" si="9"/>
        <v>49617930</v>
      </c>
      <c r="L54" s="32">
        <f t="shared" si="10"/>
        <v>0</v>
      </c>
      <c r="M54" s="153"/>
      <c r="O54" s="147"/>
    </row>
    <row r="55" spans="1:16">
      <c r="A55" s="32" t="str">
        <f t="shared" si="11"/>
        <v>Desember</v>
      </c>
      <c r="B55" s="32">
        <f t="shared" ref="B55" si="34">B14-B13</f>
        <v>4160034.8440000415</v>
      </c>
      <c r="C55" s="32">
        <f t="shared" si="13"/>
        <v>4734254.7300000489</v>
      </c>
      <c r="D55" s="32">
        <f t="shared" si="13"/>
        <v>0</v>
      </c>
      <c r="E55" s="153"/>
      <c r="F55" s="32">
        <f t="shared" ref="F55" si="35">F14-F13</f>
        <v>786348.52199999988</v>
      </c>
      <c r="G55" s="32">
        <f t="shared" si="27"/>
        <v>905738.85499999672</v>
      </c>
      <c r="H55" s="32">
        <f t="shared" si="27"/>
        <v>0</v>
      </c>
      <c r="I55" s="153"/>
      <c r="J55" s="32">
        <f t="shared" si="8"/>
        <v>4946383.3660000414</v>
      </c>
      <c r="K55" s="32">
        <f t="shared" si="9"/>
        <v>5639993.5850000456</v>
      </c>
      <c r="L55" s="32">
        <f t="shared" si="10"/>
        <v>0</v>
      </c>
      <c r="M55" s="153"/>
      <c r="O55" s="147"/>
    </row>
    <row r="56" spans="1:16">
      <c r="A56" s="155" t="s">
        <v>442</v>
      </c>
      <c r="B56" s="155">
        <f>SUM(B44:B55)</f>
        <v>213344145.97700018</v>
      </c>
      <c r="C56" s="155">
        <f>SUM(C44:C55)</f>
        <v>236446558.73000005</v>
      </c>
      <c r="D56" s="155">
        <f>SUM(D44:D55)</f>
        <v>98065944</v>
      </c>
      <c r="E56" s="156"/>
      <c r="F56" s="155">
        <f>SUM(F44:F55)</f>
        <v>41689971</v>
      </c>
      <c r="G56" s="155">
        <f>SUM(G44:G55)</f>
        <v>45895886.854999997</v>
      </c>
      <c r="H56" s="155">
        <f>SUM(H44:H55)</f>
        <v>19376204</v>
      </c>
      <c r="I56" s="156"/>
      <c r="J56" s="155">
        <f t="shared" si="8"/>
        <v>255034116.97700018</v>
      </c>
      <c r="K56" s="155">
        <f t="shared" si="9"/>
        <v>282342445.58500004</v>
      </c>
      <c r="L56" s="155">
        <f t="shared" si="10"/>
        <v>117442148</v>
      </c>
      <c r="M56" s="156"/>
    </row>
    <row r="57" spans="1:16">
      <c r="A57" s="36"/>
      <c r="B57" s="132"/>
      <c r="C57" s="36"/>
      <c r="D57" s="36"/>
      <c r="E57" s="157"/>
      <c r="F57" s="132"/>
      <c r="G57" s="36"/>
      <c r="H57" s="36"/>
      <c r="I57" s="157"/>
      <c r="J57" s="132"/>
      <c r="K57" s="36"/>
      <c r="L57" s="36"/>
      <c r="M57" s="157"/>
    </row>
    <row r="58" spans="1:16">
      <c r="A58" s="32"/>
      <c r="C58" s="32"/>
      <c r="D58" s="32"/>
      <c r="G58" s="32"/>
      <c r="H58" s="32"/>
      <c r="K58" s="32"/>
      <c r="L58" s="32"/>
    </row>
    <row r="59" spans="1:16">
      <c r="A59" s="32"/>
      <c r="E59" s="158"/>
      <c r="F59" s="158"/>
      <c r="G59" s="158"/>
      <c r="H59" s="158"/>
      <c r="I59" s="158"/>
      <c r="J59" s="158"/>
      <c r="K59" s="159"/>
      <c r="L59" s="159"/>
    </row>
    <row r="60" spans="1:16">
      <c r="A60" s="32"/>
      <c r="E60" s="147"/>
      <c r="G60" s="32"/>
      <c r="H60" s="32"/>
      <c r="I60" s="147"/>
      <c r="K60" s="147"/>
      <c r="L60" s="147"/>
    </row>
    <row r="61" spans="1:16">
      <c r="A61" s="32"/>
      <c r="E61" s="147"/>
      <c r="I61" s="147"/>
      <c r="K61" s="147"/>
      <c r="L61" s="147"/>
    </row>
    <row r="62" spans="1:16">
      <c r="A62" s="32"/>
      <c r="E62" s="147"/>
      <c r="I62" s="147"/>
      <c r="K62" s="147"/>
      <c r="L62" s="147"/>
    </row>
    <row r="63" spans="1:16">
      <c r="A63" s="32"/>
      <c r="E63" s="147"/>
      <c r="I63" s="147"/>
      <c r="K63" s="147"/>
      <c r="L63" s="147"/>
    </row>
  </sheetData>
  <sheetProtection sheet="1" objects="1" scenarios="1"/>
  <mergeCells count="9">
    <mergeCell ref="B42:E42"/>
    <mergeCell ref="F42:I42"/>
    <mergeCell ref="J42:M42"/>
    <mergeCell ref="B1:C1"/>
    <mergeCell ref="F1:G1"/>
    <mergeCell ref="J1:K1"/>
    <mergeCell ref="F22:G22"/>
    <mergeCell ref="B22:D22"/>
    <mergeCell ref="J22:L2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7fdc8cb-b975-41ad-b711-24278f7b87ff" xsi:nil="true"/>
    <lcf76f155ced4ddcb4097134ff3c332f xmlns="098bea25-4f28-4914-94d6-5ba8f88f4dd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ADB0A88E2F6E4387B046B8F41D8F89" ma:contentTypeVersion="19" ma:contentTypeDescription="Opprett et nytt dokument." ma:contentTypeScope="" ma:versionID="a90d3dad54420044237841350c40cb2e">
  <xsd:schema xmlns:xsd="http://www.w3.org/2001/XMLSchema" xmlns:xs="http://www.w3.org/2001/XMLSchema" xmlns:p="http://schemas.microsoft.com/office/2006/metadata/properties" xmlns:ns1="http://schemas.microsoft.com/sharepoint/v3" xmlns:ns2="098bea25-4f28-4914-94d6-5ba8f88f4dd3" xmlns:ns3="27fdc8cb-b975-41ad-b711-24278f7b87ff" targetNamespace="http://schemas.microsoft.com/office/2006/metadata/properties" ma:root="true" ma:fieldsID="aa7bbad189e5b6bc2f761f292ca70e78" ns1:_="" ns2:_="" ns3:_="">
    <xsd:import namespace="http://schemas.microsoft.com/sharepoint/v3"/>
    <xsd:import namespace="098bea25-4f28-4914-94d6-5ba8f88f4dd3"/>
    <xsd:import namespace="27fdc8cb-b975-41ad-b711-24278f7b87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bea25-4f28-4914-94d6-5ba8f88f4d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a5af897e-8ee3-44e6-a379-8efb93aa5b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dc8cb-b975-41ad-b711-24278f7b87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30043ba-a3c0-4c18-b7a6-93f07f5c214e}" ma:internalName="TaxCatchAll" ma:showField="CatchAllData" ma:web="27fdc8cb-b975-41ad-b711-24278f7b87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D871DB-B78A-49CF-8420-6E55C23B91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2FB553-5D4E-4B97-A44E-5BA350A60D8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7fdc8cb-b975-41ad-b711-24278f7b87ff"/>
    <ds:schemaRef ds:uri="098bea25-4f28-4914-94d6-5ba8f88f4dd3"/>
  </ds:schemaRefs>
</ds:datastoreItem>
</file>

<file path=customXml/itemProps3.xml><?xml version="1.0" encoding="utf-8"?>
<ds:datastoreItem xmlns:ds="http://schemas.openxmlformats.org/officeDocument/2006/customXml" ds:itemID="{029A24BA-35B4-4DFC-A01B-159DC88A2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8bea25-4f28-4914-94d6-5ba8f88f4dd3"/>
    <ds:schemaRef ds:uri="27fdc8cb-b975-41ad-b711-24278f7b87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Manager/>
  <Company>KS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Ingunn Monsen;Martin.Fjordholm@ks.no;anita.ekle.kildahl@ks.no</dc:creator>
  <cp:keywords/>
  <dc:description/>
  <cp:lastModifiedBy>Martin Fjordholm</cp:lastModifiedBy>
  <cp:revision/>
  <dcterms:created xsi:type="dcterms:W3CDTF">2019-11-19T09:55:59Z</dcterms:created>
  <dcterms:modified xsi:type="dcterms:W3CDTF">2026-05-15T09:38:45Z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0x01010033ADB0A88E2F6E4387B046B8F41D8F89</vt:lpwstr>
  </property>
  <property fmtid="{D5CDD505-2E9C-101B-9397-08002B2CF9AE}" pid="3" name="MediaServiceImageTags">
    <vt:lpwstr/>
  </property>
  <property fmtid="{D5CDD505-2E9C-101B-9397-08002B2CF9AE}" pid="4" name="CloudStatistics_StoryID">
    <vt:lpwstr>e577fc80-dc6c-4c2e-9d14-75da9e6af95e</vt:lpwstr>
  </property>
</Properties>
</file>