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L:\UTKO\Kommuneøkonomi\Skatt oppdatering\2023\Nett2023\"/>
    </mc:Choice>
  </mc:AlternateContent>
  <xr:revisionPtr revIDLastSave="0" documentId="13_ncr:1_{9E809A7D-04A9-4D64-B78A-FF624845002C}" xr6:coauthVersionLast="47" xr6:coauthVersionMax="47" xr10:uidLastSave="{00000000-0000-0000-0000-000000000000}"/>
  <bookViews>
    <workbookView xWindow="780" yWindow="780" windowWidth="21600" windowHeight="12645" activeTab="2" xr2:uid="{00000000-000D-0000-FFFF-FFFF00000000}"/>
  </bookViews>
  <sheets>
    <sheet name="komm" sheetId="1" r:id="rId1"/>
    <sheet name="fylk" sheetId="3" r:id="rId2"/>
    <sheet name="tabellalle" sheetId="4" r:id="rId3"/>
    <sheet name="fig_komm" sheetId="5" r:id="rId4"/>
    <sheet name="fig_fyl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1" l="1"/>
  <c r="J364" i="1" l="1"/>
  <c r="D31" i="4" l="1"/>
  <c r="Q19" i="3"/>
  <c r="X35" i="1" l="1"/>
  <c r="X92" i="1"/>
  <c r="H51" i="4" l="1"/>
  <c r="I51" i="4" s="1"/>
  <c r="D51" i="4"/>
  <c r="E51" i="4" s="1"/>
  <c r="H31" i="4"/>
  <c r="D38" i="4"/>
  <c r="D36" i="4"/>
  <c r="D30" i="4"/>
  <c r="L30" i="4" l="1"/>
  <c r="H30" i="4"/>
  <c r="H50" i="4"/>
  <c r="I50" i="4"/>
  <c r="D50" i="4"/>
  <c r="E50" i="4"/>
  <c r="S10" i="1"/>
  <c r="S58" i="1"/>
  <c r="R38" i="1"/>
  <c r="R39" i="1"/>
  <c r="R76" i="1"/>
  <c r="R93" i="1"/>
  <c r="R101" i="1"/>
  <c r="R124" i="1"/>
  <c r="R135" i="1"/>
  <c r="R142" i="1"/>
  <c r="R151" i="1"/>
  <c r="R165" i="1"/>
  <c r="R171" i="1"/>
  <c r="R179" i="1"/>
  <c r="R187" i="1"/>
  <c r="R195" i="1"/>
  <c r="R196" i="1"/>
  <c r="R203" i="1"/>
  <c r="R211" i="1"/>
  <c r="R229" i="1"/>
  <c r="R239" i="1"/>
  <c r="R253" i="1"/>
  <c r="R262" i="1"/>
  <c r="R267" i="1"/>
  <c r="R271" i="1"/>
  <c r="R283" i="1"/>
  <c r="R307" i="1"/>
  <c r="R331" i="1"/>
  <c r="R332" i="1"/>
  <c r="R340" i="1"/>
  <c r="R347" i="1"/>
  <c r="R349" i="1"/>
  <c r="Q364" i="1"/>
  <c r="E13" i="1"/>
  <c r="R14" i="1"/>
  <c r="E15" i="1"/>
  <c r="E21" i="1"/>
  <c r="E23" i="1"/>
  <c r="E31" i="1"/>
  <c r="E38" i="1"/>
  <c r="E39" i="1"/>
  <c r="R45" i="1"/>
  <c r="R54" i="1"/>
  <c r="R55" i="1"/>
  <c r="E86" i="1"/>
  <c r="E95" i="1"/>
  <c r="R108" i="1"/>
  <c r="E118" i="1"/>
  <c r="S118" i="1" s="1"/>
  <c r="E119" i="1"/>
  <c r="E150" i="1"/>
  <c r="E165" i="1"/>
  <c r="E173" i="1"/>
  <c r="E183" i="1"/>
  <c r="E188" i="1"/>
  <c r="E196" i="1"/>
  <c r="E253" i="1"/>
  <c r="R318" i="1"/>
  <c r="R325" i="1"/>
  <c r="R355" i="1"/>
  <c r="E362" i="1"/>
  <c r="S362" i="1" s="1"/>
  <c r="L8" i="4"/>
  <c r="L29" i="4"/>
  <c r="D49" i="4"/>
  <c r="H49" i="4"/>
  <c r="L49" i="4"/>
  <c r="M49" i="4"/>
  <c r="I49" i="4"/>
  <c r="E49" i="4"/>
  <c r="H29" i="4"/>
  <c r="D29" i="4"/>
  <c r="K3" i="3"/>
  <c r="C19" i="3"/>
  <c r="D19" i="3" s="1"/>
  <c r="N19" i="3"/>
  <c r="D28" i="4"/>
  <c r="E48" i="4"/>
  <c r="H28" i="4"/>
  <c r="I48" i="4"/>
  <c r="H37" i="4"/>
  <c r="H36" i="4"/>
  <c r="L38" i="4"/>
  <c r="H38" i="4"/>
  <c r="D37" i="4"/>
  <c r="A38" i="4"/>
  <c r="I46" i="4"/>
  <c r="I47" i="4"/>
  <c r="H46" i="4"/>
  <c r="E46" i="4"/>
  <c r="E47" i="4"/>
  <c r="D47" i="4"/>
  <c r="D46" i="4"/>
  <c r="D45" i="4"/>
  <c r="C46" i="4"/>
  <c r="L26" i="4"/>
  <c r="L27" i="4"/>
  <c r="H26" i="4"/>
  <c r="H27" i="4"/>
  <c r="D27" i="4"/>
  <c r="D26" i="4"/>
  <c r="D24" i="4"/>
  <c r="L25" i="4"/>
  <c r="H25" i="4"/>
  <c r="D25" i="4"/>
  <c r="M45" i="4"/>
  <c r="L50" i="4"/>
  <c r="M50" i="4" s="1"/>
  <c r="M53" i="4"/>
  <c r="M54" i="4"/>
  <c r="M55" i="4"/>
  <c r="M44" i="4"/>
  <c r="I45" i="4"/>
  <c r="E45" i="4"/>
  <c r="L24" i="4"/>
  <c r="H24" i="4"/>
  <c r="H45" i="4"/>
  <c r="G46" i="4"/>
  <c r="G45" i="4"/>
  <c r="G44" i="4"/>
  <c r="D3" i="4"/>
  <c r="X364" i="1"/>
  <c r="Y364" i="1" s="1"/>
  <c r="I43" i="4"/>
  <c r="H44" i="4"/>
  <c r="L46" i="4"/>
  <c r="M46" i="4"/>
  <c r="H47" i="4"/>
  <c r="H48" i="4"/>
  <c r="H56" i="4"/>
  <c r="H53" i="4"/>
  <c r="H54" i="4"/>
  <c r="H55" i="4"/>
  <c r="D44" i="4"/>
  <c r="D48" i="4"/>
  <c r="L48" i="4"/>
  <c r="L51" i="4"/>
  <c r="M51" i="4" s="1"/>
  <c r="D56" i="4"/>
  <c r="D53" i="4"/>
  <c r="L53" i="4"/>
  <c r="D54" i="4"/>
  <c r="L54" i="4"/>
  <c r="D55" i="4"/>
  <c r="L55" i="4"/>
  <c r="C44" i="4"/>
  <c r="L15" i="4"/>
  <c r="L16" i="4"/>
  <c r="L17" i="4"/>
  <c r="L18" i="4"/>
  <c r="D23" i="4"/>
  <c r="D43" i="4"/>
  <c r="C24" i="4"/>
  <c r="I16" i="4"/>
  <c r="I17" i="4"/>
  <c r="I18" i="4"/>
  <c r="I15" i="4"/>
  <c r="I14" i="4"/>
  <c r="E16" i="4"/>
  <c r="E17" i="4"/>
  <c r="E18" i="4"/>
  <c r="E15" i="4"/>
  <c r="E14" i="4"/>
  <c r="A37" i="4"/>
  <c r="H2" i="4"/>
  <c r="H23" i="4"/>
  <c r="H43" i="4"/>
  <c r="L3" i="4"/>
  <c r="L4" i="4"/>
  <c r="L5" i="4"/>
  <c r="L6" i="4"/>
  <c r="L7" i="4"/>
  <c r="L28" i="4"/>
  <c r="L9" i="4"/>
  <c r="L10" i="4"/>
  <c r="L31" i="4" s="1"/>
  <c r="L11" i="4"/>
  <c r="L12" i="4"/>
  <c r="L13" i="4"/>
  <c r="L14" i="4"/>
  <c r="G55" i="4"/>
  <c r="C55" i="4"/>
  <c r="G35" i="4"/>
  <c r="C35" i="4"/>
  <c r="G54" i="4"/>
  <c r="C54" i="4"/>
  <c r="G34" i="4"/>
  <c r="C34" i="4"/>
  <c r="L47" i="4"/>
  <c r="M47" i="4"/>
  <c r="M48" i="4"/>
  <c r="L2" i="4"/>
  <c r="L23" i="4"/>
  <c r="L43" i="4"/>
  <c r="E44" i="4"/>
  <c r="L45" i="4"/>
  <c r="L44" i="4"/>
  <c r="K55" i="4"/>
  <c r="E7" i="1"/>
  <c r="E210" i="1"/>
  <c r="S210" i="1" s="1"/>
  <c r="E218" i="1"/>
  <c r="S218" i="1" s="1"/>
  <c r="E226" i="1"/>
  <c r="E234" i="1"/>
  <c r="S234" i="1" s="1"/>
  <c r="E242" i="1"/>
  <c r="S242" i="1" s="1"/>
  <c r="E250" i="1"/>
  <c r="S250" i="1" s="1"/>
  <c r="E257" i="1"/>
  <c r="S257" i="1" s="1"/>
  <c r="E258" i="1"/>
  <c r="S258" i="1" s="1"/>
  <c r="E265" i="1"/>
  <c r="S265" i="1" s="1"/>
  <c r="E266" i="1"/>
  <c r="E273" i="1"/>
  <c r="S273" i="1" s="1"/>
  <c r="E274" i="1"/>
  <c r="S274" i="1" s="1"/>
  <c r="E281" i="1"/>
  <c r="S281" i="1" s="1"/>
  <c r="E282" i="1"/>
  <c r="E289" i="1"/>
  <c r="E290" i="1"/>
  <c r="S290" i="1" s="1"/>
  <c r="E297" i="1"/>
  <c r="S297" i="1" s="1"/>
  <c r="E298" i="1"/>
  <c r="S298" i="1" s="1"/>
  <c r="E305" i="1"/>
  <c r="S305" i="1" s="1"/>
  <c r="E306" i="1"/>
  <c r="S306" i="1" s="1"/>
  <c r="E313" i="1"/>
  <c r="S313" i="1" s="1"/>
  <c r="E314" i="1"/>
  <c r="E321" i="1"/>
  <c r="S321" i="1" s="1"/>
  <c r="E322" i="1"/>
  <c r="S322" i="1" s="1"/>
  <c r="E329" i="1"/>
  <c r="E330" i="1"/>
  <c r="S330" i="1" s="1"/>
  <c r="E337" i="1"/>
  <c r="S337" i="1" s="1"/>
  <c r="E338" i="1"/>
  <c r="S338" i="1" s="1"/>
  <c r="E345" i="1"/>
  <c r="S345" i="1" s="1"/>
  <c r="E346" i="1"/>
  <c r="E353" i="1"/>
  <c r="S353" i="1" s="1"/>
  <c r="E354" i="1"/>
  <c r="R360" i="1"/>
  <c r="E361" i="1"/>
  <c r="T364" i="1"/>
  <c r="E35" i="1"/>
  <c r="Y362" i="1"/>
  <c r="Y361" i="1"/>
  <c r="Y360" i="1"/>
  <c r="E360" i="1"/>
  <c r="Y359" i="1"/>
  <c r="Y358" i="1"/>
  <c r="Y357" i="1"/>
  <c r="Y356" i="1"/>
  <c r="Y355" i="1"/>
  <c r="Y354" i="1"/>
  <c r="Y353" i="1"/>
  <c r="R353" i="1"/>
  <c r="Y352" i="1"/>
  <c r="R352" i="1"/>
  <c r="E352" i="1"/>
  <c r="S352" i="1" s="1"/>
  <c r="Y351" i="1"/>
  <c r="Y350" i="1"/>
  <c r="Y349" i="1"/>
  <c r="E349" i="1"/>
  <c r="Y348" i="1"/>
  <c r="Y347" i="1"/>
  <c r="E347" i="1"/>
  <c r="S347" i="1" s="1"/>
  <c r="Y346" i="1"/>
  <c r="Y345" i="1"/>
  <c r="Y344" i="1"/>
  <c r="R344" i="1"/>
  <c r="E344" i="1"/>
  <c r="S344" i="1" s="1"/>
  <c r="Y343" i="1"/>
  <c r="Y342" i="1"/>
  <c r="Y341" i="1"/>
  <c r="Y340" i="1"/>
  <c r="E340" i="1"/>
  <c r="Y339" i="1"/>
  <c r="R339" i="1"/>
  <c r="E339" i="1"/>
  <c r="S339" i="1" s="1"/>
  <c r="Y338" i="1"/>
  <c r="Y337" i="1"/>
  <c r="R337" i="1"/>
  <c r="Y336" i="1"/>
  <c r="R336" i="1"/>
  <c r="E336" i="1"/>
  <c r="Y335" i="1"/>
  <c r="Y334" i="1"/>
  <c r="Y333" i="1"/>
  <c r="Y332" i="1"/>
  <c r="Y331" i="1"/>
  <c r="E331" i="1"/>
  <c r="S331" i="1" s="1"/>
  <c r="Y330" i="1"/>
  <c r="Y329" i="1"/>
  <c r="Y328" i="1"/>
  <c r="R328" i="1"/>
  <c r="E328" i="1"/>
  <c r="Y327" i="1"/>
  <c r="Y326" i="1"/>
  <c r="Y325" i="1"/>
  <c r="E325" i="1"/>
  <c r="Y324" i="1"/>
  <c r="Y323" i="1"/>
  <c r="R323" i="1"/>
  <c r="E323" i="1"/>
  <c r="S323" i="1" s="1"/>
  <c r="Y322" i="1"/>
  <c r="Y321" i="1"/>
  <c r="R321" i="1"/>
  <c r="Y320" i="1"/>
  <c r="R320" i="1"/>
  <c r="E320" i="1"/>
  <c r="S320" i="1" s="1"/>
  <c r="Y319" i="1"/>
  <c r="Y318" i="1"/>
  <c r="Y317" i="1"/>
  <c r="Y316" i="1"/>
  <c r="Y315" i="1"/>
  <c r="R315" i="1"/>
  <c r="E315" i="1"/>
  <c r="Y314" i="1"/>
  <c r="Y313" i="1"/>
  <c r="Y312" i="1"/>
  <c r="R312" i="1"/>
  <c r="E312" i="1"/>
  <c r="S312" i="1" s="1"/>
  <c r="Y311" i="1"/>
  <c r="Y310" i="1"/>
  <c r="Y309" i="1"/>
  <c r="Y308" i="1"/>
  <c r="Y307" i="1"/>
  <c r="E307" i="1"/>
  <c r="S307" i="1" s="1"/>
  <c r="Y306" i="1"/>
  <c r="Y305" i="1"/>
  <c r="R305" i="1"/>
  <c r="Y304" i="1"/>
  <c r="R304" i="1"/>
  <c r="E304" i="1"/>
  <c r="S304" i="1" s="1"/>
  <c r="Y303" i="1"/>
  <c r="Y302" i="1"/>
  <c r="Y301" i="1"/>
  <c r="Y300" i="1"/>
  <c r="Y299" i="1"/>
  <c r="R299" i="1"/>
  <c r="E299" i="1"/>
  <c r="Y298" i="1"/>
  <c r="R298" i="1"/>
  <c r="Y297" i="1"/>
  <c r="Y296" i="1"/>
  <c r="R296" i="1"/>
  <c r="E296" i="1"/>
  <c r="S296" i="1" s="1"/>
  <c r="Y295" i="1"/>
  <c r="Y294" i="1"/>
  <c r="Y293" i="1"/>
  <c r="Y292" i="1"/>
  <c r="Y291" i="1"/>
  <c r="R291" i="1"/>
  <c r="E291" i="1"/>
  <c r="S291" i="1" s="1"/>
  <c r="Y290" i="1"/>
  <c r="Y289" i="1"/>
  <c r="R289" i="1"/>
  <c r="Y288" i="1"/>
  <c r="R288" i="1"/>
  <c r="E288" i="1"/>
  <c r="S288" i="1" s="1"/>
  <c r="Y287" i="1"/>
  <c r="Y286" i="1"/>
  <c r="Y285" i="1"/>
  <c r="Y284" i="1"/>
  <c r="Y283" i="1"/>
  <c r="E283" i="1"/>
  <c r="S283" i="1" s="1"/>
  <c r="Y282" i="1"/>
  <c r="R282" i="1"/>
  <c r="Y281" i="1"/>
  <c r="Y280" i="1"/>
  <c r="R280" i="1"/>
  <c r="E280" i="1"/>
  <c r="S280" i="1" s="1"/>
  <c r="Y279" i="1"/>
  <c r="Y278" i="1"/>
  <c r="Y277" i="1"/>
  <c r="Y276" i="1"/>
  <c r="Y275" i="1"/>
  <c r="R275" i="1"/>
  <c r="E275" i="1"/>
  <c r="Y274" i="1"/>
  <c r="Y273" i="1"/>
  <c r="R273" i="1"/>
  <c r="Y272" i="1"/>
  <c r="R272" i="1"/>
  <c r="E272" i="1"/>
  <c r="S272" i="1" s="1"/>
  <c r="Y271" i="1"/>
  <c r="Y270" i="1"/>
  <c r="Y269" i="1"/>
  <c r="Y268" i="1"/>
  <c r="Y267" i="1"/>
  <c r="E267" i="1"/>
  <c r="S267" i="1" s="1"/>
  <c r="Y266" i="1"/>
  <c r="R266" i="1"/>
  <c r="Y265" i="1"/>
  <c r="Y264" i="1"/>
  <c r="R264" i="1"/>
  <c r="E264" i="1"/>
  <c r="S264" i="1" s="1"/>
  <c r="Y263" i="1"/>
  <c r="Y262" i="1"/>
  <c r="Y261" i="1"/>
  <c r="Y260" i="1"/>
  <c r="Y259" i="1"/>
  <c r="R259" i="1"/>
  <c r="E259" i="1"/>
  <c r="Y258" i="1"/>
  <c r="Y257" i="1"/>
  <c r="R257" i="1"/>
  <c r="Y256" i="1"/>
  <c r="R256" i="1"/>
  <c r="E256" i="1"/>
  <c r="Y255" i="1"/>
  <c r="Y254" i="1"/>
  <c r="Y253" i="1"/>
  <c r="Y252" i="1"/>
  <c r="Y251" i="1"/>
  <c r="R251" i="1"/>
  <c r="E251" i="1"/>
  <c r="S251" i="1" s="1"/>
  <c r="Y250" i="1"/>
  <c r="R250" i="1"/>
  <c r="Y249" i="1"/>
  <c r="R249" i="1"/>
  <c r="E249" i="1"/>
  <c r="S249" i="1" s="1"/>
  <c r="Y248" i="1"/>
  <c r="R248" i="1"/>
  <c r="E248" i="1"/>
  <c r="Y247" i="1"/>
  <c r="Y246" i="1"/>
  <c r="Y245" i="1"/>
  <c r="Y244" i="1"/>
  <c r="Y243" i="1"/>
  <c r="R243" i="1"/>
  <c r="E243" i="1"/>
  <c r="Y242" i="1"/>
  <c r="R242" i="1"/>
  <c r="Y241" i="1"/>
  <c r="R241" i="1"/>
  <c r="E241" i="1"/>
  <c r="S241" i="1" s="1"/>
  <c r="Y240" i="1"/>
  <c r="R240" i="1"/>
  <c r="E240" i="1"/>
  <c r="S240" i="1" s="1"/>
  <c r="Y239" i="1"/>
  <c r="Y238" i="1"/>
  <c r="Y237" i="1"/>
  <c r="Y236" i="1"/>
  <c r="Y235" i="1"/>
  <c r="R235" i="1"/>
  <c r="E235" i="1"/>
  <c r="S235" i="1" s="1"/>
  <c r="Y234" i="1"/>
  <c r="R234" i="1"/>
  <c r="Y233" i="1"/>
  <c r="R233" i="1"/>
  <c r="E233" i="1"/>
  <c r="Y232" i="1"/>
  <c r="R232" i="1"/>
  <c r="E232" i="1"/>
  <c r="S232" i="1" s="1"/>
  <c r="Y231" i="1"/>
  <c r="Y230" i="1"/>
  <c r="Y229" i="1"/>
  <c r="E229" i="1"/>
  <c r="Y228" i="1"/>
  <c r="Y227" i="1"/>
  <c r="R227" i="1"/>
  <c r="E227" i="1"/>
  <c r="S227" i="1" s="1"/>
  <c r="Y226" i="1"/>
  <c r="R226" i="1"/>
  <c r="Y225" i="1"/>
  <c r="R225" i="1"/>
  <c r="E225" i="1"/>
  <c r="S225" i="1" s="1"/>
  <c r="Y224" i="1"/>
  <c r="R224" i="1"/>
  <c r="E224" i="1"/>
  <c r="S224" i="1" s="1"/>
  <c r="Y223" i="1"/>
  <c r="Y222" i="1"/>
  <c r="Y221" i="1"/>
  <c r="Y220" i="1"/>
  <c r="Y219" i="1"/>
  <c r="R219" i="1"/>
  <c r="E219" i="1"/>
  <c r="S219" i="1" s="1"/>
  <c r="Y218" i="1"/>
  <c r="R218" i="1"/>
  <c r="Y217" i="1"/>
  <c r="R217" i="1"/>
  <c r="E217" i="1"/>
  <c r="Y216" i="1"/>
  <c r="R216" i="1"/>
  <c r="E216" i="1"/>
  <c r="S216" i="1" s="1"/>
  <c r="Y215" i="1"/>
  <c r="Y214" i="1"/>
  <c r="Y213" i="1"/>
  <c r="Y212" i="1"/>
  <c r="Y211" i="1"/>
  <c r="E211" i="1"/>
  <c r="Y210" i="1"/>
  <c r="R210" i="1"/>
  <c r="Y209" i="1"/>
  <c r="R209" i="1"/>
  <c r="E209" i="1"/>
  <c r="Y208" i="1"/>
  <c r="R208" i="1"/>
  <c r="E208" i="1"/>
  <c r="S208" i="1" s="1"/>
  <c r="Y207" i="1"/>
  <c r="Y206" i="1"/>
  <c r="Y205" i="1"/>
  <c r="Y204" i="1"/>
  <c r="Y203" i="1"/>
  <c r="E203" i="1"/>
  <c r="S203" i="1" s="1"/>
  <c r="Y202" i="1"/>
  <c r="R202" i="1"/>
  <c r="E202" i="1"/>
  <c r="Y201" i="1"/>
  <c r="R201" i="1"/>
  <c r="E201" i="1"/>
  <c r="Y200" i="1"/>
  <c r="R200" i="1"/>
  <c r="E200" i="1"/>
  <c r="Y199" i="1"/>
  <c r="Y198" i="1"/>
  <c r="Y197" i="1"/>
  <c r="Y196" i="1"/>
  <c r="Y195" i="1"/>
  <c r="E195" i="1"/>
  <c r="S195" i="1" s="1"/>
  <c r="Y194" i="1"/>
  <c r="R194" i="1"/>
  <c r="E194" i="1"/>
  <c r="Y193" i="1"/>
  <c r="R193" i="1"/>
  <c r="E193" i="1"/>
  <c r="S193" i="1" s="1"/>
  <c r="Y192" i="1"/>
  <c r="R192" i="1"/>
  <c r="E192" i="1"/>
  <c r="S192" i="1" s="1"/>
  <c r="Y191" i="1"/>
  <c r="Y190" i="1"/>
  <c r="Y189" i="1"/>
  <c r="Y188" i="1"/>
  <c r="Y187" i="1"/>
  <c r="E187" i="1"/>
  <c r="Y186" i="1"/>
  <c r="R186" i="1"/>
  <c r="E186" i="1"/>
  <c r="Y185" i="1"/>
  <c r="R185" i="1"/>
  <c r="E185" i="1"/>
  <c r="S185" i="1" s="1"/>
  <c r="Y184" i="1"/>
  <c r="R184" i="1"/>
  <c r="E184" i="1"/>
  <c r="S184" i="1" s="1"/>
  <c r="Y183" i="1"/>
  <c r="Y182" i="1"/>
  <c r="Y181" i="1"/>
  <c r="Y180" i="1"/>
  <c r="Y179" i="1"/>
  <c r="E179" i="1"/>
  <c r="Y178" i="1"/>
  <c r="R178" i="1"/>
  <c r="E178" i="1"/>
  <c r="S178" i="1" s="1"/>
  <c r="Y177" i="1"/>
  <c r="R177" i="1"/>
  <c r="E177" i="1"/>
  <c r="S177" i="1" s="1"/>
  <c r="Y176" i="1"/>
  <c r="R176" i="1"/>
  <c r="E176" i="1"/>
  <c r="S176" i="1" s="1"/>
  <c r="Y175" i="1"/>
  <c r="Y174" i="1"/>
  <c r="Y173" i="1"/>
  <c r="Y172" i="1"/>
  <c r="Y171" i="1"/>
  <c r="E171" i="1"/>
  <c r="S171" i="1" s="1"/>
  <c r="Y170" i="1"/>
  <c r="R170" i="1"/>
  <c r="E170" i="1"/>
  <c r="S170" i="1" s="1"/>
  <c r="Y169" i="1"/>
  <c r="R169" i="1"/>
  <c r="E169" i="1"/>
  <c r="S169" i="1" s="1"/>
  <c r="Y168" i="1"/>
  <c r="R168" i="1"/>
  <c r="E168" i="1"/>
  <c r="S168" i="1" s="1"/>
  <c r="Y167" i="1"/>
  <c r="Y166" i="1"/>
  <c r="Y165" i="1"/>
  <c r="Y164" i="1"/>
  <c r="Y163" i="1"/>
  <c r="R163" i="1"/>
  <c r="E163" i="1"/>
  <c r="S163" i="1" s="1"/>
  <c r="Y162" i="1"/>
  <c r="R162" i="1"/>
  <c r="E162" i="1"/>
  <c r="S162" i="1" s="1"/>
  <c r="Y161" i="1"/>
  <c r="R161" i="1"/>
  <c r="E161" i="1"/>
  <c r="S161" i="1" s="1"/>
  <c r="Y160" i="1"/>
  <c r="R160" i="1"/>
  <c r="E160" i="1"/>
  <c r="Y159" i="1"/>
  <c r="Y158" i="1"/>
  <c r="Y157" i="1"/>
  <c r="Y156" i="1"/>
  <c r="Y155" i="1"/>
  <c r="R155" i="1"/>
  <c r="E155" i="1"/>
  <c r="S155" i="1" s="1"/>
  <c r="Y154" i="1"/>
  <c r="R154" i="1"/>
  <c r="E154" i="1"/>
  <c r="S154" i="1" s="1"/>
  <c r="Y153" i="1"/>
  <c r="R153" i="1"/>
  <c r="E153" i="1"/>
  <c r="Y152" i="1"/>
  <c r="R152" i="1"/>
  <c r="E152" i="1"/>
  <c r="S152" i="1" s="1"/>
  <c r="Y151" i="1"/>
  <c r="Y150" i="1"/>
  <c r="Y149" i="1"/>
  <c r="Y148" i="1"/>
  <c r="Y147" i="1"/>
  <c r="R147" i="1"/>
  <c r="E147" i="1"/>
  <c r="S147" i="1" s="1"/>
  <c r="Y146" i="1"/>
  <c r="R146" i="1"/>
  <c r="E146" i="1"/>
  <c r="S146" i="1" s="1"/>
  <c r="Y145" i="1"/>
  <c r="R145" i="1"/>
  <c r="E145" i="1"/>
  <c r="S145" i="1" s="1"/>
  <c r="Y144" i="1"/>
  <c r="R144" i="1"/>
  <c r="E144" i="1"/>
  <c r="S144" i="1" s="1"/>
  <c r="Y143" i="1"/>
  <c r="Y142" i="1"/>
  <c r="Y141" i="1"/>
  <c r="Y140" i="1"/>
  <c r="Y139" i="1"/>
  <c r="R139" i="1"/>
  <c r="E139" i="1"/>
  <c r="S139" i="1" s="1"/>
  <c r="Y138" i="1"/>
  <c r="R138" i="1"/>
  <c r="E138" i="1"/>
  <c r="S138" i="1" s="1"/>
  <c r="Y137" i="1"/>
  <c r="R137" i="1"/>
  <c r="E137" i="1"/>
  <c r="S137" i="1" s="1"/>
  <c r="Y136" i="1"/>
  <c r="R136" i="1"/>
  <c r="E136" i="1"/>
  <c r="S136" i="1" s="1"/>
  <c r="Y135" i="1"/>
  <c r="Y134" i="1"/>
  <c r="Y133" i="1"/>
  <c r="Y132" i="1"/>
  <c r="Y131" i="1"/>
  <c r="R131" i="1"/>
  <c r="E131" i="1"/>
  <c r="S131" i="1" s="1"/>
  <c r="Y130" i="1"/>
  <c r="R130" i="1"/>
  <c r="E130" i="1"/>
  <c r="S130" i="1" s="1"/>
  <c r="Y129" i="1"/>
  <c r="R129" i="1"/>
  <c r="E129" i="1"/>
  <c r="S129" i="1" s="1"/>
  <c r="Y128" i="1"/>
  <c r="R128" i="1"/>
  <c r="E128" i="1"/>
  <c r="S128" i="1" s="1"/>
  <c r="Y127" i="1"/>
  <c r="Y126" i="1"/>
  <c r="Y125" i="1"/>
  <c r="Y124" i="1"/>
  <c r="E124" i="1"/>
  <c r="Y123" i="1"/>
  <c r="R123" i="1"/>
  <c r="E123" i="1"/>
  <c r="Y122" i="1"/>
  <c r="R122" i="1"/>
  <c r="E122" i="1"/>
  <c r="S122" i="1" s="1"/>
  <c r="Y121" i="1"/>
  <c r="R121" i="1"/>
  <c r="E121" i="1"/>
  <c r="S121" i="1" s="1"/>
  <c r="Y120" i="1"/>
  <c r="R120" i="1"/>
  <c r="E120" i="1"/>
  <c r="S120" i="1" s="1"/>
  <c r="Y119" i="1"/>
  <c r="Y118" i="1"/>
  <c r="Y117" i="1"/>
  <c r="Y116" i="1"/>
  <c r="Y115" i="1"/>
  <c r="R115" i="1"/>
  <c r="E115" i="1"/>
  <c r="Y114" i="1"/>
  <c r="R114" i="1"/>
  <c r="E114" i="1"/>
  <c r="S114" i="1" s="1"/>
  <c r="Y113" i="1"/>
  <c r="R113" i="1"/>
  <c r="E113" i="1"/>
  <c r="S113" i="1" s="1"/>
  <c r="Y112" i="1"/>
  <c r="R112" i="1"/>
  <c r="E112" i="1"/>
  <c r="S112" i="1" s="1"/>
  <c r="Y111" i="1"/>
  <c r="Y110" i="1"/>
  <c r="Y109" i="1"/>
  <c r="Y108" i="1"/>
  <c r="Y107" i="1"/>
  <c r="R107" i="1"/>
  <c r="E107" i="1"/>
  <c r="Y106" i="1"/>
  <c r="R106" i="1"/>
  <c r="E106" i="1"/>
  <c r="S106" i="1" s="1"/>
  <c r="Y105" i="1"/>
  <c r="R105" i="1"/>
  <c r="E105" i="1"/>
  <c r="S105" i="1" s="1"/>
  <c r="Y104" i="1"/>
  <c r="R104" i="1"/>
  <c r="E104" i="1"/>
  <c r="S104" i="1" s="1"/>
  <c r="Y103" i="1"/>
  <c r="Y102" i="1"/>
  <c r="Y101" i="1"/>
  <c r="Y100" i="1"/>
  <c r="Y99" i="1"/>
  <c r="R99" i="1"/>
  <c r="E99" i="1"/>
  <c r="S99" i="1" s="1"/>
  <c r="Y98" i="1"/>
  <c r="R98" i="1"/>
  <c r="E98" i="1"/>
  <c r="S98" i="1" s="1"/>
  <c r="Y97" i="1"/>
  <c r="R97" i="1"/>
  <c r="E97" i="1"/>
  <c r="Y96" i="1"/>
  <c r="R96" i="1"/>
  <c r="E96" i="1"/>
  <c r="Y95" i="1"/>
  <c r="Y94" i="1"/>
  <c r="Y93" i="1"/>
  <c r="E93" i="1"/>
  <c r="Y92" i="1"/>
  <c r="Y91" i="1"/>
  <c r="R91" i="1"/>
  <c r="E91" i="1"/>
  <c r="Y90" i="1"/>
  <c r="R90" i="1"/>
  <c r="E90" i="1"/>
  <c r="Y89" i="1"/>
  <c r="R89" i="1"/>
  <c r="E89" i="1"/>
  <c r="S89" i="1" s="1"/>
  <c r="Y88" i="1"/>
  <c r="R88" i="1"/>
  <c r="E88" i="1"/>
  <c r="Y87" i="1"/>
  <c r="Y86" i="1"/>
  <c r="Y85" i="1"/>
  <c r="Y84" i="1"/>
  <c r="Y83" i="1"/>
  <c r="R83" i="1"/>
  <c r="E83" i="1"/>
  <c r="S83" i="1" s="1"/>
  <c r="Y82" i="1"/>
  <c r="R82" i="1"/>
  <c r="E82" i="1"/>
  <c r="Y81" i="1"/>
  <c r="R81" i="1"/>
  <c r="E81" i="1"/>
  <c r="S81" i="1" s="1"/>
  <c r="Y80" i="1"/>
  <c r="R80" i="1"/>
  <c r="E80" i="1"/>
  <c r="S80" i="1" s="1"/>
  <c r="Y79" i="1"/>
  <c r="Y78" i="1"/>
  <c r="Y77" i="1"/>
  <c r="Y76" i="1"/>
  <c r="Y75" i="1"/>
  <c r="R75" i="1"/>
  <c r="E75" i="1"/>
  <c r="S75" i="1" s="1"/>
  <c r="Y74" i="1"/>
  <c r="R74" i="1"/>
  <c r="E74" i="1"/>
  <c r="Y73" i="1"/>
  <c r="R73" i="1"/>
  <c r="E73" i="1"/>
  <c r="S73" i="1" s="1"/>
  <c r="Y72" i="1"/>
  <c r="R72" i="1"/>
  <c r="E72" i="1"/>
  <c r="S72" i="1" s="1"/>
  <c r="Y71" i="1"/>
  <c r="Y70" i="1"/>
  <c r="Y69" i="1"/>
  <c r="Y68" i="1"/>
  <c r="Y67" i="1"/>
  <c r="R67" i="1"/>
  <c r="E67" i="1"/>
  <c r="S67" i="1" s="1"/>
  <c r="Y66" i="1"/>
  <c r="R66" i="1"/>
  <c r="E66" i="1"/>
  <c r="Y65" i="1"/>
  <c r="R65" i="1"/>
  <c r="E65" i="1"/>
  <c r="S65" i="1" s="1"/>
  <c r="Y64" i="1"/>
  <c r="R64" i="1"/>
  <c r="E64" i="1"/>
  <c r="Y63" i="1"/>
  <c r="Y62" i="1"/>
  <c r="Y61" i="1"/>
  <c r="Y60" i="1"/>
  <c r="Y59" i="1"/>
  <c r="R59" i="1"/>
  <c r="E59" i="1"/>
  <c r="S59" i="1" s="1"/>
  <c r="Y58" i="1"/>
  <c r="R58" i="1"/>
  <c r="E58" i="1"/>
  <c r="Y57" i="1"/>
  <c r="R57" i="1"/>
  <c r="E57" i="1"/>
  <c r="S57" i="1" s="1"/>
  <c r="Y56" i="1"/>
  <c r="R56" i="1"/>
  <c r="E56" i="1"/>
  <c r="S56" i="1" s="1"/>
  <c r="Y55" i="1"/>
  <c r="Y54" i="1"/>
  <c r="Y53" i="1"/>
  <c r="Y52" i="1"/>
  <c r="Y51" i="1"/>
  <c r="R51" i="1"/>
  <c r="E51" i="1"/>
  <c r="Y50" i="1"/>
  <c r="R50" i="1"/>
  <c r="E50" i="1"/>
  <c r="Y49" i="1"/>
  <c r="R49" i="1"/>
  <c r="E49" i="1"/>
  <c r="S49" i="1" s="1"/>
  <c r="Y48" i="1"/>
  <c r="R48" i="1"/>
  <c r="E48" i="1"/>
  <c r="Y47" i="1"/>
  <c r="Y46" i="1"/>
  <c r="Y45" i="1"/>
  <c r="E45" i="1"/>
  <c r="Y44" i="1"/>
  <c r="Y43" i="1"/>
  <c r="R43" i="1"/>
  <c r="E43" i="1"/>
  <c r="S43" i="1" s="1"/>
  <c r="Y42" i="1"/>
  <c r="R42" i="1"/>
  <c r="E42" i="1"/>
  <c r="Y41" i="1"/>
  <c r="R41" i="1"/>
  <c r="E41" i="1"/>
  <c r="S41" i="1" s="1"/>
  <c r="Y40" i="1"/>
  <c r="R40" i="1"/>
  <c r="E40" i="1"/>
  <c r="Y39" i="1"/>
  <c r="Y38" i="1"/>
  <c r="Y37" i="1"/>
  <c r="Y36" i="1"/>
  <c r="Y35" i="1"/>
  <c r="R35" i="1"/>
  <c r="Y34" i="1"/>
  <c r="R34" i="1"/>
  <c r="E34" i="1"/>
  <c r="Y33" i="1"/>
  <c r="R33" i="1"/>
  <c r="E33" i="1"/>
  <c r="Y32" i="1"/>
  <c r="R32" i="1"/>
  <c r="E32" i="1"/>
  <c r="S32" i="1" s="1"/>
  <c r="Y31" i="1"/>
  <c r="Y30" i="1"/>
  <c r="Y29" i="1"/>
  <c r="Y28" i="1"/>
  <c r="Y27" i="1"/>
  <c r="R27" i="1"/>
  <c r="E27" i="1"/>
  <c r="S27" i="1" s="1"/>
  <c r="Y26" i="1"/>
  <c r="R26" i="1"/>
  <c r="E26" i="1"/>
  <c r="Y25" i="1"/>
  <c r="R25" i="1"/>
  <c r="E25" i="1"/>
  <c r="S25" i="1" s="1"/>
  <c r="Y24" i="1"/>
  <c r="R24" i="1"/>
  <c r="E24" i="1"/>
  <c r="S24" i="1" s="1"/>
  <c r="Y23" i="1"/>
  <c r="Y22" i="1"/>
  <c r="Y21" i="1"/>
  <c r="Y20" i="1"/>
  <c r="Y19" i="1"/>
  <c r="R19" i="1"/>
  <c r="E19" i="1"/>
  <c r="S19" i="1" s="1"/>
  <c r="Y18" i="1"/>
  <c r="R18" i="1"/>
  <c r="E18" i="1"/>
  <c r="Y17" i="1"/>
  <c r="R17" i="1"/>
  <c r="E17" i="1"/>
  <c r="S17" i="1" s="1"/>
  <c r="Y16" i="1"/>
  <c r="R16" i="1"/>
  <c r="E16" i="1"/>
  <c r="S16" i="1" s="1"/>
  <c r="Y15" i="1"/>
  <c r="Y14" i="1"/>
  <c r="Y13" i="1"/>
  <c r="Y12" i="1"/>
  <c r="Y11" i="1"/>
  <c r="R11" i="1"/>
  <c r="E11" i="1"/>
  <c r="S11" i="1" s="1"/>
  <c r="Y10" i="1"/>
  <c r="R10" i="1"/>
  <c r="E10" i="1"/>
  <c r="Y9" i="1"/>
  <c r="R9" i="1"/>
  <c r="E9" i="1"/>
  <c r="S9" i="1" s="1"/>
  <c r="Y8" i="1"/>
  <c r="R8" i="1"/>
  <c r="E8" i="1"/>
  <c r="Y7" i="1"/>
  <c r="U2" i="1"/>
  <c r="V2" i="1" s="1"/>
  <c r="N2" i="1"/>
  <c r="M2" i="1"/>
  <c r="G53" i="4"/>
  <c r="C53" i="4"/>
  <c r="G33" i="4"/>
  <c r="C33" i="4"/>
  <c r="G52" i="4"/>
  <c r="C52" i="4"/>
  <c r="G32" i="4"/>
  <c r="C32" i="4"/>
  <c r="S346" i="1"/>
  <c r="S360" i="1"/>
  <c r="R290" i="1"/>
  <c r="R306" i="1"/>
  <c r="R322" i="1"/>
  <c r="R338" i="1"/>
  <c r="R354" i="1"/>
  <c r="R361" i="1"/>
  <c r="R258" i="1"/>
  <c r="R274" i="1"/>
  <c r="R265" i="1"/>
  <c r="R281" i="1"/>
  <c r="R297" i="1"/>
  <c r="R313" i="1"/>
  <c r="R329" i="1"/>
  <c r="R345" i="1"/>
  <c r="R362" i="1"/>
  <c r="R314" i="1"/>
  <c r="R330" i="1"/>
  <c r="R346" i="1"/>
  <c r="S200" i="1"/>
  <c r="S123" i="1"/>
  <c r="S91" i="1"/>
  <c r="S107" i="1"/>
  <c r="S51" i="1"/>
  <c r="S153" i="1"/>
  <c r="S266" i="1"/>
  <c r="S202" i="1"/>
  <c r="S115" i="1"/>
  <c r="S96" i="1"/>
  <c r="S209" i="1"/>
  <c r="S97" i="1"/>
  <c r="S187" i="1"/>
  <c r="S179" i="1"/>
  <c r="S217" i="1"/>
  <c r="S256" i="1"/>
  <c r="S289" i="1"/>
  <c r="S361" i="1"/>
  <c r="S329" i="1"/>
  <c r="K52" i="4"/>
  <c r="C51" i="4"/>
  <c r="G31" i="4"/>
  <c r="C31" i="4"/>
  <c r="G50" i="4"/>
  <c r="C50" i="4"/>
  <c r="G30" i="4"/>
  <c r="C30" i="4"/>
  <c r="D11" i="3"/>
  <c r="O11" i="3"/>
  <c r="D14" i="3"/>
  <c r="O14" i="3"/>
  <c r="N15" i="3"/>
  <c r="D7" i="3"/>
  <c r="E7" i="3" s="1"/>
  <c r="N9" i="3"/>
  <c r="N16" i="3"/>
  <c r="N17" i="3"/>
  <c r="N12" i="3"/>
  <c r="G49" i="4"/>
  <c r="C49" i="4"/>
  <c r="G29" i="4"/>
  <c r="C29" i="4"/>
  <c r="G48" i="4"/>
  <c r="C48" i="4"/>
  <c r="G28" i="4"/>
  <c r="C28" i="4"/>
  <c r="C27" i="4"/>
  <c r="G27" i="4"/>
  <c r="G47" i="4"/>
  <c r="C5" i="4"/>
  <c r="C47" i="4"/>
  <c r="G26" i="4"/>
  <c r="G25" i="4"/>
  <c r="G24" i="4"/>
  <c r="C25" i="4"/>
  <c r="D8" i="3"/>
  <c r="E8" i="3" s="1"/>
  <c r="O8" i="3"/>
  <c r="F2" i="3"/>
  <c r="C45" i="4"/>
  <c r="D9" i="3"/>
  <c r="O9" i="3"/>
  <c r="C23" i="4"/>
  <c r="C43" i="4"/>
  <c r="K53" i="4"/>
  <c r="G51" i="4"/>
  <c r="K6" i="4"/>
  <c r="J6" i="4"/>
  <c r="J5" i="4"/>
  <c r="A39" i="4"/>
  <c r="A36" i="4"/>
  <c r="F2" i="4"/>
  <c r="J2" i="4"/>
  <c r="J23" i="4"/>
  <c r="J43" i="4"/>
  <c r="G2" i="4"/>
  <c r="G23" i="4"/>
  <c r="G43" i="4"/>
  <c r="K4" i="4"/>
  <c r="A55" i="4"/>
  <c r="A54" i="4"/>
  <c r="A53" i="4"/>
  <c r="A52" i="4"/>
  <c r="J51" i="4"/>
  <c r="A51" i="4"/>
  <c r="A50" i="4"/>
  <c r="A49" i="4"/>
  <c r="A48" i="4"/>
  <c r="A47" i="4"/>
  <c r="A46" i="4"/>
  <c r="A45" i="4"/>
  <c r="I44" i="4"/>
  <c r="A44" i="4"/>
  <c r="M43" i="4"/>
  <c r="B23" i="4"/>
  <c r="B43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J4" i="4"/>
  <c r="K3" i="4"/>
  <c r="J3" i="4"/>
  <c r="L19" i="3"/>
  <c r="D16" i="3"/>
  <c r="O16" i="3"/>
  <c r="D12" i="3"/>
  <c r="O12" i="3"/>
  <c r="D10" i="3"/>
  <c r="E10" i="3" s="1"/>
  <c r="O10" i="3"/>
  <c r="N2" i="3"/>
  <c r="Q2" i="3" s="1"/>
  <c r="H2" i="3"/>
  <c r="N8" i="3"/>
  <c r="D17" i="3"/>
  <c r="O17" i="3"/>
  <c r="N13" i="3"/>
  <c r="N11" i="3"/>
  <c r="N10" i="3"/>
  <c r="D13" i="3"/>
  <c r="O13" i="3"/>
  <c r="L36" i="4"/>
  <c r="L37" i="4"/>
  <c r="K34" i="4"/>
  <c r="K35" i="4"/>
  <c r="J54" i="4"/>
  <c r="K46" i="4"/>
  <c r="J55" i="4"/>
  <c r="K5" i="4"/>
  <c r="K26" i="4"/>
  <c r="K2" i="4"/>
  <c r="K23" i="4"/>
  <c r="K43" i="4"/>
  <c r="K25" i="4"/>
  <c r="J47" i="4"/>
  <c r="K33" i="4"/>
  <c r="K29" i="4"/>
  <c r="K32" i="4"/>
  <c r="F23" i="4"/>
  <c r="F43" i="4"/>
  <c r="K50" i="4"/>
  <c r="K24" i="4"/>
  <c r="K28" i="4"/>
  <c r="J53" i="4"/>
  <c r="J49" i="4"/>
  <c r="J44" i="4"/>
  <c r="J48" i="4"/>
  <c r="J45" i="4"/>
  <c r="K47" i="4"/>
  <c r="K27" i="4"/>
  <c r="K48" i="4"/>
  <c r="F56" i="4"/>
  <c r="C26" i="4"/>
  <c r="J52" i="4"/>
  <c r="K45" i="4"/>
  <c r="J50" i="4"/>
  <c r="K49" i="4"/>
  <c r="K54" i="4"/>
  <c r="K51" i="4"/>
  <c r="B56" i="4"/>
  <c r="K30" i="4"/>
  <c r="J46" i="4"/>
  <c r="K44" i="4"/>
  <c r="K31" i="4"/>
  <c r="G56" i="4"/>
  <c r="D15" i="3"/>
  <c r="E15" i="3" s="1"/>
  <c r="O15" i="3"/>
  <c r="N14" i="3"/>
  <c r="N7" i="3"/>
  <c r="C56" i="4"/>
  <c r="K56" i="4"/>
  <c r="J56" i="4"/>
  <c r="K19" i="3"/>
  <c r="L52" i="4" l="1"/>
  <c r="M52" i="4" s="1"/>
  <c r="L56" i="4"/>
  <c r="F11" i="3"/>
  <c r="G11" i="3" s="1"/>
  <c r="H11" i="3" s="1"/>
  <c r="I11" i="3" s="1"/>
  <c r="E11" i="3"/>
  <c r="E9" i="3"/>
  <c r="E16" i="3"/>
  <c r="E17" i="3"/>
  <c r="F10" i="3"/>
  <c r="G10" i="3" s="1"/>
  <c r="H10" i="3" s="1"/>
  <c r="I10" i="3" s="1"/>
  <c r="F13" i="3"/>
  <c r="G13" i="3" s="1"/>
  <c r="H13" i="3" s="1"/>
  <c r="I13" i="3" s="1"/>
  <c r="F7" i="3"/>
  <c r="G7" i="3" s="1"/>
  <c r="O19" i="3"/>
  <c r="F12" i="3"/>
  <c r="G12" i="3" s="1"/>
  <c r="H12" i="3" s="1"/>
  <c r="I12" i="3" s="1"/>
  <c r="E14" i="3"/>
  <c r="F14" i="3"/>
  <c r="G14" i="3" s="1"/>
  <c r="H14" i="3" s="1"/>
  <c r="I14" i="3" s="1"/>
  <c r="F8" i="3"/>
  <c r="G8" i="3" s="1"/>
  <c r="H8" i="3" s="1"/>
  <c r="I8" i="3" s="1"/>
  <c r="F15" i="3"/>
  <c r="G15" i="3" s="1"/>
  <c r="H15" i="3" s="1"/>
  <c r="I15" i="3" s="1"/>
  <c r="E12" i="3"/>
  <c r="F9" i="3"/>
  <c r="G9" i="3" s="1"/>
  <c r="H9" i="3" s="1"/>
  <c r="I9" i="3" s="1"/>
  <c r="F17" i="3"/>
  <c r="G17" i="3" s="1"/>
  <c r="H17" i="3" s="1"/>
  <c r="I17" i="3" s="1"/>
  <c r="E13" i="3"/>
  <c r="F16" i="3"/>
  <c r="G16" i="3" s="1"/>
  <c r="H16" i="3" s="1"/>
  <c r="I16" i="3" s="1"/>
  <c r="E19" i="3"/>
  <c r="O7" i="3"/>
  <c r="S31" i="1"/>
  <c r="S299" i="1"/>
  <c r="S315" i="1"/>
  <c r="S42" i="1"/>
  <c r="S93" i="1"/>
  <c r="S194" i="1"/>
  <c r="S211" i="1"/>
  <c r="S259" i="1"/>
  <c r="S314" i="1"/>
  <c r="S282" i="1"/>
  <c r="S226" i="1"/>
  <c r="S23" i="1"/>
  <c r="S18" i="1"/>
  <c r="S26" i="1"/>
  <c r="S34" i="1"/>
  <c r="S50" i="1"/>
  <c r="S66" i="1"/>
  <c r="S74" i="1"/>
  <c r="S82" i="1"/>
  <c r="S90" i="1"/>
  <c r="S275" i="1"/>
  <c r="S325" i="1"/>
  <c r="U364" i="1"/>
  <c r="S95" i="1"/>
  <c r="S186" i="1"/>
  <c r="S201" i="1"/>
  <c r="R327" i="1"/>
  <c r="E327" i="1"/>
  <c r="R279" i="1"/>
  <c r="E279" i="1"/>
  <c r="R247" i="1"/>
  <c r="E247" i="1"/>
  <c r="R207" i="1"/>
  <c r="E207" i="1"/>
  <c r="R47" i="1"/>
  <c r="E47" i="1"/>
  <c r="R342" i="1"/>
  <c r="E342" i="1"/>
  <c r="R294" i="1"/>
  <c r="E294" i="1"/>
  <c r="E238" i="1"/>
  <c r="R238" i="1"/>
  <c r="R190" i="1"/>
  <c r="E190" i="1"/>
  <c r="R46" i="1"/>
  <c r="E46" i="1"/>
  <c r="R293" i="1"/>
  <c r="E293" i="1"/>
  <c r="S253" i="1"/>
  <c r="R197" i="1"/>
  <c r="E197" i="1"/>
  <c r="R189" i="1"/>
  <c r="E189" i="1"/>
  <c r="R181" i="1"/>
  <c r="E181" i="1"/>
  <c r="S173" i="1"/>
  <c r="S165" i="1"/>
  <c r="E157" i="1"/>
  <c r="R157" i="1"/>
  <c r="R149" i="1"/>
  <c r="E149" i="1"/>
  <c r="E141" i="1"/>
  <c r="R141" i="1"/>
  <c r="R133" i="1"/>
  <c r="E133" i="1"/>
  <c r="R125" i="1"/>
  <c r="E125" i="1"/>
  <c r="R117" i="1"/>
  <c r="E117" i="1"/>
  <c r="R109" i="1"/>
  <c r="E109" i="1"/>
  <c r="R85" i="1"/>
  <c r="E85" i="1"/>
  <c r="R77" i="1"/>
  <c r="E77" i="1"/>
  <c r="R69" i="1"/>
  <c r="E69" i="1"/>
  <c r="R61" i="1"/>
  <c r="E61" i="1"/>
  <c r="R53" i="1"/>
  <c r="E53" i="1"/>
  <c r="S86" i="1"/>
  <c r="R351" i="1"/>
  <c r="E351" i="1"/>
  <c r="E311" i="1"/>
  <c r="R311" i="1"/>
  <c r="R231" i="1"/>
  <c r="E231" i="1"/>
  <c r="R191" i="1"/>
  <c r="E191" i="1"/>
  <c r="S39" i="1"/>
  <c r="R358" i="1"/>
  <c r="E358" i="1"/>
  <c r="R278" i="1"/>
  <c r="E278" i="1"/>
  <c r="R246" i="1"/>
  <c r="E246" i="1"/>
  <c r="E206" i="1"/>
  <c r="R206" i="1"/>
  <c r="R166" i="1"/>
  <c r="E166" i="1"/>
  <c r="S150" i="1"/>
  <c r="R134" i="1"/>
  <c r="E134" i="1"/>
  <c r="E102" i="1"/>
  <c r="R102" i="1"/>
  <c r="R70" i="1"/>
  <c r="E70" i="1"/>
  <c r="E22" i="1"/>
  <c r="R22" i="1"/>
  <c r="E54" i="1"/>
  <c r="R86" i="1"/>
  <c r="S340" i="1"/>
  <c r="R23" i="1"/>
  <c r="R301" i="1"/>
  <c r="E301" i="1"/>
  <c r="E269" i="1"/>
  <c r="R269" i="1"/>
  <c r="S13" i="1"/>
  <c r="R95" i="1"/>
  <c r="R13" i="1"/>
  <c r="E262" i="1"/>
  <c r="E318" i="1"/>
  <c r="R15" i="1"/>
  <c r="R300" i="1"/>
  <c r="E300" i="1"/>
  <c r="R268" i="1"/>
  <c r="E268" i="1"/>
  <c r="R236" i="1"/>
  <c r="E236" i="1"/>
  <c r="R204" i="1"/>
  <c r="E204" i="1"/>
  <c r="E172" i="1"/>
  <c r="R172" i="1"/>
  <c r="R140" i="1"/>
  <c r="E140" i="1"/>
  <c r="E92" i="1"/>
  <c r="R92" i="1"/>
  <c r="R84" i="1"/>
  <c r="E84" i="1"/>
  <c r="E68" i="1"/>
  <c r="R68" i="1"/>
  <c r="R52" i="1"/>
  <c r="E52" i="1"/>
  <c r="R28" i="1"/>
  <c r="E28" i="1"/>
  <c r="R183" i="1"/>
  <c r="E135" i="1"/>
  <c r="E101" i="1"/>
  <c r="E108" i="1"/>
  <c r="S160" i="1"/>
  <c r="E332" i="1"/>
  <c r="R343" i="1"/>
  <c r="E343" i="1"/>
  <c r="R303" i="1"/>
  <c r="E303" i="1"/>
  <c r="R263" i="1"/>
  <c r="E263" i="1"/>
  <c r="R223" i="1"/>
  <c r="E223" i="1"/>
  <c r="S183" i="1"/>
  <c r="R167" i="1"/>
  <c r="E167" i="1"/>
  <c r="S119" i="1"/>
  <c r="R103" i="1"/>
  <c r="E103" i="1"/>
  <c r="R87" i="1"/>
  <c r="E87" i="1"/>
  <c r="R71" i="1"/>
  <c r="E71" i="1"/>
  <c r="S233" i="1"/>
  <c r="S336" i="1"/>
  <c r="S354" i="1"/>
  <c r="R31" i="1"/>
  <c r="R326" i="1"/>
  <c r="E326" i="1"/>
  <c r="R286" i="1"/>
  <c r="E286" i="1"/>
  <c r="R254" i="1"/>
  <c r="E254" i="1"/>
  <c r="R222" i="1"/>
  <c r="E222" i="1"/>
  <c r="E174" i="1"/>
  <c r="R174" i="1"/>
  <c r="R30" i="1"/>
  <c r="E30" i="1"/>
  <c r="R341" i="1"/>
  <c r="E341" i="1"/>
  <c r="R245" i="1"/>
  <c r="E245" i="1"/>
  <c r="R213" i="1"/>
  <c r="E213" i="1"/>
  <c r="E37" i="1"/>
  <c r="R37" i="1"/>
  <c r="R356" i="1"/>
  <c r="E356" i="1"/>
  <c r="R324" i="1"/>
  <c r="E324" i="1"/>
  <c r="E292" i="1"/>
  <c r="R292" i="1"/>
  <c r="R260" i="1"/>
  <c r="E260" i="1"/>
  <c r="E228" i="1"/>
  <c r="R228" i="1"/>
  <c r="S196" i="1"/>
  <c r="R164" i="1"/>
  <c r="E164" i="1"/>
  <c r="R12" i="1"/>
  <c r="E12" i="1"/>
  <c r="S349" i="1"/>
  <c r="S8" i="1"/>
  <c r="E14" i="1"/>
  <c r="R21" i="1"/>
  <c r="S88" i="1"/>
  <c r="E142" i="1"/>
  <c r="R173" i="1"/>
  <c r="E359" i="1"/>
  <c r="R359" i="1"/>
  <c r="R319" i="1"/>
  <c r="E319" i="1"/>
  <c r="R287" i="1"/>
  <c r="E287" i="1"/>
  <c r="R199" i="1"/>
  <c r="E199" i="1"/>
  <c r="R350" i="1"/>
  <c r="E350" i="1"/>
  <c r="R310" i="1"/>
  <c r="E310" i="1"/>
  <c r="R270" i="1"/>
  <c r="E270" i="1"/>
  <c r="R230" i="1"/>
  <c r="E230" i="1"/>
  <c r="R198" i="1"/>
  <c r="E198" i="1"/>
  <c r="R158" i="1"/>
  <c r="E158" i="1"/>
  <c r="R126" i="1"/>
  <c r="E126" i="1"/>
  <c r="E110" i="1"/>
  <c r="R110" i="1"/>
  <c r="E94" i="1"/>
  <c r="R94" i="1"/>
  <c r="E78" i="1"/>
  <c r="R78" i="1"/>
  <c r="R62" i="1"/>
  <c r="E62" i="1"/>
  <c r="R333" i="1"/>
  <c r="E333" i="1"/>
  <c r="R309" i="1"/>
  <c r="E309" i="1"/>
  <c r="R261" i="1"/>
  <c r="E261" i="1"/>
  <c r="E221" i="1"/>
  <c r="R221" i="1"/>
  <c r="S21" i="1"/>
  <c r="E151" i="1"/>
  <c r="R308" i="1"/>
  <c r="E308" i="1"/>
  <c r="R276" i="1"/>
  <c r="E276" i="1"/>
  <c r="R244" i="1"/>
  <c r="E244" i="1"/>
  <c r="R212" i="1"/>
  <c r="E212" i="1"/>
  <c r="R180" i="1"/>
  <c r="E180" i="1"/>
  <c r="R148" i="1"/>
  <c r="E148" i="1"/>
  <c r="R116" i="1"/>
  <c r="E116" i="1"/>
  <c r="R100" i="1"/>
  <c r="E100" i="1"/>
  <c r="R60" i="1"/>
  <c r="E60" i="1"/>
  <c r="R44" i="1"/>
  <c r="E44" i="1"/>
  <c r="R36" i="1"/>
  <c r="E36" i="1"/>
  <c r="E55" i="1"/>
  <c r="E239" i="1"/>
  <c r="E76" i="1"/>
  <c r="R188" i="1"/>
  <c r="S45" i="1"/>
  <c r="R335" i="1"/>
  <c r="E335" i="1"/>
  <c r="R295" i="1"/>
  <c r="E295" i="1"/>
  <c r="E255" i="1"/>
  <c r="R255" i="1"/>
  <c r="R215" i="1"/>
  <c r="E215" i="1"/>
  <c r="R175" i="1"/>
  <c r="E175" i="1"/>
  <c r="R159" i="1"/>
  <c r="E159" i="1"/>
  <c r="R143" i="1"/>
  <c r="E143" i="1"/>
  <c r="R127" i="1"/>
  <c r="E127" i="1"/>
  <c r="E111" i="1"/>
  <c r="R111" i="1"/>
  <c r="R79" i="1"/>
  <c r="E79" i="1"/>
  <c r="R63" i="1"/>
  <c r="E63" i="1"/>
  <c r="S15" i="1"/>
  <c r="R119" i="1"/>
  <c r="S229" i="1"/>
  <c r="R334" i="1"/>
  <c r="E334" i="1"/>
  <c r="R302" i="1"/>
  <c r="E302" i="1"/>
  <c r="R214" i="1"/>
  <c r="E214" i="1"/>
  <c r="E182" i="1"/>
  <c r="R182" i="1"/>
  <c r="S38" i="1"/>
  <c r="E357" i="1"/>
  <c r="R357" i="1"/>
  <c r="R317" i="1"/>
  <c r="E317" i="1"/>
  <c r="R285" i="1"/>
  <c r="E285" i="1"/>
  <c r="R277" i="1"/>
  <c r="E277" i="1"/>
  <c r="R237" i="1"/>
  <c r="E237" i="1"/>
  <c r="R205" i="1"/>
  <c r="E205" i="1"/>
  <c r="R29" i="1"/>
  <c r="E29" i="1"/>
  <c r="R348" i="1"/>
  <c r="E348" i="1"/>
  <c r="R316" i="1"/>
  <c r="E316" i="1"/>
  <c r="R284" i="1"/>
  <c r="E284" i="1"/>
  <c r="R252" i="1"/>
  <c r="E252" i="1"/>
  <c r="R220" i="1"/>
  <c r="E220" i="1"/>
  <c r="S188" i="1"/>
  <c r="R156" i="1"/>
  <c r="E156" i="1"/>
  <c r="E132" i="1"/>
  <c r="R132" i="1"/>
  <c r="R20" i="1"/>
  <c r="E20" i="1"/>
  <c r="E271" i="1"/>
  <c r="S64" i="1"/>
  <c r="R118" i="1"/>
  <c r="S124" i="1"/>
  <c r="R150" i="1"/>
  <c r="S40" i="1"/>
  <c r="S248" i="1"/>
  <c r="S328" i="1"/>
  <c r="S33" i="1"/>
  <c r="S48" i="1"/>
  <c r="S243" i="1"/>
  <c r="S35" i="1"/>
  <c r="D364" i="1"/>
  <c r="E355" i="1"/>
  <c r="S7" i="1"/>
  <c r="R7" i="1"/>
  <c r="G19" i="3" l="1"/>
  <c r="H7" i="3"/>
  <c r="S143" i="1"/>
  <c r="S53" i="1"/>
  <c r="S279" i="1"/>
  <c r="S326" i="1"/>
  <c r="S166" i="1"/>
  <c r="S156" i="1"/>
  <c r="S79" i="1"/>
  <c r="S159" i="1"/>
  <c r="S295" i="1"/>
  <c r="S239" i="1"/>
  <c r="S100" i="1"/>
  <c r="S212" i="1"/>
  <c r="S151" i="1"/>
  <c r="S198" i="1"/>
  <c r="S350" i="1"/>
  <c r="S14" i="1"/>
  <c r="S292" i="1"/>
  <c r="S174" i="1"/>
  <c r="S71" i="1"/>
  <c r="S167" i="1"/>
  <c r="S303" i="1"/>
  <c r="S108" i="1"/>
  <c r="S61" i="1"/>
  <c r="S109" i="1"/>
  <c r="S190" i="1"/>
  <c r="I190" i="1"/>
  <c r="J190" i="1" s="1"/>
  <c r="S47" i="1"/>
  <c r="S327" i="1"/>
  <c r="S308" i="1"/>
  <c r="S22" i="1"/>
  <c r="S29" i="1"/>
  <c r="S255" i="1"/>
  <c r="S309" i="1"/>
  <c r="S284" i="1"/>
  <c r="S205" i="1"/>
  <c r="S317" i="1"/>
  <c r="S182" i="1"/>
  <c r="S55" i="1"/>
  <c r="S333" i="1"/>
  <c r="S94" i="1"/>
  <c r="S359" i="1"/>
  <c r="S324" i="1"/>
  <c r="S245" i="1"/>
  <c r="S222" i="1"/>
  <c r="S101" i="1"/>
  <c r="S300" i="1"/>
  <c r="S311" i="1"/>
  <c r="S141" i="1"/>
  <c r="S63" i="1"/>
  <c r="S263" i="1"/>
  <c r="S85" i="1"/>
  <c r="S140" i="1"/>
  <c r="S358" i="1"/>
  <c r="S355" i="1"/>
  <c r="S271" i="1"/>
  <c r="S214" i="1"/>
  <c r="S175" i="1"/>
  <c r="S335" i="1"/>
  <c r="S36" i="1"/>
  <c r="S116" i="1"/>
  <c r="S244" i="1"/>
  <c r="S230" i="1"/>
  <c r="S199" i="1"/>
  <c r="S87" i="1"/>
  <c r="S343" i="1"/>
  <c r="S135" i="1"/>
  <c r="S68" i="1"/>
  <c r="S172" i="1"/>
  <c r="S102" i="1"/>
  <c r="S206" i="1"/>
  <c r="S351" i="1"/>
  <c r="S69" i="1"/>
  <c r="S117" i="1"/>
  <c r="S149" i="1"/>
  <c r="S207" i="1"/>
  <c r="S334" i="1"/>
  <c r="S180" i="1"/>
  <c r="S310" i="1"/>
  <c r="S231" i="1"/>
  <c r="S46" i="1"/>
  <c r="S285" i="1"/>
  <c r="F285" i="1"/>
  <c r="S76" i="1"/>
  <c r="S78" i="1"/>
  <c r="S164" i="1"/>
  <c r="S268" i="1"/>
  <c r="S197" i="1"/>
  <c r="E364" i="1"/>
  <c r="I70" i="1" s="1"/>
  <c r="J70" i="1" s="1"/>
  <c r="R364" i="1"/>
  <c r="S316" i="1"/>
  <c r="I316" i="1"/>
  <c r="J316" i="1" s="1"/>
  <c r="S237" i="1"/>
  <c r="S111" i="1"/>
  <c r="I111" i="1"/>
  <c r="J111" i="1" s="1"/>
  <c r="S110" i="1"/>
  <c r="F110" i="1"/>
  <c r="S142" i="1"/>
  <c r="F142" i="1"/>
  <c r="S356" i="1"/>
  <c r="S341" i="1"/>
  <c r="F254" i="1"/>
  <c r="S254" i="1"/>
  <c r="S84" i="1"/>
  <c r="S204" i="1"/>
  <c r="S269" i="1"/>
  <c r="S54" i="1"/>
  <c r="F134" i="1"/>
  <c r="S134" i="1"/>
  <c r="S246" i="1"/>
  <c r="S181" i="1"/>
  <c r="S238" i="1"/>
  <c r="I238" i="1"/>
  <c r="J238" i="1" s="1"/>
  <c r="S158" i="1"/>
  <c r="S37" i="1"/>
  <c r="F37" i="1"/>
  <c r="S92" i="1"/>
  <c r="S133" i="1"/>
  <c r="S252" i="1"/>
  <c r="S213" i="1"/>
  <c r="F213" i="1"/>
  <c r="S52" i="1"/>
  <c r="I52" i="1"/>
  <c r="J52" i="1" s="1"/>
  <c r="F52" i="1"/>
  <c r="S70" i="1"/>
  <c r="F70" i="1"/>
  <c r="S20" i="1"/>
  <c r="I20" i="1"/>
  <c r="J20" i="1" s="1"/>
  <c r="F357" i="1"/>
  <c r="S357" i="1"/>
  <c r="S302" i="1"/>
  <c r="I127" i="1"/>
  <c r="J127" i="1" s="1"/>
  <c r="S127" i="1"/>
  <c r="S215" i="1"/>
  <c r="S44" i="1"/>
  <c r="F44" i="1"/>
  <c r="I148" i="1"/>
  <c r="J148" i="1" s="1"/>
  <c r="F148" i="1"/>
  <c r="S148" i="1"/>
  <c r="S276" i="1"/>
  <c r="F276" i="1"/>
  <c r="S221" i="1"/>
  <c r="F221" i="1"/>
  <c r="S62" i="1"/>
  <c r="I62" i="1"/>
  <c r="J62" i="1" s="1"/>
  <c r="F62" i="1"/>
  <c r="S126" i="1"/>
  <c r="S270" i="1"/>
  <c r="S287" i="1"/>
  <c r="S228" i="1"/>
  <c r="F228" i="1"/>
  <c r="F103" i="1"/>
  <c r="S103" i="1"/>
  <c r="S223" i="1"/>
  <c r="F223" i="1"/>
  <c r="S332" i="1"/>
  <c r="S318" i="1"/>
  <c r="F318" i="1"/>
  <c r="S301" i="1"/>
  <c r="F301" i="1"/>
  <c r="S191" i="1"/>
  <c r="F191" i="1"/>
  <c r="S77" i="1"/>
  <c r="F77" i="1"/>
  <c r="I125" i="1"/>
  <c r="J125" i="1" s="1"/>
  <c r="F125" i="1"/>
  <c r="S125" i="1"/>
  <c r="S293" i="1"/>
  <c r="F293" i="1"/>
  <c r="S294" i="1"/>
  <c r="F294" i="1"/>
  <c r="I247" i="1"/>
  <c r="J247" i="1" s="1"/>
  <c r="S247" i="1"/>
  <c r="F247" i="1"/>
  <c r="S60" i="1"/>
  <c r="S319" i="1"/>
  <c r="F342" i="1"/>
  <c r="I342" i="1"/>
  <c r="J342" i="1" s="1"/>
  <c r="S342" i="1"/>
  <c r="F132" i="1"/>
  <c r="S132" i="1"/>
  <c r="I92" i="1"/>
  <c r="J92" i="1" s="1"/>
  <c r="S220" i="1"/>
  <c r="I220" i="1"/>
  <c r="J220" i="1" s="1"/>
  <c r="F220" i="1"/>
  <c r="S348" i="1"/>
  <c r="F348" i="1"/>
  <c r="S277" i="1"/>
  <c r="F277" i="1"/>
  <c r="S261" i="1"/>
  <c r="I261" i="1"/>
  <c r="J261" i="1" s="1"/>
  <c r="F261" i="1"/>
  <c r="S12" i="1"/>
  <c r="F12" i="1"/>
  <c r="S260" i="1"/>
  <c r="S30" i="1"/>
  <c r="S286" i="1"/>
  <c r="F286" i="1"/>
  <c r="F28" i="1"/>
  <c r="S28" i="1"/>
  <c r="F236" i="1"/>
  <c r="S236" i="1"/>
  <c r="I262" i="1"/>
  <c r="J262" i="1" s="1"/>
  <c r="S262" i="1"/>
  <c r="S278" i="1"/>
  <c r="I278" i="1"/>
  <c r="J278" i="1" s="1"/>
  <c r="F278" i="1"/>
  <c r="S157" i="1"/>
  <c r="I157" i="1"/>
  <c r="J157" i="1" s="1"/>
  <c r="S189" i="1"/>
  <c r="F189" i="1"/>
  <c r="F181" i="1" l="1"/>
  <c r="F133" i="1"/>
  <c r="F84" i="1"/>
  <c r="H19" i="3"/>
  <c r="I19" i="3" s="1"/>
  <c r="I7" i="3"/>
  <c r="J7" i="3" s="1"/>
  <c r="I358" i="1"/>
  <c r="J358" i="1" s="1"/>
  <c r="I279" i="1"/>
  <c r="J279" i="1" s="1"/>
  <c r="I175" i="1"/>
  <c r="J175" i="1" s="1"/>
  <c r="I189" i="1"/>
  <c r="J189" i="1" s="1"/>
  <c r="F262" i="1"/>
  <c r="F30" i="1"/>
  <c r="F319" i="1"/>
  <c r="F332" i="1"/>
  <c r="F287" i="1"/>
  <c r="I215" i="1"/>
  <c r="J215" i="1" s="1"/>
  <c r="I357" i="1"/>
  <c r="J357" i="1" s="1"/>
  <c r="I37" i="1"/>
  <c r="J37" i="1" s="1"/>
  <c r="F197" i="1"/>
  <c r="F157" i="1"/>
  <c r="F260" i="1"/>
  <c r="I277" i="1"/>
  <c r="J277" i="1" s="1"/>
  <c r="I213" i="1"/>
  <c r="J213" i="1" s="1"/>
  <c r="F60" i="1"/>
  <c r="I293" i="1"/>
  <c r="J293" i="1" s="1"/>
  <c r="F126" i="1"/>
  <c r="F127" i="1"/>
  <c r="F20" i="1"/>
  <c r="F54" i="1"/>
  <c r="F341" i="1"/>
  <c r="F94" i="1"/>
  <c r="F309" i="1"/>
  <c r="F76" i="1"/>
  <c r="F207" i="1"/>
  <c r="I244" i="1"/>
  <c r="J244" i="1" s="1"/>
  <c r="F263" i="1"/>
  <c r="I245" i="1"/>
  <c r="J245" i="1" s="1"/>
  <c r="F182" i="1"/>
  <c r="I159" i="1"/>
  <c r="J159" i="1" s="1"/>
  <c r="F302" i="1"/>
  <c r="I63" i="1"/>
  <c r="J63" i="1" s="1"/>
  <c r="F252" i="1"/>
  <c r="F246" i="1"/>
  <c r="F269" i="1"/>
  <c r="F111" i="1"/>
  <c r="F116" i="1"/>
  <c r="F198" i="1"/>
  <c r="I252" i="1"/>
  <c r="J252" i="1" s="1"/>
  <c r="F158" i="1"/>
  <c r="F204" i="1"/>
  <c r="F356" i="1"/>
  <c r="F343" i="1"/>
  <c r="I133" i="1"/>
  <c r="J133" i="1" s="1"/>
  <c r="F270" i="1"/>
  <c r="F215" i="1"/>
  <c r="I158" i="1"/>
  <c r="J158" i="1" s="1"/>
  <c r="I134" i="1"/>
  <c r="J134" i="1" s="1"/>
  <c r="F164" i="1"/>
  <c r="F358" i="1"/>
  <c r="F311" i="1"/>
  <c r="I76" i="1"/>
  <c r="J76" i="1" s="1"/>
  <c r="F316" i="1"/>
  <c r="F268" i="1"/>
  <c r="I207" i="1"/>
  <c r="J207" i="1" s="1"/>
  <c r="F102" i="1"/>
  <c r="F87" i="1"/>
  <c r="F271" i="1"/>
  <c r="F300" i="1"/>
  <c r="F317" i="1"/>
  <c r="F190" i="1"/>
  <c r="F159" i="1"/>
  <c r="F29" i="1"/>
  <c r="F174" i="1"/>
  <c r="F53" i="1"/>
  <c r="F172" i="1"/>
  <c r="I335" i="1"/>
  <c r="J335" i="1" s="1"/>
  <c r="F22" i="1"/>
  <c r="I212" i="1"/>
  <c r="J212" i="1" s="1"/>
  <c r="F310" i="1"/>
  <c r="F69" i="1"/>
  <c r="F335" i="1"/>
  <c r="I53" i="1"/>
  <c r="J53" i="1" s="1"/>
  <c r="F63" i="1"/>
  <c r="I333" i="1"/>
  <c r="J333" i="1" s="1"/>
  <c r="F100" i="1"/>
  <c r="I69" i="1"/>
  <c r="J69" i="1" s="1"/>
  <c r="F244" i="1"/>
  <c r="F245" i="1"/>
  <c r="I284" i="1"/>
  <c r="J284" i="1" s="1"/>
  <c r="F108" i="1"/>
  <c r="I156" i="1"/>
  <c r="J156" i="1" s="1"/>
  <c r="I132" i="1"/>
  <c r="J132" i="1" s="1"/>
  <c r="F333" i="1"/>
  <c r="F255" i="1"/>
  <c r="F308" i="1"/>
  <c r="F292" i="1"/>
  <c r="F239" i="1"/>
  <c r="F79" i="1"/>
  <c r="I166" i="1"/>
  <c r="J166" i="1" s="1"/>
  <c r="I285" i="1"/>
  <c r="J285" i="1" s="1"/>
  <c r="I180" i="1"/>
  <c r="J180" i="1" s="1"/>
  <c r="F149" i="1"/>
  <c r="F351" i="1"/>
  <c r="F68" i="1"/>
  <c r="F199" i="1"/>
  <c r="F175" i="1"/>
  <c r="F355" i="1"/>
  <c r="F140" i="1"/>
  <c r="F141" i="1"/>
  <c r="I101" i="1"/>
  <c r="J101" i="1" s="1"/>
  <c r="F324" i="1"/>
  <c r="F205" i="1"/>
  <c r="I255" i="1"/>
  <c r="J255" i="1" s="1"/>
  <c r="F303" i="1"/>
  <c r="F151" i="1"/>
  <c r="I79" i="1"/>
  <c r="J79" i="1" s="1"/>
  <c r="F166" i="1"/>
  <c r="F143" i="1"/>
  <c r="I361" i="1"/>
  <c r="J361" i="1" s="1"/>
  <c r="I283" i="1"/>
  <c r="J283" i="1" s="1"/>
  <c r="I345" i="1"/>
  <c r="J345" i="1" s="1"/>
  <c r="I89" i="1"/>
  <c r="J89" i="1" s="1"/>
  <c r="I289" i="1"/>
  <c r="J289" i="1" s="1"/>
  <c r="I320" i="1"/>
  <c r="J320" i="1" s="1"/>
  <c r="I57" i="1"/>
  <c r="J57" i="1" s="1"/>
  <c r="I131" i="1"/>
  <c r="J131" i="1" s="1"/>
  <c r="I138" i="1"/>
  <c r="J138" i="1" s="1"/>
  <c r="I75" i="1"/>
  <c r="J75" i="1" s="1"/>
  <c r="I26" i="1"/>
  <c r="J26" i="1" s="1"/>
  <c r="I162" i="1"/>
  <c r="J162" i="1" s="1"/>
  <c r="I306" i="1"/>
  <c r="J306" i="1" s="1"/>
  <c r="G323" i="1"/>
  <c r="H323" i="1" s="1"/>
  <c r="F16" i="1"/>
  <c r="F211" i="1"/>
  <c r="F185" i="1"/>
  <c r="F41" i="1"/>
  <c r="F331" i="1"/>
  <c r="G228" i="1"/>
  <c r="H228" i="1" s="1"/>
  <c r="F274" i="1"/>
  <c r="F176" i="1"/>
  <c r="F193" i="1"/>
  <c r="F106" i="1"/>
  <c r="F224" i="1"/>
  <c r="I259" i="1"/>
  <c r="J259" i="1" s="1"/>
  <c r="I97" i="1"/>
  <c r="J97" i="1" s="1"/>
  <c r="I170" i="1"/>
  <c r="J170" i="1" s="1"/>
  <c r="I314" i="1"/>
  <c r="J314" i="1" s="1"/>
  <c r="I362" i="1"/>
  <c r="J362" i="1" s="1"/>
  <c r="I80" i="1"/>
  <c r="J80" i="1" s="1"/>
  <c r="I121" i="1"/>
  <c r="J121" i="1" s="1"/>
  <c r="I34" i="1"/>
  <c r="J34" i="1" s="1"/>
  <c r="I202" i="1"/>
  <c r="J202" i="1" s="1"/>
  <c r="I331" i="1"/>
  <c r="J331" i="1" s="1"/>
  <c r="G343" i="1"/>
  <c r="H343" i="1" s="1"/>
  <c r="F105" i="1"/>
  <c r="F203" i="1"/>
  <c r="F362" i="1"/>
  <c r="G169" i="1"/>
  <c r="H169" i="1" s="1"/>
  <c r="F227" i="1"/>
  <c r="F266" i="1"/>
  <c r="F353" i="1"/>
  <c r="F208" i="1"/>
  <c r="F364" i="1"/>
  <c r="F345" i="1"/>
  <c r="F32" i="1"/>
  <c r="G335" i="1"/>
  <c r="H335" i="1" s="1"/>
  <c r="I291" i="1"/>
  <c r="J291" i="1" s="1"/>
  <c r="F267" i="1"/>
  <c r="G22" i="1"/>
  <c r="H22" i="1" s="1"/>
  <c r="F217" i="1"/>
  <c r="F232" i="1"/>
  <c r="F155" i="1"/>
  <c r="F330" i="1"/>
  <c r="F73" i="1"/>
  <c r="F299" i="1"/>
  <c r="F283" i="1"/>
  <c r="F121" i="1"/>
  <c r="F337" i="1"/>
  <c r="F168" i="1"/>
  <c r="F25" i="1"/>
  <c r="F43" i="1"/>
  <c r="F241" i="1"/>
  <c r="F209" i="1"/>
  <c r="F50" i="1"/>
  <c r="F314" i="1"/>
  <c r="F169" i="1"/>
  <c r="F97" i="1"/>
  <c r="G239" i="1"/>
  <c r="H239" i="1" s="1"/>
  <c r="G173" i="1"/>
  <c r="H173" i="1" s="1"/>
  <c r="G299" i="1"/>
  <c r="H299" i="1" s="1"/>
  <c r="I312" i="1"/>
  <c r="J312" i="1" s="1"/>
  <c r="I193" i="1"/>
  <c r="J193" i="1" s="1"/>
  <c r="F146" i="1"/>
  <c r="F305" i="1"/>
  <c r="G87" i="1"/>
  <c r="H87" i="1" s="1"/>
  <c r="F200" i="1"/>
  <c r="F323" i="1"/>
  <c r="F313" i="1"/>
  <c r="F360" i="1"/>
  <c r="F242" i="1"/>
  <c r="F282" i="1"/>
  <c r="F24" i="1"/>
  <c r="F131" i="1"/>
  <c r="F235" i="1"/>
  <c r="F57" i="1"/>
  <c r="F138" i="1"/>
  <c r="F291" i="1"/>
  <c r="F352" i="1"/>
  <c r="F34" i="1"/>
  <c r="G144" i="1"/>
  <c r="H144" i="1" s="1"/>
  <c r="G360" i="1"/>
  <c r="H360" i="1" s="1"/>
  <c r="G340" i="1"/>
  <c r="H340" i="1" s="1"/>
  <c r="G156" i="1"/>
  <c r="H156" i="1" s="1"/>
  <c r="G81" i="1"/>
  <c r="H81" i="1" s="1"/>
  <c r="G17" i="1"/>
  <c r="H17" i="1" s="1"/>
  <c r="G312" i="1"/>
  <c r="H312" i="1" s="1"/>
  <c r="G320" i="1"/>
  <c r="H320" i="1" s="1"/>
  <c r="I187" i="1"/>
  <c r="J187" i="1" s="1"/>
  <c r="F72" i="1"/>
  <c r="F187" i="1"/>
  <c r="F98" i="1"/>
  <c r="F113" i="1"/>
  <c r="F74" i="1"/>
  <c r="F139" i="1"/>
  <c r="F273" i="1"/>
  <c r="F122" i="1"/>
  <c r="F218" i="1"/>
  <c r="F202" i="1"/>
  <c r="G364" i="1"/>
  <c r="F225" i="1"/>
  <c r="F18" i="1"/>
  <c r="G212" i="1"/>
  <c r="H212" i="1" s="1"/>
  <c r="G352" i="1"/>
  <c r="H352" i="1" s="1"/>
  <c r="G356" i="1"/>
  <c r="H356" i="1" s="1"/>
  <c r="G359" i="1"/>
  <c r="H359" i="1" s="1"/>
  <c r="G120" i="1"/>
  <c r="H120" i="1" s="1"/>
  <c r="G309" i="1"/>
  <c r="H309" i="1" s="1"/>
  <c r="G44" i="1"/>
  <c r="H44" i="1" s="1"/>
  <c r="G321" i="1"/>
  <c r="H321" i="1" s="1"/>
  <c r="G218" i="1"/>
  <c r="H218" i="1" s="1"/>
  <c r="G303" i="1"/>
  <c r="H303" i="1" s="1"/>
  <c r="G79" i="1"/>
  <c r="H79" i="1" s="1"/>
  <c r="G224" i="1"/>
  <c r="H224" i="1" s="1"/>
  <c r="G353" i="1"/>
  <c r="H353" i="1" s="1"/>
  <c r="G105" i="1"/>
  <c r="H105" i="1" s="1"/>
  <c r="G160" i="1"/>
  <c r="H160" i="1" s="1"/>
  <c r="G131" i="1"/>
  <c r="H131" i="1" s="1"/>
  <c r="G301" i="1"/>
  <c r="H301" i="1" s="1"/>
  <c r="G302" i="1"/>
  <c r="H302" i="1" s="1"/>
  <c r="G168" i="1"/>
  <c r="H168" i="1" s="1"/>
  <c r="G21" i="1"/>
  <c r="H21" i="1" s="1"/>
  <c r="G288" i="1"/>
  <c r="H288" i="1" s="1"/>
  <c r="G158" i="1"/>
  <c r="H158" i="1" s="1"/>
  <c r="G88" i="1"/>
  <c r="H88" i="1" s="1"/>
  <c r="G225" i="1"/>
  <c r="H225" i="1" s="1"/>
  <c r="G76" i="1"/>
  <c r="H76" i="1" s="1"/>
  <c r="F10" i="1"/>
  <c r="F162" i="1"/>
  <c r="F361" i="1"/>
  <c r="G60" i="1"/>
  <c r="H60" i="1" s="1"/>
  <c r="F240" i="1"/>
  <c r="F123" i="1"/>
  <c r="F112" i="1"/>
  <c r="F275" i="1"/>
  <c r="F104" i="1"/>
  <c r="F250" i="1"/>
  <c r="G279" i="1"/>
  <c r="H279" i="1" s="1"/>
  <c r="F195" i="1"/>
  <c r="F329" i="1"/>
  <c r="F307" i="1"/>
  <c r="F257" i="1"/>
  <c r="G67" i="1"/>
  <c r="H67" i="1" s="1"/>
  <c r="G262" i="1"/>
  <c r="H262" i="1" s="1"/>
  <c r="G351" i="1"/>
  <c r="H351" i="1" s="1"/>
  <c r="G330" i="1"/>
  <c r="H330" i="1" s="1"/>
  <c r="G47" i="1"/>
  <c r="H47" i="1" s="1"/>
  <c r="G249" i="1"/>
  <c r="H249" i="1" s="1"/>
  <c r="G250" i="1"/>
  <c r="H250" i="1" s="1"/>
  <c r="G261" i="1"/>
  <c r="H261" i="1" s="1"/>
  <c r="G246" i="1"/>
  <c r="H246" i="1" s="1"/>
  <c r="G177" i="1"/>
  <c r="H177" i="1" s="1"/>
  <c r="G136" i="1"/>
  <c r="H136" i="1" s="1"/>
  <c r="G255" i="1"/>
  <c r="H255" i="1" s="1"/>
  <c r="G331" i="1"/>
  <c r="H331" i="1" s="1"/>
  <c r="G32" i="1"/>
  <c r="H32" i="1" s="1"/>
  <c r="G194" i="1"/>
  <c r="H194" i="1" s="1"/>
  <c r="G240" i="1"/>
  <c r="H240" i="1" s="1"/>
  <c r="G74" i="1"/>
  <c r="H74" i="1" s="1"/>
  <c r="G127" i="1"/>
  <c r="H127" i="1" s="1"/>
  <c r="G243" i="1"/>
  <c r="H243" i="1" s="1"/>
  <c r="G83" i="1"/>
  <c r="H83" i="1" s="1"/>
  <c r="G145" i="1"/>
  <c r="H145" i="1" s="1"/>
  <c r="I98" i="1"/>
  <c r="J98" i="1" s="1"/>
  <c r="I328" i="1"/>
  <c r="J328" i="1" s="1"/>
  <c r="F107" i="1"/>
  <c r="F136" i="1"/>
  <c r="F80" i="1"/>
  <c r="F312" i="1"/>
  <c r="F65" i="1"/>
  <c r="F192" i="1"/>
  <c r="F264" i="1"/>
  <c r="F297" i="1"/>
  <c r="F251" i="1"/>
  <c r="F256" i="1"/>
  <c r="F304" i="1"/>
  <c r="F17" i="1"/>
  <c r="G166" i="1"/>
  <c r="H166" i="1" s="1"/>
  <c r="G316" i="1"/>
  <c r="H316" i="1" s="1"/>
  <c r="G345" i="1"/>
  <c r="H345" i="1" s="1"/>
  <c r="G329" i="1"/>
  <c r="H329" i="1" s="1"/>
  <c r="G305" i="1"/>
  <c r="H305" i="1" s="1"/>
  <c r="G82" i="1"/>
  <c r="H82" i="1" s="1"/>
  <c r="G193" i="1"/>
  <c r="H193" i="1" s="1"/>
  <c r="G355" i="1"/>
  <c r="H355" i="1" s="1"/>
  <c r="G111" i="1"/>
  <c r="H111" i="1" s="1"/>
  <c r="G33" i="1"/>
  <c r="H33" i="1" s="1"/>
  <c r="G128" i="1"/>
  <c r="H128" i="1" s="1"/>
  <c r="G61" i="1"/>
  <c r="H61" i="1" s="1"/>
  <c r="G138" i="1"/>
  <c r="H138" i="1" s="1"/>
  <c r="G300" i="1"/>
  <c r="H300" i="1" s="1"/>
  <c r="G10" i="1"/>
  <c r="H10" i="1" s="1"/>
  <c r="G290" i="1"/>
  <c r="H290" i="1" s="1"/>
  <c r="G196" i="1"/>
  <c r="H196" i="1" s="1"/>
  <c r="G125" i="1"/>
  <c r="H125" i="1" s="1"/>
  <c r="G39" i="1"/>
  <c r="H39" i="1" s="1"/>
  <c r="G121" i="1"/>
  <c r="H121" i="1" s="1"/>
  <c r="G263" i="1"/>
  <c r="H263" i="1" s="1"/>
  <c r="G210" i="1"/>
  <c r="H210" i="1" s="1"/>
  <c r="G98" i="1"/>
  <c r="H98" i="1" s="1"/>
  <c r="G62" i="1"/>
  <c r="H62" i="1" s="1"/>
  <c r="G171" i="1"/>
  <c r="H171" i="1" s="1"/>
  <c r="G176" i="1"/>
  <c r="H176" i="1" s="1"/>
  <c r="G182" i="1"/>
  <c r="H182" i="1" s="1"/>
  <c r="G234" i="1"/>
  <c r="H234" i="1" s="1"/>
  <c r="G78" i="1"/>
  <c r="H78" i="1" s="1"/>
  <c r="G326" i="1"/>
  <c r="H326" i="1" s="1"/>
  <c r="G273" i="1"/>
  <c r="H273" i="1" s="1"/>
  <c r="G139" i="1"/>
  <c r="H139" i="1" s="1"/>
  <c r="G362" i="1"/>
  <c r="H362" i="1" s="1"/>
  <c r="G72" i="1"/>
  <c r="H72" i="1" s="1"/>
  <c r="G315" i="1"/>
  <c r="H315" i="1" s="1"/>
  <c r="G328" i="1"/>
  <c r="H328" i="1" s="1"/>
  <c r="G16" i="1"/>
  <c r="H16" i="1" s="1"/>
  <c r="G29" i="1"/>
  <c r="H29" i="1" s="1"/>
  <c r="G208" i="1"/>
  <c r="H208" i="1" s="1"/>
  <c r="G13" i="1"/>
  <c r="H13" i="1" s="1"/>
  <c r="I25" i="1"/>
  <c r="J25" i="1" s="1"/>
  <c r="G9" i="1"/>
  <c r="H9" i="1" s="1"/>
  <c r="F281" i="1"/>
  <c r="G314" i="1"/>
  <c r="H314" i="1" s="1"/>
  <c r="G142" i="1"/>
  <c r="H142" i="1" s="1"/>
  <c r="F129" i="1"/>
  <c r="F339" i="1"/>
  <c r="F91" i="1"/>
  <c r="F272" i="1"/>
  <c r="F265" i="1"/>
  <c r="F210" i="1"/>
  <c r="F306" i="1"/>
  <c r="F82" i="1"/>
  <c r="F153" i="1"/>
  <c r="G270" i="1"/>
  <c r="H270" i="1" s="1"/>
  <c r="G113" i="1"/>
  <c r="H113" i="1" s="1"/>
  <c r="G333" i="1"/>
  <c r="H333" i="1" s="1"/>
  <c r="G202" i="1"/>
  <c r="H202" i="1" s="1"/>
  <c r="G69" i="1"/>
  <c r="H69" i="1" s="1"/>
  <c r="G63" i="1"/>
  <c r="H63" i="1" s="1"/>
  <c r="G146" i="1"/>
  <c r="H146" i="1" s="1"/>
  <c r="G295" i="1"/>
  <c r="H295" i="1" s="1"/>
  <c r="G65" i="1"/>
  <c r="H65" i="1" s="1"/>
  <c r="G147" i="1"/>
  <c r="H147" i="1" s="1"/>
  <c r="G55" i="1"/>
  <c r="H55" i="1" s="1"/>
  <c r="G267" i="1"/>
  <c r="H267" i="1" s="1"/>
  <c r="G71" i="1"/>
  <c r="H71" i="1" s="1"/>
  <c r="G174" i="1"/>
  <c r="H174" i="1" s="1"/>
  <c r="G201" i="1"/>
  <c r="H201" i="1" s="1"/>
  <c r="G115" i="1"/>
  <c r="H115" i="1" s="1"/>
  <c r="G130" i="1"/>
  <c r="H130" i="1" s="1"/>
  <c r="G221" i="1"/>
  <c r="H221" i="1" s="1"/>
  <c r="G30" i="1"/>
  <c r="H30" i="1" s="1"/>
  <c r="G110" i="1"/>
  <c r="H110" i="1" s="1"/>
  <c r="G90" i="1"/>
  <c r="H90" i="1" s="1"/>
  <c r="G152" i="1"/>
  <c r="H152" i="1" s="1"/>
  <c r="G59" i="1"/>
  <c r="H59" i="1" s="1"/>
  <c r="G18" i="1"/>
  <c r="H18" i="1" s="1"/>
  <c r="G217" i="1"/>
  <c r="H217" i="1" s="1"/>
  <c r="G294" i="1"/>
  <c r="H294" i="1" s="1"/>
  <c r="G165" i="1"/>
  <c r="H165" i="1" s="1"/>
  <c r="G159" i="1"/>
  <c r="H159" i="1" s="1"/>
  <c r="G276" i="1"/>
  <c r="H276" i="1" s="1"/>
  <c r="G14" i="1"/>
  <c r="H14" i="1" s="1"/>
  <c r="G104" i="1"/>
  <c r="H104" i="1" s="1"/>
  <c r="G233" i="1"/>
  <c r="H233" i="1" s="1"/>
  <c r="G181" i="1"/>
  <c r="H181" i="1" s="1"/>
  <c r="G282" i="1"/>
  <c r="H282" i="1" s="1"/>
  <c r="G64" i="1"/>
  <c r="H64" i="1" s="1"/>
  <c r="G207" i="1"/>
  <c r="H207" i="1" s="1"/>
  <c r="G334" i="1"/>
  <c r="H334" i="1" s="1"/>
  <c r="G132" i="1"/>
  <c r="H132" i="1" s="1"/>
  <c r="G91" i="1"/>
  <c r="H91" i="1" s="1"/>
  <c r="G92" i="1"/>
  <c r="H92" i="1" s="1"/>
  <c r="I144" i="1"/>
  <c r="J144" i="1" s="1"/>
  <c r="I242" i="1"/>
  <c r="J242" i="1" s="1"/>
  <c r="F346" i="1"/>
  <c r="F194" i="1"/>
  <c r="F11" i="1"/>
  <c r="F152" i="1"/>
  <c r="F226" i="1"/>
  <c r="F59" i="1"/>
  <c r="F144" i="1"/>
  <c r="F290" i="1"/>
  <c r="F19" i="1"/>
  <c r="G151" i="1"/>
  <c r="H151" i="1" s="1"/>
  <c r="G265" i="1"/>
  <c r="H265" i="1" s="1"/>
  <c r="G148" i="1"/>
  <c r="H148" i="1" s="1"/>
  <c r="G277" i="1"/>
  <c r="H277" i="1" s="1"/>
  <c r="G205" i="1"/>
  <c r="H205" i="1" s="1"/>
  <c r="G103" i="1"/>
  <c r="H103" i="1" s="1"/>
  <c r="G339" i="1"/>
  <c r="H339" i="1" s="1"/>
  <c r="G119" i="1"/>
  <c r="H119" i="1" s="1"/>
  <c r="G123" i="1"/>
  <c r="H123" i="1" s="1"/>
  <c r="G185" i="1"/>
  <c r="H185" i="1" s="1"/>
  <c r="G161" i="1"/>
  <c r="H161" i="1" s="1"/>
  <c r="G101" i="1"/>
  <c r="H101" i="1" s="1"/>
  <c r="G126" i="1"/>
  <c r="H126" i="1" s="1"/>
  <c r="G48" i="1"/>
  <c r="H48" i="1" s="1"/>
  <c r="G31" i="1"/>
  <c r="H31" i="1" s="1"/>
  <c r="G260" i="1"/>
  <c r="H260" i="1" s="1"/>
  <c r="G170" i="1"/>
  <c r="H170" i="1" s="1"/>
  <c r="G324" i="1"/>
  <c r="H324" i="1" s="1"/>
  <c r="G68" i="1"/>
  <c r="H68" i="1" s="1"/>
  <c r="G332" i="1"/>
  <c r="H332" i="1" s="1"/>
  <c r="G266" i="1"/>
  <c r="H266" i="1" s="1"/>
  <c r="G192" i="1"/>
  <c r="H192" i="1" s="1"/>
  <c r="G108" i="1"/>
  <c r="H108" i="1" s="1"/>
  <c r="G100" i="1"/>
  <c r="H100" i="1" s="1"/>
  <c r="G213" i="1"/>
  <c r="H213" i="1" s="1"/>
  <c r="G317" i="1"/>
  <c r="H317" i="1" s="1"/>
  <c r="F48" i="1"/>
  <c r="F154" i="1"/>
  <c r="F67" i="1"/>
  <c r="G272" i="1"/>
  <c r="H272" i="1" s="1"/>
  <c r="G281" i="1"/>
  <c r="H281" i="1" s="1"/>
  <c r="G133" i="1"/>
  <c r="H133" i="1" s="1"/>
  <c r="G274" i="1"/>
  <c r="H274" i="1" s="1"/>
  <c r="G242" i="1"/>
  <c r="H242" i="1" s="1"/>
  <c r="G236" i="1"/>
  <c r="H236" i="1" s="1"/>
  <c r="G75" i="1"/>
  <c r="H75" i="1" s="1"/>
  <c r="G258" i="1"/>
  <c r="H258" i="1" s="1"/>
  <c r="G95" i="1"/>
  <c r="H95" i="1" s="1"/>
  <c r="G237" i="1"/>
  <c r="H237" i="1" s="1"/>
  <c r="G164" i="1"/>
  <c r="H164" i="1" s="1"/>
  <c r="I234" i="1"/>
  <c r="J234" i="1" s="1"/>
  <c r="S364" i="1"/>
  <c r="F177" i="1"/>
  <c r="F338" i="1"/>
  <c r="G42" i="1"/>
  <c r="H42" i="1" s="1"/>
  <c r="G52" i="1"/>
  <c r="H52" i="1" s="1"/>
  <c r="G275" i="1"/>
  <c r="H275" i="1" s="1"/>
  <c r="G124" i="1"/>
  <c r="H124" i="1" s="1"/>
  <c r="G313" i="1"/>
  <c r="H313" i="1" s="1"/>
  <c r="G307" i="1"/>
  <c r="H307" i="1" s="1"/>
  <c r="G99" i="1"/>
  <c r="H99" i="1" s="1"/>
  <c r="G278" i="1"/>
  <c r="H278" i="1" s="1"/>
  <c r="G154" i="1"/>
  <c r="H154" i="1" s="1"/>
  <c r="G143" i="1"/>
  <c r="H143" i="1" s="1"/>
  <c r="G135" i="1"/>
  <c r="H135" i="1" s="1"/>
  <c r="G19" i="1"/>
  <c r="H19" i="1" s="1"/>
  <c r="G211" i="1"/>
  <c r="H211" i="1" s="1"/>
  <c r="I274" i="1"/>
  <c r="J274" i="1" s="1"/>
  <c r="F170" i="1"/>
  <c r="F128" i="1"/>
  <c r="F347" i="1"/>
  <c r="F163" i="1"/>
  <c r="F99" i="1"/>
  <c r="F26" i="1"/>
  <c r="G12" i="1"/>
  <c r="H12" i="1" s="1"/>
  <c r="G259" i="1"/>
  <c r="H259" i="1" s="1"/>
  <c r="G311" i="1"/>
  <c r="H311" i="1" s="1"/>
  <c r="G223" i="1"/>
  <c r="H223" i="1" s="1"/>
  <c r="G199" i="1"/>
  <c r="H199" i="1" s="1"/>
  <c r="G247" i="1"/>
  <c r="H247" i="1" s="1"/>
  <c r="G215" i="1"/>
  <c r="H215" i="1" s="1"/>
  <c r="G89" i="1"/>
  <c r="H89" i="1" s="1"/>
  <c r="G198" i="1"/>
  <c r="H198" i="1" s="1"/>
  <c r="G304" i="1"/>
  <c r="H304" i="1" s="1"/>
  <c r="G178" i="1"/>
  <c r="H178" i="1" s="1"/>
  <c r="G58" i="1"/>
  <c r="H58" i="1" s="1"/>
  <c r="G155" i="1"/>
  <c r="H155" i="1" s="1"/>
  <c r="G188" i="1"/>
  <c r="H188" i="1" s="1"/>
  <c r="G186" i="1"/>
  <c r="H186" i="1" s="1"/>
  <c r="G298" i="1"/>
  <c r="H298" i="1" s="1"/>
  <c r="G28" i="1"/>
  <c r="H28" i="1" s="1"/>
  <c r="G51" i="1"/>
  <c r="H51" i="1" s="1"/>
  <c r="G153" i="1"/>
  <c r="H153" i="1" s="1"/>
  <c r="G34" i="1"/>
  <c r="H34" i="1" s="1"/>
  <c r="G184" i="1"/>
  <c r="H184" i="1" s="1"/>
  <c r="G122" i="1"/>
  <c r="H122" i="1" s="1"/>
  <c r="G346" i="1"/>
  <c r="H346" i="1" s="1"/>
  <c r="G209" i="1"/>
  <c r="H209" i="1" s="1"/>
  <c r="G41" i="1"/>
  <c r="H41" i="1" s="1"/>
  <c r="G54" i="1"/>
  <c r="H54" i="1" s="1"/>
  <c r="G347" i="1"/>
  <c r="H347" i="1" s="1"/>
  <c r="G203" i="1"/>
  <c r="H203" i="1" s="1"/>
  <c r="F216" i="1"/>
  <c r="F249" i="1"/>
  <c r="F115" i="1"/>
  <c r="F258" i="1"/>
  <c r="F137" i="1"/>
  <c r="G175" i="1"/>
  <c r="H175" i="1" s="1"/>
  <c r="G319" i="1"/>
  <c r="H319" i="1" s="1"/>
  <c r="G287" i="1"/>
  <c r="H287" i="1" s="1"/>
  <c r="G251" i="1"/>
  <c r="H251" i="1" s="1"/>
  <c r="G53" i="1"/>
  <c r="H53" i="1" s="1"/>
  <c r="G241" i="1"/>
  <c r="H241" i="1" s="1"/>
  <c r="G117" i="1"/>
  <c r="H117" i="1" s="1"/>
  <c r="G20" i="1"/>
  <c r="H20" i="1" s="1"/>
  <c r="G322" i="1"/>
  <c r="H322" i="1" s="1"/>
  <c r="G200" i="1"/>
  <c r="H200" i="1" s="1"/>
  <c r="G36" i="1"/>
  <c r="H36" i="1" s="1"/>
  <c r="G109" i="1"/>
  <c r="H109" i="1" s="1"/>
  <c r="F40" i="1"/>
  <c r="F296" i="1"/>
  <c r="F248" i="1"/>
  <c r="G341" i="1"/>
  <c r="H341" i="1" s="1"/>
  <c r="G296" i="1"/>
  <c r="H296" i="1" s="1"/>
  <c r="G231" i="1"/>
  <c r="H231" i="1" s="1"/>
  <c r="G114" i="1"/>
  <c r="H114" i="1" s="1"/>
  <c r="G308" i="1"/>
  <c r="H308" i="1" s="1"/>
  <c r="G219" i="1"/>
  <c r="H219" i="1" s="1"/>
  <c r="G245" i="1"/>
  <c r="H245" i="1" s="1"/>
  <c r="G37" i="1"/>
  <c r="H37" i="1" s="1"/>
  <c r="G70" i="1"/>
  <c r="H70" i="1" s="1"/>
  <c r="F83" i="1"/>
  <c r="I161" i="1"/>
  <c r="J161" i="1" s="1"/>
  <c r="F58" i="1"/>
  <c r="F344" i="1"/>
  <c r="F289" i="1"/>
  <c r="G49" i="1"/>
  <c r="H49" i="1" s="1"/>
  <c r="F147" i="1"/>
  <c r="F321" i="1"/>
  <c r="F161" i="1"/>
  <c r="G187" i="1"/>
  <c r="H187" i="1" s="1"/>
  <c r="G337" i="1"/>
  <c r="H337" i="1" s="1"/>
  <c r="G310" i="1"/>
  <c r="H310" i="1" s="1"/>
  <c r="G50" i="1"/>
  <c r="H50" i="1" s="1"/>
  <c r="G191" i="1"/>
  <c r="H191" i="1" s="1"/>
  <c r="G134" i="1"/>
  <c r="H134" i="1" s="1"/>
  <c r="G235" i="1"/>
  <c r="H235" i="1" s="1"/>
  <c r="G232" i="1"/>
  <c r="H232" i="1" s="1"/>
  <c r="G149" i="1"/>
  <c r="H149" i="1" s="1"/>
  <c r="G84" i="1"/>
  <c r="H84" i="1" s="1"/>
  <c r="G230" i="1"/>
  <c r="H230" i="1" s="1"/>
  <c r="G280" i="1"/>
  <c r="H280" i="1" s="1"/>
  <c r="G73" i="1"/>
  <c r="H73" i="1" s="1"/>
  <c r="G195" i="1"/>
  <c r="H195" i="1" s="1"/>
  <c r="G361" i="1"/>
  <c r="H361" i="1" s="1"/>
  <c r="G216" i="1"/>
  <c r="H216" i="1" s="1"/>
  <c r="G56" i="1"/>
  <c r="H56" i="1" s="1"/>
  <c r="G264" i="1"/>
  <c r="H264" i="1" s="1"/>
  <c r="G348" i="1"/>
  <c r="H348" i="1" s="1"/>
  <c r="G80" i="1"/>
  <c r="H80" i="1" s="1"/>
  <c r="G342" i="1"/>
  <c r="H342" i="1" s="1"/>
  <c r="G57" i="1"/>
  <c r="H57" i="1" s="1"/>
  <c r="G172" i="1"/>
  <c r="H172" i="1" s="1"/>
  <c r="G11" i="1"/>
  <c r="H11" i="1" s="1"/>
  <c r="G27" i="1"/>
  <c r="H27" i="1" s="1"/>
  <c r="G45" i="1"/>
  <c r="H45" i="1" s="1"/>
  <c r="F42" i="1"/>
  <c r="G271" i="1"/>
  <c r="H271" i="1" s="1"/>
  <c r="I210" i="1"/>
  <c r="J210" i="1" s="1"/>
  <c r="G8" i="1"/>
  <c r="H8" i="1" s="1"/>
  <c r="F280" i="1"/>
  <c r="G214" i="1"/>
  <c r="H214" i="1" s="1"/>
  <c r="F298" i="1"/>
  <c r="F9" i="1"/>
  <c r="G293" i="1"/>
  <c r="H293" i="1" s="1"/>
  <c r="G222" i="1"/>
  <c r="H222" i="1" s="1"/>
  <c r="G24" i="1"/>
  <c r="H24" i="1" s="1"/>
  <c r="G268" i="1"/>
  <c r="H268" i="1" s="1"/>
  <c r="G118" i="1"/>
  <c r="H118" i="1" s="1"/>
  <c r="G284" i="1"/>
  <c r="H284" i="1" s="1"/>
  <c r="G106" i="1"/>
  <c r="H106" i="1" s="1"/>
  <c r="G349" i="1"/>
  <c r="H349" i="1" s="1"/>
  <c r="G77" i="1"/>
  <c r="H77" i="1" s="1"/>
  <c r="G163" i="1"/>
  <c r="H163" i="1" s="1"/>
  <c r="G238" i="1"/>
  <c r="H238" i="1" s="1"/>
  <c r="G336" i="1"/>
  <c r="H336" i="1" s="1"/>
  <c r="G140" i="1"/>
  <c r="H140" i="1" s="1"/>
  <c r="G167" i="1"/>
  <c r="H167" i="1" s="1"/>
  <c r="G257" i="1"/>
  <c r="H257" i="1" s="1"/>
  <c r="G283" i="1"/>
  <c r="H283" i="1" s="1"/>
  <c r="G141" i="1"/>
  <c r="H141" i="1" s="1"/>
  <c r="G183" i="1"/>
  <c r="H183" i="1" s="1"/>
  <c r="G350" i="1"/>
  <c r="H350" i="1" s="1"/>
  <c r="G86" i="1"/>
  <c r="H86" i="1" s="1"/>
  <c r="G306" i="1"/>
  <c r="H306" i="1" s="1"/>
  <c r="G112" i="1"/>
  <c r="H112" i="1" s="1"/>
  <c r="G327" i="1"/>
  <c r="H327" i="1" s="1"/>
  <c r="I27" i="1"/>
  <c r="J27" i="1" s="1"/>
  <c r="F259" i="1"/>
  <c r="F178" i="1"/>
  <c r="F66" i="1"/>
  <c r="F81" i="1"/>
  <c r="F56" i="1"/>
  <c r="F27" i="1"/>
  <c r="G229" i="1"/>
  <c r="H229" i="1" s="1"/>
  <c r="G254" i="1"/>
  <c r="H254" i="1" s="1"/>
  <c r="G85" i="1"/>
  <c r="H85" i="1" s="1"/>
  <c r="G94" i="1"/>
  <c r="H94" i="1" s="1"/>
  <c r="G292" i="1"/>
  <c r="H292" i="1" s="1"/>
  <c r="G206" i="1"/>
  <c r="H206" i="1" s="1"/>
  <c r="G107" i="1"/>
  <c r="H107" i="1" s="1"/>
  <c r="G96" i="1"/>
  <c r="H96" i="1" s="1"/>
  <c r="G220" i="1"/>
  <c r="H220" i="1" s="1"/>
  <c r="G190" i="1"/>
  <c r="H190" i="1" s="1"/>
  <c r="G157" i="1"/>
  <c r="H157" i="1" s="1"/>
  <c r="G38" i="1"/>
  <c r="H38" i="1" s="1"/>
  <c r="G285" i="1"/>
  <c r="H285" i="1" s="1"/>
  <c r="G25" i="1"/>
  <c r="H25" i="1" s="1"/>
  <c r="G227" i="1"/>
  <c r="H227" i="1" s="1"/>
  <c r="G180" i="1"/>
  <c r="H180" i="1" s="1"/>
  <c r="G252" i="1"/>
  <c r="H252" i="1" s="1"/>
  <c r="G179" i="1"/>
  <c r="H179" i="1" s="1"/>
  <c r="G286" i="1"/>
  <c r="H286" i="1" s="1"/>
  <c r="G291" i="1"/>
  <c r="H291" i="1" s="1"/>
  <c r="G102" i="1"/>
  <c r="H102" i="1" s="1"/>
  <c r="G344" i="1"/>
  <c r="H344" i="1" s="1"/>
  <c r="G325" i="1"/>
  <c r="H325" i="1" s="1"/>
  <c r="G26" i="1"/>
  <c r="H26" i="1" s="1"/>
  <c r="G43" i="1"/>
  <c r="H43" i="1" s="1"/>
  <c r="F120" i="1"/>
  <c r="F90" i="1"/>
  <c r="I364" i="1"/>
  <c r="F179" i="1"/>
  <c r="G137" i="1"/>
  <c r="H137" i="1" s="1"/>
  <c r="G150" i="1"/>
  <c r="H150" i="1" s="1"/>
  <c r="G66" i="1"/>
  <c r="H66" i="1" s="1"/>
  <c r="G197" i="1"/>
  <c r="H197" i="1" s="1"/>
  <c r="G297" i="1"/>
  <c r="H297" i="1" s="1"/>
  <c r="G40" i="1"/>
  <c r="H40" i="1" s="1"/>
  <c r="G189" i="1"/>
  <c r="H189" i="1" s="1"/>
  <c r="G226" i="1"/>
  <c r="H226" i="1" s="1"/>
  <c r="G97" i="1"/>
  <c r="H97" i="1" s="1"/>
  <c r="G244" i="1"/>
  <c r="H244" i="1" s="1"/>
  <c r="G357" i="1"/>
  <c r="H357" i="1" s="1"/>
  <c r="G358" i="1"/>
  <c r="H358" i="1" s="1"/>
  <c r="G23" i="1"/>
  <c r="H23" i="1" s="1"/>
  <c r="G46" i="1"/>
  <c r="H46" i="1" s="1"/>
  <c r="F320" i="1"/>
  <c r="F89" i="1"/>
  <c r="F75" i="1"/>
  <c r="F96" i="1"/>
  <c r="G289" i="1"/>
  <c r="H289" i="1" s="1"/>
  <c r="G162" i="1"/>
  <c r="H162" i="1" s="1"/>
  <c r="G129" i="1"/>
  <c r="H129" i="1" s="1"/>
  <c r="G253" i="1"/>
  <c r="H253" i="1" s="1"/>
  <c r="G116" i="1"/>
  <c r="H116" i="1" s="1"/>
  <c r="G15" i="1"/>
  <c r="H15" i="1" s="1"/>
  <c r="G93" i="1"/>
  <c r="H93" i="1" s="1"/>
  <c r="G269" i="1"/>
  <c r="H269" i="1" s="1"/>
  <c r="G248" i="1"/>
  <c r="H248" i="1" s="1"/>
  <c r="G338" i="1"/>
  <c r="H338" i="1" s="1"/>
  <c r="G204" i="1"/>
  <c r="H204" i="1" s="1"/>
  <c r="G354" i="1"/>
  <c r="H354" i="1" s="1"/>
  <c r="F288" i="1"/>
  <c r="F219" i="1"/>
  <c r="G256" i="1"/>
  <c r="H256" i="1" s="1"/>
  <c r="G318" i="1"/>
  <c r="H318" i="1" s="1"/>
  <c r="F150" i="1"/>
  <c r="F160" i="1"/>
  <c r="F88" i="1"/>
  <c r="F38" i="1"/>
  <c r="F328" i="1"/>
  <c r="F315" i="1"/>
  <c r="I257" i="1"/>
  <c r="J257" i="1" s="1"/>
  <c r="F7" i="1"/>
  <c r="I208" i="1"/>
  <c r="J208" i="1" s="1"/>
  <c r="I129" i="1"/>
  <c r="J129" i="1" s="1"/>
  <c r="I203" i="1"/>
  <c r="J203" i="1" s="1"/>
  <c r="I88" i="1"/>
  <c r="J88" i="1" s="1"/>
  <c r="I270" i="1"/>
  <c r="J270" i="1" s="1"/>
  <c r="I51" i="1"/>
  <c r="J51" i="1" s="1"/>
  <c r="I322" i="1"/>
  <c r="J322" i="1" s="1"/>
  <c r="I103" i="1"/>
  <c r="J103" i="1" s="1"/>
  <c r="I11" i="1"/>
  <c r="J11" i="1" s="1"/>
  <c r="I267" i="1"/>
  <c r="J267" i="1" s="1"/>
  <c r="I218" i="1"/>
  <c r="J218" i="1" s="1"/>
  <c r="I260" i="1"/>
  <c r="J260" i="1" s="1"/>
  <c r="I239" i="1"/>
  <c r="J239" i="1" s="1"/>
  <c r="I96" i="1"/>
  <c r="J96" i="1" s="1"/>
  <c r="I198" i="1"/>
  <c r="J198" i="1" s="1"/>
  <c r="I241" i="1"/>
  <c r="J241" i="1" s="1"/>
  <c r="I258" i="1"/>
  <c r="J258" i="1" s="1"/>
  <c r="I36" i="1"/>
  <c r="J36" i="1" s="1"/>
  <c r="I119" i="1"/>
  <c r="J119" i="1" s="1"/>
  <c r="I304" i="1"/>
  <c r="J304" i="1" s="1"/>
  <c r="I226" i="1"/>
  <c r="J226" i="1" s="1"/>
  <c r="I204" i="1"/>
  <c r="J204" i="1" s="1"/>
  <c r="I199" i="1"/>
  <c r="J199" i="1" s="1"/>
  <c r="I332" i="1"/>
  <c r="J332" i="1" s="1"/>
  <c r="I59" i="1"/>
  <c r="J59" i="1" s="1"/>
  <c r="I49" i="1"/>
  <c r="J49" i="1" s="1"/>
  <c r="I150" i="1"/>
  <c r="J150" i="1" s="1"/>
  <c r="I221" i="1"/>
  <c r="J221" i="1" s="1"/>
  <c r="I183" i="1"/>
  <c r="J183" i="1" s="1"/>
  <c r="I165" i="1"/>
  <c r="J165" i="1" s="1"/>
  <c r="I16" i="1"/>
  <c r="J16" i="1" s="1"/>
  <c r="I224" i="1"/>
  <c r="J224" i="1" s="1"/>
  <c r="I227" i="1"/>
  <c r="J227" i="1" s="1"/>
  <c r="I168" i="1"/>
  <c r="J168" i="1" s="1"/>
  <c r="I240" i="1"/>
  <c r="J240" i="1" s="1"/>
  <c r="I38" i="1"/>
  <c r="J38" i="1" s="1"/>
  <c r="I176" i="1"/>
  <c r="J176" i="1" s="1"/>
  <c r="I182" i="1"/>
  <c r="J182" i="1" s="1"/>
  <c r="I296" i="1"/>
  <c r="J296" i="1" s="1"/>
  <c r="I191" i="1"/>
  <c r="J191" i="1" s="1"/>
  <c r="I186" i="1"/>
  <c r="J186" i="1" s="1"/>
  <c r="I194" i="1"/>
  <c r="J194" i="1" s="1"/>
  <c r="I109" i="1"/>
  <c r="J109" i="1" s="1"/>
  <c r="F95" i="1"/>
  <c r="F86" i="1"/>
  <c r="F31" i="1"/>
  <c r="F118" i="1"/>
  <c r="F336" i="1"/>
  <c r="F325" i="1"/>
  <c r="F45" i="1"/>
  <c r="I15" i="1"/>
  <c r="J15" i="1" s="1"/>
  <c r="I130" i="1"/>
  <c r="J130" i="1" s="1"/>
  <c r="I66" i="1"/>
  <c r="J66" i="1" s="1"/>
  <c r="I112" i="1"/>
  <c r="J112" i="1" s="1"/>
  <c r="I246" i="1"/>
  <c r="J246" i="1" s="1"/>
  <c r="I297" i="1"/>
  <c r="J297" i="1" s="1"/>
  <c r="I120" i="1"/>
  <c r="J120" i="1" s="1"/>
  <c r="I147" i="1"/>
  <c r="J147" i="1" s="1"/>
  <c r="I91" i="1"/>
  <c r="J91" i="1" s="1"/>
  <c r="I124" i="1"/>
  <c r="J124" i="1" s="1"/>
  <c r="I359" i="1"/>
  <c r="J359" i="1" s="1"/>
  <c r="I115" i="1"/>
  <c r="J115" i="1" s="1"/>
  <c r="I181" i="1"/>
  <c r="J181" i="1" s="1"/>
  <c r="I86" i="1"/>
  <c r="J86" i="1" s="1"/>
  <c r="I13" i="1"/>
  <c r="J13" i="1" s="1"/>
  <c r="I327" i="1"/>
  <c r="J327" i="1" s="1"/>
  <c r="I128" i="1"/>
  <c r="J128" i="1" s="1"/>
  <c r="I294" i="1"/>
  <c r="J294" i="1" s="1"/>
  <c r="I83" i="1"/>
  <c r="J83" i="1" s="1"/>
  <c r="I290" i="1"/>
  <c r="J290" i="1" s="1"/>
  <c r="I68" i="1"/>
  <c r="J68" i="1" s="1"/>
  <c r="I167" i="1"/>
  <c r="J167" i="1" s="1"/>
  <c r="I35" i="1"/>
  <c r="J35" i="1" s="1"/>
  <c r="I254" i="1"/>
  <c r="J254" i="1" s="1"/>
  <c r="I298" i="1"/>
  <c r="J298" i="1" s="1"/>
  <c r="I236" i="1"/>
  <c r="J236" i="1" s="1"/>
  <c r="I303" i="1"/>
  <c r="J303" i="1" s="1"/>
  <c r="I343" i="1"/>
  <c r="J343" i="1" s="1"/>
  <c r="I163" i="1"/>
  <c r="J163" i="1" s="1"/>
  <c r="I153" i="1"/>
  <c r="J153" i="1" s="1"/>
  <c r="I58" i="1"/>
  <c r="J58" i="1" s="1"/>
  <c r="I14" i="1"/>
  <c r="J14" i="1" s="1"/>
  <c r="I95" i="1"/>
  <c r="J95" i="1" s="1"/>
  <c r="I336" i="1"/>
  <c r="J336" i="1" s="1"/>
  <c r="I28" i="1"/>
  <c r="J28" i="1" s="1"/>
  <c r="I196" i="1"/>
  <c r="J196" i="1" s="1"/>
  <c r="I197" i="1"/>
  <c r="J197" i="1" s="1"/>
  <c r="I237" i="1"/>
  <c r="J237" i="1" s="1"/>
  <c r="I275" i="1"/>
  <c r="J275" i="1" s="1"/>
  <c r="F165" i="1"/>
  <c r="F233" i="1"/>
  <c r="I195" i="1"/>
  <c r="J195" i="1" s="1"/>
  <c r="I282" i="1"/>
  <c r="J282" i="1" s="1"/>
  <c r="I209" i="1"/>
  <c r="J209" i="1" s="1"/>
  <c r="I352" i="1"/>
  <c r="J352" i="1" s="1"/>
  <c r="F184" i="1"/>
  <c r="F201" i="1"/>
  <c r="I253" i="1"/>
  <c r="J253" i="1" s="1"/>
  <c r="F39" i="1"/>
  <c r="F23" i="1"/>
  <c r="F188" i="1"/>
  <c r="F322" i="1"/>
  <c r="F145" i="1"/>
  <c r="I360" i="1"/>
  <c r="J360" i="1" s="1"/>
  <c r="I269" i="1"/>
  <c r="J269" i="1" s="1"/>
  <c r="I99" i="1"/>
  <c r="J99" i="1" s="1"/>
  <c r="I152" i="1"/>
  <c r="J152" i="1" s="1"/>
  <c r="I33" i="1"/>
  <c r="J33" i="1" s="1"/>
  <c r="I219" i="1"/>
  <c r="J219" i="1" s="1"/>
  <c r="I292" i="1"/>
  <c r="J292" i="1" s="1"/>
  <c r="I348" i="1"/>
  <c r="J348" i="1" s="1"/>
  <c r="I315" i="1"/>
  <c r="J315" i="1" s="1"/>
  <c r="I230" i="1"/>
  <c r="J230" i="1" s="1"/>
  <c r="I174" i="1"/>
  <c r="J174" i="1" s="1"/>
  <c r="I45" i="1"/>
  <c r="J45" i="1" s="1"/>
  <c r="I329" i="1"/>
  <c r="J329" i="1" s="1"/>
  <c r="I160" i="1"/>
  <c r="J160" i="1" s="1"/>
  <c r="I9" i="1"/>
  <c r="J9" i="1" s="1"/>
  <c r="I171" i="1"/>
  <c r="J171" i="1" s="1"/>
  <c r="I19" i="1"/>
  <c r="J19" i="1" s="1"/>
  <c r="I100" i="1"/>
  <c r="J100" i="1" s="1"/>
  <c r="I353" i="1"/>
  <c r="J353" i="1" s="1"/>
  <c r="I30" i="1"/>
  <c r="J30" i="1" s="1"/>
  <c r="I31" i="1"/>
  <c r="J31" i="1" s="1"/>
  <c r="I102" i="1"/>
  <c r="J102" i="1" s="1"/>
  <c r="I21" i="1"/>
  <c r="J21" i="1" s="1"/>
  <c r="I32" i="1"/>
  <c r="J32" i="1" s="1"/>
  <c r="I251" i="1"/>
  <c r="J251" i="1" s="1"/>
  <c r="I185" i="1"/>
  <c r="J185" i="1" s="1"/>
  <c r="I90" i="1"/>
  <c r="J90" i="1" s="1"/>
  <c r="I12" i="1"/>
  <c r="J12" i="1" s="1"/>
  <c r="F64" i="1"/>
  <c r="I321" i="1"/>
  <c r="J321" i="1" s="1"/>
  <c r="I250" i="1"/>
  <c r="J250" i="1" s="1"/>
  <c r="I325" i="1"/>
  <c r="J325" i="1" s="1"/>
  <c r="I223" i="1"/>
  <c r="J223" i="1" s="1"/>
  <c r="I337" i="1"/>
  <c r="J337" i="1" s="1"/>
  <c r="F114" i="1"/>
  <c r="F243" i="1"/>
  <c r="I56" i="1"/>
  <c r="J56" i="1" s="1"/>
  <c r="I305" i="1"/>
  <c r="J305" i="1" s="1"/>
  <c r="I64" i="1"/>
  <c r="J64" i="1" s="1"/>
  <c r="I271" i="1"/>
  <c r="J271" i="1" s="1"/>
  <c r="I172" i="1"/>
  <c r="J172" i="1" s="1"/>
  <c r="I17" i="1"/>
  <c r="J17" i="1" s="1"/>
  <c r="F15" i="1"/>
  <c r="F349" i="1"/>
  <c r="F183" i="1"/>
  <c r="F354" i="1"/>
  <c r="I188" i="1"/>
  <c r="J188" i="1" s="1"/>
  <c r="F33" i="1"/>
  <c r="I216" i="1"/>
  <c r="J216" i="1" s="1"/>
  <c r="I47" i="1"/>
  <c r="J47" i="1" s="1"/>
  <c r="I280" i="1"/>
  <c r="J280" i="1" s="1"/>
  <c r="I330" i="1"/>
  <c r="J330" i="1" s="1"/>
  <c r="I256" i="1"/>
  <c r="J256" i="1" s="1"/>
  <c r="I65" i="1"/>
  <c r="J65" i="1" s="1"/>
  <c r="I94" i="1"/>
  <c r="J94" i="1" s="1"/>
  <c r="I307" i="1"/>
  <c r="J307" i="1" s="1"/>
  <c r="I324" i="1"/>
  <c r="J324" i="1" s="1"/>
  <c r="I346" i="1"/>
  <c r="J346" i="1" s="1"/>
  <c r="I301" i="1"/>
  <c r="J301" i="1" s="1"/>
  <c r="I286" i="1"/>
  <c r="J286" i="1" s="1"/>
  <c r="I355" i="1"/>
  <c r="J355" i="1" s="1"/>
  <c r="I232" i="1"/>
  <c r="J232" i="1" s="1"/>
  <c r="I41" i="1"/>
  <c r="J41" i="1" s="1"/>
  <c r="I123" i="1"/>
  <c r="J123" i="1" s="1"/>
  <c r="I341" i="1"/>
  <c r="J341" i="1" s="1"/>
  <c r="I81" i="1"/>
  <c r="J81" i="1" s="1"/>
  <c r="I18" i="1"/>
  <c r="J18" i="1" s="1"/>
  <c r="I206" i="1"/>
  <c r="J206" i="1" s="1"/>
  <c r="I338" i="1"/>
  <c r="J338" i="1" s="1"/>
  <c r="I72" i="1"/>
  <c r="J72" i="1" s="1"/>
  <c r="I54" i="1"/>
  <c r="J54" i="1" s="1"/>
  <c r="I217" i="1"/>
  <c r="J217" i="1" s="1"/>
  <c r="I266" i="1"/>
  <c r="J266" i="1" s="1"/>
  <c r="I44" i="1"/>
  <c r="J44" i="1" s="1"/>
  <c r="I110" i="1"/>
  <c r="J110" i="1" s="1"/>
  <c r="I273" i="1"/>
  <c r="J273" i="1" s="1"/>
  <c r="I177" i="1"/>
  <c r="J177" i="1" s="1"/>
  <c r="I154" i="1"/>
  <c r="J154" i="1" s="1"/>
  <c r="I318" i="1"/>
  <c r="J318" i="1" s="1"/>
  <c r="I248" i="1"/>
  <c r="J248" i="1" s="1"/>
  <c r="I302" i="1"/>
  <c r="J302" i="1" s="1"/>
  <c r="I287" i="1"/>
  <c r="J287" i="1" s="1"/>
  <c r="I228" i="1"/>
  <c r="J228" i="1" s="1"/>
  <c r="I317" i="1"/>
  <c r="J317" i="1" s="1"/>
  <c r="I87" i="1"/>
  <c r="J87" i="1" s="1"/>
  <c r="I308" i="1"/>
  <c r="J308" i="1" s="1"/>
  <c r="F234" i="1"/>
  <c r="F253" i="1"/>
  <c r="F173" i="1"/>
  <c r="I39" i="1"/>
  <c r="J39" i="1" s="1"/>
  <c r="F196" i="1"/>
  <c r="F8" i="1"/>
  <c r="F21" i="1"/>
  <c r="I229" i="1"/>
  <c r="J229" i="1" s="1"/>
  <c r="F49" i="1"/>
  <c r="I40" i="1"/>
  <c r="J40" i="1" s="1"/>
  <c r="I184" i="1"/>
  <c r="J184" i="1" s="1"/>
  <c r="I349" i="1"/>
  <c r="J349" i="1" s="1"/>
  <c r="I288" i="1"/>
  <c r="J288" i="1" s="1"/>
  <c r="I169" i="1"/>
  <c r="J169" i="1" s="1"/>
  <c r="I74" i="1"/>
  <c r="J74" i="1" s="1"/>
  <c r="I173" i="1"/>
  <c r="J173" i="1" s="1"/>
  <c r="I77" i="1"/>
  <c r="J77" i="1" s="1"/>
  <c r="I351" i="1"/>
  <c r="J351" i="1" s="1"/>
  <c r="I105" i="1"/>
  <c r="J105" i="1" s="1"/>
  <c r="I10" i="1"/>
  <c r="J10" i="1" s="1"/>
  <c r="I71" i="1"/>
  <c r="J71" i="1" s="1"/>
  <c r="I339" i="1"/>
  <c r="J339" i="1" s="1"/>
  <c r="I264" i="1"/>
  <c r="J264" i="1" s="1"/>
  <c r="I73" i="1"/>
  <c r="J73" i="1" s="1"/>
  <c r="I118" i="1"/>
  <c r="J118" i="1" s="1"/>
  <c r="I243" i="1"/>
  <c r="J243" i="1" s="1"/>
  <c r="I350" i="1"/>
  <c r="J350" i="1" s="1"/>
  <c r="I113" i="1"/>
  <c r="J113" i="1" s="1"/>
  <c r="I50" i="1"/>
  <c r="J50" i="1" s="1"/>
  <c r="I93" i="1"/>
  <c r="J93" i="1" s="1"/>
  <c r="G35" i="1"/>
  <c r="H35" i="1" s="1"/>
  <c r="I104" i="1"/>
  <c r="J104" i="1" s="1"/>
  <c r="I142" i="1"/>
  <c r="J142" i="1" s="1"/>
  <c r="I249" i="1"/>
  <c r="J249" i="1" s="1"/>
  <c r="I43" i="1"/>
  <c r="J43" i="1" s="1"/>
  <c r="F124" i="1"/>
  <c r="F340" i="1"/>
  <c r="F171" i="1"/>
  <c r="I233" i="1"/>
  <c r="J233" i="1" s="1"/>
  <c r="I146" i="1"/>
  <c r="J146" i="1" s="1"/>
  <c r="I114" i="1"/>
  <c r="J114" i="1" s="1"/>
  <c r="I140" i="1"/>
  <c r="J140" i="1" s="1"/>
  <c r="I276" i="1"/>
  <c r="J276" i="1" s="1"/>
  <c r="F186" i="1"/>
  <c r="F51" i="1"/>
  <c r="G7" i="1"/>
  <c r="H7" i="1" s="1"/>
  <c r="I60" i="1"/>
  <c r="J60" i="1" s="1"/>
  <c r="I126" i="1"/>
  <c r="J126" i="1" s="1"/>
  <c r="I299" i="1"/>
  <c r="J299" i="1" s="1"/>
  <c r="I46" i="1"/>
  <c r="J46" i="1" s="1"/>
  <c r="F93" i="1"/>
  <c r="I340" i="1"/>
  <c r="J340" i="1" s="1"/>
  <c r="F13" i="1"/>
  <c r="F229" i="1"/>
  <c r="I67" i="1"/>
  <c r="J67" i="1" s="1"/>
  <c r="I48" i="1"/>
  <c r="J48" i="1" s="1"/>
  <c r="F35" i="1"/>
  <c r="I7" i="1"/>
  <c r="J7" i="1" s="1"/>
  <c r="I235" i="1"/>
  <c r="J235" i="1" s="1"/>
  <c r="I8" i="1"/>
  <c r="J8" i="1" s="1"/>
  <c r="I344" i="1"/>
  <c r="J344" i="1" s="1"/>
  <c r="I211" i="1"/>
  <c r="J211" i="1" s="1"/>
  <c r="I201" i="1"/>
  <c r="J201" i="1" s="1"/>
  <c r="I106" i="1"/>
  <c r="J106" i="1" s="1"/>
  <c r="I192" i="1"/>
  <c r="J192" i="1" s="1"/>
  <c r="I137" i="1"/>
  <c r="J137" i="1" s="1"/>
  <c r="I42" i="1"/>
  <c r="J42" i="1" s="1"/>
  <c r="I205" i="1"/>
  <c r="J205" i="1" s="1"/>
  <c r="I354" i="1"/>
  <c r="J354" i="1" s="1"/>
  <c r="I139" i="1"/>
  <c r="J139" i="1" s="1"/>
  <c r="I145" i="1"/>
  <c r="J145" i="1" s="1"/>
  <c r="I82" i="1"/>
  <c r="J82" i="1" s="1"/>
  <c r="I323" i="1"/>
  <c r="J323" i="1" s="1"/>
  <c r="I300" i="1"/>
  <c r="J300" i="1" s="1"/>
  <c r="I347" i="1"/>
  <c r="J347" i="1" s="1"/>
  <c r="I281" i="1"/>
  <c r="J281" i="1" s="1"/>
  <c r="I122" i="1"/>
  <c r="J122" i="1" s="1"/>
  <c r="I23" i="1"/>
  <c r="J23" i="1" s="1"/>
  <c r="I149" i="1"/>
  <c r="J149" i="1" s="1"/>
  <c r="I356" i="1"/>
  <c r="J356" i="1" s="1"/>
  <c r="I136" i="1"/>
  <c r="J136" i="1" s="1"/>
  <c r="I222" i="1"/>
  <c r="J222" i="1" s="1"/>
  <c r="I107" i="1"/>
  <c r="J107" i="1" s="1"/>
  <c r="I155" i="1"/>
  <c r="J155" i="1" s="1"/>
  <c r="I108" i="1"/>
  <c r="J108" i="1" s="1"/>
  <c r="F130" i="1"/>
  <c r="I135" i="1"/>
  <c r="J135" i="1" s="1"/>
  <c r="I24" i="1"/>
  <c r="J24" i="1" s="1"/>
  <c r="I313" i="1"/>
  <c r="J313" i="1" s="1"/>
  <c r="I179" i="1"/>
  <c r="J179" i="1" s="1"/>
  <c r="F119" i="1"/>
  <c r="I225" i="1"/>
  <c r="J225" i="1" s="1"/>
  <c r="I265" i="1"/>
  <c r="J265" i="1" s="1"/>
  <c r="I178" i="1"/>
  <c r="J178" i="1" s="1"/>
  <c r="I200" i="1"/>
  <c r="J200" i="1" s="1"/>
  <c r="I272" i="1"/>
  <c r="J272" i="1" s="1"/>
  <c r="F46" i="1"/>
  <c r="F180" i="1"/>
  <c r="I116" i="1"/>
  <c r="J116" i="1" s="1"/>
  <c r="I326" i="1"/>
  <c r="J326" i="1" s="1"/>
  <c r="I141" i="1"/>
  <c r="J141" i="1" s="1"/>
  <c r="F101" i="1"/>
  <c r="F327" i="1"/>
  <c r="F109" i="1"/>
  <c r="F167" i="1"/>
  <c r="I151" i="1"/>
  <c r="J151" i="1" s="1"/>
  <c r="F295" i="1"/>
  <c r="F326" i="1"/>
  <c r="I143" i="1"/>
  <c r="J143" i="1" s="1"/>
  <c r="I319" i="1"/>
  <c r="J319" i="1" s="1"/>
  <c r="I309" i="1"/>
  <c r="J309" i="1" s="1"/>
  <c r="F78" i="1"/>
  <c r="I334" i="1"/>
  <c r="J334" i="1" s="1"/>
  <c r="I117" i="1"/>
  <c r="J117" i="1" s="1"/>
  <c r="F206" i="1"/>
  <c r="F135" i="1"/>
  <c r="F230" i="1"/>
  <c r="I214" i="1"/>
  <c r="J214" i="1" s="1"/>
  <c r="I85" i="1"/>
  <c r="J85" i="1" s="1"/>
  <c r="F85" i="1"/>
  <c r="I55" i="1"/>
  <c r="J55" i="1" s="1"/>
  <c r="I29" i="1"/>
  <c r="J29" i="1" s="1"/>
  <c r="F61" i="1"/>
  <c r="F14" i="1"/>
  <c r="F212" i="1"/>
  <c r="I231" i="1"/>
  <c r="J231" i="1" s="1"/>
  <c r="I310" i="1"/>
  <c r="J310" i="1" s="1"/>
  <c r="F92" i="1"/>
  <c r="F238" i="1"/>
  <c r="I84" i="1"/>
  <c r="J84" i="1" s="1"/>
  <c r="F237" i="1"/>
  <c r="I263" i="1"/>
  <c r="J263" i="1" s="1"/>
  <c r="I78" i="1"/>
  <c r="J78" i="1" s="1"/>
  <c r="F231" i="1"/>
  <c r="F334" i="1"/>
  <c r="F117" i="1"/>
  <c r="F36" i="1"/>
  <c r="F214" i="1"/>
  <c r="I22" i="1"/>
  <c r="J22" i="1" s="1"/>
  <c r="I311" i="1"/>
  <c r="J311" i="1" s="1"/>
  <c r="F222" i="1"/>
  <c r="F359" i="1"/>
  <c r="F55" i="1"/>
  <c r="F284" i="1"/>
  <c r="F47" i="1"/>
  <c r="I61" i="1"/>
  <c r="J61" i="1" s="1"/>
  <c r="F71" i="1"/>
  <c r="F350" i="1"/>
  <c r="I295" i="1"/>
  <c r="J295" i="1" s="1"/>
  <c r="F156" i="1"/>
  <c r="F279" i="1"/>
  <c r="I268" i="1"/>
  <c r="J268" i="1" s="1"/>
  <c r="I164" i="1"/>
  <c r="J164" i="1" s="1"/>
  <c r="J19" i="3" l="1"/>
  <c r="J10" i="3"/>
  <c r="J13" i="3"/>
  <c r="J8" i="3"/>
  <c r="J16" i="3"/>
  <c r="J9" i="3"/>
  <c r="J14" i="3"/>
  <c r="J17" i="3"/>
  <c r="J11" i="3"/>
  <c r="J15" i="3"/>
  <c r="J12" i="3"/>
  <c r="J367" i="1"/>
  <c r="H364" i="1"/>
  <c r="J366" i="1" l="1"/>
  <c r="K277" i="1" s="1"/>
  <c r="L277" i="1" s="1"/>
  <c r="M277" i="1" s="1"/>
  <c r="N277" i="1" s="1"/>
  <c r="O277" i="1" s="1"/>
  <c r="K10" i="1" l="1"/>
  <c r="L10" i="1" s="1"/>
  <c r="M10" i="1" s="1"/>
  <c r="N10" i="1" s="1"/>
  <c r="O10" i="1" s="1"/>
  <c r="K266" i="1"/>
  <c r="L266" i="1" s="1"/>
  <c r="M266" i="1" s="1"/>
  <c r="N266" i="1" s="1"/>
  <c r="O266" i="1" s="1"/>
  <c r="K146" i="1"/>
  <c r="L146" i="1" s="1"/>
  <c r="M146" i="1" s="1"/>
  <c r="N146" i="1" s="1"/>
  <c r="O146" i="1" s="1"/>
  <c r="K339" i="1"/>
  <c r="L339" i="1" s="1"/>
  <c r="M339" i="1" s="1"/>
  <c r="N339" i="1" s="1"/>
  <c r="O339" i="1" s="1"/>
  <c r="K11" i="1"/>
  <c r="L11" i="1" s="1"/>
  <c r="M11" i="1" s="1"/>
  <c r="N11" i="1" s="1"/>
  <c r="O11" i="1" s="1"/>
  <c r="K142" i="1"/>
  <c r="L142" i="1" s="1"/>
  <c r="M142" i="1" s="1"/>
  <c r="N142" i="1" s="1"/>
  <c r="O142" i="1" s="1"/>
  <c r="K33" i="1"/>
  <c r="L33" i="1" s="1"/>
  <c r="M33" i="1" s="1"/>
  <c r="N33" i="1" s="1"/>
  <c r="O33" i="1" s="1"/>
  <c r="K196" i="1"/>
  <c r="L196" i="1" s="1"/>
  <c r="M196" i="1" s="1"/>
  <c r="N196" i="1" s="1"/>
  <c r="O196" i="1" s="1"/>
  <c r="K287" i="1"/>
  <c r="L287" i="1" s="1"/>
  <c r="M287" i="1" s="1"/>
  <c r="N287" i="1" s="1"/>
  <c r="O287" i="1" s="1"/>
  <c r="K317" i="1"/>
  <c r="L317" i="1" s="1"/>
  <c r="M317" i="1" s="1"/>
  <c r="N317" i="1" s="1"/>
  <c r="O317" i="1" s="1"/>
  <c r="K350" i="1"/>
  <c r="L350" i="1" s="1"/>
  <c r="M350" i="1" s="1"/>
  <c r="N350" i="1" s="1"/>
  <c r="O350" i="1" s="1"/>
  <c r="K185" i="1"/>
  <c r="L185" i="1" s="1"/>
  <c r="M185" i="1" s="1"/>
  <c r="N185" i="1" s="1"/>
  <c r="O185" i="1" s="1"/>
  <c r="K313" i="1"/>
  <c r="L313" i="1" s="1"/>
  <c r="M313" i="1" s="1"/>
  <c r="N313" i="1" s="1"/>
  <c r="O313" i="1" s="1"/>
  <c r="K165" i="1"/>
  <c r="L165" i="1" s="1"/>
  <c r="M165" i="1" s="1"/>
  <c r="N165" i="1" s="1"/>
  <c r="O165" i="1" s="1"/>
  <c r="K104" i="1"/>
  <c r="L104" i="1" s="1"/>
  <c r="M104" i="1" s="1"/>
  <c r="N104" i="1" s="1"/>
  <c r="O104" i="1" s="1"/>
  <c r="K60" i="1"/>
  <c r="L60" i="1" s="1"/>
  <c r="M60" i="1" s="1"/>
  <c r="N60" i="1" s="1"/>
  <c r="O60" i="1" s="1"/>
  <c r="K58" i="1"/>
  <c r="L58" i="1" s="1"/>
  <c r="M58" i="1" s="1"/>
  <c r="N58" i="1" s="1"/>
  <c r="O58" i="1" s="1"/>
  <c r="K147" i="1"/>
  <c r="L147" i="1" s="1"/>
  <c r="M147" i="1" s="1"/>
  <c r="N147" i="1" s="1"/>
  <c r="O147" i="1" s="1"/>
  <c r="K268" i="1"/>
  <c r="L268" i="1" s="1"/>
  <c r="M268" i="1" s="1"/>
  <c r="N268" i="1" s="1"/>
  <c r="O268" i="1" s="1"/>
  <c r="K105" i="1"/>
  <c r="L105" i="1" s="1"/>
  <c r="M105" i="1" s="1"/>
  <c r="N105" i="1" s="1"/>
  <c r="O105" i="1" s="1"/>
  <c r="K209" i="1"/>
  <c r="L209" i="1" s="1"/>
  <c r="M209" i="1" s="1"/>
  <c r="N209" i="1" s="1"/>
  <c r="O209" i="1" s="1"/>
  <c r="K258" i="1"/>
  <c r="L258" i="1" s="1"/>
  <c r="M258" i="1" s="1"/>
  <c r="N258" i="1" s="1"/>
  <c r="O258" i="1" s="1"/>
  <c r="K45" i="1"/>
  <c r="L45" i="1" s="1"/>
  <c r="M45" i="1" s="1"/>
  <c r="N45" i="1" s="1"/>
  <c r="O45" i="1" s="1"/>
  <c r="K77" i="1"/>
  <c r="L77" i="1" s="1"/>
  <c r="M77" i="1" s="1"/>
  <c r="N77" i="1" s="1"/>
  <c r="O77" i="1" s="1"/>
  <c r="K275" i="1"/>
  <c r="L275" i="1" s="1"/>
  <c r="M275" i="1" s="1"/>
  <c r="N275" i="1" s="1"/>
  <c r="O275" i="1" s="1"/>
  <c r="K110" i="1"/>
  <c r="L110" i="1" s="1"/>
  <c r="M110" i="1" s="1"/>
  <c r="N110" i="1" s="1"/>
  <c r="O110" i="1" s="1"/>
  <c r="K294" i="1"/>
  <c r="L294" i="1" s="1"/>
  <c r="M294" i="1" s="1"/>
  <c r="N294" i="1" s="1"/>
  <c r="O294" i="1" s="1"/>
  <c r="K256" i="1"/>
  <c r="L256" i="1" s="1"/>
  <c r="M256" i="1" s="1"/>
  <c r="N256" i="1" s="1"/>
  <c r="O256" i="1" s="1"/>
  <c r="K253" i="1"/>
  <c r="L253" i="1" s="1"/>
  <c r="M253" i="1" s="1"/>
  <c r="N253" i="1" s="1"/>
  <c r="O253" i="1" s="1"/>
  <c r="K161" i="1"/>
  <c r="L161" i="1" s="1"/>
  <c r="M161" i="1" s="1"/>
  <c r="N161" i="1" s="1"/>
  <c r="O161" i="1" s="1"/>
  <c r="K238" i="1"/>
  <c r="L238" i="1" s="1"/>
  <c r="M238" i="1" s="1"/>
  <c r="N238" i="1" s="1"/>
  <c r="O238" i="1" s="1"/>
  <c r="K158" i="1"/>
  <c r="L158" i="1" s="1"/>
  <c r="M158" i="1" s="1"/>
  <c r="N158" i="1" s="1"/>
  <c r="O158" i="1" s="1"/>
  <c r="K189" i="1"/>
  <c r="L189" i="1" s="1"/>
  <c r="M189" i="1" s="1"/>
  <c r="N189" i="1" s="1"/>
  <c r="O189" i="1" s="1"/>
  <c r="K37" i="1"/>
  <c r="L37" i="1" s="1"/>
  <c r="M37" i="1" s="1"/>
  <c r="N37" i="1" s="1"/>
  <c r="O37" i="1" s="1"/>
  <c r="K62" i="1"/>
  <c r="L62" i="1" s="1"/>
  <c r="M62" i="1" s="1"/>
  <c r="N62" i="1" s="1"/>
  <c r="O62" i="1" s="1"/>
  <c r="K139" i="1"/>
  <c r="L139" i="1" s="1"/>
  <c r="M139" i="1" s="1"/>
  <c r="N139" i="1" s="1"/>
  <c r="O139" i="1" s="1"/>
  <c r="K7" i="1"/>
  <c r="L7" i="1" s="1"/>
  <c r="K219" i="1"/>
  <c r="L219" i="1" s="1"/>
  <c r="M219" i="1" s="1"/>
  <c r="N219" i="1" s="1"/>
  <c r="O219" i="1" s="1"/>
  <c r="K115" i="1"/>
  <c r="L115" i="1" s="1"/>
  <c r="M115" i="1" s="1"/>
  <c r="N115" i="1" s="1"/>
  <c r="O115" i="1" s="1"/>
  <c r="K280" i="1"/>
  <c r="L280" i="1" s="1"/>
  <c r="M280" i="1" s="1"/>
  <c r="N280" i="1" s="1"/>
  <c r="O280" i="1" s="1"/>
  <c r="K310" i="1"/>
  <c r="L310" i="1" s="1"/>
  <c r="M310" i="1" s="1"/>
  <c r="N310" i="1" s="1"/>
  <c r="O310" i="1" s="1"/>
  <c r="K150" i="1"/>
  <c r="L150" i="1" s="1"/>
  <c r="M150" i="1" s="1"/>
  <c r="N150" i="1" s="1"/>
  <c r="O150" i="1" s="1"/>
  <c r="K336" i="1"/>
  <c r="L336" i="1" s="1"/>
  <c r="M336" i="1" s="1"/>
  <c r="N336" i="1" s="1"/>
  <c r="O336" i="1" s="1"/>
  <c r="K213" i="1"/>
  <c r="L213" i="1" s="1"/>
  <c r="M213" i="1" s="1"/>
  <c r="N213" i="1" s="1"/>
  <c r="O213" i="1" s="1"/>
  <c r="K171" i="1"/>
  <c r="L171" i="1" s="1"/>
  <c r="M171" i="1" s="1"/>
  <c r="N171" i="1" s="1"/>
  <c r="O171" i="1" s="1"/>
  <c r="K71" i="1"/>
  <c r="L71" i="1" s="1"/>
  <c r="M71" i="1" s="1"/>
  <c r="N71" i="1" s="1"/>
  <c r="O71" i="1" s="1"/>
  <c r="K299" i="1"/>
  <c r="L299" i="1" s="1"/>
  <c r="M299" i="1" s="1"/>
  <c r="N299" i="1" s="1"/>
  <c r="O299" i="1" s="1"/>
  <c r="K119" i="1"/>
  <c r="L119" i="1" s="1"/>
  <c r="M119" i="1" s="1"/>
  <c r="N119" i="1" s="1"/>
  <c r="O119" i="1" s="1"/>
  <c r="K167" i="1"/>
  <c r="L167" i="1" s="1"/>
  <c r="M167" i="1" s="1"/>
  <c r="N167" i="1" s="1"/>
  <c r="O167" i="1" s="1"/>
  <c r="K324" i="1"/>
  <c r="L324" i="1" s="1"/>
  <c r="M324" i="1" s="1"/>
  <c r="N324" i="1" s="1"/>
  <c r="O324" i="1" s="1"/>
  <c r="K79" i="1"/>
  <c r="L79" i="1" s="1"/>
  <c r="M79" i="1" s="1"/>
  <c r="N79" i="1" s="1"/>
  <c r="O79" i="1" s="1"/>
  <c r="K306" i="1"/>
  <c r="L306" i="1" s="1"/>
  <c r="M306" i="1" s="1"/>
  <c r="N306" i="1" s="1"/>
  <c r="O306" i="1" s="1"/>
  <c r="K357" i="1"/>
  <c r="L357" i="1" s="1"/>
  <c r="M357" i="1" s="1"/>
  <c r="N357" i="1" s="1"/>
  <c r="O357" i="1" s="1"/>
  <c r="K159" i="1"/>
  <c r="L159" i="1" s="1"/>
  <c r="M159" i="1" s="1"/>
  <c r="N159" i="1" s="1"/>
  <c r="O159" i="1" s="1"/>
  <c r="K52" i="1"/>
  <c r="L52" i="1" s="1"/>
  <c r="M52" i="1" s="1"/>
  <c r="N52" i="1" s="1"/>
  <c r="O52" i="1" s="1"/>
  <c r="K80" i="1"/>
  <c r="L80" i="1" s="1"/>
  <c r="M80" i="1" s="1"/>
  <c r="N80" i="1" s="1"/>
  <c r="O80" i="1" s="1"/>
  <c r="K134" i="1"/>
  <c r="L134" i="1" s="1"/>
  <c r="M134" i="1" s="1"/>
  <c r="N134" i="1" s="1"/>
  <c r="O134" i="1" s="1"/>
  <c r="K124" i="1"/>
  <c r="L124" i="1" s="1"/>
  <c r="M124" i="1" s="1"/>
  <c r="N124" i="1" s="1"/>
  <c r="O124" i="1" s="1"/>
  <c r="K362" i="1"/>
  <c r="L362" i="1" s="1"/>
  <c r="M362" i="1" s="1"/>
  <c r="N362" i="1" s="1"/>
  <c r="O362" i="1" s="1"/>
  <c r="K126" i="1"/>
  <c r="L126" i="1" s="1"/>
  <c r="M126" i="1" s="1"/>
  <c r="N126" i="1" s="1"/>
  <c r="O126" i="1" s="1"/>
  <c r="K282" i="1"/>
  <c r="L282" i="1" s="1"/>
  <c r="M282" i="1" s="1"/>
  <c r="N282" i="1" s="1"/>
  <c r="O282" i="1" s="1"/>
  <c r="K211" i="1"/>
  <c r="L211" i="1" s="1"/>
  <c r="M211" i="1" s="1"/>
  <c r="N211" i="1" s="1"/>
  <c r="O211" i="1" s="1"/>
  <c r="K305" i="1"/>
  <c r="L305" i="1" s="1"/>
  <c r="M305" i="1" s="1"/>
  <c r="N305" i="1" s="1"/>
  <c r="O305" i="1" s="1"/>
  <c r="K327" i="1"/>
  <c r="L327" i="1" s="1"/>
  <c r="M327" i="1" s="1"/>
  <c r="N327" i="1" s="1"/>
  <c r="O327" i="1" s="1"/>
  <c r="K94" i="1"/>
  <c r="L94" i="1" s="1"/>
  <c r="M94" i="1" s="1"/>
  <c r="N94" i="1" s="1"/>
  <c r="O94" i="1" s="1"/>
  <c r="K107" i="1"/>
  <c r="L107" i="1" s="1"/>
  <c r="M107" i="1" s="1"/>
  <c r="N107" i="1" s="1"/>
  <c r="O107" i="1" s="1"/>
  <c r="K14" i="1"/>
  <c r="L14" i="1" s="1"/>
  <c r="M14" i="1" s="1"/>
  <c r="N14" i="1" s="1"/>
  <c r="O14" i="1" s="1"/>
  <c r="K325" i="1"/>
  <c r="L325" i="1" s="1"/>
  <c r="M325" i="1" s="1"/>
  <c r="N325" i="1" s="1"/>
  <c r="O325" i="1" s="1"/>
  <c r="K332" i="1"/>
  <c r="L332" i="1" s="1"/>
  <c r="M332" i="1" s="1"/>
  <c r="N332" i="1" s="1"/>
  <c r="O332" i="1" s="1"/>
  <c r="K30" i="1"/>
  <c r="L30" i="1" s="1"/>
  <c r="M30" i="1" s="1"/>
  <c r="N30" i="1" s="1"/>
  <c r="O30" i="1" s="1"/>
  <c r="K93" i="1"/>
  <c r="L93" i="1" s="1"/>
  <c r="M93" i="1" s="1"/>
  <c r="N93" i="1" s="1"/>
  <c r="O93" i="1" s="1"/>
  <c r="K8" i="1"/>
  <c r="L8" i="1" s="1"/>
  <c r="M8" i="1" s="1"/>
  <c r="N8" i="1" s="1"/>
  <c r="O8" i="1" s="1"/>
  <c r="K251" i="1"/>
  <c r="L251" i="1" s="1"/>
  <c r="M251" i="1" s="1"/>
  <c r="N251" i="1" s="1"/>
  <c r="O251" i="1" s="1"/>
  <c r="K236" i="1"/>
  <c r="L236" i="1" s="1"/>
  <c r="M236" i="1" s="1"/>
  <c r="N236" i="1" s="1"/>
  <c r="O236" i="1" s="1"/>
  <c r="K286" i="1"/>
  <c r="L286" i="1" s="1"/>
  <c r="M286" i="1" s="1"/>
  <c r="N286" i="1" s="1"/>
  <c r="O286" i="1" s="1"/>
  <c r="K127" i="1"/>
  <c r="L127" i="1" s="1"/>
  <c r="M127" i="1" s="1"/>
  <c r="N127" i="1" s="1"/>
  <c r="O127" i="1" s="1"/>
  <c r="K97" i="1"/>
  <c r="L97" i="1" s="1"/>
  <c r="M97" i="1" s="1"/>
  <c r="N97" i="1" s="1"/>
  <c r="O97" i="1" s="1"/>
  <c r="K25" i="1"/>
  <c r="L25" i="1" s="1"/>
  <c r="M25" i="1" s="1"/>
  <c r="N25" i="1" s="1"/>
  <c r="O25" i="1" s="1"/>
  <c r="K312" i="1"/>
  <c r="L312" i="1" s="1"/>
  <c r="M312" i="1" s="1"/>
  <c r="N312" i="1" s="1"/>
  <c r="O312" i="1" s="1"/>
  <c r="K40" i="1"/>
  <c r="L40" i="1" s="1"/>
  <c r="M40" i="1" s="1"/>
  <c r="N40" i="1" s="1"/>
  <c r="O40" i="1" s="1"/>
  <c r="K144" i="1"/>
  <c r="L144" i="1" s="1"/>
  <c r="M144" i="1" s="1"/>
  <c r="N144" i="1" s="1"/>
  <c r="O144" i="1" s="1"/>
  <c r="K141" i="1"/>
  <c r="L141" i="1" s="1"/>
  <c r="M141" i="1" s="1"/>
  <c r="N141" i="1" s="1"/>
  <c r="O141" i="1" s="1"/>
  <c r="K347" i="1"/>
  <c r="L347" i="1" s="1"/>
  <c r="M347" i="1" s="1"/>
  <c r="N347" i="1" s="1"/>
  <c r="O347" i="1" s="1"/>
  <c r="K179" i="1"/>
  <c r="L179" i="1" s="1"/>
  <c r="M179" i="1" s="1"/>
  <c r="N179" i="1" s="1"/>
  <c r="O179" i="1" s="1"/>
  <c r="K18" i="1"/>
  <c r="L18" i="1" s="1"/>
  <c r="M18" i="1" s="1"/>
  <c r="N18" i="1" s="1"/>
  <c r="O18" i="1" s="1"/>
  <c r="K88" i="1"/>
  <c r="L88" i="1" s="1"/>
  <c r="M88" i="1" s="1"/>
  <c r="N88" i="1" s="1"/>
  <c r="O88" i="1" s="1"/>
  <c r="K235" i="1"/>
  <c r="L235" i="1" s="1"/>
  <c r="M235" i="1" s="1"/>
  <c r="N235" i="1" s="1"/>
  <c r="O235" i="1" s="1"/>
  <c r="K63" i="1"/>
  <c r="L63" i="1" s="1"/>
  <c r="M63" i="1" s="1"/>
  <c r="N63" i="1" s="1"/>
  <c r="O63" i="1" s="1"/>
  <c r="K91" i="1"/>
  <c r="L91" i="1" s="1"/>
  <c r="M91" i="1" s="1"/>
  <c r="N91" i="1" s="1"/>
  <c r="O91" i="1" s="1"/>
  <c r="K330" i="1"/>
  <c r="L330" i="1" s="1"/>
  <c r="M330" i="1" s="1"/>
  <c r="N330" i="1" s="1"/>
  <c r="O330" i="1" s="1"/>
  <c r="K222" i="1"/>
  <c r="L222" i="1" s="1"/>
  <c r="M222" i="1" s="1"/>
  <c r="N222" i="1" s="1"/>
  <c r="O222" i="1" s="1"/>
  <c r="K323" i="1"/>
  <c r="L323" i="1" s="1"/>
  <c r="M323" i="1" s="1"/>
  <c r="N323" i="1" s="1"/>
  <c r="O323" i="1" s="1"/>
  <c r="K96" i="1"/>
  <c r="L96" i="1" s="1"/>
  <c r="M96" i="1" s="1"/>
  <c r="N96" i="1" s="1"/>
  <c r="O96" i="1" s="1"/>
  <c r="K269" i="1"/>
  <c r="L269" i="1" s="1"/>
  <c r="M269" i="1" s="1"/>
  <c r="N269" i="1" s="1"/>
  <c r="O269" i="1" s="1"/>
  <c r="K217" i="1"/>
  <c r="L217" i="1" s="1"/>
  <c r="M217" i="1" s="1"/>
  <c r="N217" i="1" s="1"/>
  <c r="O217" i="1" s="1"/>
  <c r="K166" i="1"/>
  <c r="L166" i="1" s="1"/>
  <c r="M166" i="1" s="1"/>
  <c r="N166" i="1" s="1"/>
  <c r="O166" i="1" s="1"/>
  <c r="K358" i="1"/>
  <c r="L358" i="1" s="1"/>
  <c r="M358" i="1" s="1"/>
  <c r="N358" i="1" s="1"/>
  <c r="O358" i="1" s="1"/>
  <c r="K361" i="1"/>
  <c r="L361" i="1" s="1"/>
  <c r="M361" i="1" s="1"/>
  <c r="N361" i="1" s="1"/>
  <c r="O361" i="1" s="1"/>
  <c r="K138" i="1"/>
  <c r="L138" i="1" s="1"/>
  <c r="M138" i="1" s="1"/>
  <c r="N138" i="1" s="1"/>
  <c r="O138" i="1" s="1"/>
  <c r="K78" i="1"/>
  <c r="L78" i="1" s="1"/>
  <c r="M78" i="1" s="1"/>
  <c r="N78" i="1" s="1"/>
  <c r="O78" i="1" s="1"/>
  <c r="K100" i="1"/>
  <c r="L100" i="1" s="1"/>
  <c r="M100" i="1" s="1"/>
  <c r="N100" i="1" s="1"/>
  <c r="O100" i="1" s="1"/>
  <c r="K28" i="1"/>
  <c r="L28" i="1" s="1"/>
  <c r="M28" i="1" s="1"/>
  <c r="N28" i="1" s="1"/>
  <c r="O28" i="1" s="1"/>
  <c r="K103" i="1"/>
  <c r="L103" i="1" s="1"/>
  <c r="M103" i="1" s="1"/>
  <c r="N103" i="1" s="1"/>
  <c r="O103" i="1" s="1"/>
  <c r="K152" i="1"/>
  <c r="L152" i="1" s="1"/>
  <c r="M152" i="1" s="1"/>
  <c r="N152" i="1" s="1"/>
  <c r="O152" i="1" s="1"/>
  <c r="K44" i="1"/>
  <c r="L44" i="1" s="1"/>
  <c r="M44" i="1" s="1"/>
  <c r="N44" i="1" s="1"/>
  <c r="O44" i="1" s="1"/>
  <c r="K112" i="1"/>
  <c r="L112" i="1" s="1"/>
  <c r="M112" i="1" s="1"/>
  <c r="N112" i="1" s="1"/>
  <c r="O112" i="1" s="1"/>
  <c r="K192" i="1"/>
  <c r="L192" i="1" s="1"/>
  <c r="M192" i="1" s="1"/>
  <c r="N192" i="1" s="1"/>
  <c r="O192" i="1" s="1"/>
  <c r="K99" i="1"/>
  <c r="L99" i="1" s="1"/>
  <c r="M99" i="1" s="1"/>
  <c r="N99" i="1" s="1"/>
  <c r="O99" i="1" s="1"/>
  <c r="K128" i="1"/>
  <c r="L128" i="1" s="1"/>
  <c r="M128" i="1" s="1"/>
  <c r="N128" i="1" s="1"/>
  <c r="O128" i="1" s="1"/>
  <c r="K326" i="1"/>
  <c r="L326" i="1" s="1"/>
  <c r="M326" i="1" s="1"/>
  <c r="N326" i="1" s="1"/>
  <c r="O326" i="1" s="1"/>
  <c r="K160" i="1"/>
  <c r="L160" i="1" s="1"/>
  <c r="M160" i="1" s="1"/>
  <c r="N160" i="1" s="1"/>
  <c r="O160" i="1" s="1"/>
  <c r="K136" i="1"/>
  <c r="L136" i="1" s="1"/>
  <c r="M136" i="1" s="1"/>
  <c r="N136" i="1" s="1"/>
  <c r="O136" i="1" s="1"/>
  <c r="K226" i="1"/>
  <c r="L226" i="1" s="1"/>
  <c r="M226" i="1" s="1"/>
  <c r="N226" i="1" s="1"/>
  <c r="O226" i="1" s="1"/>
  <c r="K315" i="1"/>
  <c r="L315" i="1" s="1"/>
  <c r="M315" i="1" s="1"/>
  <c r="N315" i="1" s="1"/>
  <c r="O315" i="1" s="1"/>
  <c r="K168" i="1"/>
  <c r="L168" i="1" s="1"/>
  <c r="M168" i="1" s="1"/>
  <c r="N168" i="1" s="1"/>
  <c r="O168" i="1" s="1"/>
  <c r="K214" i="1"/>
  <c r="L214" i="1" s="1"/>
  <c r="M214" i="1" s="1"/>
  <c r="N214" i="1" s="1"/>
  <c r="O214" i="1" s="1"/>
  <c r="K289" i="1"/>
  <c r="L289" i="1" s="1"/>
  <c r="M289" i="1" s="1"/>
  <c r="N289" i="1" s="1"/>
  <c r="O289" i="1" s="1"/>
  <c r="K26" i="1"/>
  <c r="L26" i="1" s="1"/>
  <c r="M26" i="1" s="1"/>
  <c r="N26" i="1" s="1"/>
  <c r="O26" i="1" s="1"/>
  <c r="K34" i="1"/>
  <c r="L34" i="1" s="1"/>
  <c r="M34" i="1" s="1"/>
  <c r="N34" i="1" s="1"/>
  <c r="O34" i="1" s="1"/>
  <c r="K20" i="1"/>
  <c r="L20" i="1" s="1"/>
  <c r="M20" i="1" s="1"/>
  <c r="N20" i="1" s="1"/>
  <c r="O20" i="1" s="1"/>
  <c r="K61" i="1"/>
  <c r="L61" i="1" s="1"/>
  <c r="M61" i="1" s="1"/>
  <c r="N61" i="1" s="1"/>
  <c r="O61" i="1" s="1"/>
  <c r="K148" i="1"/>
  <c r="L148" i="1" s="1"/>
  <c r="M148" i="1" s="1"/>
  <c r="N148" i="1" s="1"/>
  <c r="O148" i="1" s="1"/>
  <c r="K118" i="1"/>
  <c r="L118" i="1" s="1"/>
  <c r="M118" i="1" s="1"/>
  <c r="N118" i="1" s="1"/>
  <c r="O118" i="1" s="1"/>
  <c r="K162" i="1"/>
  <c r="L162" i="1" s="1"/>
  <c r="M162" i="1" s="1"/>
  <c r="N162" i="1" s="1"/>
  <c r="O162" i="1" s="1"/>
  <c r="K207" i="1"/>
  <c r="L207" i="1" s="1"/>
  <c r="M207" i="1" s="1"/>
  <c r="N207" i="1" s="1"/>
  <c r="O207" i="1" s="1"/>
  <c r="K35" i="1"/>
  <c r="L35" i="1" s="1"/>
  <c r="M35" i="1" s="1"/>
  <c r="N35" i="1" s="1"/>
  <c r="O35" i="1" s="1"/>
  <c r="K175" i="1"/>
  <c r="L175" i="1" s="1"/>
  <c r="M175" i="1" s="1"/>
  <c r="N175" i="1" s="1"/>
  <c r="O175" i="1" s="1"/>
  <c r="K65" i="1"/>
  <c r="L65" i="1" s="1"/>
  <c r="M65" i="1" s="1"/>
  <c r="N65" i="1" s="1"/>
  <c r="O65" i="1" s="1"/>
  <c r="K337" i="1"/>
  <c r="L337" i="1" s="1"/>
  <c r="M337" i="1" s="1"/>
  <c r="N337" i="1" s="1"/>
  <c r="O337" i="1" s="1"/>
  <c r="K260" i="1"/>
  <c r="L260" i="1" s="1"/>
  <c r="M260" i="1" s="1"/>
  <c r="N260" i="1" s="1"/>
  <c r="O260" i="1" s="1"/>
  <c r="K292" i="1"/>
  <c r="L292" i="1" s="1"/>
  <c r="M292" i="1" s="1"/>
  <c r="N292" i="1" s="1"/>
  <c r="O292" i="1" s="1"/>
  <c r="K273" i="1"/>
  <c r="L273" i="1" s="1"/>
  <c r="M273" i="1" s="1"/>
  <c r="N273" i="1" s="1"/>
  <c r="O273" i="1" s="1"/>
  <c r="K83" i="1"/>
  <c r="L83" i="1" s="1"/>
  <c r="M83" i="1" s="1"/>
  <c r="N83" i="1" s="1"/>
  <c r="O83" i="1" s="1"/>
  <c r="K205" i="1"/>
  <c r="L205" i="1" s="1"/>
  <c r="M205" i="1" s="1"/>
  <c r="N205" i="1" s="1"/>
  <c r="O205" i="1" s="1"/>
  <c r="K47" i="1"/>
  <c r="L47" i="1" s="1"/>
  <c r="M47" i="1" s="1"/>
  <c r="N47" i="1" s="1"/>
  <c r="O47" i="1" s="1"/>
  <c r="K68" i="1"/>
  <c r="L68" i="1" s="1"/>
  <c r="M68" i="1" s="1"/>
  <c r="N68" i="1" s="1"/>
  <c r="O68" i="1" s="1"/>
  <c r="K232" i="1"/>
  <c r="L232" i="1" s="1"/>
  <c r="M232" i="1" s="1"/>
  <c r="N232" i="1" s="1"/>
  <c r="O232" i="1" s="1"/>
  <c r="K221" i="1"/>
  <c r="L221" i="1" s="1"/>
  <c r="M221" i="1" s="1"/>
  <c r="N221" i="1" s="1"/>
  <c r="O221" i="1" s="1"/>
  <c r="K108" i="1"/>
  <c r="L108" i="1" s="1"/>
  <c r="M108" i="1" s="1"/>
  <c r="N108" i="1" s="1"/>
  <c r="O108" i="1" s="1"/>
  <c r="K59" i="1"/>
  <c r="L59" i="1" s="1"/>
  <c r="M59" i="1" s="1"/>
  <c r="N59" i="1" s="1"/>
  <c r="O59" i="1" s="1"/>
  <c r="K329" i="1"/>
  <c r="L329" i="1" s="1"/>
  <c r="M329" i="1" s="1"/>
  <c r="N329" i="1" s="1"/>
  <c r="O329" i="1" s="1"/>
  <c r="K191" i="1"/>
  <c r="L191" i="1" s="1"/>
  <c r="M191" i="1" s="1"/>
  <c r="N191" i="1" s="1"/>
  <c r="O191" i="1" s="1"/>
  <c r="K39" i="1"/>
  <c r="L39" i="1" s="1"/>
  <c r="M39" i="1" s="1"/>
  <c r="N39" i="1" s="1"/>
  <c r="O39" i="1" s="1"/>
  <c r="K245" i="1"/>
  <c r="L245" i="1" s="1"/>
  <c r="M245" i="1" s="1"/>
  <c r="N245" i="1" s="1"/>
  <c r="O245" i="1" s="1"/>
  <c r="K131" i="1"/>
  <c r="L131" i="1" s="1"/>
  <c r="M131" i="1" s="1"/>
  <c r="N131" i="1" s="1"/>
  <c r="O131" i="1" s="1"/>
  <c r="K143" i="1"/>
  <c r="L143" i="1" s="1"/>
  <c r="M143" i="1" s="1"/>
  <c r="N143" i="1" s="1"/>
  <c r="O143" i="1" s="1"/>
  <c r="K216" i="1"/>
  <c r="L216" i="1" s="1"/>
  <c r="M216" i="1" s="1"/>
  <c r="N216" i="1" s="1"/>
  <c r="O216" i="1" s="1"/>
  <c r="K215" i="1"/>
  <c r="L215" i="1" s="1"/>
  <c r="M215" i="1" s="1"/>
  <c r="N215" i="1" s="1"/>
  <c r="O215" i="1" s="1"/>
  <c r="K15" i="1"/>
  <c r="L15" i="1" s="1"/>
  <c r="M15" i="1" s="1"/>
  <c r="N15" i="1" s="1"/>
  <c r="O15" i="1" s="1"/>
  <c r="K302" i="1"/>
  <c r="L302" i="1" s="1"/>
  <c r="M302" i="1" s="1"/>
  <c r="N302" i="1" s="1"/>
  <c r="O302" i="1" s="1"/>
  <c r="K278" i="1"/>
  <c r="L278" i="1" s="1"/>
  <c r="M278" i="1" s="1"/>
  <c r="N278" i="1" s="1"/>
  <c r="O278" i="1" s="1"/>
  <c r="K283" i="1"/>
  <c r="L283" i="1" s="1"/>
  <c r="M283" i="1" s="1"/>
  <c r="N283" i="1" s="1"/>
  <c r="O283" i="1" s="1"/>
  <c r="K208" i="1"/>
  <c r="L208" i="1" s="1"/>
  <c r="M208" i="1" s="1"/>
  <c r="N208" i="1" s="1"/>
  <c r="O208" i="1" s="1"/>
  <c r="K212" i="1"/>
  <c r="L212" i="1" s="1"/>
  <c r="M212" i="1" s="1"/>
  <c r="N212" i="1" s="1"/>
  <c r="O212" i="1" s="1"/>
  <c r="K85" i="1"/>
  <c r="L85" i="1" s="1"/>
  <c r="M85" i="1" s="1"/>
  <c r="N85" i="1" s="1"/>
  <c r="O85" i="1" s="1"/>
  <c r="K178" i="1"/>
  <c r="L178" i="1" s="1"/>
  <c r="M178" i="1" s="1"/>
  <c r="N178" i="1" s="1"/>
  <c r="O178" i="1" s="1"/>
  <c r="K241" i="1"/>
  <c r="L241" i="1" s="1"/>
  <c r="M241" i="1" s="1"/>
  <c r="N241" i="1" s="1"/>
  <c r="O241" i="1" s="1"/>
  <c r="K174" i="1"/>
  <c r="L174" i="1" s="1"/>
  <c r="M174" i="1" s="1"/>
  <c r="N174" i="1" s="1"/>
  <c r="O174" i="1" s="1"/>
  <c r="K56" i="1"/>
  <c r="L56" i="1" s="1"/>
  <c r="M56" i="1" s="1"/>
  <c r="N56" i="1" s="1"/>
  <c r="O56" i="1" s="1"/>
  <c r="K154" i="1"/>
  <c r="L154" i="1" s="1"/>
  <c r="M154" i="1" s="1"/>
  <c r="N154" i="1" s="1"/>
  <c r="O154" i="1" s="1"/>
  <c r="K82" i="1"/>
  <c r="L82" i="1" s="1"/>
  <c r="M82" i="1" s="1"/>
  <c r="N82" i="1" s="1"/>
  <c r="O82" i="1" s="1"/>
  <c r="K81" i="1"/>
  <c r="L81" i="1" s="1"/>
  <c r="M81" i="1" s="1"/>
  <c r="N81" i="1" s="1"/>
  <c r="O81" i="1" s="1"/>
  <c r="K298" i="1"/>
  <c r="L298" i="1" s="1"/>
  <c r="M298" i="1" s="1"/>
  <c r="N298" i="1" s="1"/>
  <c r="O298" i="1" s="1"/>
  <c r="K206" i="1"/>
  <c r="L206" i="1" s="1"/>
  <c r="M206" i="1" s="1"/>
  <c r="N206" i="1" s="1"/>
  <c r="O206" i="1" s="1"/>
  <c r="K318" i="1"/>
  <c r="L318" i="1" s="1"/>
  <c r="M318" i="1" s="1"/>
  <c r="N318" i="1" s="1"/>
  <c r="O318" i="1" s="1"/>
  <c r="K227" i="1"/>
  <c r="L227" i="1" s="1"/>
  <c r="M227" i="1" s="1"/>
  <c r="N227" i="1" s="1"/>
  <c r="O227" i="1" s="1"/>
  <c r="K183" i="1"/>
  <c r="L183" i="1" s="1"/>
  <c r="M183" i="1" s="1"/>
  <c r="N183" i="1" s="1"/>
  <c r="O183" i="1" s="1"/>
  <c r="K19" i="1"/>
  <c r="L19" i="1" s="1"/>
  <c r="M19" i="1" s="1"/>
  <c r="N19" i="1" s="1"/>
  <c r="O19" i="1" s="1"/>
  <c r="K70" i="1"/>
  <c r="L70" i="1" s="1"/>
  <c r="M70" i="1" s="1"/>
  <c r="N70" i="1" s="1"/>
  <c r="O70" i="1" s="1"/>
  <c r="K188" i="1"/>
  <c r="L188" i="1" s="1"/>
  <c r="M188" i="1" s="1"/>
  <c r="N188" i="1" s="1"/>
  <c r="O188" i="1" s="1"/>
  <c r="K210" i="1"/>
  <c r="L210" i="1" s="1"/>
  <c r="M210" i="1" s="1"/>
  <c r="N210" i="1" s="1"/>
  <c r="O210" i="1" s="1"/>
  <c r="K229" i="1"/>
  <c r="L229" i="1" s="1"/>
  <c r="M229" i="1" s="1"/>
  <c r="N229" i="1" s="1"/>
  <c r="O229" i="1" s="1"/>
  <c r="K121" i="1"/>
  <c r="L121" i="1" s="1"/>
  <c r="M121" i="1" s="1"/>
  <c r="N121" i="1" s="1"/>
  <c r="O121" i="1" s="1"/>
  <c r="K291" i="1"/>
  <c r="L291" i="1" s="1"/>
  <c r="M291" i="1" s="1"/>
  <c r="N291" i="1" s="1"/>
  <c r="O291" i="1" s="1"/>
  <c r="K69" i="1"/>
  <c r="L69" i="1" s="1"/>
  <c r="M69" i="1" s="1"/>
  <c r="N69" i="1" s="1"/>
  <c r="O69" i="1" s="1"/>
  <c r="K55" i="1"/>
  <c r="L55" i="1" s="1"/>
  <c r="M55" i="1" s="1"/>
  <c r="N55" i="1" s="1"/>
  <c r="O55" i="1" s="1"/>
  <c r="K49" i="1"/>
  <c r="L49" i="1" s="1"/>
  <c r="M49" i="1" s="1"/>
  <c r="N49" i="1" s="1"/>
  <c r="O49" i="1" s="1"/>
  <c r="K218" i="1"/>
  <c r="L218" i="1" s="1"/>
  <c r="M218" i="1" s="1"/>
  <c r="N218" i="1" s="1"/>
  <c r="O218" i="1" s="1"/>
  <c r="K338" i="1"/>
  <c r="L338" i="1" s="1"/>
  <c r="M338" i="1" s="1"/>
  <c r="N338" i="1" s="1"/>
  <c r="O338" i="1" s="1"/>
  <c r="K279" i="1"/>
  <c r="L279" i="1" s="1"/>
  <c r="M279" i="1" s="1"/>
  <c r="N279" i="1" s="1"/>
  <c r="O279" i="1" s="1"/>
  <c r="K321" i="1"/>
  <c r="L321" i="1" s="1"/>
  <c r="M321" i="1" s="1"/>
  <c r="N321" i="1" s="1"/>
  <c r="O321" i="1" s="1"/>
  <c r="K22" i="1"/>
  <c r="L22" i="1" s="1"/>
  <c r="M22" i="1" s="1"/>
  <c r="N22" i="1" s="1"/>
  <c r="O22" i="1" s="1"/>
  <c r="K304" i="1"/>
  <c r="L304" i="1" s="1"/>
  <c r="M304" i="1" s="1"/>
  <c r="N304" i="1" s="1"/>
  <c r="O304" i="1" s="1"/>
  <c r="K290" i="1"/>
  <c r="L290" i="1" s="1"/>
  <c r="M290" i="1" s="1"/>
  <c r="N290" i="1" s="1"/>
  <c r="O290" i="1" s="1"/>
  <c r="K9" i="1"/>
  <c r="L9" i="1" s="1"/>
  <c r="M9" i="1" s="1"/>
  <c r="N9" i="1" s="1"/>
  <c r="O9" i="1" s="1"/>
  <c r="K301" i="1"/>
  <c r="L301" i="1" s="1"/>
  <c r="M301" i="1" s="1"/>
  <c r="N301" i="1" s="1"/>
  <c r="O301" i="1" s="1"/>
  <c r="K272" i="1"/>
  <c r="L272" i="1" s="1"/>
  <c r="M272" i="1" s="1"/>
  <c r="N272" i="1" s="1"/>
  <c r="O272" i="1" s="1"/>
  <c r="K224" i="1"/>
  <c r="L224" i="1" s="1"/>
  <c r="M224" i="1" s="1"/>
  <c r="N224" i="1" s="1"/>
  <c r="O224" i="1" s="1"/>
  <c r="K230" i="1"/>
  <c r="L230" i="1" s="1"/>
  <c r="M230" i="1" s="1"/>
  <c r="N230" i="1" s="1"/>
  <c r="O230" i="1" s="1"/>
  <c r="K249" i="1"/>
  <c r="L249" i="1" s="1"/>
  <c r="M249" i="1" s="1"/>
  <c r="N249" i="1" s="1"/>
  <c r="O249" i="1" s="1"/>
  <c r="K281" i="1"/>
  <c r="L281" i="1" s="1"/>
  <c r="M281" i="1" s="1"/>
  <c r="N281" i="1" s="1"/>
  <c r="O281" i="1" s="1"/>
  <c r="K46" i="1"/>
  <c r="L46" i="1" s="1"/>
  <c r="M46" i="1" s="1"/>
  <c r="N46" i="1" s="1"/>
  <c r="O46" i="1" s="1"/>
  <c r="K240" i="1"/>
  <c r="L240" i="1" s="1"/>
  <c r="M240" i="1" s="1"/>
  <c r="N240" i="1" s="1"/>
  <c r="O240" i="1" s="1"/>
  <c r="K195" i="1"/>
  <c r="L195" i="1" s="1"/>
  <c r="M195" i="1" s="1"/>
  <c r="N195" i="1" s="1"/>
  <c r="O195" i="1" s="1"/>
  <c r="K163" i="1"/>
  <c r="L163" i="1" s="1"/>
  <c r="M163" i="1" s="1"/>
  <c r="N163" i="1" s="1"/>
  <c r="O163" i="1" s="1"/>
  <c r="K263" i="1"/>
  <c r="L263" i="1" s="1"/>
  <c r="M263" i="1" s="1"/>
  <c r="N263" i="1" s="1"/>
  <c r="O263" i="1" s="1"/>
  <c r="K54" i="1"/>
  <c r="L54" i="1" s="1"/>
  <c r="M54" i="1" s="1"/>
  <c r="N54" i="1" s="1"/>
  <c r="O54" i="1" s="1"/>
  <c r="K76" i="1"/>
  <c r="L76" i="1" s="1"/>
  <c r="M76" i="1" s="1"/>
  <c r="N76" i="1" s="1"/>
  <c r="O76" i="1" s="1"/>
  <c r="K132" i="1"/>
  <c r="L132" i="1" s="1"/>
  <c r="M132" i="1" s="1"/>
  <c r="N132" i="1" s="1"/>
  <c r="O132" i="1" s="1"/>
  <c r="K106" i="1"/>
  <c r="L106" i="1" s="1"/>
  <c r="M106" i="1" s="1"/>
  <c r="N106" i="1" s="1"/>
  <c r="O106" i="1" s="1"/>
  <c r="K225" i="1"/>
  <c r="L225" i="1" s="1"/>
  <c r="M225" i="1" s="1"/>
  <c r="N225" i="1" s="1"/>
  <c r="O225" i="1" s="1"/>
  <c r="K203" i="1"/>
  <c r="L203" i="1" s="1"/>
  <c r="M203" i="1" s="1"/>
  <c r="N203" i="1" s="1"/>
  <c r="O203" i="1" s="1"/>
  <c r="K265" i="1"/>
  <c r="L265" i="1" s="1"/>
  <c r="M265" i="1" s="1"/>
  <c r="N265" i="1" s="1"/>
  <c r="O265" i="1" s="1"/>
  <c r="K153" i="1"/>
  <c r="L153" i="1" s="1"/>
  <c r="M153" i="1" s="1"/>
  <c r="N153" i="1" s="1"/>
  <c r="O153" i="1" s="1"/>
  <c r="K31" i="1"/>
  <c r="L31" i="1" s="1"/>
  <c r="M31" i="1" s="1"/>
  <c r="N31" i="1" s="1"/>
  <c r="O31" i="1" s="1"/>
  <c r="K41" i="1"/>
  <c r="L41" i="1" s="1"/>
  <c r="M41" i="1" s="1"/>
  <c r="N41" i="1" s="1"/>
  <c r="O41" i="1" s="1"/>
  <c r="K169" i="1"/>
  <c r="L169" i="1" s="1"/>
  <c r="M169" i="1" s="1"/>
  <c r="N169" i="1" s="1"/>
  <c r="O169" i="1" s="1"/>
  <c r="K101" i="1"/>
  <c r="L101" i="1" s="1"/>
  <c r="M101" i="1" s="1"/>
  <c r="N101" i="1" s="1"/>
  <c r="O101" i="1" s="1"/>
  <c r="K125" i="1"/>
  <c r="L125" i="1" s="1"/>
  <c r="M125" i="1" s="1"/>
  <c r="N125" i="1" s="1"/>
  <c r="O125" i="1" s="1"/>
  <c r="K248" i="1"/>
  <c r="L248" i="1" s="1"/>
  <c r="M248" i="1" s="1"/>
  <c r="N248" i="1" s="1"/>
  <c r="O248" i="1" s="1"/>
  <c r="K98" i="1"/>
  <c r="L98" i="1" s="1"/>
  <c r="M98" i="1" s="1"/>
  <c r="N98" i="1" s="1"/>
  <c r="O98" i="1" s="1"/>
  <c r="K331" i="1"/>
  <c r="L331" i="1" s="1"/>
  <c r="M331" i="1" s="1"/>
  <c r="N331" i="1" s="1"/>
  <c r="O331" i="1" s="1"/>
  <c r="K202" i="1"/>
  <c r="L202" i="1" s="1"/>
  <c r="M202" i="1" s="1"/>
  <c r="N202" i="1" s="1"/>
  <c r="O202" i="1" s="1"/>
  <c r="K261" i="1"/>
  <c r="L261" i="1" s="1"/>
  <c r="M261" i="1" s="1"/>
  <c r="N261" i="1" s="1"/>
  <c r="O261" i="1" s="1"/>
  <c r="K180" i="1"/>
  <c r="L180" i="1" s="1"/>
  <c r="M180" i="1" s="1"/>
  <c r="N180" i="1" s="1"/>
  <c r="O180" i="1" s="1"/>
  <c r="K334" i="1"/>
  <c r="L334" i="1" s="1"/>
  <c r="M334" i="1" s="1"/>
  <c r="N334" i="1" s="1"/>
  <c r="O334" i="1" s="1"/>
  <c r="K247" i="1"/>
  <c r="L247" i="1" s="1"/>
  <c r="M247" i="1" s="1"/>
  <c r="N247" i="1" s="1"/>
  <c r="O247" i="1" s="1"/>
  <c r="K190" i="1"/>
  <c r="L190" i="1" s="1"/>
  <c r="M190" i="1" s="1"/>
  <c r="N190" i="1" s="1"/>
  <c r="O190" i="1" s="1"/>
  <c r="K176" i="1"/>
  <c r="L176" i="1" s="1"/>
  <c r="M176" i="1" s="1"/>
  <c r="N176" i="1" s="1"/>
  <c r="O176" i="1" s="1"/>
  <c r="K111" i="1"/>
  <c r="L111" i="1" s="1"/>
  <c r="M111" i="1" s="1"/>
  <c r="N111" i="1" s="1"/>
  <c r="O111" i="1" s="1"/>
  <c r="K193" i="1"/>
  <c r="L193" i="1" s="1"/>
  <c r="M193" i="1" s="1"/>
  <c r="N193" i="1" s="1"/>
  <c r="O193" i="1" s="1"/>
  <c r="K102" i="1"/>
  <c r="L102" i="1" s="1"/>
  <c r="M102" i="1" s="1"/>
  <c r="N102" i="1" s="1"/>
  <c r="O102" i="1" s="1"/>
  <c r="K228" i="1"/>
  <c r="L228" i="1" s="1"/>
  <c r="M228" i="1" s="1"/>
  <c r="N228" i="1" s="1"/>
  <c r="O228" i="1" s="1"/>
  <c r="K74" i="1"/>
  <c r="L74" i="1" s="1"/>
  <c r="M74" i="1" s="1"/>
  <c r="N74" i="1" s="1"/>
  <c r="O74" i="1" s="1"/>
  <c r="K164" i="1"/>
  <c r="L164" i="1" s="1"/>
  <c r="M164" i="1" s="1"/>
  <c r="N164" i="1" s="1"/>
  <c r="O164" i="1" s="1"/>
  <c r="K285" i="1"/>
  <c r="L285" i="1" s="1"/>
  <c r="M285" i="1" s="1"/>
  <c r="N285" i="1" s="1"/>
  <c r="O285" i="1" s="1"/>
  <c r="K271" i="1"/>
  <c r="L271" i="1" s="1"/>
  <c r="M271" i="1" s="1"/>
  <c r="N271" i="1" s="1"/>
  <c r="O271" i="1" s="1"/>
  <c r="K199" i="1"/>
  <c r="L199" i="1" s="1"/>
  <c r="M199" i="1" s="1"/>
  <c r="N199" i="1" s="1"/>
  <c r="O199" i="1" s="1"/>
  <c r="K254" i="1"/>
  <c r="L254" i="1" s="1"/>
  <c r="M254" i="1" s="1"/>
  <c r="N254" i="1" s="1"/>
  <c r="O254" i="1" s="1"/>
  <c r="K353" i="1"/>
  <c r="L353" i="1" s="1"/>
  <c r="M353" i="1" s="1"/>
  <c r="N353" i="1" s="1"/>
  <c r="O353" i="1" s="1"/>
  <c r="K355" i="1"/>
  <c r="L355" i="1" s="1"/>
  <c r="M355" i="1" s="1"/>
  <c r="N355" i="1" s="1"/>
  <c r="O355" i="1" s="1"/>
  <c r="K349" i="1"/>
  <c r="L349" i="1" s="1"/>
  <c r="M349" i="1" s="1"/>
  <c r="N349" i="1" s="1"/>
  <c r="O349" i="1" s="1"/>
  <c r="K42" i="1"/>
  <c r="L42" i="1" s="1"/>
  <c r="M42" i="1" s="1"/>
  <c r="N42" i="1" s="1"/>
  <c r="O42" i="1" s="1"/>
  <c r="K319" i="1"/>
  <c r="L319" i="1" s="1"/>
  <c r="M319" i="1" s="1"/>
  <c r="N319" i="1" s="1"/>
  <c r="O319" i="1" s="1"/>
  <c r="K140" i="1"/>
  <c r="L140" i="1" s="1"/>
  <c r="M140" i="1" s="1"/>
  <c r="N140" i="1" s="1"/>
  <c r="O140" i="1" s="1"/>
  <c r="K356" i="1"/>
  <c r="L356" i="1" s="1"/>
  <c r="M356" i="1" s="1"/>
  <c r="N356" i="1" s="1"/>
  <c r="O356" i="1" s="1"/>
  <c r="K250" i="1"/>
  <c r="L250" i="1" s="1"/>
  <c r="M250" i="1" s="1"/>
  <c r="N250" i="1" s="1"/>
  <c r="O250" i="1" s="1"/>
  <c r="K129" i="1"/>
  <c r="L129" i="1" s="1"/>
  <c r="M129" i="1" s="1"/>
  <c r="N129" i="1" s="1"/>
  <c r="O129" i="1" s="1"/>
  <c r="K172" i="1"/>
  <c r="L172" i="1" s="1"/>
  <c r="M172" i="1" s="1"/>
  <c r="N172" i="1" s="1"/>
  <c r="O172" i="1" s="1"/>
  <c r="K95" i="1"/>
  <c r="L95" i="1" s="1"/>
  <c r="M95" i="1" s="1"/>
  <c r="N95" i="1" s="1"/>
  <c r="O95" i="1" s="1"/>
  <c r="K90" i="1"/>
  <c r="L90" i="1" s="1"/>
  <c r="M90" i="1" s="1"/>
  <c r="N90" i="1" s="1"/>
  <c r="O90" i="1" s="1"/>
  <c r="K231" i="1"/>
  <c r="L231" i="1" s="1"/>
  <c r="M231" i="1" s="1"/>
  <c r="N231" i="1" s="1"/>
  <c r="O231" i="1" s="1"/>
  <c r="K344" i="1"/>
  <c r="L344" i="1" s="1"/>
  <c r="M344" i="1" s="1"/>
  <c r="N344" i="1" s="1"/>
  <c r="O344" i="1" s="1"/>
  <c r="K288" i="1"/>
  <c r="L288" i="1" s="1"/>
  <c r="M288" i="1" s="1"/>
  <c r="N288" i="1" s="1"/>
  <c r="O288" i="1" s="1"/>
  <c r="K137" i="1"/>
  <c r="L137" i="1" s="1"/>
  <c r="M137" i="1" s="1"/>
  <c r="N137" i="1" s="1"/>
  <c r="O137" i="1" s="1"/>
  <c r="K194" i="1"/>
  <c r="L194" i="1" s="1"/>
  <c r="M194" i="1" s="1"/>
  <c r="N194" i="1" s="1"/>
  <c r="O194" i="1" s="1"/>
  <c r="K322" i="1"/>
  <c r="L322" i="1" s="1"/>
  <c r="M322" i="1" s="1"/>
  <c r="N322" i="1" s="1"/>
  <c r="O322" i="1" s="1"/>
  <c r="K109" i="1"/>
  <c r="L109" i="1" s="1"/>
  <c r="M109" i="1" s="1"/>
  <c r="N109" i="1" s="1"/>
  <c r="O109" i="1" s="1"/>
  <c r="K24" i="1"/>
  <c r="L24" i="1" s="1"/>
  <c r="M24" i="1" s="1"/>
  <c r="N24" i="1" s="1"/>
  <c r="O24" i="1" s="1"/>
  <c r="K32" i="1"/>
  <c r="L32" i="1" s="1"/>
  <c r="M32" i="1" s="1"/>
  <c r="N32" i="1" s="1"/>
  <c r="O32" i="1" s="1"/>
  <c r="K341" i="1"/>
  <c r="L341" i="1" s="1"/>
  <c r="M341" i="1" s="1"/>
  <c r="N341" i="1" s="1"/>
  <c r="O341" i="1" s="1"/>
  <c r="K351" i="1"/>
  <c r="L351" i="1" s="1"/>
  <c r="M351" i="1" s="1"/>
  <c r="N351" i="1" s="1"/>
  <c r="O351" i="1" s="1"/>
  <c r="K340" i="1"/>
  <c r="L340" i="1" s="1"/>
  <c r="M340" i="1" s="1"/>
  <c r="N340" i="1" s="1"/>
  <c r="O340" i="1" s="1"/>
  <c r="K66" i="1"/>
  <c r="L66" i="1" s="1"/>
  <c r="M66" i="1" s="1"/>
  <c r="N66" i="1" s="1"/>
  <c r="O66" i="1" s="1"/>
  <c r="K38" i="1"/>
  <c r="L38" i="1" s="1"/>
  <c r="M38" i="1" s="1"/>
  <c r="N38" i="1" s="1"/>
  <c r="O38" i="1" s="1"/>
  <c r="K130" i="1"/>
  <c r="L130" i="1" s="1"/>
  <c r="M130" i="1" s="1"/>
  <c r="N130" i="1" s="1"/>
  <c r="O130" i="1" s="1"/>
  <c r="K187" i="1"/>
  <c r="L187" i="1" s="1"/>
  <c r="M187" i="1" s="1"/>
  <c r="N187" i="1" s="1"/>
  <c r="O187" i="1" s="1"/>
  <c r="K274" i="1"/>
  <c r="L274" i="1" s="1"/>
  <c r="M274" i="1" s="1"/>
  <c r="N274" i="1" s="1"/>
  <c r="O274" i="1" s="1"/>
  <c r="K75" i="1"/>
  <c r="L75" i="1" s="1"/>
  <c r="M75" i="1" s="1"/>
  <c r="N75" i="1" s="1"/>
  <c r="O75" i="1" s="1"/>
  <c r="K57" i="1"/>
  <c r="L57" i="1" s="1"/>
  <c r="M57" i="1" s="1"/>
  <c r="N57" i="1" s="1"/>
  <c r="O57" i="1" s="1"/>
  <c r="K170" i="1"/>
  <c r="L170" i="1" s="1"/>
  <c r="M170" i="1" s="1"/>
  <c r="N170" i="1" s="1"/>
  <c r="O170" i="1" s="1"/>
  <c r="K151" i="1"/>
  <c r="L151" i="1" s="1"/>
  <c r="M151" i="1" s="1"/>
  <c r="N151" i="1" s="1"/>
  <c r="O151" i="1" s="1"/>
  <c r="K335" i="1"/>
  <c r="L335" i="1" s="1"/>
  <c r="M335" i="1" s="1"/>
  <c r="N335" i="1" s="1"/>
  <c r="O335" i="1" s="1"/>
  <c r="K262" i="1"/>
  <c r="L262" i="1" s="1"/>
  <c r="M262" i="1" s="1"/>
  <c r="N262" i="1" s="1"/>
  <c r="O262" i="1" s="1"/>
  <c r="K333" i="1"/>
  <c r="L333" i="1" s="1"/>
  <c r="M333" i="1" s="1"/>
  <c r="N333" i="1" s="1"/>
  <c r="O333" i="1" s="1"/>
  <c r="K328" i="1"/>
  <c r="L328" i="1" s="1"/>
  <c r="M328" i="1" s="1"/>
  <c r="N328" i="1" s="1"/>
  <c r="O328" i="1" s="1"/>
  <c r="K135" i="1"/>
  <c r="L135" i="1" s="1"/>
  <c r="M135" i="1" s="1"/>
  <c r="N135" i="1" s="1"/>
  <c r="O135" i="1" s="1"/>
  <c r="K359" i="1"/>
  <c r="L359" i="1" s="1"/>
  <c r="M359" i="1" s="1"/>
  <c r="N359" i="1" s="1"/>
  <c r="O359" i="1" s="1"/>
  <c r="K50" i="1"/>
  <c r="L50" i="1" s="1"/>
  <c r="M50" i="1" s="1"/>
  <c r="N50" i="1" s="1"/>
  <c r="O50" i="1" s="1"/>
  <c r="K145" i="1"/>
  <c r="L145" i="1" s="1"/>
  <c r="M145" i="1" s="1"/>
  <c r="N145" i="1" s="1"/>
  <c r="O145" i="1" s="1"/>
  <c r="K17" i="1"/>
  <c r="L17" i="1" s="1"/>
  <c r="M17" i="1" s="1"/>
  <c r="N17" i="1" s="1"/>
  <c r="O17" i="1" s="1"/>
  <c r="K243" i="1"/>
  <c r="L243" i="1" s="1"/>
  <c r="M243" i="1" s="1"/>
  <c r="N243" i="1" s="1"/>
  <c r="O243" i="1" s="1"/>
  <c r="K237" i="1"/>
  <c r="L237" i="1" s="1"/>
  <c r="M237" i="1" s="1"/>
  <c r="N237" i="1" s="1"/>
  <c r="O237" i="1" s="1"/>
  <c r="K343" i="1"/>
  <c r="L343" i="1" s="1"/>
  <c r="M343" i="1" s="1"/>
  <c r="N343" i="1" s="1"/>
  <c r="O343" i="1" s="1"/>
  <c r="K21" i="1"/>
  <c r="L21" i="1" s="1"/>
  <c r="M21" i="1" s="1"/>
  <c r="N21" i="1" s="1"/>
  <c r="O21" i="1" s="1"/>
  <c r="K123" i="1"/>
  <c r="L123" i="1" s="1"/>
  <c r="M123" i="1" s="1"/>
  <c r="N123" i="1" s="1"/>
  <c r="O123" i="1" s="1"/>
  <c r="K173" i="1"/>
  <c r="L173" i="1" s="1"/>
  <c r="M173" i="1" s="1"/>
  <c r="N173" i="1" s="1"/>
  <c r="O173" i="1" s="1"/>
  <c r="K223" i="1"/>
  <c r="L223" i="1" s="1"/>
  <c r="M223" i="1" s="1"/>
  <c r="N223" i="1" s="1"/>
  <c r="O223" i="1" s="1"/>
  <c r="K346" i="1"/>
  <c r="L346" i="1" s="1"/>
  <c r="M346" i="1" s="1"/>
  <c r="N346" i="1" s="1"/>
  <c r="O346" i="1" s="1"/>
  <c r="K64" i="1"/>
  <c r="L64" i="1" s="1"/>
  <c r="M64" i="1" s="1"/>
  <c r="N64" i="1" s="1"/>
  <c r="O64" i="1" s="1"/>
  <c r="K155" i="1"/>
  <c r="L155" i="1" s="1"/>
  <c r="M155" i="1" s="1"/>
  <c r="N155" i="1" s="1"/>
  <c r="O155" i="1" s="1"/>
  <c r="K198" i="1"/>
  <c r="L198" i="1" s="1"/>
  <c r="M198" i="1" s="1"/>
  <c r="N198" i="1" s="1"/>
  <c r="O198" i="1" s="1"/>
  <c r="K51" i="1"/>
  <c r="L51" i="1" s="1"/>
  <c r="M51" i="1" s="1"/>
  <c r="N51" i="1" s="1"/>
  <c r="O51" i="1" s="1"/>
  <c r="K297" i="1"/>
  <c r="L297" i="1" s="1"/>
  <c r="M297" i="1" s="1"/>
  <c r="N297" i="1" s="1"/>
  <c r="O297" i="1" s="1"/>
  <c r="K360" i="1"/>
  <c r="L360" i="1" s="1"/>
  <c r="M360" i="1" s="1"/>
  <c r="N360" i="1" s="1"/>
  <c r="O360" i="1" s="1"/>
  <c r="K200" i="1"/>
  <c r="L200" i="1" s="1"/>
  <c r="M200" i="1" s="1"/>
  <c r="N200" i="1" s="1"/>
  <c r="O200" i="1" s="1"/>
  <c r="K177" i="1"/>
  <c r="L177" i="1" s="1"/>
  <c r="M177" i="1" s="1"/>
  <c r="N177" i="1" s="1"/>
  <c r="O177" i="1" s="1"/>
  <c r="K300" i="1"/>
  <c r="L300" i="1" s="1"/>
  <c r="M300" i="1" s="1"/>
  <c r="N300" i="1" s="1"/>
  <c r="O300" i="1" s="1"/>
  <c r="K73" i="1"/>
  <c r="L73" i="1" s="1"/>
  <c r="M73" i="1" s="1"/>
  <c r="N73" i="1" s="1"/>
  <c r="O73" i="1" s="1"/>
  <c r="K354" i="1"/>
  <c r="L354" i="1" s="1"/>
  <c r="M354" i="1" s="1"/>
  <c r="N354" i="1" s="1"/>
  <c r="O354" i="1" s="1"/>
  <c r="K16" i="1"/>
  <c r="L16" i="1" s="1"/>
  <c r="M16" i="1" s="1"/>
  <c r="N16" i="1" s="1"/>
  <c r="O16" i="1" s="1"/>
  <c r="K267" i="1"/>
  <c r="L267" i="1" s="1"/>
  <c r="M267" i="1" s="1"/>
  <c r="N267" i="1" s="1"/>
  <c r="O267" i="1" s="1"/>
  <c r="K120" i="1"/>
  <c r="L120" i="1" s="1"/>
  <c r="M120" i="1" s="1"/>
  <c r="N120" i="1" s="1"/>
  <c r="O120" i="1" s="1"/>
  <c r="K296" i="1"/>
  <c r="L296" i="1" s="1"/>
  <c r="M296" i="1" s="1"/>
  <c r="N296" i="1" s="1"/>
  <c r="O296" i="1" s="1"/>
  <c r="K12" i="1"/>
  <c r="L12" i="1" s="1"/>
  <c r="M12" i="1" s="1"/>
  <c r="N12" i="1" s="1"/>
  <c r="O12" i="1" s="1"/>
  <c r="K53" i="1"/>
  <c r="L53" i="1" s="1"/>
  <c r="M53" i="1" s="1"/>
  <c r="N53" i="1" s="1"/>
  <c r="O53" i="1" s="1"/>
  <c r="K133" i="1"/>
  <c r="L133" i="1" s="1"/>
  <c r="M133" i="1" s="1"/>
  <c r="N133" i="1" s="1"/>
  <c r="O133" i="1" s="1"/>
  <c r="K345" i="1"/>
  <c r="L345" i="1" s="1"/>
  <c r="M345" i="1" s="1"/>
  <c r="N345" i="1" s="1"/>
  <c r="O345" i="1" s="1"/>
  <c r="K234" i="1"/>
  <c r="L234" i="1" s="1"/>
  <c r="M234" i="1" s="1"/>
  <c r="N234" i="1" s="1"/>
  <c r="O234" i="1" s="1"/>
  <c r="K259" i="1"/>
  <c r="L259" i="1" s="1"/>
  <c r="M259" i="1" s="1"/>
  <c r="N259" i="1" s="1"/>
  <c r="O259" i="1" s="1"/>
  <c r="K48" i="1"/>
  <c r="L48" i="1" s="1"/>
  <c r="M48" i="1" s="1"/>
  <c r="N48" i="1" s="1"/>
  <c r="O48" i="1" s="1"/>
  <c r="K117" i="1"/>
  <c r="L117" i="1" s="1"/>
  <c r="M117" i="1" s="1"/>
  <c r="N117" i="1" s="1"/>
  <c r="O117" i="1" s="1"/>
  <c r="K255" i="1"/>
  <c r="L255" i="1" s="1"/>
  <c r="M255" i="1" s="1"/>
  <c r="N255" i="1" s="1"/>
  <c r="O255" i="1" s="1"/>
  <c r="K220" i="1"/>
  <c r="L220" i="1" s="1"/>
  <c r="M220" i="1" s="1"/>
  <c r="N220" i="1" s="1"/>
  <c r="O220" i="1" s="1"/>
  <c r="K29" i="1"/>
  <c r="L29" i="1" s="1"/>
  <c r="M29" i="1" s="1"/>
  <c r="N29" i="1" s="1"/>
  <c r="O29" i="1" s="1"/>
  <c r="C4" i="1"/>
  <c r="K320" i="1"/>
  <c r="L320" i="1" s="1"/>
  <c r="M320" i="1" s="1"/>
  <c r="N320" i="1" s="1"/>
  <c r="O320" i="1" s="1"/>
  <c r="K311" i="1"/>
  <c r="L311" i="1" s="1"/>
  <c r="M311" i="1" s="1"/>
  <c r="N311" i="1" s="1"/>
  <c r="O311" i="1" s="1"/>
  <c r="K284" i="1"/>
  <c r="L284" i="1" s="1"/>
  <c r="M284" i="1" s="1"/>
  <c r="N284" i="1" s="1"/>
  <c r="O284" i="1" s="1"/>
  <c r="K293" i="1"/>
  <c r="L293" i="1" s="1"/>
  <c r="M293" i="1" s="1"/>
  <c r="N293" i="1" s="1"/>
  <c r="O293" i="1" s="1"/>
  <c r="K156" i="1"/>
  <c r="L156" i="1" s="1"/>
  <c r="M156" i="1" s="1"/>
  <c r="N156" i="1" s="1"/>
  <c r="O156" i="1" s="1"/>
  <c r="K84" i="1"/>
  <c r="L84" i="1" s="1"/>
  <c r="M84" i="1" s="1"/>
  <c r="N84" i="1" s="1"/>
  <c r="O84" i="1" s="1"/>
  <c r="K23" i="1"/>
  <c r="L23" i="1" s="1"/>
  <c r="M23" i="1" s="1"/>
  <c r="N23" i="1" s="1"/>
  <c r="O23" i="1" s="1"/>
  <c r="K186" i="1"/>
  <c r="L186" i="1" s="1"/>
  <c r="M186" i="1" s="1"/>
  <c r="N186" i="1" s="1"/>
  <c r="O186" i="1" s="1"/>
  <c r="K114" i="1"/>
  <c r="L114" i="1" s="1"/>
  <c r="M114" i="1" s="1"/>
  <c r="N114" i="1" s="1"/>
  <c r="O114" i="1" s="1"/>
  <c r="K149" i="1"/>
  <c r="L149" i="1" s="1"/>
  <c r="M149" i="1" s="1"/>
  <c r="N149" i="1" s="1"/>
  <c r="O149" i="1" s="1"/>
  <c r="K13" i="1"/>
  <c r="L13" i="1" s="1"/>
  <c r="M13" i="1" s="1"/>
  <c r="N13" i="1" s="1"/>
  <c r="O13" i="1" s="1"/>
  <c r="K270" i="1"/>
  <c r="L270" i="1" s="1"/>
  <c r="M270" i="1" s="1"/>
  <c r="N270" i="1" s="1"/>
  <c r="O270" i="1" s="1"/>
  <c r="K246" i="1"/>
  <c r="L246" i="1" s="1"/>
  <c r="M246" i="1" s="1"/>
  <c r="N246" i="1" s="1"/>
  <c r="O246" i="1" s="1"/>
  <c r="K87" i="1"/>
  <c r="L87" i="1" s="1"/>
  <c r="M87" i="1" s="1"/>
  <c r="N87" i="1" s="1"/>
  <c r="O87" i="1" s="1"/>
  <c r="K197" i="1"/>
  <c r="L197" i="1" s="1"/>
  <c r="M197" i="1" s="1"/>
  <c r="N197" i="1" s="1"/>
  <c r="O197" i="1" s="1"/>
  <c r="K72" i="1"/>
  <c r="L72" i="1" s="1"/>
  <c r="M72" i="1" s="1"/>
  <c r="N72" i="1" s="1"/>
  <c r="O72" i="1" s="1"/>
  <c r="K264" i="1"/>
  <c r="L264" i="1" s="1"/>
  <c r="M264" i="1" s="1"/>
  <c r="N264" i="1" s="1"/>
  <c r="O264" i="1" s="1"/>
  <c r="K204" i="1"/>
  <c r="L204" i="1" s="1"/>
  <c r="M204" i="1" s="1"/>
  <c r="N204" i="1" s="1"/>
  <c r="O204" i="1" s="1"/>
  <c r="K184" i="1"/>
  <c r="L184" i="1" s="1"/>
  <c r="M184" i="1" s="1"/>
  <c r="N184" i="1" s="1"/>
  <c r="O184" i="1" s="1"/>
  <c r="K201" i="1"/>
  <c r="L201" i="1" s="1"/>
  <c r="M201" i="1" s="1"/>
  <c r="N201" i="1" s="1"/>
  <c r="O201" i="1" s="1"/>
  <c r="K276" i="1"/>
  <c r="L276" i="1" s="1"/>
  <c r="M276" i="1" s="1"/>
  <c r="N276" i="1" s="1"/>
  <c r="O276" i="1" s="1"/>
  <c r="K303" i="1"/>
  <c r="L303" i="1" s="1"/>
  <c r="M303" i="1" s="1"/>
  <c r="N303" i="1" s="1"/>
  <c r="O303" i="1" s="1"/>
  <c r="K239" i="1"/>
  <c r="L239" i="1" s="1"/>
  <c r="M239" i="1" s="1"/>
  <c r="N239" i="1" s="1"/>
  <c r="O239" i="1" s="1"/>
  <c r="K181" i="1"/>
  <c r="L181" i="1" s="1"/>
  <c r="M181" i="1" s="1"/>
  <c r="N181" i="1" s="1"/>
  <c r="O181" i="1" s="1"/>
  <c r="K348" i="1"/>
  <c r="L348" i="1" s="1"/>
  <c r="M348" i="1" s="1"/>
  <c r="N348" i="1" s="1"/>
  <c r="O348" i="1" s="1"/>
  <c r="K307" i="1"/>
  <c r="L307" i="1" s="1"/>
  <c r="M307" i="1" s="1"/>
  <c r="N307" i="1" s="1"/>
  <c r="O307" i="1" s="1"/>
  <c r="K308" i="1"/>
  <c r="L308" i="1" s="1"/>
  <c r="M308" i="1" s="1"/>
  <c r="N308" i="1" s="1"/>
  <c r="O308" i="1" s="1"/>
  <c r="K92" i="1"/>
  <c r="L92" i="1" s="1"/>
  <c r="M92" i="1" s="1"/>
  <c r="N92" i="1" s="1"/>
  <c r="O92" i="1" s="1"/>
  <c r="K43" i="1"/>
  <c r="L43" i="1" s="1"/>
  <c r="M43" i="1" s="1"/>
  <c r="N43" i="1" s="1"/>
  <c r="O43" i="1" s="1"/>
  <c r="K122" i="1"/>
  <c r="L122" i="1" s="1"/>
  <c r="M122" i="1" s="1"/>
  <c r="N122" i="1" s="1"/>
  <c r="O122" i="1" s="1"/>
  <c r="K182" i="1"/>
  <c r="L182" i="1" s="1"/>
  <c r="M182" i="1" s="1"/>
  <c r="N182" i="1" s="1"/>
  <c r="O182" i="1" s="1"/>
  <c r="K36" i="1"/>
  <c r="L36" i="1" s="1"/>
  <c r="M36" i="1" s="1"/>
  <c r="N36" i="1" s="1"/>
  <c r="O36" i="1" s="1"/>
  <c r="K86" i="1"/>
  <c r="L86" i="1" s="1"/>
  <c r="M86" i="1" s="1"/>
  <c r="N86" i="1" s="1"/>
  <c r="O86" i="1" s="1"/>
  <c r="K309" i="1"/>
  <c r="L309" i="1" s="1"/>
  <c r="M309" i="1" s="1"/>
  <c r="N309" i="1" s="1"/>
  <c r="O309" i="1" s="1"/>
  <c r="K352" i="1"/>
  <c r="L352" i="1" s="1"/>
  <c r="M352" i="1" s="1"/>
  <c r="N352" i="1" s="1"/>
  <c r="O352" i="1" s="1"/>
  <c r="K233" i="1"/>
  <c r="L233" i="1" s="1"/>
  <c r="M233" i="1" s="1"/>
  <c r="N233" i="1" s="1"/>
  <c r="O233" i="1" s="1"/>
  <c r="K113" i="1"/>
  <c r="L113" i="1" s="1"/>
  <c r="M113" i="1" s="1"/>
  <c r="N113" i="1" s="1"/>
  <c r="O113" i="1" s="1"/>
  <c r="K316" i="1"/>
  <c r="L316" i="1" s="1"/>
  <c r="M316" i="1" s="1"/>
  <c r="N316" i="1" s="1"/>
  <c r="O316" i="1" s="1"/>
  <c r="K157" i="1"/>
  <c r="L157" i="1" s="1"/>
  <c r="M157" i="1" s="1"/>
  <c r="N157" i="1" s="1"/>
  <c r="O157" i="1" s="1"/>
  <c r="K89" i="1"/>
  <c r="L89" i="1" s="1"/>
  <c r="M89" i="1" s="1"/>
  <c r="N89" i="1" s="1"/>
  <c r="O89" i="1" s="1"/>
  <c r="K244" i="1"/>
  <c r="L244" i="1" s="1"/>
  <c r="M244" i="1" s="1"/>
  <c r="N244" i="1" s="1"/>
  <c r="O244" i="1" s="1"/>
  <c r="K257" i="1"/>
  <c r="L257" i="1" s="1"/>
  <c r="M257" i="1" s="1"/>
  <c r="N257" i="1" s="1"/>
  <c r="O257" i="1" s="1"/>
  <c r="K67" i="1"/>
  <c r="L67" i="1" s="1"/>
  <c r="M67" i="1" s="1"/>
  <c r="N67" i="1" s="1"/>
  <c r="O67" i="1" s="1"/>
  <c r="K27" i="1"/>
  <c r="L27" i="1" s="1"/>
  <c r="M27" i="1" s="1"/>
  <c r="N27" i="1" s="1"/>
  <c r="O27" i="1" s="1"/>
  <c r="K116" i="1"/>
  <c r="L116" i="1" s="1"/>
  <c r="M116" i="1" s="1"/>
  <c r="N116" i="1" s="1"/>
  <c r="O116" i="1" s="1"/>
  <c r="K242" i="1"/>
  <c r="L242" i="1" s="1"/>
  <c r="M242" i="1" s="1"/>
  <c r="N242" i="1" s="1"/>
  <c r="O242" i="1" s="1"/>
  <c r="K252" i="1"/>
  <c r="L252" i="1" s="1"/>
  <c r="M252" i="1" s="1"/>
  <c r="N252" i="1" s="1"/>
  <c r="O252" i="1" s="1"/>
  <c r="K342" i="1"/>
  <c r="L342" i="1" s="1"/>
  <c r="M342" i="1" s="1"/>
  <c r="N342" i="1" s="1"/>
  <c r="O342" i="1" s="1"/>
  <c r="K314" i="1"/>
  <c r="L314" i="1" s="1"/>
  <c r="M314" i="1" s="1"/>
  <c r="N314" i="1" s="1"/>
  <c r="O314" i="1" s="1"/>
  <c r="K295" i="1"/>
  <c r="L295" i="1" s="1"/>
  <c r="M295" i="1" s="1"/>
  <c r="N295" i="1" s="1"/>
  <c r="O295" i="1" s="1"/>
  <c r="M7" i="1"/>
  <c r="L364" i="1" l="1"/>
  <c r="N7" i="1"/>
  <c r="M364" i="1"/>
  <c r="O7" i="1" l="1"/>
  <c r="N364" i="1"/>
  <c r="O364" i="1" s="1"/>
  <c r="P364" i="1" l="1"/>
  <c r="P60" i="1"/>
  <c r="P37" i="1"/>
  <c r="P79" i="1"/>
  <c r="P178" i="1"/>
  <c r="P154" i="1"/>
  <c r="P206" i="1"/>
  <c r="P19" i="1"/>
  <c r="P229" i="1"/>
  <c r="P15" i="1"/>
  <c r="P189" i="1"/>
  <c r="P329" i="1"/>
  <c r="P22" i="1"/>
  <c r="P249" i="1"/>
  <c r="P76" i="1"/>
  <c r="P41" i="1"/>
  <c r="P261" i="1"/>
  <c r="P103" i="1"/>
  <c r="P306" i="1"/>
  <c r="P228" i="1"/>
  <c r="P355" i="1"/>
  <c r="P172" i="1"/>
  <c r="P322" i="1"/>
  <c r="P38" i="1"/>
  <c r="P335" i="1"/>
  <c r="P294" i="1"/>
  <c r="P50" i="1"/>
  <c r="P177" i="1"/>
  <c r="P255" i="1"/>
  <c r="P100" i="1"/>
  <c r="P205" i="1"/>
  <c r="P21" i="1"/>
  <c r="P354" i="1"/>
  <c r="P35" i="1"/>
  <c r="P18" i="1"/>
  <c r="P91" i="1"/>
  <c r="P96" i="1"/>
  <c r="P358" i="1"/>
  <c r="P138" i="1"/>
  <c r="P23" i="1"/>
  <c r="P197" i="1"/>
  <c r="P239" i="1"/>
  <c r="P182" i="1"/>
  <c r="P157" i="1"/>
  <c r="P252" i="1"/>
  <c r="P174" i="1"/>
  <c r="P81" i="1"/>
  <c r="P227" i="1"/>
  <c r="P188" i="1"/>
  <c r="P291" i="1"/>
  <c r="P83" i="1"/>
  <c r="P301" i="1"/>
  <c r="P203" i="1"/>
  <c r="P190" i="1"/>
  <c r="P68" i="1"/>
  <c r="P344" i="1"/>
  <c r="P104" i="1"/>
  <c r="P311" i="1"/>
  <c r="P208" i="1"/>
  <c r="P212" i="1"/>
  <c r="P308" i="1"/>
  <c r="P126" i="1"/>
  <c r="P139" i="1"/>
  <c r="P357" i="1"/>
  <c r="P305" i="1"/>
  <c r="P14" i="1"/>
  <c r="P93" i="1"/>
  <c r="P286" i="1"/>
  <c r="P312" i="1"/>
  <c r="P28" i="1"/>
  <c r="P78" i="1"/>
  <c r="P191" i="1"/>
  <c r="P304" i="1"/>
  <c r="P281" i="1"/>
  <c r="P132" i="1"/>
  <c r="P169" i="1"/>
  <c r="P180" i="1"/>
  <c r="P112" i="1"/>
  <c r="P131" i="1"/>
  <c r="P74" i="1"/>
  <c r="P349" i="1"/>
  <c r="P95" i="1"/>
  <c r="P109" i="1"/>
  <c r="P130" i="1"/>
  <c r="P262" i="1"/>
  <c r="P214" i="1"/>
  <c r="P17" i="1"/>
  <c r="P73" i="1"/>
  <c r="P220" i="1"/>
  <c r="P147" i="1"/>
  <c r="P213" i="1"/>
  <c r="P173" i="1"/>
  <c r="P267" i="1"/>
  <c r="P142" i="1"/>
  <c r="P10" i="1"/>
  <c r="P33" i="1"/>
  <c r="P124" i="1"/>
  <c r="P162" i="1"/>
  <c r="P165" i="1"/>
  <c r="P186" i="1"/>
  <c r="P72" i="1"/>
  <c r="P181" i="1"/>
  <c r="P36" i="1"/>
  <c r="P89" i="1"/>
  <c r="P342" i="1"/>
  <c r="P134" i="1"/>
  <c r="P77" i="1"/>
  <c r="P195" i="1"/>
  <c r="P315" i="1"/>
  <c r="P271" i="1"/>
  <c r="P75" i="1"/>
  <c r="P337" i="1"/>
  <c r="P53" i="1"/>
  <c r="P198" i="1"/>
  <c r="P235" i="1"/>
  <c r="P13" i="1"/>
  <c r="P67" i="1"/>
  <c r="P209" i="1"/>
  <c r="P260" i="1"/>
  <c r="P143" i="1"/>
  <c r="P241" i="1"/>
  <c r="P82" i="1"/>
  <c r="P318" i="1"/>
  <c r="P70" i="1"/>
  <c r="P121" i="1"/>
  <c r="P44" i="1"/>
  <c r="P65" i="1"/>
  <c r="P245" i="1"/>
  <c r="P290" i="1"/>
  <c r="P46" i="1"/>
  <c r="P106" i="1"/>
  <c r="P101" i="1"/>
  <c r="P334" i="1"/>
  <c r="P128" i="1"/>
  <c r="P292" i="1"/>
  <c r="P52" i="1"/>
  <c r="P164" i="1"/>
  <c r="P42" i="1"/>
  <c r="P90" i="1"/>
  <c r="P24" i="1"/>
  <c r="P187" i="1"/>
  <c r="P333" i="1"/>
  <c r="P26" i="1"/>
  <c r="P343" i="1"/>
  <c r="P16" i="1"/>
  <c r="P29" i="1"/>
  <c r="P105" i="1"/>
  <c r="P299" i="1"/>
  <c r="P346" i="1"/>
  <c r="P296" i="1"/>
  <c r="P347" i="1"/>
  <c r="P88" i="1"/>
  <c r="P330" i="1"/>
  <c r="P269" i="1"/>
  <c r="P361" i="1"/>
  <c r="P84" i="1"/>
  <c r="P114" i="1"/>
  <c r="P264" i="1"/>
  <c r="P348" i="1"/>
  <c r="P86" i="1"/>
  <c r="P244" i="1"/>
  <c r="P314" i="1"/>
  <c r="P336" i="1"/>
  <c r="P140" i="1"/>
  <c r="P359" i="1"/>
  <c r="P217" i="1"/>
  <c r="P352" i="1"/>
  <c r="P160" i="1"/>
  <c r="P310" i="1"/>
  <c r="P80" i="1"/>
  <c r="P327" i="1"/>
  <c r="P325" i="1"/>
  <c r="P8" i="1"/>
  <c r="P127" i="1"/>
  <c r="P40" i="1"/>
  <c r="P99" i="1"/>
  <c r="P115" i="1"/>
  <c r="P159" i="1"/>
  <c r="P9" i="1"/>
  <c r="P240" i="1"/>
  <c r="P225" i="1"/>
  <c r="P125" i="1"/>
  <c r="P247" i="1"/>
  <c r="P275" i="1"/>
  <c r="P150" i="1"/>
  <c r="P148" i="1"/>
  <c r="P285" i="1"/>
  <c r="P319" i="1"/>
  <c r="P231" i="1"/>
  <c r="P32" i="1"/>
  <c r="P274" i="1"/>
  <c r="P328" i="1"/>
  <c r="P61" i="1"/>
  <c r="P123" i="1"/>
  <c r="P120" i="1"/>
  <c r="P320" i="1"/>
  <c r="P45" i="1"/>
  <c r="P39" i="1"/>
  <c r="P155" i="1"/>
  <c r="P12" i="1"/>
  <c r="P196" i="1"/>
  <c r="P266" i="1"/>
  <c r="P287" i="1"/>
  <c r="P302" i="1"/>
  <c r="P362" i="1"/>
  <c r="P55" i="1"/>
  <c r="P149" i="1"/>
  <c r="P204" i="1"/>
  <c r="P307" i="1"/>
  <c r="P309" i="1"/>
  <c r="P257" i="1"/>
  <c r="P295" i="1"/>
  <c r="P226" i="1"/>
  <c r="P216" i="1"/>
  <c r="P248" i="1"/>
  <c r="P49" i="1"/>
  <c r="P341" i="1"/>
  <c r="P223" i="1"/>
  <c r="P110" i="1"/>
  <c r="P133" i="1"/>
  <c r="P222" i="1"/>
  <c r="P58" i="1"/>
  <c r="P184" i="1"/>
  <c r="P277" i="1"/>
  <c r="P168" i="1"/>
  <c r="P171" i="1"/>
  <c r="P282" i="1"/>
  <c r="P94" i="1"/>
  <c r="P332" i="1"/>
  <c r="P251" i="1"/>
  <c r="P97" i="1"/>
  <c r="P144" i="1"/>
  <c r="P136" i="1"/>
  <c r="P47" i="1"/>
  <c r="P215" i="1"/>
  <c r="P272" i="1"/>
  <c r="P163" i="1"/>
  <c r="P265" i="1"/>
  <c r="P98" i="1"/>
  <c r="P176" i="1"/>
  <c r="P161" i="1"/>
  <c r="P221" i="1"/>
  <c r="P218" i="1"/>
  <c r="P199" i="1"/>
  <c r="P356" i="1"/>
  <c r="P288" i="1"/>
  <c r="P351" i="1"/>
  <c r="P57" i="1"/>
  <c r="P152" i="1"/>
  <c r="P273" i="1"/>
  <c r="P64" i="1"/>
  <c r="P345" i="1"/>
  <c r="P284" i="1"/>
  <c r="P158" i="1"/>
  <c r="P145" i="1"/>
  <c r="P297" i="1"/>
  <c r="P234" i="1"/>
  <c r="P317" i="1"/>
  <c r="P146" i="1"/>
  <c r="P350" i="1"/>
  <c r="P118" i="1"/>
  <c r="P207" i="1"/>
  <c r="P268" i="1"/>
  <c r="P270" i="1"/>
  <c r="P201" i="1"/>
  <c r="P92" i="1"/>
  <c r="P233" i="1"/>
  <c r="P27" i="1"/>
  <c r="P238" i="1"/>
  <c r="P108" i="1"/>
  <c r="P85" i="1"/>
  <c r="P56" i="1"/>
  <c r="P298" i="1"/>
  <c r="P183" i="1"/>
  <c r="P210" i="1"/>
  <c r="P69" i="1"/>
  <c r="P256" i="1"/>
  <c r="P232" i="1"/>
  <c r="P279" i="1"/>
  <c r="P224" i="1"/>
  <c r="P263" i="1"/>
  <c r="P153" i="1"/>
  <c r="P331" i="1"/>
  <c r="P111" i="1"/>
  <c r="P34" i="1"/>
  <c r="P59" i="1"/>
  <c r="P338" i="1"/>
  <c r="P254" i="1"/>
  <c r="P250" i="1"/>
  <c r="P137" i="1"/>
  <c r="P340" i="1"/>
  <c r="P170" i="1"/>
  <c r="P192" i="1"/>
  <c r="P71" i="1"/>
  <c r="P51" i="1"/>
  <c r="P259" i="1"/>
  <c r="P293" i="1"/>
  <c r="P219" i="1"/>
  <c r="P243" i="1"/>
  <c r="P200" i="1"/>
  <c r="P48" i="1"/>
  <c r="P179" i="1"/>
  <c r="P63" i="1"/>
  <c r="P323" i="1"/>
  <c r="P166" i="1"/>
  <c r="P175" i="1"/>
  <c r="P258" i="1"/>
  <c r="P246" i="1"/>
  <c r="P276" i="1"/>
  <c r="P20" i="1"/>
  <c r="P289" i="1"/>
  <c r="P62" i="1"/>
  <c r="P66" i="1"/>
  <c r="P237" i="1"/>
  <c r="P253" i="1"/>
  <c r="P242" i="1"/>
  <c r="P141" i="1"/>
  <c r="P167" i="1"/>
  <c r="P119" i="1"/>
  <c r="P151" i="1"/>
  <c r="P300" i="1"/>
  <c r="P87" i="1"/>
  <c r="P102" i="1"/>
  <c r="P129" i="1"/>
  <c r="P280" i="1"/>
  <c r="P211" i="1"/>
  <c r="P321" i="1"/>
  <c r="P326" i="1"/>
  <c r="P339" i="1"/>
  <c r="P303" i="1"/>
  <c r="P30" i="1"/>
  <c r="P360" i="1"/>
  <c r="P11" i="1"/>
  <c r="P122" i="1"/>
  <c r="P202" i="1"/>
  <c r="P278" i="1"/>
  <c r="P194" i="1"/>
  <c r="P116" i="1"/>
  <c r="P107" i="1"/>
  <c r="P230" i="1"/>
  <c r="P324" i="1"/>
  <c r="P135" i="1"/>
  <c r="P185" i="1"/>
  <c r="P43" i="1"/>
  <c r="P54" i="1"/>
  <c r="P156" i="1"/>
  <c r="P283" i="1"/>
  <c r="P236" i="1"/>
  <c r="P31" i="1"/>
  <c r="P353" i="1"/>
  <c r="P117" i="1"/>
  <c r="P313" i="1"/>
  <c r="P113" i="1"/>
  <c r="P25" i="1"/>
  <c r="P316" i="1"/>
  <c r="P193" i="1"/>
  <c r="P7" i="1"/>
</calcChain>
</file>

<file path=xl/sharedStrings.xml><?xml version="1.0" encoding="utf-8"?>
<sst xmlns="http://schemas.openxmlformats.org/spreadsheetml/2006/main" count="498" uniqueCount="446">
  <si>
    <t>Nr</t>
  </si>
  <si>
    <t>Kommunenavn</t>
  </si>
  <si>
    <t>Skatt under 90% av landsgjennomsnittet</t>
  </si>
  <si>
    <t>Skatt og netto skatteutjevning</t>
  </si>
  <si>
    <t>Nto skatteutj.</t>
  </si>
  <si>
    <t>Innb.-</t>
  </si>
  <si>
    <t>Skatt</t>
  </si>
  <si>
    <t xml:space="preserve">Skatt </t>
  </si>
  <si>
    <t>1) Finansieringstrekk</t>
  </si>
  <si>
    <t>inntektsutjevning</t>
  </si>
  <si>
    <t>Tilleggskomp med 35%</t>
  </si>
  <si>
    <t>tall pr.</t>
  </si>
  <si>
    <t xml:space="preserve">   for perioden</t>
  </si>
  <si>
    <t>Pst av</t>
  </si>
  <si>
    <t>(trekk/komp 60%)</t>
  </si>
  <si>
    <t>Brutto</t>
  </si>
  <si>
    <t>Netto 1)</t>
  </si>
  <si>
    <t xml:space="preserve">(kol 5+9) </t>
  </si>
  <si>
    <t>(kol 1+10)</t>
  </si>
  <si>
    <t>pst av</t>
  </si>
  <si>
    <t>1000 kr</t>
  </si>
  <si>
    <t>kr pr innb</t>
  </si>
  <si>
    <t>landsgj.</t>
  </si>
  <si>
    <t>kr.pr.innb.</t>
  </si>
  <si>
    <t>landsgj</t>
  </si>
  <si>
    <t>i 1000 kr</t>
  </si>
  <si>
    <t>Oslo</t>
  </si>
  <si>
    <t>Eigersund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</si>
  <si>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</si>
  <si>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</si>
  <si>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</si>
  <si>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</si>
  <si>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</si>
  <si>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</si>
  <si>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</si>
  <si>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</si>
  <si>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</si>
  <si>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</si>
  <si>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</si>
  <si>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</si>
  <si>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</si>
  <si>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</si>
  <si>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</si>
  <si>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</si>
  <si>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</si>
  <si>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</si>
  <si>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</si>
  <si>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</si>
  <si>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</si>
  <si>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</si>
  <si>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Kristiansund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</si>
  <si>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</si>
  <si>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</si>
  <si>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</si>
  <si>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</si>
  <si>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</si>
  <si>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</si>
  <si>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</si>
  <si>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</si>
  <si>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</si>
  <si>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</si>
  <si>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</si>
  <si>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</si>
  <si>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</si>
  <si>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</si>
  <si>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</si>
  <si>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</si>
  <si>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</si>
  <si>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</si>
  <si>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</si>
  <si>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</si>
  <si>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</si>
  <si>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</si>
  <si>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</si>
  <si>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</si>
  <si>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</si>
  <si>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</si>
  <si>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</si>
  <si>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</si>
  <si>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</si>
  <si>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</si>
  <si>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</si>
  <si>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</si>
  <si>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</si>
  <si>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</si>
  <si>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</si>
  <si>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</si>
  <si>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</si>
  <si>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</si>
  <si>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</si>
  <si>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</si>
  <si>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</si>
  <si>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</si>
  <si>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</si>
  <si>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</si>
  <si>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</si>
  <si>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</si>
  <si>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</si>
  <si>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</si>
  <si>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</si>
  <si>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</si>
  <si>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</si>
  <si>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</si>
  <si>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</si>
  <si>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</si>
  <si>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</si>
  <si>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</si>
  <si>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</si>
  <si>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</si>
  <si>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</si>
  <si>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</si>
  <si>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</si>
  <si>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</si>
  <si>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</si>
  <si>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Hamarøy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</si>
  <si>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</si>
  <si>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</si>
  <si>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</si>
  <si>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</si>
  <si>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</si>
  <si>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</si>
  <si>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</si>
  <si>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</si>
  <si>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</si>
  <si>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</si>
  <si>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</si>
  <si>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</si>
  <si>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</si>
  <si>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</si>
  <si>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</si>
  <si>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</si>
  <si>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</si>
  <si>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</si>
  <si>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</si>
  <si>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</si>
  <si>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</si>
  <si>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</si>
  <si>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</si>
  <si>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</si>
  <si>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</si>
  <si>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</si>
  <si>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</si>
  <si>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</si>
  <si>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</si>
  <si>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</si>
  <si>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</si>
  <si>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</si>
  <si>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</si>
  <si>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</si>
  <si>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</si>
  <si>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</si>
  <si>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</si>
  <si>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</si>
  <si>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</si>
  <si>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</si>
  <si>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</si>
  <si>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</si>
  <si>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</si>
  <si>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</si>
  <si>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</si>
  <si>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</si>
  <si>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</si>
  <si>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</si>
  <si>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</si>
  <si>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</si>
  <si>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</si>
  <si>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Kongsvinger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</si>
  <si>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</si>
  <si>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</si>
  <si>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</si>
  <si>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</si>
  <si>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</si>
  <si>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</si>
  <si>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</si>
  <si>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</si>
  <si>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</si>
  <si>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</si>
  <si>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</si>
  <si>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</si>
  <si>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</si>
  <si>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</si>
  <si>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</si>
  <si>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</si>
  <si>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</si>
  <si>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</si>
  <si>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</si>
  <si>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</si>
  <si>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</si>
  <si>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</si>
  <si>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</si>
  <si>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</si>
  <si>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</si>
  <si>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</si>
  <si>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</si>
  <si>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</si>
  <si>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</si>
  <si>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</si>
  <si>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</si>
  <si>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</si>
  <si>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</si>
  <si>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</si>
  <si>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</si>
  <si>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</si>
  <si>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</si>
  <si>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</si>
  <si>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</si>
  <si>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</si>
  <si>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</si>
  <si>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</si>
  <si>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</si>
  <si>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</si>
  <si>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</si>
  <si>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</si>
  <si>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</si>
  <si>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</si>
  <si>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</si>
  <si>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</si>
  <si>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</si>
  <si>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</si>
  <si>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</si>
  <si>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</si>
  <si>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</si>
  <si>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</si>
  <si>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</si>
  <si>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</si>
  <si>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</si>
  <si>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</si>
  <si>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</si>
  <si>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</si>
  <si>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</si>
  <si>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</si>
  <si>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</si>
  <si>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</si>
  <si>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</si>
  <si>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</si>
  <si>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</si>
  <si>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</si>
  <si>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</si>
  <si>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</si>
  <si>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</si>
  <si>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</si>
  <si>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</si>
  <si>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</si>
  <si>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</si>
  <si>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</si>
  <si>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</si>
  <si>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</si>
  <si>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</si>
  <si>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</si>
  <si>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</si>
  <si>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</si>
  <si>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</si>
  <si>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</si>
  <si>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</si>
  <si>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</si>
  <si>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</si>
  <si>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</si>
  <si>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Kvinesdal</t>
  </si>
  <si>
    <t>Sirdal</t>
  </si>
  <si>
    <t>Bergen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</si>
  <si>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</si>
  <si>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</si>
  <si>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</si>
  <si>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</si>
  <si>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</si>
  <si>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</si>
  <si>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</si>
  <si>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</si>
  <si>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</si>
  <si>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</si>
  <si>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</si>
  <si>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</si>
  <si>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</si>
  <si>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</si>
  <si>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</si>
  <si>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</si>
  <si>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</si>
  <si>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</si>
  <si>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</si>
  <si>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</si>
  <si>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</si>
  <si>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</si>
  <si>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</si>
  <si>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</si>
  <si>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</si>
  <si>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</si>
  <si>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</si>
  <si>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</si>
  <si>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</si>
  <si>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</si>
  <si>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</si>
  <si>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</si>
  <si>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</si>
  <si>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</si>
  <si>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</si>
  <si>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</si>
  <si>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</si>
  <si>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</si>
  <si>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</si>
  <si>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</si>
  <si>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</si>
  <si>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</si>
  <si>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Trondheim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</si>
  <si>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</si>
  <si>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</si>
  <si>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</si>
  <si>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</si>
  <si>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</si>
  <si>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</si>
  <si>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</si>
  <si>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</si>
  <si>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</si>
  <si>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</si>
  <si>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</si>
  <si>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</si>
  <si>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</si>
  <si>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</si>
  <si>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</si>
  <si>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</si>
  <si>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</si>
  <si>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</si>
  <si>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</si>
  <si>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</si>
  <si>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</si>
  <si>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</si>
  <si>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</si>
  <si>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</si>
  <si>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</si>
  <si>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</si>
  <si>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</si>
  <si>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</si>
  <si>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</si>
  <si>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</si>
  <si>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</si>
  <si>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</si>
  <si>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</si>
  <si>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</si>
  <si>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</si>
  <si>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</si>
  <si>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</si>
  <si>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</si>
  <si>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</si>
  <si>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</si>
  <si>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</si>
  <si>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</si>
  <si>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</si>
  <si>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</si>
  <si>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</si>
  <si>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</si>
  <si>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</si>
  <si>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</si>
  <si>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</si>
  <si>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</si>
  <si>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</si>
  <si>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</si>
  <si>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</si>
  <si>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</si>
  <si>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</si>
  <si>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</si>
  <si>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</si>
  <si>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</si>
  <si>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</si>
  <si>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</si>
  <si>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</si>
  <si>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</si>
  <si>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</si>
  <si>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</si>
  <si>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</si>
  <si>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</si>
  <si>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</si>
  <si>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</si>
  <si>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</si>
  <si>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</si>
  <si>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</si>
  <si>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</si>
  <si>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</si>
  <si>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</si>
  <si>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</si>
  <si>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</si>
  <si>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Symmetrisk</t>
  </si>
  <si>
    <t>Hele landet</t>
  </si>
  <si>
    <t>i prosent</t>
  </si>
  <si>
    <t>Nr.</t>
  </si>
  <si>
    <t>Fylkeskommune</t>
  </si>
  <si>
    <t>Skatteutjevning (87,5 pst utjevning)</t>
  </si>
  <si>
    <t>Netto skatte-</t>
  </si>
  <si>
    <t>Endring fra i fjor</t>
  </si>
  <si>
    <t>utjevning for</t>
  </si>
  <si>
    <t xml:space="preserve">skatt </t>
  </si>
  <si>
    <t>1000 kr   1)</t>
  </si>
  <si>
    <t>kr pr innb.</t>
  </si>
  <si>
    <t>Januar</t>
  </si>
  <si>
    <t>Rogaland</t>
  </si>
  <si>
    <t>Møre og Romsdal</t>
  </si>
  <si>
    <t>Nordland</t>
  </si>
  <si>
    <t>Viken</t>
  </si>
  <si>
    <t>Innlandet</t>
  </si>
  <si>
    <t>Vestfold og Telemark</t>
  </si>
  <si>
    <t>Agder</t>
  </si>
  <si>
    <t>Vestland</t>
  </si>
  <si>
    <t>Trøndelag</t>
  </si>
  <si>
    <t>Troms og Finnmark</t>
  </si>
  <si>
    <t>Alle tall i 1000 kr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</si>
  <si>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</si>
  <si>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</si>
  <si>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</si>
  <si>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</si>
  <si>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</si>
  <si>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</si>
  <si>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</si>
  <si>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</si>
  <si>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</si>
  <si>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</si>
  <si>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</si>
  <si>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Pst-vis endring</t>
  </si>
  <si>
    <t>fra året før</t>
  </si>
  <si>
    <t>Analyse pr måned:</t>
  </si>
  <si>
    <t>Hele året</t>
  </si>
  <si>
    <t>i kr pr innb.</t>
  </si>
  <si>
    <t xml:space="preserve">Finansieringstrekk i prosent av samlet skatteinngang </t>
  </si>
  <si>
    <t>2)</t>
  </si>
  <si>
    <t>1)</t>
  </si>
  <si>
    <t>Trekk for finansiering av inntektsutjevningen - kr pr innb:</t>
  </si>
  <si>
    <t>Skatt 2022</t>
  </si>
  <si>
    <t>Anslag NB2023</t>
  </si>
  <si>
    <t>Bø*</t>
  </si>
  <si>
    <t>Korreksjon av inntektsutjevning</t>
  </si>
  <si>
    <t>for lavere skattesats formue</t>
  </si>
  <si>
    <t>Anslag Budsjettvedtak-23</t>
  </si>
  <si>
    <t>endring 22-23</t>
  </si>
  <si>
    <t>Skatter 2023</t>
  </si>
  <si>
    <t>Netto utjevn. 23</t>
  </si>
  <si>
    <t>Endring fra 2022</t>
  </si>
  <si>
    <t>Skatt 2023</t>
  </si>
  <si>
    <t>Skatt og netto skatteutjevning 2023</t>
  </si>
  <si>
    <t>2023   2)</t>
  </si>
  <si>
    <t>Folketall 1.1.2023</t>
  </si>
  <si>
    <t>1.1.2023</t>
  </si>
  <si>
    <t>Anslag NB2024</t>
  </si>
  <si>
    <t>X</t>
  </si>
  <si>
    <t>Kommuner</t>
  </si>
  <si>
    <t>Fylkeskommuner</t>
  </si>
  <si>
    <t>Kommunesektoren samlet</t>
  </si>
  <si>
    <t>Anslag RNB2023</t>
  </si>
  <si>
    <t>Utbetales/trekkes ved 9. termin rammetilskudd i oktober</t>
  </si>
  <si>
    <t>Jan-aug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</si>
</sst>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 * #,##0_ ;_ * \-#,##0_ ;_ * &quot;-&quot;??_ ;_ @_ "/>
    <numFmt numFmtId="165" formatCode="&quot;kr&quot;\ #,##0.00;&quot;kr&quot;\ \-#,##0.00"/>
    <numFmt numFmtId="166" formatCode="_ * #,##0.00000000_ ;_ * \-#,##0.00000000_ ;_ * &quot;-&quot;??_ ;_ @_ "/>
    <numFmt numFmtId="167" formatCode="0.0\ %"/>
    <numFmt numFmtId="168" formatCode="_-* #,##0_-;\-* #,##0_-;_-* &quot;-&quot;??_-;_-@_-"/>
    <numFmt numFmtId="169" formatCode="&quot; &quot;#,##0.00&quot; &quot;;&quot; -&quot;#,##0.00&quot; &quot;;&quot; -&quot;00&quot; &quot;;&quot; &quot;@&quot; &quot;"/>
    <numFmt numFmtId="170" formatCode="#,##0_ ;\-#,##0\ "/>
    <numFmt numFmtId="171" formatCode="_ * #,##0.00_ ;_ * \-#,##0.00_ ;_ * &quot;-&quot;??_ ;_ @_ "/>
    <numFmt numFmtId="172" formatCode="&quot;kr&quot;\ #,##0;&quot;kr&quot;\ \-#,##0"/>
    <numFmt numFmtId="173" formatCode="0000"/>
    <numFmt numFmtId="174" formatCode="_ * #,##0.0_ ;_ * \-#,##0.0_ ;_ * &quot;-&quot;??_ ;_ @_ "/>
    <numFmt numFmtId="175" formatCode="_(* #,##0.00_);_(* \(#,##0.00\);_(* &quot;-&quot;??_);_(@_)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i/>
      <sz val="9"/>
      <name val="Times New Roman"/>
      <family val="1"/>
    </font>
    <font>
      <sz val="10"/>
      <color rgb="FFFF000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11"/>
      <name val="Times New Roman"/>
      <family val="1"/>
    </font>
    <font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gray0625"/>
    </fill>
    <fill>
      <patternFill patternType="gray0625"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gray0625">
        <bgColor theme="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6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gray0625">
        <bgColor rgb="FFFFFF0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" fontId="4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2" fillId="0" borderId="0"/>
    <xf numFmtId="169" fontId="12" fillId="0" borderId="0" applyFont="0" applyFill="0" applyBorder="0" applyAlignment="0" applyProtection="0"/>
    <xf numFmtId="0" fontId="13" fillId="0" borderId="0" applyNumberFormat="0" applyBorder="0" applyProtection="0"/>
    <xf numFmtId="0" fontId="3" fillId="0" borderId="0"/>
    <xf numFmtId="171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</cellStyleXfs>
  <cellXfs count="255">
    <xf numFmtId="0" fontId="0" fillId="0" borderId="0" xfId="0"/>
    <xf numFmtId="3" fontId="0" fillId="0" borderId="0" xfId="0" applyNumberFormat="1"/>
    <xf numFmtId="0" fontId="6" fillId="0" borderId="1" xfId="2" applyFont="1" applyBorder="1" applyAlignment="1">
      <alignment horizontal="left"/>
    </xf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"/>
    </xf>
    <xf numFmtId="0" fontId="8" fillId="3" borderId="3" xfId="2" applyFont="1" applyFill="1" applyBorder="1" applyAlignment="1">
      <alignment horizontal="right"/>
    </xf>
    <xf numFmtId="0" fontId="8" fillId="3" borderId="3" xfId="2" applyFont="1" applyFill="1" applyBorder="1" applyAlignment="1">
      <alignment horizontal="center"/>
    </xf>
    <xf numFmtId="164" fontId="6" fillId="0" borderId="0" xfId="1" applyNumberFormat="1" applyFont="1"/>
    <xf numFmtId="0" fontId="9" fillId="0" borderId="0" xfId="2" applyFont="1"/>
    <xf numFmtId="0" fontId="17" fillId="0" borderId="0" xfId="2" applyFont="1" applyAlignment="1">
      <alignment horizontal="right"/>
    </xf>
    <xf numFmtId="0" fontId="14" fillId="0" borderId="0" xfId="2" applyFont="1"/>
    <xf numFmtId="0" fontId="15" fillId="0" borderId="0" xfId="2" applyFont="1"/>
    <xf numFmtId="0" fontId="18" fillId="8" borderId="0" xfId="0" applyFont="1" applyFill="1"/>
    <xf numFmtId="173" fontId="9" fillId="0" borderId="0" xfId="2" applyNumberFormat="1" applyFont="1"/>
    <xf numFmtId="0" fontId="0" fillId="8" borderId="0" xfId="0" applyFill="1"/>
    <xf numFmtId="164" fontId="16" fillId="0" borderId="0" xfId="0" applyNumberFormat="1" applyFont="1"/>
    <xf numFmtId="0" fontId="10" fillId="0" borderId="4" xfId="2" applyFont="1" applyBorder="1"/>
    <xf numFmtId="0" fontId="9" fillId="0" borderId="4" xfId="2" applyFont="1" applyBorder="1"/>
    <xf numFmtId="3" fontId="0" fillId="8" borderId="4" xfId="0" applyNumberFormat="1" applyFill="1" applyBorder="1"/>
    <xf numFmtId="1" fontId="6" fillId="0" borderId="0" xfId="9" applyNumberFormat="1" applyFont="1"/>
    <xf numFmtId="0" fontId="6" fillId="0" borderId="0" xfId="9" applyFont="1"/>
    <xf numFmtId="0" fontId="16" fillId="0" borderId="0" xfId="0" applyFont="1" applyAlignment="1">
      <alignment horizontal="center"/>
    </xf>
    <xf numFmtId="0" fontId="17" fillId="0" borderId="0" xfId="2" applyFont="1" applyAlignment="1">
      <alignment horizontal="center"/>
    </xf>
    <xf numFmtId="0" fontId="16" fillId="0" borderId="0" xfId="0" applyFont="1"/>
    <xf numFmtId="164" fontId="0" fillId="0" borderId="0" xfId="0" applyNumberFormat="1"/>
    <xf numFmtId="3" fontId="16" fillId="0" borderId="0" xfId="0" applyNumberFormat="1" applyFont="1"/>
    <xf numFmtId="0" fontId="0" fillId="0" borderId="3" xfId="0" applyBorder="1"/>
    <xf numFmtId="167" fontId="0" fillId="0" borderId="0" xfId="5" applyNumberFormat="1" applyFont="1" applyBorder="1"/>
    <xf numFmtId="3" fontId="6" fillId="0" borderId="0" xfId="11" applyNumberFormat="1" applyFont="1" applyFill="1"/>
    <xf numFmtId="0" fontId="1" fillId="0" borderId="0" xfId="0" applyFont="1"/>
    <xf numFmtId="164" fontId="19" fillId="0" borderId="5" xfId="1" applyNumberFormat="1" applyFont="1" applyBorder="1"/>
    <xf numFmtId="164" fontId="1" fillId="0" borderId="0" xfId="0" applyNumberFormat="1" applyFont="1"/>
    <xf numFmtId="0" fontId="19" fillId="0" borderId="0" xfId="0" applyFont="1"/>
    <xf numFmtId="164" fontId="19" fillId="0" borderId="0" xfId="0" applyNumberFormat="1" applyFont="1"/>
    <xf numFmtId="164" fontId="6" fillId="0" borderId="1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167" fontId="6" fillId="0" borderId="0" xfId="5" applyNumberFormat="1" applyFont="1"/>
    <xf numFmtId="164" fontId="6" fillId="0" borderId="0" xfId="1" applyNumberFormat="1" applyFont="1" applyBorder="1"/>
    <xf numFmtId="167" fontId="6" fillId="0" borderId="0" xfId="5" applyNumberFormat="1" applyFont="1" applyBorder="1"/>
    <xf numFmtId="164" fontId="6" fillId="0" borderId="0" xfId="11" applyNumberFormat="1" applyFont="1"/>
    <xf numFmtId="164" fontId="6" fillId="0" borderId="6" xfId="1" applyNumberFormat="1" applyFont="1" applyBorder="1"/>
    <xf numFmtId="164" fontId="6" fillId="0" borderId="0" xfId="1" applyNumberFormat="1" applyFont="1" applyFill="1" applyBorder="1"/>
    <xf numFmtId="164" fontId="21" fillId="0" borderId="0" xfId="0" applyNumberFormat="1" applyFont="1"/>
    <xf numFmtId="0" fontId="6" fillId="0" borderId="0" xfId="0" applyFont="1"/>
    <xf numFmtId="1" fontId="0" fillId="0" borderId="0" xfId="0" applyNumberFormat="1"/>
    <xf numFmtId="3" fontId="6" fillId="0" borderId="0" xfId="3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1" xfId="2" applyFont="1" applyBorder="1"/>
    <xf numFmtId="3" fontId="6" fillId="8" borderId="1" xfId="3" applyNumberFormat="1" applyFont="1" applyFill="1" applyBorder="1" applyAlignment="1">
      <alignment horizontal="center"/>
    </xf>
    <xf numFmtId="3" fontId="6" fillId="9" borderId="0" xfId="3" applyNumberFormat="1" applyFont="1" applyFill="1" applyBorder="1" applyAlignment="1">
      <alignment horizontal="center"/>
    </xf>
    <xf numFmtId="0" fontId="22" fillId="10" borderId="3" xfId="2" applyFont="1" applyFill="1" applyBorder="1" applyAlignment="1">
      <alignment horizontal="center"/>
    </xf>
    <xf numFmtId="164" fontId="6" fillId="0" borderId="0" xfId="7" applyNumberFormat="1" applyFont="1"/>
    <xf numFmtId="164" fontId="6" fillId="0" borderId="0" xfId="10" applyNumberFormat="1" applyFont="1"/>
    <xf numFmtId="3" fontId="6" fillId="0" borderId="0" xfId="3" applyNumberFormat="1" applyFont="1"/>
    <xf numFmtId="164" fontId="2" fillId="0" borderId="0" xfId="7" applyNumberFormat="1" applyFont="1"/>
    <xf numFmtId="174" fontId="6" fillId="0" borderId="0" xfId="7" applyNumberFormat="1" applyFont="1"/>
    <xf numFmtId="167" fontId="7" fillId="0" borderId="0" xfId="5" applyNumberFormat="1" applyFont="1" applyFill="1"/>
    <xf numFmtId="164" fontId="6" fillId="0" borderId="4" xfId="7" applyNumberFormat="1" applyFont="1" applyBorder="1"/>
    <xf numFmtId="167" fontId="6" fillId="0" borderId="4" xfId="5" applyNumberFormat="1" applyFont="1" applyBorder="1"/>
    <xf numFmtId="174" fontId="6" fillId="0" borderId="4" xfId="7" applyNumberFormat="1" applyFont="1" applyBorder="1"/>
    <xf numFmtId="3" fontId="6" fillId="0" borderId="4" xfId="3" applyNumberFormat="1" applyFont="1" applyBorder="1"/>
    <xf numFmtId="164" fontId="7" fillId="0" borderId="4" xfId="7" applyNumberFormat="1" applyFont="1" applyFill="1" applyBorder="1"/>
    <xf numFmtId="3" fontId="6" fillId="8" borderId="0" xfId="0" applyNumberFormat="1" applyFont="1" applyFill="1"/>
    <xf numFmtId="0" fontId="23" fillId="0" borderId="0" xfId="0" applyFont="1" applyAlignment="1">
      <alignment horizontal="right"/>
    </xf>
    <xf numFmtId="0" fontId="23" fillId="0" borderId="0" xfId="0" applyFont="1"/>
    <xf numFmtId="10" fontId="0" fillId="0" borderId="0" xfId="0" applyNumberFormat="1"/>
    <xf numFmtId="0" fontId="24" fillId="0" borderId="1" xfId="2" applyFont="1" applyBorder="1" applyAlignment="1">
      <alignment horizontal="left"/>
    </xf>
    <xf numFmtId="0" fontId="25" fillId="0" borderId="1" xfId="2" applyFont="1" applyBorder="1" applyAlignment="1">
      <alignment horizontal="center"/>
    </xf>
    <xf numFmtId="0" fontId="25" fillId="0" borderId="1" xfId="2" applyFont="1" applyBorder="1" applyAlignment="1">
      <alignment horizontal="center" wrapText="1"/>
    </xf>
    <xf numFmtId="3" fontId="24" fillId="2" borderId="1" xfId="3" applyNumberFormat="1" applyFont="1" applyFill="1" applyBorder="1" applyAlignment="1">
      <alignment horizontal="center"/>
    </xf>
    <xf numFmtId="3" fontId="24" fillId="0" borderId="1" xfId="3" applyNumberFormat="1" applyFont="1" applyFill="1" applyBorder="1" applyAlignment="1">
      <alignment horizontal="center"/>
    </xf>
    <xf numFmtId="164" fontId="24" fillId="0" borderId="1" xfId="1" applyNumberFormat="1" applyFont="1" applyFill="1" applyBorder="1" applyAlignment="1">
      <alignment horizontal="center"/>
    </xf>
    <xf numFmtId="3" fontId="24" fillId="2" borderId="0" xfId="3" applyNumberFormat="1" applyFont="1" applyFill="1" applyBorder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Continuous"/>
    </xf>
    <xf numFmtId="3" fontId="24" fillId="0" borderId="0" xfId="3" quotePrefix="1" applyNumberFormat="1" applyFont="1" applyFill="1" applyBorder="1" applyAlignment="1">
      <alignment horizontal="center"/>
    </xf>
    <xf numFmtId="165" fontId="25" fillId="2" borderId="2" xfId="2" applyNumberFormat="1" applyFont="1" applyFill="1" applyBorder="1" applyAlignment="1">
      <alignment horizontal="left"/>
    </xf>
    <xf numFmtId="166" fontId="24" fillId="0" borderId="0" xfId="1" applyNumberFormat="1" applyFont="1" applyFill="1" applyBorder="1" applyAlignment="1">
      <alignment horizontal="center"/>
    </xf>
    <xf numFmtId="0" fontId="26" fillId="3" borderId="3" xfId="2" applyFont="1" applyFill="1" applyBorder="1" applyAlignment="1">
      <alignment horizontal="right"/>
    </xf>
    <xf numFmtId="0" fontId="26" fillId="3" borderId="3" xfId="2" applyFont="1" applyFill="1" applyBorder="1" applyAlignment="1">
      <alignment horizontal="center"/>
    </xf>
    <xf numFmtId="0" fontId="26" fillId="7" borderId="3" xfId="2" applyFont="1" applyFill="1" applyBorder="1" applyAlignment="1">
      <alignment horizontal="center"/>
    </xf>
    <xf numFmtId="0" fontId="26" fillId="4" borderId="3" xfId="2" applyFont="1" applyFill="1" applyBorder="1" applyAlignment="1">
      <alignment horizontal="center"/>
    </xf>
    <xf numFmtId="0" fontId="27" fillId="0" borderId="0" xfId="0" applyFont="1"/>
    <xf numFmtId="0" fontId="28" fillId="0" borderId="0" xfId="0" applyFont="1"/>
    <xf numFmtId="168" fontId="24" fillId="0" borderId="0" xfId="1" applyNumberFormat="1" applyFont="1" applyBorder="1"/>
    <xf numFmtId="9" fontId="28" fillId="0" borderId="0" xfId="5" applyFont="1"/>
    <xf numFmtId="164" fontId="24" fillId="0" borderId="0" xfId="1" applyNumberFormat="1" applyFont="1"/>
    <xf numFmtId="164" fontId="28" fillId="0" borderId="0" xfId="0" applyNumberFormat="1" applyFont="1"/>
    <xf numFmtId="167" fontId="28" fillId="0" borderId="0" xfId="5" applyNumberFormat="1" applyFont="1"/>
    <xf numFmtId="170" fontId="29" fillId="0" borderId="0" xfId="1" applyNumberFormat="1" applyFont="1"/>
    <xf numFmtId="3" fontId="24" fillId="2" borderId="0" xfId="8" applyNumberFormat="1" applyFont="1" applyFill="1" applyBorder="1" applyAlignment="1" applyProtection="1">
      <alignment horizontal="right"/>
    </xf>
    <xf numFmtId="167" fontId="28" fillId="0" borderId="0" xfId="5" applyNumberFormat="1" applyFont="1" applyFill="1"/>
    <xf numFmtId="167" fontId="24" fillId="0" borderId="0" xfId="5" applyNumberFormat="1" applyFont="1" applyFill="1"/>
    <xf numFmtId="0" fontId="29" fillId="0" borderId="4" xfId="0" applyFont="1" applyBorder="1"/>
    <xf numFmtId="3" fontId="29" fillId="0" borderId="4" xfId="0" applyNumberFormat="1" applyFont="1" applyBorder="1"/>
    <xf numFmtId="168" fontId="25" fillId="0" borderId="4" xfId="1" applyNumberFormat="1" applyFont="1" applyBorder="1"/>
    <xf numFmtId="167" fontId="29" fillId="0" borderId="4" xfId="5" applyNumberFormat="1" applyFont="1" applyBorder="1"/>
    <xf numFmtId="3" fontId="25" fillId="0" borderId="4" xfId="2" applyNumberFormat="1" applyFont="1" applyBorder="1"/>
    <xf numFmtId="3" fontId="30" fillId="0" borderId="4" xfId="2" applyNumberFormat="1" applyFont="1" applyBorder="1"/>
    <xf numFmtId="164" fontId="29" fillId="0" borderId="4" xfId="0" applyNumberFormat="1" applyFont="1" applyBorder="1"/>
    <xf numFmtId="3" fontId="29" fillId="2" borderId="4" xfId="0" applyNumberFormat="1" applyFont="1" applyFill="1" applyBorder="1"/>
    <xf numFmtId="3" fontId="32" fillId="2" borderId="0" xfId="3" applyNumberFormat="1" applyFont="1" applyFill="1" applyBorder="1"/>
    <xf numFmtId="4" fontId="32" fillId="2" borderId="0" xfId="1" applyNumberFormat="1" applyFont="1" applyFill="1" applyBorder="1"/>
    <xf numFmtId="10" fontId="28" fillId="0" borderId="0" xfId="0" applyNumberFormat="1" applyFont="1"/>
    <xf numFmtId="0" fontId="33" fillId="2" borderId="0" xfId="0" applyFont="1" applyFill="1" applyAlignment="1">
      <alignment horizontal="right"/>
    </xf>
    <xf numFmtId="0" fontId="32" fillId="2" borderId="0" xfId="2" applyFont="1" applyFill="1"/>
    <xf numFmtId="167" fontId="32" fillId="2" borderId="0" xfId="5" applyNumberFormat="1" applyFont="1" applyFill="1"/>
    <xf numFmtId="0" fontId="33" fillId="2" borderId="0" xfId="0" applyFont="1" applyFill="1"/>
    <xf numFmtId="3" fontId="7" fillId="0" borderId="0" xfId="2" applyNumberFormat="1" applyFont="1" applyAlignment="1">
      <alignment horizontal="center"/>
    </xf>
    <xf numFmtId="0" fontId="7" fillId="0" borderId="3" xfId="2" applyFont="1" applyBorder="1" applyAlignment="1">
      <alignment horizontal="center"/>
    </xf>
    <xf numFmtId="3" fontId="6" fillId="8" borderId="3" xfId="3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2" applyFont="1" applyBorder="1"/>
    <xf numFmtId="172" fontId="6" fillId="0" borderId="3" xfId="2" applyNumberFormat="1" applyFont="1" applyBorder="1" applyAlignment="1">
      <alignment horizontal="left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2" fillId="8" borderId="1" xfId="2" applyFont="1" applyFill="1" applyBorder="1" applyAlignment="1">
      <alignment horizontal="center"/>
    </xf>
    <xf numFmtId="0" fontId="6" fillId="0" borderId="1" xfId="0" applyFont="1" applyBorder="1"/>
    <xf numFmtId="0" fontId="6" fillId="9" borderId="1" xfId="0" applyFont="1" applyFill="1" applyBorder="1" applyAlignment="1">
      <alignment horizontal="center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3" fontId="6" fillId="9" borderId="9" xfId="3" applyNumberFormat="1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0" fontId="0" fillId="0" borderId="9" xfId="0" applyBorder="1"/>
    <xf numFmtId="167" fontId="0" fillId="0" borderId="9" xfId="5" applyNumberFormat="1" applyFont="1" applyBorder="1"/>
    <xf numFmtId="0" fontId="16" fillId="0" borderId="10" xfId="0" applyFont="1" applyBorder="1" applyAlignment="1">
      <alignment horizontal="center"/>
    </xf>
    <xf numFmtId="0" fontId="16" fillId="0" borderId="9" xfId="0" applyFont="1" applyBorder="1"/>
    <xf numFmtId="168" fontId="10" fillId="0" borderId="0" xfId="1" applyNumberFormat="1" applyFont="1" applyBorder="1"/>
    <xf numFmtId="164" fontId="16" fillId="0" borderId="4" xfId="0" applyNumberFormat="1" applyFont="1" applyBorder="1"/>
    <xf numFmtId="167" fontId="0" fillId="0" borderId="4" xfId="5" applyNumberFormat="1" applyFont="1" applyBorder="1"/>
    <xf numFmtId="0" fontId="1" fillId="0" borderId="1" xfId="0" applyFont="1" applyBorder="1" applyAlignment="1">
      <alignment horizontal="center"/>
    </xf>
    <xf numFmtId="164" fontId="6" fillId="0" borderId="1" xfId="11" applyNumberFormat="1" applyFont="1" applyBorder="1"/>
    <xf numFmtId="0" fontId="1" fillId="0" borderId="1" xfId="0" applyFont="1" applyBorder="1"/>
    <xf numFmtId="167" fontId="6" fillId="0" borderId="1" xfId="5" applyNumberFormat="1" applyFont="1" applyBorder="1"/>
    <xf numFmtId="0" fontId="7" fillId="0" borderId="3" xfId="0" applyFont="1" applyBorder="1" applyAlignment="1">
      <alignment horizontal="center"/>
    </xf>
    <xf numFmtId="164" fontId="6" fillId="0" borderId="1" xfId="1" applyNumberFormat="1" applyFont="1" applyBorder="1"/>
    <xf numFmtId="0" fontId="1" fillId="0" borderId="3" xfId="0" applyFont="1" applyBorder="1"/>
    <xf numFmtId="164" fontId="35" fillId="0" borderId="0" xfId="0" applyNumberFormat="1" applyFont="1"/>
    <xf numFmtId="3" fontId="6" fillId="0" borderId="0" xfId="1" applyNumberFormat="1" applyFont="1" applyFill="1" applyAlignment="1">
      <alignment horizontal="right"/>
    </xf>
    <xf numFmtId="164" fontId="36" fillId="0" borderId="0" xfId="11" applyNumberFormat="1" applyFont="1"/>
    <xf numFmtId="164" fontId="37" fillId="0" borderId="0" xfId="0" applyNumberFormat="1" applyFont="1"/>
    <xf numFmtId="167" fontId="36" fillId="0" borderId="0" xfId="5" applyNumberFormat="1" applyFont="1"/>
    <xf numFmtId="164" fontId="19" fillId="0" borderId="0" xfId="1" applyNumberFormat="1" applyFont="1" applyBorder="1"/>
    <xf numFmtId="164" fontId="38" fillId="0" borderId="0" xfId="1" applyNumberFormat="1" applyFont="1" applyBorder="1"/>
    <xf numFmtId="164" fontId="36" fillId="0" borderId="0" xfId="1" applyNumberFormat="1" applyFont="1"/>
    <xf numFmtId="10" fontId="19" fillId="0" borderId="0" xfId="5" applyNumberFormat="1" applyFont="1"/>
    <xf numFmtId="167" fontId="1" fillId="0" borderId="0" xfId="0" applyNumberFormat="1" applyFont="1"/>
    <xf numFmtId="167" fontId="1" fillId="0" borderId="0" xfId="5" applyNumberFormat="1" applyFont="1"/>
    <xf numFmtId="167" fontId="19" fillId="0" borderId="0" xfId="5" applyNumberFormat="1" applyFont="1"/>
    <xf numFmtId="164" fontId="19" fillId="0" borderId="0" xfId="11" applyNumberFormat="1" applyFont="1"/>
    <xf numFmtId="0" fontId="39" fillId="0" borderId="0" xfId="0" applyFont="1"/>
    <xf numFmtId="3" fontId="39" fillId="0" borderId="0" xfId="0" applyNumberFormat="1" applyFont="1"/>
    <xf numFmtId="0" fontId="40" fillId="0" borderId="3" xfId="0" applyFont="1" applyBorder="1" applyAlignment="1">
      <alignment horizontal="center"/>
    </xf>
    <xf numFmtId="167" fontId="1" fillId="0" borderId="0" xfId="5" applyNumberFormat="1" applyFont="1" applyBorder="1"/>
    <xf numFmtId="10" fontId="1" fillId="0" borderId="0" xfId="5" applyNumberFormat="1" applyFont="1"/>
    <xf numFmtId="164" fontId="1" fillId="0" borderId="4" xfId="0" applyNumberFormat="1" applyFont="1" applyBorder="1"/>
    <xf numFmtId="167" fontId="1" fillId="0" borderId="4" xfId="5" applyNumberFormat="1" applyFont="1" applyBorder="1"/>
    <xf numFmtId="167" fontId="1" fillId="0" borderId="1" xfId="0" applyNumberFormat="1" applyFont="1" applyBorder="1"/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3" fontId="41" fillId="0" borderId="0" xfId="0" applyNumberFormat="1" applyFont="1" applyAlignment="1">
      <alignment horizontal="right"/>
    </xf>
    <xf numFmtId="164" fontId="42" fillId="0" borderId="0" xfId="11" applyNumberFormat="1" applyFont="1" applyFill="1" applyAlignment="1">
      <alignment horizontal="right"/>
    </xf>
    <xf numFmtId="164" fontId="42" fillId="0" borderId="0" xfId="0" applyNumberFormat="1" applyFont="1" applyAlignment="1">
      <alignment horizontal="right"/>
    </xf>
    <xf numFmtId="164" fontId="42" fillId="0" borderId="0" xfId="1" applyNumberFormat="1" applyFont="1" applyFill="1" applyAlignment="1">
      <alignment horizontal="right"/>
    </xf>
    <xf numFmtId="3" fontId="1" fillId="0" borderId="0" xfId="0" applyNumberFormat="1" applyFont="1"/>
    <xf numFmtId="14" fontId="7" fillId="5" borderId="0" xfId="3" quotePrefix="1" applyNumberFormat="1" applyFont="1" applyFill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32" fillId="2" borderId="0" xfId="0" applyFont="1" applyFill="1"/>
    <xf numFmtId="3" fontId="34" fillId="0" borderId="4" xfId="0" applyNumberFormat="1" applyFont="1" applyBorder="1"/>
    <xf numFmtId="164" fontId="6" fillId="0" borderId="0" xfId="7" applyNumberFormat="1" applyFont="1" applyBorder="1" applyProtection="1"/>
    <xf numFmtId="164" fontId="6" fillId="0" borderId="0" xfId="7" applyNumberFormat="1" applyFont="1" applyFill="1" applyBorder="1" applyAlignment="1" applyProtection="1">
      <alignment horizontal="center"/>
    </xf>
    <xf numFmtId="170" fontId="6" fillId="0" borderId="0" xfId="1" applyNumberFormat="1" applyFont="1" applyBorder="1"/>
    <xf numFmtId="164" fontId="6" fillId="0" borderId="7" xfId="1" applyNumberFormat="1" applyFont="1" applyBorder="1"/>
    <xf numFmtId="168" fontId="1" fillId="0" borderId="0" xfId="1" applyNumberFormat="1" applyFont="1"/>
    <xf numFmtId="0" fontId="20" fillId="0" borderId="12" xfId="2" applyFont="1" applyBorder="1"/>
    <xf numFmtId="3" fontId="24" fillId="0" borderId="0" xfId="3" applyNumberFormat="1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0" fontId="26" fillId="0" borderId="0" xfId="2" applyFont="1" applyAlignment="1">
      <alignment horizontal="left"/>
    </xf>
    <xf numFmtId="0" fontId="24" fillId="0" borderId="0" xfId="2" applyFont="1"/>
    <xf numFmtId="0" fontId="24" fillId="0" borderId="0" xfId="2" applyFont="1" applyAlignment="1">
      <alignment horizontal="centerContinuous"/>
    </xf>
    <xf numFmtId="49" fontId="25" fillId="0" borderId="0" xfId="2" applyNumberFormat="1" applyFont="1" applyAlignment="1">
      <alignment horizontal="center"/>
    </xf>
    <xf numFmtId="0" fontId="25" fillId="0" borderId="0" xfId="2" applyFont="1" applyAlignment="1">
      <alignment horizontal="center"/>
    </xf>
    <xf numFmtId="0" fontId="26" fillId="0" borderId="0" xfId="2" applyFont="1"/>
    <xf numFmtId="0" fontId="24" fillId="0" borderId="0" xfId="2" applyFont="1" applyAlignment="1">
      <alignment horizontal="right"/>
    </xf>
    <xf numFmtId="0" fontId="24" fillId="0" borderId="0" xfId="2" applyFont="1" applyAlignment="1">
      <alignment horizontal="center"/>
    </xf>
    <xf numFmtId="17" fontId="25" fillId="0" borderId="0" xfId="2" applyNumberFormat="1" applyFont="1" applyAlignment="1">
      <alignment horizontal="center"/>
    </xf>
    <xf numFmtId="0" fontId="24" fillId="6" borderId="0" xfId="2" applyFont="1" applyFill="1" applyAlignment="1">
      <alignment horizontal="center"/>
    </xf>
    <xf numFmtId="0" fontId="24" fillId="0" borderId="0" xfId="4" applyFont="1" applyAlignment="1">
      <alignment horizontal="center"/>
    </xf>
    <xf numFmtId="14" fontId="27" fillId="2" borderId="0" xfId="2" applyNumberFormat="1" applyFont="1" applyFill="1" applyAlignment="1">
      <alignment horizontal="center"/>
    </xf>
    <xf numFmtId="3" fontId="24" fillId="0" borderId="0" xfId="2" applyNumberFormat="1" applyFont="1"/>
    <xf numFmtId="4" fontId="0" fillId="0" borderId="0" xfId="0" applyNumberFormat="1"/>
    <xf numFmtId="0" fontId="31" fillId="2" borderId="0" xfId="0" applyFont="1" applyFill="1" applyAlignment="1">
      <alignment horizontal="right"/>
    </xf>
    <xf numFmtId="3" fontId="0" fillId="0" borderId="9" xfId="0" applyNumberFormat="1" applyBorder="1"/>
    <xf numFmtId="0" fontId="1" fillId="5" borderId="0" xfId="0" applyFont="1" applyFill="1"/>
    <xf numFmtId="3" fontId="6" fillId="5" borderId="0" xfId="1" applyNumberFormat="1" applyFont="1" applyFill="1" applyAlignment="1">
      <alignment horizontal="right"/>
    </xf>
    <xf numFmtId="49" fontId="6" fillId="5" borderId="0" xfId="3" quotePrefix="1" applyNumberFormat="1" applyFont="1" applyFill="1" applyBorder="1" applyAlignment="1">
      <alignment horizontal="center"/>
    </xf>
    <xf numFmtId="3" fontId="11" fillId="0" borderId="0" xfId="7" applyNumberFormat="1" applyFont="1" applyAlignment="1">
      <alignment horizontal="right" indent="1"/>
    </xf>
    <xf numFmtId="170" fontId="29" fillId="0" borderId="0" xfId="1" applyNumberFormat="1" applyFont="1" applyFill="1"/>
    <xf numFmtId="167" fontId="11" fillId="0" borderId="0" xfId="5" applyNumberFormat="1" applyFont="1"/>
    <xf numFmtId="170" fontId="0" fillId="0" borderId="0" xfId="0" applyNumberFormat="1"/>
    <xf numFmtId="164" fontId="19" fillId="0" borderId="6" xfId="1" applyNumberFormat="1" applyFont="1" applyBorder="1"/>
    <xf numFmtId="164" fontId="6" fillId="0" borderId="1" xfId="7" applyNumberFormat="1" applyFont="1" applyBorder="1" applyProtection="1"/>
    <xf numFmtId="164" fontId="6" fillId="0" borderId="13" xfId="1" applyNumberFormat="1" applyFont="1" applyBorder="1"/>
    <xf numFmtId="164" fontId="6" fillId="0" borderId="14" xfId="7" applyNumberFormat="1" applyFont="1" applyFill="1" applyBorder="1" applyAlignment="1" applyProtection="1">
      <alignment horizontal="center"/>
    </xf>
    <xf numFmtId="164" fontId="6" fillId="0" borderId="1" xfId="7" applyNumberFormat="1" applyFont="1" applyFill="1" applyBorder="1" applyAlignment="1" applyProtection="1">
      <alignment horizontal="center"/>
    </xf>
    <xf numFmtId="164" fontId="6" fillId="0" borderId="1" xfId="1" applyNumberFormat="1" applyFont="1" applyFill="1" applyBorder="1"/>
    <xf numFmtId="0" fontId="28" fillId="0" borderId="4" xfId="0" applyFont="1" applyBorder="1"/>
    <xf numFmtId="3" fontId="0" fillId="0" borderId="4" xfId="0" applyNumberFormat="1" applyBorder="1"/>
    <xf numFmtId="0" fontId="8" fillId="12" borderId="3" xfId="2" applyFont="1" applyFill="1" applyBorder="1" applyAlignment="1">
      <alignment horizontal="center"/>
    </xf>
    <xf numFmtId="3" fontId="43" fillId="0" borderId="0" xfId="1" applyNumberFormat="1" applyFont="1"/>
    <xf numFmtId="0" fontId="34" fillId="0" borderId="1" xfId="0" applyFont="1" applyBorder="1" applyAlignment="1">
      <alignment horizontal="center"/>
    </xf>
    <xf numFmtId="0" fontId="17" fillId="12" borderId="8" xfId="2" applyFont="1" applyFill="1" applyBorder="1" applyAlignment="1">
      <alignment horizontal="center"/>
    </xf>
    <xf numFmtId="0" fontId="17" fillId="12" borderId="3" xfId="2" applyFont="1" applyFill="1" applyBorder="1" applyAlignment="1">
      <alignment horizontal="center"/>
    </xf>
    <xf numFmtId="164" fontId="7" fillId="0" borderId="0" xfId="7" applyNumberFormat="1" applyFont="1" applyFill="1"/>
    <xf numFmtId="0" fontId="26" fillId="12" borderId="3" xfId="2" applyFont="1" applyFill="1" applyBorder="1" applyAlignment="1">
      <alignment horizontal="center"/>
    </xf>
    <xf numFmtId="167" fontId="28" fillId="0" borderId="0" xfId="0" applyNumberFormat="1" applyFont="1"/>
    <xf numFmtId="167" fontId="0" fillId="0" borderId="11" xfId="5" applyNumberFormat="1" applyFont="1" applyBorder="1"/>
    <xf numFmtId="170" fontId="29" fillId="0" borderId="4" xfId="1" applyNumberFormat="1" applyFont="1" applyFill="1" applyBorder="1"/>
    <xf numFmtId="3" fontId="44" fillId="0" borderId="0" xfId="0" applyNumberFormat="1" applyFont="1"/>
    <xf numFmtId="164" fontId="0" fillId="0" borderId="4" xfId="0" applyNumberFormat="1" applyBorder="1"/>
    <xf numFmtId="3" fontId="24" fillId="6" borderId="1" xfId="3" applyNumberFormat="1" applyFont="1" applyFill="1" applyBorder="1" applyAlignment="1">
      <alignment horizontal="center"/>
    </xf>
    <xf numFmtId="49" fontId="24" fillId="11" borderId="0" xfId="3" applyNumberFormat="1" applyFont="1" applyFill="1" applyBorder="1" applyAlignment="1">
      <alignment horizontal="center"/>
    </xf>
    <xf numFmtId="49" fontId="24" fillId="11" borderId="0" xfId="3" quotePrefix="1" applyNumberFormat="1" applyFont="1" applyFill="1" applyBorder="1" applyAlignment="1">
      <alignment horizontal="center"/>
    </xf>
    <xf numFmtId="3" fontId="24" fillId="0" borderId="0" xfId="3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3" fontId="24" fillId="5" borderId="1" xfId="3" applyNumberFormat="1" applyFont="1" applyFill="1" applyBorder="1" applyAlignment="1">
      <alignment horizontal="center"/>
    </xf>
    <xf numFmtId="3" fontId="24" fillId="0" borderId="1" xfId="3" applyNumberFormat="1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3" fontId="24" fillId="6" borderId="0" xfId="3" applyNumberFormat="1" applyFont="1" applyFill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0" fontId="6" fillId="0" borderId="1" xfId="2" applyFont="1" applyBorder="1" applyAlignment="1">
      <alignment horizontal="center" wrapText="1"/>
    </xf>
    <xf numFmtId="0" fontId="6" fillId="9" borderId="9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3" fontId="6" fillId="0" borderId="3" xfId="3" applyNumberFormat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3" fontId="6" fillId="9" borderId="8" xfId="3" applyNumberFormat="1" applyFont="1" applyFill="1" applyBorder="1" applyAlignment="1">
      <alignment horizontal="center"/>
    </xf>
    <xf numFmtId="3" fontId="6" fillId="9" borderId="3" xfId="3" applyNumberFormat="1" applyFon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3" fontId="6" fillId="0" borderId="0" xfId="3" applyNumberFormat="1" applyFont="1" applyBorder="1" applyAlignment="1">
      <alignment horizontal="center"/>
    </xf>
    <xf numFmtId="3" fontId="6" fillId="0" borderId="0" xfId="3" quotePrefix="1" applyNumberFormat="1" applyFont="1" applyBorder="1" applyAlignment="1">
      <alignment horizontal="center"/>
    </xf>
    <xf numFmtId="3" fontId="6" fillId="0" borderId="0" xfId="2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4" fillId="13" borderId="1" xfId="0" applyFont="1" applyFill="1" applyBorder="1" applyAlignment="1">
      <alignment horizontal="center"/>
    </xf>
    <xf numFmtId="0" fontId="34" fillId="1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3">
    <cellStyle name="Komma" xfId="1" builtinId="3"/>
    <cellStyle name="Komma 2" xfId="7" xr:uid="{EC602C58-7580-47B2-B498-B1E97BE359C7}"/>
    <cellStyle name="Normal" xfId="0" builtinId="0"/>
    <cellStyle name="Normal 2" xfId="4" xr:uid="{00000000-0005-0000-0000-000002000000}"/>
    <cellStyle name="Normal 2 2" xfId="8" xr:uid="{9E6F5070-3409-446B-83C2-B458A4E05EA4}"/>
    <cellStyle name="Normal 3" xfId="6" xr:uid="{2059A852-F784-4533-BC28-A20721E26FCF}"/>
    <cellStyle name="Normal 9" xfId="12" xr:uid="{62AAA706-6D88-467B-AF04-F80280B3D3CE}"/>
    <cellStyle name="Normal_innutj" xfId="2" xr:uid="{00000000-0005-0000-0000-000003000000}"/>
    <cellStyle name="Normal_TABELL1" xfId="9" xr:uid="{A1C4BA26-A61B-411F-92AF-498F6E660ACA}"/>
    <cellStyle name="Prosent" xfId="5" builtinId="5"/>
    <cellStyle name="Tusenskille_innutj" xfId="3" xr:uid="{00000000-0005-0000-0000-000004000000}"/>
    <cellStyle name="Tusenskille_sammenligningskatt08okt" xfId="11" xr:uid="{C640C5B1-DD01-4EFA-A317-120298FABF41}"/>
    <cellStyle name="Tusenskille_skatt04analyserev" xfId="10" xr:uid="{D8129143-4A6A-4CA6-9202-C5BF1BB25AFB}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 Møre og Romsdal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komm!$F$31:$F$56</c:f>
              <c:numCache>
                <c:formatCode>0%</c:formatCode>
                <c:ptCount val="26"/>
                <c:pt idx="0">
                  <c:v>0.84816283537141557</c:v>
                </c:pt>
                <c:pt idx="1">
                  <c:v>0.91706029389762178</c:v>
                </c:pt>
                <c:pt idx="2">
                  <c:v>0.96331556342314939</c:v>
                </c:pt>
                <c:pt idx="3">
                  <c:v>0.84269681421985287</c:v>
                </c:pt>
                <c:pt idx="4">
                  <c:v>1.0175499663167704</c:v>
                </c:pt>
                <c:pt idx="5">
                  <c:v>1.0224957478775865</c:v>
                </c:pt>
                <c:pt idx="6">
                  <c:v>0.91397371158212359</c:v>
                </c:pt>
                <c:pt idx="7">
                  <c:v>0.73963818239965251</c:v>
                </c:pt>
                <c:pt idx="8">
                  <c:v>0.80066940620245308</c:v>
                </c:pt>
                <c:pt idx="9">
                  <c:v>0.87905008326728906</c:v>
                </c:pt>
                <c:pt idx="10">
                  <c:v>0.75383361304132679</c:v>
                </c:pt>
                <c:pt idx="11">
                  <c:v>0.78949782180370531</c:v>
                </c:pt>
                <c:pt idx="12">
                  <c:v>0.92532387962203255</c:v>
                </c:pt>
                <c:pt idx="13">
                  <c:v>0.87069367953293575</c:v>
                </c:pt>
                <c:pt idx="14">
                  <c:v>0.87677847926552843</c:v>
                </c:pt>
                <c:pt idx="15">
                  <c:v>0.84529325475064476</c:v>
                </c:pt>
                <c:pt idx="16">
                  <c:v>0.89674597624206842</c:v>
                </c:pt>
                <c:pt idx="17">
                  <c:v>0.71603191880964301</c:v>
                </c:pt>
                <c:pt idx="18">
                  <c:v>0.73909954373141196</c:v>
                </c:pt>
                <c:pt idx="19">
                  <c:v>0.94971492771130184</c:v>
                </c:pt>
                <c:pt idx="20">
                  <c:v>0.79096990637580755</c:v>
                </c:pt>
                <c:pt idx="21">
                  <c:v>0.79442650334993348</c:v>
                </c:pt>
                <c:pt idx="22">
                  <c:v>0.86491801626815001</c:v>
                </c:pt>
                <c:pt idx="23">
                  <c:v>0.74100597197842388</c:v>
                </c:pt>
                <c:pt idx="24">
                  <c:v>0.94567010267344986</c:v>
                </c:pt>
                <c:pt idx="25">
                  <c:v>0.78006725527835497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1-4CE3-80F6-79062E1F762B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6"/>
              <c:pt idx="0">
                <c:v>Kristiansund</c:v>
              </c:pt>
              <c:pt idx="1">
                <c:v>Molde</c:v>
              </c:pt>
              <c:pt idx="2">
                <c:v>Ålesund</c:v>
              </c:pt>
              <c:pt idx="3">
                <c:v>Vanylven</c:v>
              </c:pt>
              <c:pt idx="4">
                <c:v>Sande</c:v>
              </c:pt>
              <c:pt idx="5">
                <c:v>Herøy</c:v>
              </c:pt>
              <c:pt idx="6">
                <c:v>Ulstein</c:v>
              </c:pt>
              <c:pt idx="7">
                <c:v>Hareid</c:v>
              </c:pt>
              <c:pt idx="8">
                <c:v>Ørsta</c:v>
              </c:pt>
              <c:pt idx="9">
                <c:v>Stranda</c:v>
              </c:pt>
              <c:pt idx="10">
                <c:v>Sykkylven</c:v>
              </c:pt>
              <c:pt idx="11">
                <c:v>Sula</c:v>
              </c:pt>
              <c:pt idx="12">
                <c:v>Giske</c:v>
              </c:pt>
              <c:pt idx="13">
                <c:v>Vestnes</c:v>
              </c:pt>
              <c:pt idx="14">
                <c:v>Rauma</c:v>
              </c:pt>
              <c:pt idx="15">
                <c:v>Aukra</c:v>
              </c:pt>
              <c:pt idx="16">
                <c:v>Averøy</c:v>
              </c:pt>
              <c:pt idx="17">
                <c:v>Gjemnes</c:v>
              </c:pt>
              <c:pt idx="18">
                <c:v>Tingvoll</c:v>
              </c:pt>
              <c:pt idx="19">
                <c:v>Sunndal</c:v>
              </c:pt>
              <c:pt idx="20">
                <c:v>Surnadal</c:v>
              </c:pt>
              <c:pt idx="21">
                <c:v>Smøla</c:v>
              </c:pt>
              <c:pt idx="22">
                <c:v>Aure</c:v>
              </c:pt>
              <c:pt idx="23">
                <c:v>Volda</c:v>
              </c:pt>
              <c:pt idx="24">
                <c:v>Fjord</c:v>
              </c:pt>
              <c:pt idx="25">
                <c:v>Hustadvika</c:v>
              </c:pt>
            </c:strLit>
          </c:cat>
          <c:val>
            <c:numRef>
              <c:f>komm!$P$31:$P$56</c:f>
              <c:numCache>
                <c:formatCode>0.0\ %</c:formatCode>
                <c:ptCount val="26"/>
                <c:pt idx="0">
                  <c:v>0.94322944708125123</c:v>
                </c:pt>
                <c:pt idx="1">
                  <c:v>0.95261232655348349</c:v>
                </c:pt>
                <c:pt idx="2">
                  <c:v>0.97111443436369438</c:v>
                </c:pt>
                <c:pt idx="3">
                  <c:v>0.94295614602367306</c:v>
                </c:pt>
                <c:pt idx="4">
                  <c:v>0.98247880935835274</c:v>
                </c:pt>
                <c:pt idx="5">
                  <c:v>0.99478650814546943</c:v>
                </c:pt>
                <c:pt idx="6">
                  <c:v>0.95137769362728419</c:v>
                </c:pt>
                <c:pt idx="7">
                  <c:v>0.9378032144326629</c:v>
                </c:pt>
                <c:pt idx="8">
                  <c:v>0.94085477562280295</c:v>
                </c:pt>
                <c:pt idx="9">
                  <c:v>0.94477380947604483</c:v>
                </c:pt>
                <c:pt idx="10">
                  <c:v>0.93851298596474675</c:v>
                </c:pt>
                <c:pt idx="11">
                  <c:v>0.94029619640286566</c:v>
                </c:pt>
                <c:pt idx="12">
                  <c:v>0.95591776084324775</c:v>
                </c:pt>
                <c:pt idx="13">
                  <c:v>0.94435598928932718</c:v>
                </c:pt>
                <c:pt idx="14">
                  <c:v>0.94466022927595694</c:v>
                </c:pt>
                <c:pt idx="15">
                  <c:v>0.94308596805021261</c:v>
                </c:pt>
                <c:pt idx="16">
                  <c:v>0.94565860412478386</c:v>
                </c:pt>
                <c:pt idx="17">
                  <c:v>0.93662290125316261</c:v>
                </c:pt>
                <c:pt idx="18">
                  <c:v>0.93777628249925116</c:v>
                </c:pt>
                <c:pt idx="19">
                  <c:v>0.96567418007895556</c:v>
                </c:pt>
                <c:pt idx="20">
                  <c:v>0.94036980063147069</c:v>
                </c:pt>
                <c:pt idx="21">
                  <c:v>0.94054263048017706</c:v>
                </c:pt>
                <c:pt idx="22">
                  <c:v>0.94406720612608785</c:v>
                </c:pt>
                <c:pt idx="23">
                  <c:v>0.93787160391160151</c:v>
                </c:pt>
                <c:pt idx="24">
                  <c:v>0.96405625006381457</c:v>
                </c:pt>
                <c:pt idx="25">
                  <c:v>0.93982466807659804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1-4CE3-80F6-79062E1F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Troms og Finnmark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komm!$F$324:$F$362</c:f>
              <c:numCache>
                <c:formatCode>0%</c:formatCode>
                <c:ptCount val="39"/>
                <c:pt idx="0">
                  <c:v>0.94607651628578338</c:v>
                </c:pt>
                <c:pt idx="1">
                  <c:v>0.85295126691672996</c:v>
                </c:pt>
                <c:pt idx="2">
                  <c:v>0.85697987481042692</c:v>
                </c:pt>
                <c:pt idx="3">
                  <c:v>0.73303974838631347</c:v>
                </c:pt>
                <c:pt idx="4">
                  <c:v>0.79897364432687668</c:v>
                </c:pt>
                <c:pt idx="5">
                  <c:v>0.92502492373329603</c:v>
                </c:pt>
                <c:pt idx="6">
                  <c:v>0.67192933930602905</c:v>
                </c:pt>
                <c:pt idx="7">
                  <c:v>0.77465479991776964</c:v>
                </c:pt>
                <c:pt idx="8">
                  <c:v>0.937807491212578</c:v>
                </c:pt>
                <c:pt idx="9">
                  <c:v>0.99655638698184845</c:v>
                </c:pt>
                <c:pt idx="10">
                  <c:v>0.5685630706131185</c:v>
                </c:pt>
                <c:pt idx="11">
                  <c:v>0.96610870710419638</c:v>
                </c:pt>
                <c:pt idx="12">
                  <c:v>0.73659187992489605</c:v>
                </c:pt>
                <c:pt idx="13">
                  <c:v>0.84971958081493282</c:v>
                </c:pt>
                <c:pt idx="14">
                  <c:v>0.77538160019946967</c:v>
                </c:pt>
                <c:pt idx="15">
                  <c:v>0.69700684744764807</c:v>
                </c:pt>
                <c:pt idx="16">
                  <c:v>0.86861204811110537</c:v>
                </c:pt>
                <c:pt idx="17">
                  <c:v>0.70317805803492928</c:v>
                </c:pt>
                <c:pt idx="18">
                  <c:v>0.81385564932003307</c:v>
                </c:pt>
                <c:pt idx="19">
                  <c:v>0.68249078275790198</c:v>
                </c:pt>
                <c:pt idx="20">
                  <c:v>0.77501675788303603</c:v>
                </c:pt>
                <c:pt idx="21">
                  <c:v>0.7100161568523552</c:v>
                </c:pt>
                <c:pt idx="22">
                  <c:v>0.73964697851272865</c:v>
                </c:pt>
                <c:pt idx="23">
                  <c:v>0.74704277083553283</c:v>
                </c:pt>
                <c:pt idx="24">
                  <c:v>0.77821127860413686</c:v>
                </c:pt>
                <c:pt idx="25">
                  <c:v>0.58466898302468806</c:v>
                </c:pt>
                <c:pt idx="26">
                  <c:v>0.72726931036262976</c:v>
                </c:pt>
                <c:pt idx="27">
                  <c:v>0.74256367502198539</c:v>
                </c:pt>
                <c:pt idx="28">
                  <c:v>0.88908289044556688</c:v>
                </c:pt>
                <c:pt idx="29">
                  <c:v>0.86804039844462455</c:v>
                </c:pt>
                <c:pt idx="30">
                  <c:v>0.77773604817834585</c:v>
                </c:pt>
                <c:pt idx="31">
                  <c:v>0.69827054491092821</c:v>
                </c:pt>
                <c:pt idx="32">
                  <c:v>0.90557407266016599</c:v>
                </c:pt>
                <c:pt idx="33">
                  <c:v>0.73204629459359127</c:v>
                </c:pt>
                <c:pt idx="34">
                  <c:v>0.81986844292495353</c:v>
                </c:pt>
                <c:pt idx="35">
                  <c:v>0.7456167303138177</c:v>
                </c:pt>
                <c:pt idx="36">
                  <c:v>0.71109743724373353</c:v>
                </c:pt>
                <c:pt idx="37">
                  <c:v>0.83826633194295785</c:v>
                </c:pt>
                <c:pt idx="38">
                  <c:v>0.80112724819544967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B-494A-B013-D431B8D4DEB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9"/>
              <c:pt idx="0">
                <c:v>Tromsø</c:v>
              </c:pt>
              <c:pt idx="1">
                <c:v>Harstad</c:v>
              </c:pt>
              <c:pt idx="2">
                <c:v>Alta</c:v>
              </c:pt>
              <c:pt idx="3">
                <c:v>Vardø</c:v>
              </c:pt>
              <c:pt idx="4">
                <c:v>Vadsø</c:v>
              </c:pt>
              <c:pt idx="5">
                <c:v>Hammerfest</c:v>
              </c:pt>
              <c:pt idx="6">
                <c:v>Kvæfjord</c:v>
              </c:pt>
              <c:pt idx="7">
                <c:v>Tjeldsund</c:v>
              </c:pt>
              <c:pt idx="8">
                <c:v>Ibestad</c:v>
              </c:pt>
              <c:pt idx="9">
                <c:v>Gratangen</c:v>
              </c:pt>
              <c:pt idx="10">
                <c:v>Lavangen</c:v>
              </c:pt>
              <c:pt idx="11">
                <c:v>Bardu</c:v>
              </c:pt>
              <c:pt idx="12">
                <c:v>Salangen</c:v>
              </c:pt>
              <c:pt idx="13">
                <c:v>Målselv</c:v>
              </c:pt>
              <c:pt idx="14">
                <c:v>Sørreisa</c:v>
              </c:pt>
              <c:pt idx="15">
                <c:v>Dyrøy</c:v>
              </c:pt>
              <c:pt idx="16">
                <c:v>Senja</c:v>
              </c:pt>
              <c:pt idx="17">
                <c:v>Balsfjord</c:v>
              </c:pt>
              <c:pt idx="18">
                <c:v>Karlsøy</c:v>
              </c:pt>
              <c:pt idx="19">
                <c:v>Lyngen</c:v>
              </c:pt>
              <c:pt idx="20">
                <c:v>Storfjord</c:v>
              </c:pt>
              <c:pt idx="21">
                <c:v>Kåfjord</c:v>
              </c:pt>
              <c:pt idx="22">
                <c:v>Skjervøy</c:v>
              </c:pt>
              <c:pt idx="23">
                <c:v>Nordreisa</c:v>
              </c:pt>
              <c:pt idx="24">
                <c:v>Kvænangen</c:v>
              </c:pt>
              <c:pt idx="25">
                <c:v>Kautokeino</c:v>
              </c:pt>
              <c:pt idx="26">
                <c:v>Loppa</c:v>
              </c:pt>
              <c:pt idx="27">
                <c:v>Hasvik</c:v>
              </c:pt>
              <c:pt idx="28">
                <c:v>Måsøy</c:v>
              </c:pt>
              <c:pt idx="29">
                <c:v>Nordkapp</c:v>
              </c:pt>
              <c:pt idx="30">
                <c:v>Porsanger</c:v>
              </c:pt>
              <c:pt idx="31">
                <c:v>Karasjok</c:v>
              </c:pt>
              <c:pt idx="32">
                <c:v>Lebesby</c:v>
              </c:pt>
              <c:pt idx="33">
                <c:v>Gamvik</c:v>
              </c:pt>
              <c:pt idx="34">
                <c:v>Berlevåg</c:v>
              </c:pt>
              <c:pt idx="35">
                <c:v>Tana</c:v>
              </c:pt>
              <c:pt idx="36">
                <c:v>Nesseby</c:v>
              </c:pt>
              <c:pt idx="37">
                <c:v>Båtsfjord</c:v>
              </c:pt>
              <c:pt idx="38">
                <c:v>Sør-Varanger</c:v>
              </c:pt>
            </c:strLit>
          </c:cat>
          <c:val>
            <c:numRef>
              <c:f>komm!$P$324:$P$362</c:f>
              <c:numCache>
                <c:formatCode>0.0\ %</c:formatCode>
                <c:ptCount val="39"/>
                <c:pt idx="0">
                  <c:v>0.96421881550874811</c:v>
                </c:pt>
                <c:pt idx="1">
                  <c:v>0.94346886865851698</c:v>
                </c:pt>
                <c:pt idx="2">
                  <c:v>0.94367029905320177</c:v>
                </c:pt>
                <c:pt idx="3">
                  <c:v>0.93747329273199587</c:v>
                </c:pt>
                <c:pt idx="4">
                  <c:v>0.94076998752902419</c:v>
                </c:pt>
                <c:pt idx="5">
                  <c:v>0.95579817848775306</c:v>
                </c:pt>
                <c:pt idx="6">
                  <c:v>0.93441777227798173</c:v>
                </c:pt>
                <c:pt idx="7">
                  <c:v>0.93955404530856867</c:v>
                </c:pt>
                <c:pt idx="8">
                  <c:v>0.96091120547946585</c:v>
                </c:pt>
                <c:pt idx="9">
                  <c:v>0.98441076378717396</c:v>
                </c:pt>
                <c:pt idx="10">
                  <c:v>0.92924945884333632</c:v>
                </c:pt>
                <c:pt idx="11">
                  <c:v>0.97223169183611335</c:v>
                </c:pt>
                <c:pt idx="12">
                  <c:v>0.93765089930892509</c:v>
                </c:pt>
                <c:pt idx="13">
                  <c:v>0.94330728435342703</c:v>
                </c:pt>
                <c:pt idx="14">
                  <c:v>0.93959038532265382</c:v>
                </c:pt>
                <c:pt idx="15">
                  <c:v>0.93567164768506261</c:v>
                </c:pt>
                <c:pt idx="16">
                  <c:v>0.94425190771823542</c:v>
                </c:pt>
                <c:pt idx="17">
                  <c:v>0.93598020821442673</c:v>
                </c:pt>
                <c:pt idx="18">
                  <c:v>0.94151408777868195</c:v>
                </c:pt>
                <c:pt idx="19">
                  <c:v>0.93494584445057549</c:v>
                </c:pt>
                <c:pt idx="20">
                  <c:v>0.93957214320683213</c:v>
                </c:pt>
                <c:pt idx="21">
                  <c:v>0.93632211315529812</c:v>
                </c:pt>
                <c:pt idx="22">
                  <c:v>0.93780365423831691</c:v>
                </c:pt>
                <c:pt idx="23">
                  <c:v>0.938173443854457</c:v>
                </c:pt>
                <c:pt idx="24">
                  <c:v>0.93973186924288721</c:v>
                </c:pt>
                <c:pt idx="25">
                  <c:v>0.93005475446391472</c:v>
                </c:pt>
                <c:pt idx="26">
                  <c:v>0.93718477083081175</c:v>
                </c:pt>
                <c:pt idx="27">
                  <c:v>0.93794948906377962</c:v>
                </c:pt>
                <c:pt idx="28">
                  <c:v>0.94527544983495859</c:v>
                </c:pt>
                <c:pt idx="29">
                  <c:v>0.94422332523491126</c:v>
                </c:pt>
                <c:pt idx="30">
                  <c:v>0.93970810772159763</c:v>
                </c:pt>
                <c:pt idx="31">
                  <c:v>0.93573483255822687</c:v>
                </c:pt>
                <c:pt idx="32">
                  <c:v>0.94801783805850104</c:v>
                </c:pt>
                <c:pt idx="33">
                  <c:v>0.93742362004236002</c:v>
                </c:pt>
                <c:pt idx="34">
                  <c:v>0.94181472745892814</c:v>
                </c:pt>
                <c:pt idx="35">
                  <c:v>0.93810214182837115</c:v>
                </c:pt>
                <c:pt idx="36">
                  <c:v>0.93637617717486699</c:v>
                </c:pt>
                <c:pt idx="37">
                  <c:v>0.94273462190982826</c:v>
                </c:pt>
                <c:pt idx="38">
                  <c:v>0.94087766772245252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B-494A-B013-D431B8D4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tabellalle!$C$24:$C$38</c:f>
              <c:numCache>
                <c:formatCode>0.0\ %</c:formatCode>
                <c:ptCount val="15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F-4BC9-8558-D81A8629BDC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tabellalle!$D$24:$D$38</c:f>
              <c:numCache>
                <c:formatCode>0.0\ %</c:formatCode>
                <c:ptCount val="15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F-4BC9-8558-D81A8629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Skatteinngang, fylkeskommunene. Akkumulert endring fra året før i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tabellalle!$G$24:$G$38</c:f>
              <c:numCache>
                <c:formatCode>0.0\ %</c:formatCode>
                <c:ptCount val="15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F-47D5-ACC9-418D26704D2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tabellalle!$A$24:$A$38</c:f>
              <c:strCache>
                <c:ptCount val="15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</c:strCache>
            </c:strRef>
          </c:cat>
          <c:val>
            <c:numRef>
              <c:f>tabellalle!$H$24:$H$38</c:f>
              <c:numCache>
                <c:formatCode>0.0\ %</c:formatCode>
                <c:ptCount val="15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F-47D5-ACC9-418D26704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6918111"/>
        <c:axId val="1296920191"/>
      </c:barChart>
      <c:catAx>
        <c:axId val="1296918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20191"/>
        <c:crosses val="autoZero"/>
        <c:auto val="1"/>
        <c:lblAlgn val="ctr"/>
        <c:lblOffset val="100"/>
        <c:noMultiLvlLbl val="0"/>
      </c:catAx>
      <c:valAx>
        <c:axId val="129692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296918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Skatteinngang - kommunene. Akkumulert endring fra året før i prosent.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2022-2023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tabellalle!$D$24:$D$39</c:f>
              <c:numCache>
                <c:formatCode>0.0\ %</c:formatCode>
                <c:ptCount val="16"/>
                <c:pt idx="0">
                  <c:v>6.775266564019582E-4</c:v>
                </c:pt>
                <c:pt idx="1">
                  <c:v>-1.6492121192155603E-3</c:v>
                </c:pt>
                <c:pt idx="2">
                  <c:v>3.8025412353021495E-2</c:v>
                </c:pt>
                <c:pt idx="3">
                  <c:v>3.0005878730073769E-2</c:v>
                </c:pt>
                <c:pt idx="4">
                  <c:v>1.949113115538172E-2</c:v>
                </c:pt>
                <c:pt idx="5">
                  <c:v>1.951924564666753E-2</c:v>
                </c:pt>
                <c:pt idx="6">
                  <c:v>2.3955005745479464E-2</c:v>
                </c:pt>
                <c:pt idx="7">
                  <c:v>9.774844077562423E-3</c:v>
                </c:pt>
                <c:pt idx="12">
                  <c:v>-9.0983014273880544E-2</c:v>
                </c:pt>
                <c:pt idx="13">
                  <c:v>-9.1096216887295994E-2</c:v>
                </c:pt>
                <c:pt idx="14">
                  <c:v>-7.3309822267459399E-2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7-462D-B832-01CBDA7CF2CC}"/>
            </c:ext>
          </c:extLst>
        </c:ser>
        <c:ser>
          <c:idx val="1"/>
          <c:order val="1"/>
          <c:tx>
            <c:v>2021-2022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E7-462D-B832-01CBDA7CF2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E7-462D-B832-01CBDA7CF2C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D9A-4D9C-B79A-6F5C733A3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tabellalle!$C$24:$C$39</c:f>
              <c:numCache>
                <c:formatCode>0.0\ %</c:formatCode>
                <c:ptCount val="16"/>
                <c:pt idx="0">
                  <c:v>0.19071798478692495</c:v>
                </c:pt>
                <c:pt idx="1">
                  <c:v>0.18706135092763768</c:v>
                </c:pt>
                <c:pt idx="2">
                  <c:v>8.88802359492845E-2</c:v>
                </c:pt>
                <c:pt idx="3">
                  <c:v>9.3784666680478412E-2</c:v>
                </c:pt>
                <c:pt idx="4">
                  <c:v>0.12414225621717354</c:v>
                </c:pt>
                <c:pt idx="5">
                  <c:v>0.13394565487367316</c:v>
                </c:pt>
                <c:pt idx="6">
                  <c:v>0.10559415528621811</c:v>
                </c:pt>
                <c:pt idx="7">
                  <c:v>0.11626707417611175</c:v>
                </c:pt>
                <c:pt idx="8">
                  <c:v>0.10022929644670268</c:v>
                </c:pt>
                <c:pt idx="9">
                  <c:v>9.7573009392194932E-2</c:v>
                </c:pt>
                <c:pt idx="10">
                  <c:v>0.13610393658121803</c:v>
                </c:pt>
                <c:pt idx="11">
                  <c:v>0.12700596682061102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E7-462D-B832-01CBDA7CF2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1"/>
              <a:t>Skatteinngang</a:t>
            </a:r>
            <a:r>
              <a:rPr lang="nb-NO" sz="1200" b="1" baseline="0"/>
              <a:t> - fylkeskommunene. Akkumulert endring fra året før i prosent.</a:t>
            </a:r>
            <a:endParaRPr lang="nb-NO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2021-2022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55-4A6F-8BAB-7EBAD223D404}"/>
              </c:ext>
            </c:extLst>
          </c:dPt>
          <c:dPt>
            <c:idx val="1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55-4A6F-8BAB-7EBAD223D404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55-4A6F-8BAB-7EBAD223D404}"/>
              </c:ext>
            </c:extLst>
          </c:dPt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tabellalle!$G$24:$G$39</c:f>
              <c:numCache>
                <c:formatCode>0.0\ %</c:formatCode>
                <c:ptCount val="16"/>
                <c:pt idx="0">
                  <c:v>0.21789441089515518</c:v>
                </c:pt>
                <c:pt idx="1">
                  <c:v>0.21441677471374504</c:v>
                </c:pt>
                <c:pt idx="2">
                  <c:v>7.772182725496124E-2</c:v>
                </c:pt>
                <c:pt idx="3">
                  <c:v>8.3334625997186745E-2</c:v>
                </c:pt>
                <c:pt idx="4">
                  <c:v>0.10399978749305865</c:v>
                </c:pt>
                <c:pt idx="5">
                  <c:v>0.11344475619176839</c:v>
                </c:pt>
                <c:pt idx="6">
                  <c:v>8.2000718368055961E-2</c:v>
                </c:pt>
                <c:pt idx="7">
                  <c:v>9.3629953338264668E-2</c:v>
                </c:pt>
                <c:pt idx="8">
                  <c:v>7.5351622284985556E-2</c:v>
                </c:pt>
                <c:pt idx="9">
                  <c:v>7.3429833028006611E-2</c:v>
                </c:pt>
                <c:pt idx="10">
                  <c:v>0.11056539758734973</c:v>
                </c:pt>
                <c:pt idx="11">
                  <c:v>0.10162638708359681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E-4104-BB67-50E50D1AB65B}"/>
            </c:ext>
          </c:extLst>
        </c:ser>
        <c:ser>
          <c:idx val="1"/>
          <c:order val="1"/>
          <c:tx>
            <c:v>2022-2023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tabellalle!$A$24:$A$39</c:f>
              <c:strCache>
                <c:ptCount val="16"/>
                <c:pt idx="0">
                  <c:v> Januar </c:v>
                </c:pt>
                <c:pt idx="1">
                  <c:v> Februar </c:v>
                </c:pt>
                <c:pt idx="2">
                  <c:v> Mars </c:v>
                </c:pt>
                <c:pt idx="3">
                  <c:v> April </c:v>
                </c:pt>
                <c:pt idx="4">
                  <c:v> Mai </c:v>
                </c:pt>
                <c:pt idx="5">
                  <c:v> Juni </c:v>
                </c:pt>
                <c:pt idx="6">
                  <c:v> Juli </c:v>
                </c:pt>
                <c:pt idx="7">
                  <c:v> August </c:v>
                </c:pt>
                <c:pt idx="8">
                  <c:v> September </c:v>
                </c:pt>
                <c:pt idx="9">
                  <c:v> Oktober </c:v>
                </c:pt>
                <c:pt idx="10">
                  <c:v> November </c:v>
                </c:pt>
                <c:pt idx="11">
                  <c:v> Desember </c:v>
                </c:pt>
                <c:pt idx="12">
                  <c:v> Anslag NB2023 </c:v>
                </c:pt>
                <c:pt idx="13">
                  <c:v> Anslag Budsjettvedtak-23 </c:v>
                </c:pt>
                <c:pt idx="14">
                  <c:v> Anslag RNB2023 </c:v>
                </c:pt>
                <c:pt idx="15">
                  <c:v> Anslag NB2024 </c:v>
                </c:pt>
              </c:strCache>
            </c:strRef>
          </c:cat>
          <c:val>
            <c:numRef>
              <c:f>tabellalle!$H$24:$H$39</c:f>
              <c:numCache>
                <c:formatCode>0.0\ %</c:formatCode>
                <c:ptCount val="16"/>
                <c:pt idx="0">
                  <c:v>-3.6677774830604519E-2</c:v>
                </c:pt>
                <c:pt idx="1">
                  <c:v>-3.8193152548046283E-2</c:v>
                </c:pt>
                <c:pt idx="2">
                  <c:v>1.5854519348921167E-2</c:v>
                </c:pt>
                <c:pt idx="3">
                  <c:v>7.9884553471095254E-3</c:v>
                </c:pt>
                <c:pt idx="4">
                  <c:v>1.6118349385184946E-3</c:v>
                </c:pt>
                <c:pt idx="5">
                  <c:v>1.6663697588875429E-3</c:v>
                </c:pt>
                <c:pt idx="6">
                  <c:v>7.7607711030431839E-3</c:v>
                </c:pt>
                <c:pt idx="7">
                  <c:v>-6.7859947240014526E-3</c:v>
                </c:pt>
                <c:pt idx="12">
                  <c:v>-9.4506949272057647E-2</c:v>
                </c:pt>
                <c:pt idx="13">
                  <c:v>-9.6414431535053302E-2</c:v>
                </c:pt>
                <c:pt idx="14">
                  <c:v>-9.194867894286346E-2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5E-4104-BB67-50E50D1A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8817936"/>
        <c:axId val="308812360"/>
      </c:barChart>
      <c:catAx>
        <c:axId val="308817936"/>
        <c:scaling>
          <c:orientation val="minMax"/>
        </c:scaling>
        <c:delete val="0"/>
        <c:axPos val="b"/>
        <c:numFmt formatCode="0.0\ 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2360"/>
        <c:crosses val="autoZero"/>
        <c:auto val="1"/>
        <c:lblAlgn val="ctr"/>
        <c:lblOffset val="100"/>
        <c:noMultiLvlLbl val="0"/>
      </c:catAx>
      <c:valAx>
        <c:axId val="308812360"/>
        <c:scaling>
          <c:orientation val="minMax"/>
          <c:max val="0.25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0881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Prosent av </a:t>
            </a:r>
            <a:r>
              <a:rPr lang="nb-NO"/>
              <a:t>landsgjennomsnittet. Rogaland</a:t>
            </a:r>
            <a:endParaRPr lang="nb-NO" baseline="0"/>
          </a:p>
          <a:p>
            <a:pPr>
              <a:defRPr/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9027390836823202E-2"/>
          <c:y val="0.20044321329639886"/>
          <c:w val="0.91043106223030035"/>
          <c:h val="0.53207698068212383"/>
        </c:manualLayout>
      </c:layout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komm!$F$8:$F$30</c:f>
              <c:numCache>
                <c:formatCode>0%</c:formatCode>
                <c:ptCount val="23"/>
                <c:pt idx="0">
                  <c:v>0.93413491882297073</c:v>
                </c:pt>
                <c:pt idx="1">
                  <c:v>1.271927174934584</c:v>
                </c:pt>
                <c:pt idx="2">
                  <c:v>0.98149467003072033</c:v>
                </c:pt>
                <c:pt idx="3">
                  <c:v>0.9884073935013078</c:v>
                </c:pt>
                <c:pt idx="4">
                  <c:v>0.81316340619265637</c:v>
                </c:pt>
                <c:pt idx="5">
                  <c:v>0.89753352680672382</c:v>
                </c:pt>
                <c:pt idx="6">
                  <c:v>0.89036832453956172</c:v>
                </c:pt>
                <c:pt idx="7">
                  <c:v>0.81199317106582092</c:v>
                </c:pt>
                <c:pt idx="8">
                  <c:v>0.92477431999506088</c:v>
                </c:pt>
                <c:pt idx="9">
                  <c:v>0.9861638933369492</c:v>
                </c:pt>
                <c:pt idx="10">
                  <c:v>0.83156084700907007</c:v>
                </c:pt>
                <c:pt idx="11">
                  <c:v>1.2463572994714389</c:v>
                </c:pt>
                <c:pt idx="12">
                  <c:v>1.0605949682516971</c:v>
                </c:pt>
                <c:pt idx="13">
                  <c:v>0.857138048861258</c:v>
                </c:pt>
                <c:pt idx="14">
                  <c:v>1.2352884655164438</c:v>
                </c:pt>
                <c:pt idx="15">
                  <c:v>1.3539550882253315</c:v>
                </c:pt>
                <c:pt idx="16">
                  <c:v>0.97995619091583741</c:v>
                </c:pt>
                <c:pt idx="17">
                  <c:v>0.89572153844096691</c:v>
                </c:pt>
                <c:pt idx="18">
                  <c:v>0.8771050574548992</c:v>
                </c:pt>
                <c:pt idx="19">
                  <c:v>0.87918788271923998</c:v>
                </c:pt>
                <c:pt idx="20">
                  <c:v>0.83972813552246428</c:v>
                </c:pt>
                <c:pt idx="21">
                  <c:v>0.94898510718976958</c:v>
                </c:pt>
                <c:pt idx="22">
                  <c:v>1.0954720447878954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9B-49EC-8EAF-B9DEE56447C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Eigersund</c:v>
              </c:pt>
              <c:pt idx="1">
                <c:v>Stavanger</c:v>
              </c:pt>
              <c:pt idx="2">
                <c:v>Haugesund</c:v>
              </c:pt>
              <c:pt idx="3">
                <c:v>Sandnes</c:v>
              </c:pt>
              <c:pt idx="4">
                <c:v>Sokndal</c:v>
              </c:pt>
              <c:pt idx="5">
                <c:v>Lund</c:v>
              </c:pt>
              <c:pt idx="6">
                <c:v>Bjerkreim</c:v>
              </c:pt>
              <c:pt idx="7">
                <c:v>Hå</c:v>
              </c:pt>
              <c:pt idx="8">
                <c:v>Klepp</c:v>
              </c:pt>
              <c:pt idx="9">
                <c:v>Time</c:v>
              </c:pt>
              <c:pt idx="10">
                <c:v>Gjesdal</c:v>
              </c:pt>
              <c:pt idx="11">
                <c:v>Sola</c:v>
              </c:pt>
              <c:pt idx="12">
                <c:v>Randaberg</c:v>
              </c:pt>
              <c:pt idx="13">
                <c:v>Strand</c:v>
              </c:pt>
              <c:pt idx="14">
                <c:v>Hjelmeland</c:v>
              </c:pt>
              <c:pt idx="15">
                <c:v>Suldal</c:v>
              </c:pt>
              <c:pt idx="16">
                <c:v>Sauda</c:v>
              </c:pt>
              <c:pt idx="17">
                <c:v>Kvitsøy</c:v>
              </c:pt>
              <c:pt idx="18">
                <c:v>Bokn</c:v>
              </c:pt>
              <c:pt idx="19">
                <c:v>Tysvær</c:v>
              </c:pt>
              <c:pt idx="20">
                <c:v>Karmøy</c:v>
              </c:pt>
              <c:pt idx="21">
                <c:v>Utsira</c:v>
              </c:pt>
              <c:pt idx="22">
                <c:v>Vindafjord</c:v>
              </c:pt>
            </c:strLit>
          </c:cat>
          <c:val>
            <c:numRef>
              <c:f>komm!$P$8:$P$30</c:f>
              <c:numCache>
                <c:formatCode>0.0\ %</c:formatCode>
                <c:ptCount val="23"/>
                <c:pt idx="0">
                  <c:v>0.95944217652362296</c:v>
                </c:pt>
                <c:pt idx="1">
                  <c:v>1.0945590789682684</c:v>
                </c:pt>
                <c:pt idx="2">
                  <c:v>0.97838607700672287</c:v>
                </c:pt>
                <c:pt idx="3">
                  <c:v>0.98115116639495792</c:v>
                </c:pt>
                <c:pt idx="4">
                  <c:v>0.94147947562231304</c:v>
                </c:pt>
                <c:pt idx="5">
                  <c:v>0.94569798165301666</c:v>
                </c:pt>
                <c:pt idx="6">
                  <c:v>0.94533972153965828</c:v>
                </c:pt>
                <c:pt idx="7">
                  <c:v>0.94142096386597141</c:v>
                </c:pt>
                <c:pt idx="8">
                  <c:v>0.95569793699245909</c:v>
                </c:pt>
                <c:pt idx="9">
                  <c:v>0.98025376632921424</c:v>
                </c:pt>
                <c:pt idx="10">
                  <c:v>0.94239934766313371</c:v>
                </c:pt>
                <c:pt idx="11">
                  <c:v>1.0843311287830102</c:v>
                </c:pt>
                <c:pt idx="12">
                  <c:v>1.0100261962951136</c:v>
                </c:pt>
                <c:pt idx="13">
                  <c:v>0.9436782077557434</c:v>
                </c:pt>
                <c:pt idx="14">
                  <c:v>1.0799035952010123</c:v>
                </c:pt>
                <c:pt idx="15">
                  <c:v>1.1273702442845674</c:v>
                </c:pt>
                <c:pt idx="16">
                  <c:v>0.97777068536076972</c:v>
                </c:pt>
                <c:pt idx="17">
                  <c:v>0.94560738223472862</c:v>
                </c:pt>
                <c:pt idx="18">
                  <c:v>0.94467655818542517</c:v>
                </c:pt>
                <c:pt idx="19">
                  <c:v>0.94478069944864229</c:v>
                </c:pt>
                <c:pt idx="20">
                  <c:v>0.94280771208880354</c:v>
                </c:pt>
                <c:pt idx="21">
                  <c:v>0.96538225187034254</c:v>
                </c:pt>
                <c:pt idx="22">
                  <c:v>1.0239770269095929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9B-49EC-8EAF-B9DEE5644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</a:t>
            </a:r>
          </a:p>
          <a:p>
            <a:pPr>
              <a:defRPr/>
            </a:pPr>
            <a:r>
              <a:rPr lang="nb-NO"/>
              <a:t>Prosent av landsgjennomsnittet. Nordland</a:t>
            </a:r>
            <a:r>
              <a:rPr lang="nb-NO" baseline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komm!$F$57:$F$97</c:f>
              <c:numCache>
                <c:formatCode>0%</c:formatCode>
                <c:ptCount val="41"/>
                <c:pt idx="0">
                  <c:v>0.9293092353368928</c:v>
                </c:pt>
                <c:pt idx="1">
                  <c:v>0.85495243908795493</c:v>
                </c:pt>
                <c:pt idx="2">
                  <c:v>0.86432079214717461</c:v>
                </c:pt>
                <c:pt idx="3">
                  <c:v>0.74543548366456724</c:v>
                </c:pt>
                <c:pt idx="4">
                  <c:v>0.87621499818688864</c:v>
                </c:pt>
                <c:pt idx="5">
                  <c:v>0.79753913304061275</c:v>
                </c:pt>
                <c:pt idx="6">
                  <c:v>0.79719969577264438</c:v>
                </c:pt>
                <c:pt idx="7">
                  <c:v>0.85641792675615092</c:v>
                </c:pt>
                <c:pt idx="8">
                  <c:v>0.77407187005066391</c:v>
                </c:pt>
                <c:pt idx="9">
                  <c:v>0.65865201419767239</c:v>
                </c:pt>
                <c:pt idx="10">
                  <c:v>0.77765060163229716</c:v>
                </c:pt>
                <c:pt idx="11">
                  <c:v>0.71486294728035749</c:v>
                </c:pt>
                <c:pt idx="12">
                  <c:v>0.67522777627176078</c:v>
                </c:pt>
                <c:pt idx="13">
                  <c:v>0.96669483517079091</c:v>
                </c:pt>
                <c:pt idx="14">
                  <c:v>0.77322256645784515</c:v>
                </c:pt>
                <c:pt idx="15">
                  <c:v>0.9645591701969578</c:v>
                </c:pt>
                <c:pt idx="16">
                  <c:v>0.83575786317874168</c:v>
                </c:pt>
                <c:pt idx="17">
                  <c:v>1.333822207977196</c:v>
                </c:pt>
                <c:pt idx="18">
                  <c:v>0.89916779658704782</c:v>
                </c:pt>
                <c:pt idx="19">
                  <c:v>0.76703492102371884</c:v>
                </c:pt>
                <c:pt idx="20">
                  <c:v>0.92313035489747697</c:v>
                </c:pt>
                <c:pt idx="21">
                  <c:v>0.82474945091751672</c:v>
                </c:pt>
                <c:pt idx="22">
                  <c:v>0.84045874484624039</c:v>
                </c:pt>
                <c:pt idx="23">
                  <c:v>0.72108579308931775</c:v>
                </c:pt>
                <c:pt idx="24">
                  <c:v>0.84058354104694788</c:v>
                </c:pt>
                <c:pt idx="25">
                  <c:v>1.0324282988758466</c:v>
                </c:pt>
                <c:pt idx="26">
                  <c:v>0.80726709495594273</c:v>
                </c:pt>
                <c:pt idx="27">
                  <c:v>0.74018338599173816</c:v>
                </c:pt>
                <c:pt idx="28">
                  <c:v>0.88582570368430136</c:v>
                </c:pt>
                <c:pt idx="29">
                  <c:v>1.033952915672268</c:v>
                </c:pt>
                <c:pt idx="30">
                  <c:v>0.94820077151765392</c:v>
                </c:pt>
                <c:pt idx="31">
                  <c:v>0.92008174866986092</c:v>
                </c:pt>
                <c:pt idx="32">
                  <c:v>0.83311285406710722</c:v>
                </c:pt>
                <c:pt idx="33">
                  <c:v>0.91527825476282221</c:v>
                </c:pt>
                <c:pt idx="34">
                  <c:v>0.87132336051025538</c:v>
                </c:pt>
                <c:pt idx="35">
                  <c:v>1.0574147699819603</c:v>
                </c:pt>
                <c:pt idx="36">
                  <c:v>0.88634524789199343</c:v>
                </c:pt>
                <c:pt idx="37">
                  <c:v>0.83422093413389553</c:v>
                </c:pt>
                <c:pt idx="38">
                  <c:v>0.86684796665348063</c:v>
                </c:pt>
                <c:pt idx="39">
                  <c:v>1.0411967128167634</c:v>
                </c:pt>
                <c:pt idx="40">
                  <c:v>0.85591923366395706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26-4346-AB1E-3EE180AF388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1"/>
              <c:pt idx="0">
                <c:v>Bodø</c:v>
              </c:pt>
              <c:pt idx="1">
                <c:v>Narvik</c:v>
              </c:pt>
              <c:pt idx="2">
                <c:v>Bindal</c:v>
              </c:pt>
              <c:pt idx="3">
                <c:v>Sømna</c:v>
              </c:pt>
              <c:pt idx="4">
                <c:v>Brønnøy</c:v>
              </c:pt>
              <c:pt idx="5">
                <c:v>Vega</c:v>
              </c:pt>
              <c:pt idx="6">
                <c:v>Vevelstad</c:v>
              </c:pt>
              <c:pt idx="7">
                <c:v>Herøy</c:v>
              </c:pt>
              <c:pt idx="8">
                <c:v>Alstahaug</c:v>
              </c:pt>
              <c:pt idx="9">
                <c:v>Leirfjord</c:v>
              </c:pt>
              <c:pt idx="10">
                <c:v>Vefsn</c:v>
              </c:pt>
              <c:pt idx="11">
                <c:v>Grane</c:v>
              </c:pt>
              <c:pt idx="12">
                <c:v>Hattfjelldal</c:v>
              </c:pt>
              <c:pt idx="13">
                <c:v>Dønna</c:v>
              </c:pt>
              <c:pt idx="14">
                <c:v>Nesna</c:v>
              </c:pt>
              <c:pt idx="15">
                <c:v>Hemnes</c:v>
              </c:pt>
              <c:pt idx="16">
                <c:v>Rana</c:v>
              </c:pt>
              <c:pt idx="17">
                <c:v>Lurøy</c:v>
              </c:pt>
              <c:pt idx="18">
                <c:v>Træna</c:v>
              </c:pt>
              <c:pt idx="19">
                <c:v>Rødøy</c:v>
              </c:pt>
              <c:pt idx="20">
                <c:v>Meløy</c:v>
              </c:pt>
              <c:pt idx="21">
                <c:v>Gildeskål</c:v>
              </c:pt>
              <c:pt idx="22">
                <c:v>Beiarn</c:v>
              </c:pt>
              <c:pt idx="23">
                <c:v>Saltdal</c:v>
              </c:pt>
              <c:pt idx="24">
                <c:v>Fauske</c:v>
              </c:pt>
              <c:pt idx="25">
                <c:v>Sørfold</c:v>
              </c:pt>
              <c:pt idx="26">
                <c:v>Steigen</c:v>
              </c:pt>
              <c:pt idx="27">
                <c:v>Lødingen</c:v>
              </c:pt>
              <c:pt idx="28">
                <c:v>Evenes</c:v>
              </c:pt>
              <c:pt idx="29">
                <c:v>Røst</c:v>
              </c:pt>
              <c:pt idx="30">
                <c:v>Værøy</c:v>
              </c:pt>
              <c:pt idx="31">
                <c:v>Flakstad</c:v>
              </c:pt>
              <c:pt idx="32">
                <c:v>Vestvågøy</c:v>
              </c:pt>
              <c:pt idx="33">
                <c:v>Vågan</c:v>
              </c:pt>
              <c:pt idx="34">
                <c:v>Hadsel</c:v>
              </c:pt>
              <c:pt idx="35">
                <c:v>Bø</c:v>
              </c:pt>
              <c:pt idx="36">
                <c:v>Øksnes</c:v>
              </c:pt>
              <c:pt idx="37">
                <c:v>Sortland</c:v>
              </c:pt>
              <c:pt idx="38">
                <c:v>Andøy</c:v>
              </c:pt>
              <c:pt idx="39">
                <c:v>Moskenes</c:v>
              </c:pt>
              <c:pt idx="40">
                <c:v>Hamarøy</c:v>
              </c:pt>
            </c:strLit>
          </c:cat>
          <c:val>
            <c:numRef>
              <c:f>komm!$P$57:$P$97</c:f>
              <c:numCache>
                <c:formatCode>0.0\ %</c:formatCode>
                <c:ptCount val="41"/>
                <c:pt idx="0">
                  <c:v>0.95751190312919177</c:v>
                </c:pt>
                <c:pt idx="1">
                  <c:v>0.94356892726707797</c:v>
                </c:pt>
                <c:pt idx="2">
                  <c:v>0.9440373449200391</c:v>
                </c:pt>
                <c:pt idx="3">
                  <c:v>0.9380930794959087</c:v>
                </c:pt>
                <c:pt idx="4">
                  <c:v>0.94463205522202465</c:v>
                </c:pt>
                <c:pt idx="5">
                  <c:v>0.94069826196471096</c:v>
                </c:pt>
                <c:pt idx="6">
                  <c:v>0.94068129010131241</c:v>
                </c:pt>
                <c:pt idx="7">
                  <c:v>0.94364220165048773</c:v>
                </c:pt>
                <c:pt idx="8">
                  <c:v>0.93952489881521328</c:v>
                </c:pt>
                <c:pt idx="9">
                  <c:v>0.93375390602256403</c:v>
                </c:pt>
                <c:pt idx="10">
                  <c:v>0.93970383539429514</c:v>
                </c:pt>
                <c:pt idx="11">
                  <c:v>0.93656445267669819</c:v>
                </c:pt>
                <c:pt idx="12">
                  <c:v>0.93458269412626827</c:v>
                </c:pt>
                <c:pt idx="13">
                  <c:v>0.97246614306275103</c:v>
                </c:pt>
                <c:pt idx="14">
                  <c:v>0.93948243363557249</c:v>
                </c:pt>
                <c:pt idx="15">
                  <c:v>0.97161187707321783</c:v>
                </c:pt>
                <c:pt idx="16">
                  <c:v>0.94260919847161728</c:v>
                </c:pt>
                <c:pt idx="17">
                  <c:v>1.1193170921853133</c:v>
                </c:pt>
                <c:pt idx="18">
                  <c:v>0.94577969514203253</c:v>
                </c:pt>
                <c:pt idx="19">
                  <c:v>0.93917305136386642</c:v>
                </c:pt>
                <c:pt idx="20">
                  <c:v>0.95504035095342565</c:v>
                </c:pt>
                <c:pt idx="21">
                  <c:v>0.94205877785855607</c:v>
                </c:pt>
                <c:pt idx="22">
                  <c:v>0.94284424255499233</c:v>
                </c:pt>
                <c:pt idx="23">
                  <c:v>0.93687559496714623</c:v>
                </c:pt>
                <c:pt idx="24">
                  <c:v>0.94285048236502766</c:v>
                </c:pt>
                <c:pt idx="25">
                  <c:v>0.99875952854477335</c:v>
                </c:pt>
                <c:pt idx="26">
                  <c:v>0.94118466006047752</c:v>
                </c:pt>
                <c:pt idx="27">
                  <c:v>0.93783047461226721</c:v>
                </c:pt>
                <c:pt idx="28">
                  <c:v>0.94511259049689522</c:v>
                </c:pt>
                <c:pt idx="29">
                  <c:v>0.99936937526334169</c:v>
                </c:pt>
                <c:pt idx="30">
                  <c:v>0.96506851760149626</c:v>
                </c:pt>
                <c:pt idx="31">
                  <c:v>0.95382090846237899</c:v>
                </c:pt>
                <c:pt idx="32">
                  <c:v>0.94247694801603565</c:v>
                </c:pt>
                <c:pt idx="33">
                  <c:v>0.95189951089956348</c:v>
                </c:pt>
                <c:pt idx="34">
                  <c:v>0.94438747333819317</c:v>
                </c:pt>
                <c:pt idx="35">
                  <c:v>0.88460376184999867</c:v>
                </c:pt>
                <c:pt idx="36">
                  <c:v>0.94513856770728011</c:v>
                </c:pt>
                <c:pt idx="37">
                  <c:v>0.94253235201937513</c:v>
                </c:pt>
                <c:pt idx="38">
                  <c:v>0.94416370364535418</c:v>
                </c:pt>
                <c:pt idx="39">
                  <c:v>1.0022668941211401</c:v>
                </c:pt>
                <c:pt idx="40">
                  <c:v>0.94361726699587822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6-4346-AB1E-3EE180AF3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200" b="0" i="0" baseline="0">
                <a:effectLst/>
              </a:rPr>
              <a:t>Skatt og skatteutjevning. Prosent av landsgjennomsnittet. Viken </a:t>
            </a:r>
            <a:endParaRPr lang="nb-NO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pr. innb.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komm!$F$98:$F$148</c:f>
              <c:numCache>
                <c:formatCode>0%</c:formatCode>
                <c:ptCount val="51"/>
                <c:pt idx="0">
                  <c:v>0.74618798268373543</c:v>
                </c:pt>
                <c:pt idx="1">
                  <c:v>0.90088366113867491</c:v>
                </c:pt>
                <c:pt idx="2">
                  <c:v>0.77082900088321948</c:v>
                </c:pt>
                <c:pt idx="3">
                  <c:v>0.82190002430239562</c:v>
                </c:pt>
                <c:pt idx="4">
                  <c:v>0.90604449012982891</c:v>
                </c:pt>
                <c:pt idx="5">
                  <c:v>0.97262300878483177</c:v>
                </c:pt>
                <c:pt idx="6">
                  <c:v>0.83977483725641444</c:v>
                </c:pt>
                <c:pt idx="7">
                  <c:v>1.0456126673136281</c:v>
                </c:pt>
                <c:pt idx="8">
                  <c:v>0.78636690229771289</c:v>
                </c:pt>
                <c:pt idx="9">
                  <c:v>0.78378799889426209</c:v>
                </c:pt>
                <c:pt idx="10">
                  <c:v>0.83758389011513956</c:v>
                </c:pt>
                <c:pt idx="11">
                  <c:v>0.7838344994094445</c:v>
                </c:pt>
                <c:pt idx="12">
                  <c:v>0.77944755532231069</c:v>
                </c:pt>
                <c:pt idx="13">
                  <c:v>0.76997746368013598</c:v>
                </c:pt>
                <c:pt idx="14">
                  <c:v>0.7843924339322218</c:v>
                </c:pt>
                <c:pt idx="15">
                  <c:v>0.90887716310097622</c:v>
                </c:pt>
                <c:pt idx="16">
                  <c:v>1.079410083130808</c:v>
                </c:pt>
                <c:pt idx="17">
                  <c:v>0.89309522870288693</c:v>
                </c:pt>
                <c:pt idx="18">
                  <c:v>1.1992400261371787</c:v>
                </c:pt>
                <c:pt idx="19">
                  <c:v>1.0343783532078008</c:v>
                </c:pt>
                <c:pt idx="20">
                  <c:v>1.7127992781216803</c:v>
                </c:pt>
                <c:pt idx="21">
                  <c:v>1.357948583690433</c:v>
                </c:pt>
                <c:pt idx="22">
                  <c:v>0.76751129761941972</c:v>
                </c:pt>
                <c:pt idx="23">
                  <c:v>0.94565972107453988</c:v>
                </c:pt>
                <c:pt idx="24">
                  <c:v>0.8016021454128972</c:v>
                </c:pt>
                <c:pt idx="25">
                  <c:v>0.96497535569565607</c:v>
                </c:pt>
                <c:pt idx="26">
                  <c:v>0.9632053106308186</c:v>
                </c:pt>
                <c:pt idx="27">
                  <c:v>1.0194272855097801</c:v>
                </c:pt>
                <c:pt idx="28">
                  <c:v>1.0499510604609699</c:v>
                </c:pt>
                <c:pt idx="29">
                  <c:v>0.87444646865869091</c:v>
                </c:pt>
                <c:pt idx="30">
                  <c:v>0.79316885631958178</c:v>
                </c:pt>
                <c:pt idx="31">
                  <c:v>0.77204792949381296</c:v>
                </c:pt>
                <c:pt idx="32">
                  <c:v>0.7868591818903572</c:v>
                </c:pt>
                <c:pt idx="33">
                  <c:v>0.7337025009466247</c:v>
                </c:pt>
                <c:pt idx="34">
                  <c:v>1.0896401012200092</c:v>
                </c:pt>
                <c:pt idx="35">
                  <c:v>1.0564060423894928</c:v>
                </c:pt>
                <c:pt idx="36">
                  <c:v>1.0429829269088819</c:v>
                </c:pt>
                <c:pt idx="37">
                  <c:v>1.022477254936411</c:v>
                </c:pt>
                <c:pt idx="38">
                  <c:v>1.3200387952868586</c:v>
                </c:pt>
                <c:pt idx="39">
                  <c:v>0.98751741482539568</c:v>
                </c:pt>
                <c:pt idx="40">
                  <c:v>1.5514932275080833</c:v>
                </c:pt>
                <c:pt idx="41">
                  <c:v>0.9420388293395634</c:v>
                </c:pt>
                <c:pt idx="42">
                  <c:v>1.0327424140857429</c:v>
                </c:pt>
                <c:pt idx="43">
                  <c:v>0.80122187670854317</c:v>
                </c:pt>
                <c:pt idx="44">
                  <c:v>0.8921278596619997</c:v>
                </c:pt>
                <c:pt idx="45">
                  <c:v>1.0859878892292814</c:v>
                </c:pt>
                <c:pt idx="46">
                  <c:v>0.91554998389602027</c:v>
                </c:pt>
                <c:pt idx="47">
                  <c:v>0.90323364620780133</c:v>
                </c:pt>
                <c:pt idx="48">
                  <c:v>1.2354597091005426</c:v>
                </c:pt>
                <c:pt idx="49">
                  <c:v>0.80984953308606167</c:v>
                </c:pt>
                <c:pt idx="50">
                  <c:v>0.80303557234167078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F-48C2-A5D7-2400ED066F64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51"/>
              <c:pt idx="0">
                <c:v>Halden</c:v>
              </c:pt>
              <c:pt idx="1">
                <c:v>Moss</c:v>
              </c:pt>
              <c:pt idx="2">
                <c:v>Sarpsborg</c:v>
              </c:pt>
              <c:pt idx="3">
                <c:v>Fredrikstad</c:v>
              </c:pt>
              <c:pt idx="4">
                <c:v>Drammen</c:v>
              </c:pt>
              <c:pt idx="5">
                <c:v>Kongsberg</c:v>
              </c:pt>
              <c:pt idx="6">
                <c:v>Ringerike</c:v>
              </c:pt>
              <c:pt idx="7">
                <c:v>Hvaler</c:v>
              </c:pt>
              <c:pt idx="8">
                <c:v>Aremark</c:v>
              </c:pt>
              <c:pt idx="9">
                <c:v>Marker</c:v>
              </c:pt>
              <c:pt idx="10">
                <c:v>Indre Østfold</c:v>
              </c:pt>
              <c:pt idx="11">
                <c:v>Skiptvet</c:v>
              </c:pt>
              <c:pt idx="12">
                <c:v>Rakkestad</c:v>
              </c:pt>
              <c:pt idx="13">
                <c:v>Råde</c:v>
              </c:pt>
              <c:pt idx="14">
                <c:v>Våler</c:v>
              </c:pt>
              <c:pt idx="15">
                <c:v>Vestby</c:v>
              </c:pt>
              <c:pt idx="16">
                <c:v>Nordre Follo</c:v>
              </c:pt>
              <c:pt idx="17">
                <c:v>Ås</c:v>
              </c:pt>
              <c:pt idx="18">
                <c:v>Frogn</c:v>
              </c:pt>
              <c:pt idx="19">
                <c:v>Nesodden</c:v>
              </c:pt>
              <c:pt idx="20">
                <c:v>Bærum</c:v>
              </c:pt>
              <c:pt idx="21">
                <c:v>Asker</c:v>
              </c:pt>
              <c:pt idx="22">
                <c:v>Aurskog-Høland</c:v>
              </c:pt>
              <c:pt idx="23">
                <c:v>Rælingen</c:v>
              </c:pt>
              <c:pt idx="24">
                <c:v>Enebakk</c:v>
              </c:pt>
              <c:pt idx="25">
                <c:v>Lørenskog</c:v>
              </c:pt>
              <c:pt idx="26">
                <c:v>Lillestrøm</c:v>
              </c:pt>
              <c:pt idx="27">
                <c:v>Nittedal</c:v>
              </c:pt>
              <c:pt idx="28">
                <c:v>Gjerdrum</c:v>
              </c:pt>
              <c:pt idx="29">
                <c:v>Ullensaker</c:v>
              </c:pt>
              <c:pt idx="30">
                <c:v>Nes</c:v>
              </c:pt>
              <c:pt idx="31">
                <c:v>Eidsvoll</c:v>
              </c:pt>
              <c:pt idx="32">
                <c:v>Nannestad</c:v>
              </c:pt>
              <c:pt idx="33">
                <c:v>Hurdal</c:v>
              </c:pt>
              <c:pt idx="34">
                <c:v>Hole</c:v>
              </c:pt>
              <c:pt idx="35">
                <c:v>Flå</c:v>
              </c:pt>
              <c:pt idx="36">
                <c:v>Nesbyen</c:v>
              </c:pt>
              <c:pt idx="37">
                <c:v>Gol</c:v>
              </c:pt>
              <c:pt idx="38">
                <c:v>Hemsedal</c:v>
              </c:pt>
              <c:pt idx="39">
                <c:v>Ål</c:v>
              </c:pt>
              <c:pt idx="40">
                <c:v>Hol</c:v>
              </c:pt>
              <c:pt idx="41">
                <c:v>Sigdal</c:v>
              </c:pt>
              <c:pt idx="42">
                <c:v>Krødsherad</c:v>
              </c:pt>
              <c:pt idx="43">
                <c:v>Modum</c:v>
              </c:pt>
              <c:pt idx="44">
                <c:v>Øvre Eiker</c:v>
              </c:pt>
              <c:pt idx="45">
                <c:v>Lier</c:v>
              </c:pt>
              <c:pt idx="46">
                <c:v>Flesberg</c:v>
              </c:pt>
              <c:pt idx="47">
                <c:v>Rollag</c:v>
              </c:pt>
              <c:pt idx="48">
                <c:v>Nore og Uvdal</c:v>
              </c:pt>
              <c:pt idx="49">
                <c:v>Jevnaker</c:v>
              </c:pt>
              <c:pt idx="50">
                <c:v>Lunner</c:v>
              </c:pt>
            </c:strLit>
          </c:cat>
          <c:val>
            <c:numRef>
              <c:f>komm!$P$98:$P$148</c:f>
              <c:numCache>
                <c:formatCode>0.0\ %</c:formatCode>
                <c:ptCount val="51"/>
                <c:pt idx="0">
                  <c:v>0.93813070444686719</c:v>
                </c:pt>
                <c:pt idx="1">
                  <c:v>0.94614167344990463</c:v>
                </c:pt>
                <c:pt idx="2">
                  <c:v>0.93936275535684133</c:v>
                </c:pt>
                <c:pt idx="3">
                  <c:v>0.94191630652780001</c:v>
                </c:pt>
                <c:pt idx="4">
                  <c:v>0.94820600504636621</c:v>
                </c:pt>
                <c:pt idx="5">
                  <c:v>0.9748374125083672</c:v>
                </c:pt>
                <c:pt idx="6">
                  <c:v>0.94281004717550121</c:v>
                </c:pt>
                <c:pt idx="7">
                  <c:v>1.004033275919886</c:v>
                </c:pt>
                <c:pt idx="8">
                  <c:v>0.94013965042756586</c:v>
                </c:pt>
                <c:pt idx="9">
                  <c:v>0.94001070525739361</c:v>
                </c:pt>
                <c:pt idx="10">
                  <c:v>0.94270049981843718</c:v>
                </c:pt>
                <c:pt idx="11">
                  <c:v>0.94001303028315253</c:v>
                </c:pt>
                <c:pt idx="12">
                  <c:v>0.93979368307879596</c:v>
                </c:pt>
                <c:pt idx="13">
                  <c:v>0.93932017849668714</c:v>
                </c:pt>
                <c:pt idx="14">
                  <c:v>0.94004092700929143</c:v>
                </c:pt>
                <c:pt idx="15">
                  <c:v>0.94933907423482522</c:v>
                </c:pt>
                <c:pt idx="16">
                  <c:v>1.017552242246758</c:v>
                </c:pt>
                <c:pt idx="17">
                  <c:v>0.94547606674782481</c:v>
                </c:pt>
                <c:pt idx="18">
                  <c:v>1.0654842194493064</c:v>
                </c:pt>
                <c:pt idx="19">
                  <c:v>0.99953955027755503</c:v>
                </c:pt>
                <c:pt idx="20">
                  <c:v>1.2709079202431075</c:v>
                </c:pt>
                <c:pt idx="21">
                  <c:v>1.1289676424706081</c:v>
                </c:pt>
                <c:pt idx="22">
                  <c:v>0.93919687019365128</c:v>
                </c:pt>
                <c:pt idx="23">
                  <c:v>0.96405209742425046</c:v>
                </c:pt>
                <c:pt idx="24">
                  <c:v>0.94090141258332516</c:v>
                </c:pt>
                <c:pt idx="25">
                  <c:v>0.97177835127269707</c:v>
                </c:pt>
                <c:pt idx="26">
                  <c:v>0.97107033324676206</c:v>
                </c:pt>
                <c:pt idx="27">
                  <c:v>0.99355912319834672</c:v>
                </c:pt>
                <c:pt idx="28">
                  <c:v>1.0057686331788227</c:v>
                </c:pt>
                <c:pt idx="29">
                  <c:v>0.94454362874561504</c:v>
                </c:pt>
                <c:pt idx="30">
                  <c:v>0.94047974812865931</c:v>
                </c:pt>
                <c:pt idx="31">
                  <c:v>0.939423701787371</c:v>
                </c:pt>
                <c:pt idx="32">
                  <c:v>0.94016426440719802</c:v>
                </c:pt>
                <c:pt idx="33">
                  <c:v>0.93750643036001147</c:v>
                </c:pt>
                <c:pt idx="34">
                  <c:v>1.0216442494824383</c:v>
                </c:pt>
                <c:pt idx="35">
                  <c:v>1.0083506259502315</c:v>
                </c:pt>
                <c:pt idx="36">
                  <c:v>1.0029813797579876</c:v>
                </c:pt>
                <c:pt idx="37">
                  <c:v>0.99477911096899918</c:v>
                </c:pt>
                <c:pt idx="38">
                  <c:v>1.1138037271091783</c:v>
                </c:pt>
                <c:pt idx="39">
                  <c:v>0.98079517492459289</c:v>
                </c:pt>
                <c:pt idx="40">
                  <c:v>1.2063854999976682</c:v>
                </c:pt>
                <c:pt idx="41">
                  <c:v>0.96260374073026012</c:v>
                </c:pt>
                <c:pt idx="42">
                  <c:v>0.99888517462873194</c:v>
                </c:pt>
                <c:pt idx="43">
                  <c:v>0.94088239914810745</c:v>
                </c:pt>
                <c:pt idx="44">
                  <c:v>0.94542769829578033</c:v>
                </c:pt>
                <c:pt idx="45">
                  <c:v>1.0201833646861473</c:v>
                </c:pt>
                <c:pt idx="46">
                  <c:v>0.9520082025528428</c:v>
                </c:pt>
                <c:pt idx="47">
                  <c:v>0.94708166747755507</c:v>
                </c:pt>
                <c:pt idx="48">
                  <c:v>1.0799720926346519</c:v>
                </c:pt>
                <c:pt idx="49">
                  <c:v>0.94131378196698345</c:v>
                </c:pt>
                <c:pt idx="50">
                  <c:v>0.94097308392976398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5F-48C2-A5D7-2400ED066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046144"/>
        <c:axId val="518044504"/>
      </c:lineChart>
      <c:catAx>
        <c:axId val="5180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4504"/>
        <c:crosses val="autoZero"/>
        <c:auto val="1"/>
        <c:lblAlgn val="ctr"/>
        <c:lblOffset val="100"/>
        <c:noMultiLvlLbl val="0"/>
      </c:catAx>
      <c:valAx>
        <c:axId val="518044504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0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Vestfold og Telemark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komm!$F$195:$F$217</c:f>
              <c:numCache>
                <c:formatCode>0%</c:formatCode>
                <c:ptCount val="23"/>
                <c:pt idx="0">
                  <c:v>0.79297617850301905</c:v>
                </c:pt>
                <c:pt idx="1">
                  <c:v>0.87663842540086045</c:v>
                </c:pt>
                <c:pt idx="2">
                  <c:v>0.95565409529964995</c:v>
                </c:pt>
                <c:pt idx="3">
                  <c:v>0.87846683606061271</c:v>
                </c:pt>
                <c:pt idx="4">
                  <c:v>0.89188617852020491</c:v>
                </c:pt>
                <c:pt idx="5">
                  <c:v>0.86220719820524072</c:v>
                </c:pt>
                <c:pt idx="6">
                  <c:v>0.80156891314653167</c:v>
                </c:pt>
                <c:pt idx="7">
                  <c:v>0.7951514334148857</c:v>
                </c:pt>
                <c:pt idx="8">
                  <c:v>1.010653348929011</c:v>
                </c:pt>
                <c:pt idx="9">
                  <c:v>0.83795602863342311</c:v>
                </c:pt>
                <c:pt idx="10">
                  <c:v>0.88345414354197838</c:v>
                </c:pt>
                <c:pt idx="11">
                  <c:v>0.85309696804446389</c:v>
                </c:pt>
                <c:pt idx="12">
                  <c:v>0.70790989823798089</c:v>
                </c:pt>
                <c:pt idx="13">
                  <c:v>0.7606078712811335</c:v>
                </c:pt>
                <c:pt idx="14">
                  <c:v>0.71986789248758132</c:v>
                </c:pt>
                <c:pt idx="15">
                  <c:v>1.2250150787757736</c:v>
                </c:pt>
                <c:pt idx="16">
                  <c:v>0.99093725243147279</c:v>
                </c:pt>
                <c:pt idx="17">
                  <c:v>0.87583497309461622</c:v>
                </c:pt>
                <c:pt idx="18">
                  <c:v>0.86993594593761747</c:v>
                </c:pt>
                <c:pt idx="19">
                  <c:v>0.9211733408600552</c:v>
                </c:pt>
                <c:pt idx="20">
                  <c:v>0.8818635506832303</c:v>
                </c:pt>
                <c:pt idx="21">
                  <c:v>1.2388499995932949</c:v>
                </c:pt>
                <c:pt idx="22">
                  <c:v>1.3585049568398189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0F-424C-A36B-77AB81203F52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3"/>
              <c:pt idx="0">
                <c:v>Horten</c:v>
              </c:pt>
              <c:pt idx="1">
                <c:v>Holmestrand</c:v>
              </c:pt>
              <c:pt idx="2">
                <c:v>Tønsberg</c:v>
              </c:pt>
              <c:pt idx="3">
                <c:v>Sandefjord</c:v>
              </c:pt>
              <c:pt idx="4">
                <c:v>Larvik</c:v>
              </c:pt>
              <c:pt idx="5">
                <c:v>Porsgrunn</c:v>
              </c:pt>
              <c:pt idx="6">
                <c:v>Skien</c:v>
              </c:pt>
              <c:pt idx="7">
                <c:v>Notodden</c:v>
              </c:pt>
              <c:pt idx="8">
                <c:v>Færder</c:v>
              </c:pt>
              <c:pt idx="9">
                <c:v>Siljan</c:v>
              </c:pt>
              <c:pt idx="10">
                <c:v>Bamble</c:v>
              </c:pt>
              <c:pt idx="11">
                <c:v>Kragerø</c:v>
              </c:pt>
              <c:pt idx="12">
                <c:v>Drangedal</c:v>
              </c:pt>
              <c:pt idx="13">
                <c:v>Nome</c:v>
              </c:pt>
              <c:pt idx="14">
                <c:v>Midt-Telemark</c:v>
              </c:pt>
              <c:pt idx="15">
                <c:v>Tinn</c:v>
              </c:pt>
              <c:pt idx="16">
                <c:v>Hjartdal</c:v>
              </c:pt>
              <c:pt idx="17">
                <c:v>Seljord</c:v>
              </c:pt>
              <c:pt idx="18">
                <c:v>Kviteseid</c:v>
              </c:pt>
              <c:pt idx="19">
                <c:v>Nissedal</c:v>
              </c:pt>
              <c:pt idx="20">
                <c:v>Fyresdal</c:v>
              </c:pt>
              <c:pt idx="21">
                <c:v>Tokke</c:v>
              </c:pt>
              <c:pt idx="22">
                <c:v>Vinje</c:v>
              </c:pt>
            </c:strLit>
          </c:cat>
          <c:val>
            <c:numRef>
              <c:f>komm!$P$195:$P$217</c:f>
              <c:numCache>
                <c:formatCode>0.0\ %</c:formatCode>
                <c:ptCount val="23"/>
                <c:pt idx="0">
                  <c:v>0.94047011423783133</c:v>
                </c:pt>
                <c:pt idx="1">
                  <c:v>0.94465322658272322</c:v>
                </c:pt>
                <c:pt idx="2">
                  <c:v>0.96804984711429465</c:v>
                </c:pt>
                <c:pt idx="3">
                  <c:v>0.94474464711571093</c:v>
                </c:pt>
                <c:pt idx="4">
                  <c:v>0.94541561423869058</c:v>
                </c:pt>
                <c:pt idx="5">
                  <c:v>0.94393166522294225</c:v>
                </c:pt>
                <c:pt idx="6">
                  <c:v>0.94089975097000689</c:v>
                </c:pt>
                <c:pt idx="7">
                  <c:v>0.94057887698342435</c:v>
                </c:pt>
                <c:pt idx="8">
                  <c:v>0.99004954856603911</c:v>
                </c:pt>
                <c:pt idx="9">
                  <c:v>0.94271910674435155</c:v>
                </c:pt>
                <c:pt idx="10">
                  <c:v>0.94499401248977921</c:v>
                </c:pt>
                <c:pt idx="11">
                  <c:v>0.94347615371490345</c:v>
                </c:pt>
                <c:pt idx="12">
                  <c:v>0.93621680022457932</c:v>
                </c:pt>
                <c:pt idx="13">
                  <c:v>0.93885169887673692</c:v>
                </c:pt>
                <c:pt idx="14">
                  <c:v>0.93681469993705924</c:v>
                </c:pt>
                <c:pt idx="15">
                  <c:v>1.0757942405047443</c:v>
                </c:pt>
                <c:pt idx="16">
                  <c:v>0.98216310996702383</c:v>
                </c:pt>
                <c:pt idx="17">
                  <c:v>0.94461305396741124</c:v>
                </c:pt>
                <c:pt idx="18">
                  <c:v>0.94431810260956128</c:v>
                </c:pt>
                <c:pt idx="19">
                  <c:v>0.95425754533845686</c:v>
                </c:pt>
                <c:pt idx="20">
                  <c:v>0.94491448284684187</c:v>
                </c:pt>
                <c:pt idx="21">
                  <c:v>1.0813282088317528</c:v>
                </c:pt>
                <c:pt idx="22">
                  <c:v>1.1291901917303624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F-424C-A36B-77AB81203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2.2000000000000002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 baseline="0"/>
              <a:t>P</a:t>
            </a:r>
            <a:r>
              <a:rPr lang="nb-NO"/>
              <a:t>rosent av landsgjennomsnittet.</a:t>
            </a:r>
            <a:r>
              <a:rPr lang="nb-NO" baseline="0"/>
              <a:t> </a:t>
            </a:r>
            <a:r>
              <a:rPr lang="nb-NO"/>
              <a:t>Innlandet</a:t>
            </a:r>
          </a:p>
        </c:rich>
      </c:tx>
      <c:layout>
        <c:manualLayout>
          <c:xMode val="edge"/>
          <c:yMode val="edge"/>
          <c:x val="0.31285249343832022"/>
          <c:y val="2.3870303989037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komm!$F$149:$F$194</c:f>
              <c:numCache>
                <c:formatCode>0%</c:formatCode>
                <c:ptCount val="46"/>
                <c:pt idx="0">
                  <c:v>0.81238979114285526</c:v>
                </c:pt>
                <c:pt idx="1">
                  <c:v>0.88847242847588848</c:v>
                </c:pt>
                <c:pt idx="2">
                  <c:v>0.89024231340404092</c:v>
                </c:pt>
                <c:pt idx="3">
                  <c:v>0.80483902089219739</c:v>
                </c:pt>
                <c:pt idx="4">
                  <c:v>0.76836570405030191</c:v>
                </c:pt>
                <c:pt idx="5">
                  <c:v>0.68676678196862084</c:v>
                </c:pt>
                <c:pt idx="6">
                  <c:v>0.73755609396311106</c:v>
                </c:pt>
                <c:pt idx="7">
                  <c:v>0.68530249737673465</c:v>
                </c:pt>
                <c:pt idx="8">
                  <c:v>0.77269923271144836</c:v>
                </c:pt>
                <c:pt idx="9">
                  <c:v>0.65105315348121018</c:v>
                </c:pt>
                <c:pt idx="10">
                  <c:v>0.76154835835423706</c:v>
                </c:pt>
                <c:pt idx="11">
                  <c:v>0.66082177087994265</c:v>
                </c:pt>
                <c:pt idx="12">
                  <c:v>0.66747001326587119</c:v>
                </c:pt>
                <c:pt idx="13">
                  <c:v>0.75830362007555174</c:v>
                </c:pt>
                <c:pt idx="14">
                  <c:v>0.82383818323143176</c:v>
                </c:pt>
                <c:pt idx="15">
                  <c:v>0.83620306970040603</c:v>
                </c:pt>
                <c:pt idx="16">
                  <c:v>0.69562227474097316</c:v>
                </c:pt>
                <c:pt idx="17">
                  <c:v>0.75994147151595504</c:v>
                </c:pt>
                <c:pt idx="18">
                  <c:v>0.62361419642528926</c:v>
                </c:pt>
                <c:pt idx="19">
                  <c:v>0.65254717585111477</c:v>
                </c:pt>
                <c:pt idx="20">
                  <c:v>0.75795448275091526</c:v>
                </c:pt>
                <c:pt idx="21">
                  <c:v>0.76228540486651897</c:v>
                </c:pt>
                <c:pt idx="22">
                  <c:v>0.6992062386950112</c:v>
                </c:pt>
                <c:pt idx="23">
                  <c:v>0.72766598076484934</c:v>
                </c:pt>
                <c:pt idx="24">
                  <c:v>0.71382221499835585</c:v>
                </c:pt>
                <c:pt idx="25">
                  <c:v>0.80207775677361348</c:v>
                </c:pt>
                <c:pt idx="26">
                  <c:v>0.95899037730555658</c:v>
                </c:pt>
                <c:pt idx="27">
                  <c:v>0.70756013943821239</c:v>
                </c:pt>
                <c:pt idx="28">
                  <c:v>0.73161850257580285</c:v>
                </c:pt>
                <c:pt idx="29">
                  <c:v>0.896403353411385</c:v>
                </c:pt>
                <c:pt idx="30">
                  <c:v>0.64471454948525353</c:v>
                </c:pt>
                <c:pt idx="31">
                  <c:v>0.83893874778554189</c:v>
                </c:pt>
                <c:pt idx="32">
                  <c:v>0.81248861251051774</c:v>
                </c:pt>
                <c:pt idx="33">
                  <c:v>0.90566048395194532</c:v>
                </c:pt>
                <c:pt idx="34">
                  <c:v>0.80887846981573874</c:v>
                </c:pt>
                <c:pt idx="35">
                  <c:v>0.76913826988034306</c:v>
                </c:pt>
                <c:pt idx="36">
                  <c:v>0.71654254162933628</c:v>
                </c:pt>
                <c:pt idx="37">
                  <c:v>0.83581260214244701</c:v>
                </c:pt>
                <c:pt idx="38">
                  <c:v>0.64268400888432031</c:v>
                </c:pt>
                <c:pt idx="39">
                  <c:v>0.68151438587580015</c:v>
                </c:pt>
                <c:pt idx="40">
                  <c:v>0.82208892575551595</c:v>
                </c:pt>
                <c:pt idx="41">
                  <c:v>0.7439808809924594</c:v>
                </c:pt>
                <c:pt idx="42">
                  <c:v>0.83243371207506611</c:v>
                </c:pt>
                <c:pt idx="43">
                  <c:v>0.94748836309928941</c:v>
                </c:pt>
                <c:pt idx="44">
                  <c:v>0.91946026368381295</c:v>
                </c:pt>
                <c:pt idx="45">
                  <c:v>0.96627963813836237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6-4E0E-BEEE-1FDF92F335AD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6"/>
              <c:pt idx="0">
                <c:v>Kongsvinger</c:v>
              </c:pt>
              <c:pt idx="1">
                <c:v>Hamar</c:v>
              </c:pt>
              <c:pt idx="2">
                <c:v>Lillehammer</c:v>
              </c:pt>
              <c:pt idx="3">
                <c:v>Gjøvik</c:v>
              </c:pt>
              <c:pt idx="4">
                <c:v>Ringsaker</c:v>
              </c:pt>
              <c:pt idx="5">
                <c:v>Løten</c:v>
              </c:pt>
              <c:pt idx="6">
                <c:v>Stange</c:v>
              </c:pt>
              <c:pt idx="7">
                <c:v>Nord-Odal</c:v>
              </c:pt>
              <c:pt idx="8">
                <c:v>Sør-Odal</c:v>
              </c:pt>
              <c:pt idx="9">
                <c:v>Eidskog</c:v>
              </c:pt>
              <c:pt idx="10">
                <c:v>Grue</c:v>
              </c:pt>
              <c:pt idx="11">
                <c:v>Åsnes</c:v>
              </c:pt>
              <c:pt idx="12">
                <c:v>Våler</c:v>
              </c:pt>
              <c:pt idx="13">
                <c:v>Elverum</c:v>
              </c:pt>
              <c:pt idx="14">
                <c:v>Trysil</c:v>
              </c:pt>
              <c:pt idx="15">
                <c:v>Åmot</c:v>
              </c:pt>
              <c:pt idx="16">
                <c:v>Stor-Elvdal</c:v>
              </c:pt>
              <c:pt idx="17">
                <c:v>Rendalen</c:v>
              </c:pt>
              <c:pt idx="18">
                <c:v>Engerdal</c:v>
              </c:pt>
              <c:pt idx="19">
                <c:v>Tolga</c:v>
              </c:pt>
              <c:pt idx="20">
                <c:v>Tynset</c:v>
              </c:pt>
              <c:pt idx="21">
                <c:v>Alvdal</c:v>
              </c:pt>
              <c:pt idx="22">
                <c:v>Folldal</c:v>
              </c:pt>
              <c:pt idx="23">
                <c:v>Os</c:v>
              </c:pt>
              <c:pt idx="24">
                <c:v>Dovre</c:v>
              </c:pt>
              <c:pt idx="25">
                <c:v>Lesja</c:v>
              </c:pt>
              <c:pt idx="26">
                <c:v>Skjåk</c:v>
              </c:pt>
              <c:pt idx="27">
                <c:v>Lom</c:v>
              </c:pt>
              <c:pt idx="28">
                <c:v>Vågå</c:v>
              </c:pt>
              <c:pt idx="29">
                <c:v>Nord-Fron</c:v>
              </c:pt>
              <c:pt idx="30">
                <c:v>Sel</c:v>
              </c:pt>
              <c:pt idx="31">
                <c:v>Sør-Fron</c:v>
              </c:pt>
              <c:pt idx="32">
                <c:v>Ringebu</c:v>
              </c:pt>
              <c:pt idx="33">
                <c:v>Øyer</c:v>
              </c:pt>
              <c:pt idx="34">
                <c:v>Gausdal</c:v>
              </c:pt>
              <c:pt idx="35">
                <c:v>Østre Toten</c:v>
              </c:pt>
              <c:pt idx="36">
                <c:v>Vestre Toten</c:v>
              </c:pt>
              <c:pt idx="37">
                <c:v>Gran</c:v>
              </c:pt>
              <c:pt idx="38">
                <c:v>Søndre Land</c:v>
              </c:pt>
              <c:pt idx="39">
                <c:v>Nordre Land</c:v>
              </c:pt>
              <c:pt idx="40">
                <c:v>Sør-Aurdal</c:v>
              </c:pt>
              <c:pt idx="41">
                <c:v>Etnedal</c:v>
              </c:pt>
              <c:pt idx="42">
                <c:v>Nord-Aurdal</c:v>
              </c:pt>
              <c:pt idx="43">
                <c:v>Vestre Slidre</c:v>
              </c:pt>
              <c:pt idx="44">
                <c:v>Øystre Slidre</c:v>
              </c:pt>
              <c:pt idx="45">
                <c:v>Vang</c:v>
              </c:pt>
            </c:strLit>
          </c:cat>
          <c:val>
            <c:numRef>
              <c:f>komm!$P$149:$P$194</c:f>
              <c:numCache>
                <c:formatCode>0.0\ %</c:formatCode>
                <c:ptCount val="46"/>
                <c:pt idx="0">
                  <c:v>0.94144079486982302</c:v>
                </c:pt>
                <c:pt idx="1">
                  <c:v>0.94524492673647453</c:v>
                </c:pt>
                <c:pt idx="2">
                  <c:v>0.94533342098288242</c:v>
                </c:pt>
                <c:pt idx="3">
                  <c:v>0.94106325635729016</c:v>
                </c:pt>
                <c:pt idx="4">
                  <c:v>0.93923959051519534</c:v>
                </c:pt>
                <c:pt idx="5">
                  <c:v>0.93515964441111121</c:v>
                </c:pt>
                <c:pt idx="6">
                  <c:v>0.93769911001083583</c:v>
                </c:pt>
                <c:pt idx="7">
                  <c:v>0.93508643018151716</c:v>
                </c:pt>
                <c:pt idx="8">
                  <c:v>0.93945626694825279</c:v>
                </c:pt>
                <c:pt idx="9">
                  <c:v>0.9333739629867408</c:v>
                </c:pt>
                <c:pt idx="10">
                  <c:v>0.93889872323039225</c:v>
                </c:pt>
                <c:pt idx="11">
                  <c:v>0.93386239385667746</c:v>
                </c:pt>
                <c:pt idx="12">
                  <c:v>0.93419480597597393</c:v>
                </c:pt>
                <c:pt idx="13">
                  <c:v>0.93873648631645801</c:v>
                </c:pt>
                <c:pt idx="14">
                  <c:v>0.94201321447425201</c:v>
                </c:pt>
                <c:pt idx="15">
                  <c:v>0.94263145879770049</c:v>
                </c:pt>
                <c:pt idx="16">
                  <c:v>0.93560241904972896</c:v>
                </c:pt>
                <c:pt idx="17">
                  <c:v>0.93881837888847819</c:v>
                </c:pt>
                <c:pt idx="18">
                  <c:v>0.93200201513394465</c:v>
                </c:pt>
                <c:pt idx="19">
                  <c:v>0.93344866410523586</c:v>
                </c:pt>
                <c:pt idx="20">
                  <c:v>0.93871902945022612</c:v>
                </c:pt>
                <c:pt idx="21">
                  <c:v>0.93893557555600649</c:v>
                </c:pt>
                <c:pt idx="22">
                  <c:v>0.93578161724743081</c:v>
                </c:pt>
                <c:pt idx="23">
                  <c:v>0.93720460435092268</c:v>
                </c:pt>
                <c:pt idx="24">
                  <c:v>0.93651241606259805</c:v>
                </c:pt>
                <c:pt idx="25">
                  <c:v>0.94092519315136103</c:v>
                </c:pt>
                <c:pt idx="26">
                  <c:v>0.96938435991665728</c:v>
                </c:pt>
                <c:pt idx="27">
                  <c:v>0.93619931228459108</c:v>
                </c:pt>
                <c:pt idx="28">
                  <c:v>0.93740223044147053</c:v>
                </c:pt>
                <c:pt idx="29">
                  <c:v>0.94564147298324963</c:v>
                </c:pt>
                <c:pt idx="30">
                  <c:v>0.93305703278694296</c:v>
                </c:pt>
                <c:pt idx="31">
                  <c:v>0.94276824270195736</c:v>
                </c:pt>
                <c:pt idx="32">
                  <c:v>0.94144573593820635</c:v>
                </c:pt>
                <c:pt idx="33">
                  <c:v>0.94805240257521273</c:v>
                </c:pt>
                <c:pt idx="34">
                  <c:v>0.94126522880346719</c:v>
                </c:pt>
                <c:pt idx="35">
                  <c:v>0.93927821880669748</c:v>
                </c:pt>
                <c:pt idx="36">
                  <c:v>0.93664843239414708</c:v>
                </c:pt>
                <c:pt idx="37">
                  <c:v>0.94261193541980293</c:v>
                </c:pt>
                <c:pt idx="38">
                  <c:v>0.93295550575689634</c:v>
                </c:pt>
                <c:pt idx="39">
                  <c:v>0.93489702460647039</c:v>
                </c:pt>
                <c:pt idx="40">
                  <c:v>0.94192575160045589</c:v>
                </c:pt>
                <c:pt idx="41">
                  <c:v>0.93802034936230339</c:v>
                </c:pt>
                <c:pt idx="42">
                  <c:v>0.94244299091643347</c:v>
                </c:pt>
                <c:pt idx="43">
                  <c:v>0.96478355423415052</c:v>
                </c:pt>
                <c:pt idx="44">
                  <c:v>0.95357231446795998</c:v>
                </c:pt>
                <c:pt idx="45">
                  <c:v>0.97230006424977944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16-4E0E-BEEE-1FDF92F33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1.3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Agder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komm!$F$218:$F$242</c:f>
              <c:numCache>
                <c:formatCode>0%</c:formatCode>
                <c:ptCount val="25"/>
                <c:pt idx="0">
                  <c:v>0.82912686569155913</c:v>
                </c:pt>
                <c:pt idx="1">
                  <c:v>0.81487154291848241</c:v>
                </c:pt>
                <c:pt idx="2">
                  <c:v>0.80327016366938164</c:v>
                </c:pt>
                <c:pt idx="3">
                  <c:v>0.84487125624289294</c:v>
                </c:pt>
                <c:pt idx="4">
                  <c:v>0.77516168965169741</c:v>
                </c:pt>
                <c:pt idx="5">
                  <c:v>0.78170148708185494</c:v>
                </c:pt>
                <c:pt idx="6">
                  <c:v>0.81481636597271101</c:v>
                </c:pt>
                <c:pt idx="7">
                  <c:v>0.65480635484843697</c:v>
                </c:pt>
                <c:pt idx="8">
                  <c:v>0.67455544196406014</c:v>
                </c:pt>
                <c:pt idx="9">
                  <c:v>0.75762637245432429</c:v>
                </c:pt>
                <c:pt idx="10">
                  <c:v>0.72399089569337427</c:v>
                </c:pt>
                <c:pt idx="11">
                  <c:v>0.88771862508573796</c:v>
                </c:pt>
                <c:pt idx="12">
                  <c:v>0.67047639526120939</c:v>
                </c:pt>
                <c:pt idx="13">
                  <c:v>0.85365548086809817</c:v>
                </c:pt>
                <c:pt idx="14">
                  <c:v>0.74867970983975485</c:v>
                </c:pt>
                <c:pt idx="15">
                  <c:v>0.68530759597115798</c:v>
                </c:pt>
                <c:pt idx="16">
                  <c:v>0.84815567066098174</c:v>
                </c:pt>
                <c:pt idx="17">
                  <c:v>1.4436734724825286</c:v>
                </c:pt>
                <c:pt idx="18">
                  <c:v>3.0189429835380168</c:v>
                </c:pt>
                <c:pt idx="19">
                  <c:v>0.67488753252226441</c:v>
                </c:pt>
                <c:pt idx="20">
                  <c:v>1.5910394260743206</c:v>
                </c:pt>
                <c:pt idx="21">
                  <c:v>0.72223882612069235</c:v>
                </c:pt>
                <c:pt idx="22">
                  <c:v>0.82064047568511234</c:v>
                </c:pt>
                <c:pt idx="23">
                  <c:v>0.9249326517924088</c:v>
                </c:pt>
                <c:pt idx="24">
                  <c:v>2.0516679606896226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80-443A-B170-BB1A9F2A626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25"/>
              <c:pt idx="0">
                <c:v>Risør</c:v>
              </c:pt>
              <c:pt idx="1">
                <c:v>Grimstad</c:v>
              </c:pt>
              <c:pt idx="2">
                <c:v>Arendal</c:v>
              </c:pt>
              <c:pt idx="3">
                <c:v>Kristiansand</c:v>
              </c:pt>
              <c:pt idx="4">
                <c:v>Lindesnes</c:v>
              </c:pt>
              <c:pt idx="5">
                <c:v>Farsund</c:v>
              </c:pt>
              <c:pt idx="6">
                <c:v>Flekkefjord</c:v>
              </c:pt>
              <c:pt idx="7">
                <c:v>Gjerstad</c:v>
              </c:pt>
              <c:pt idx="8">
                <c:v>Vegårshei</c:v>
              </c:pt>
              <c:pt idx="9">
                <c:v>Tvedestrand</c:v>
              </c:pt>
              <c:pt idx="10">
                <c:v>Froland</c:v>
              </c:pt>
              <c:pt idx="11">
                <c:v>Lillesand</c:v>
              </c:pt>
              <c:pt idx="12">
                <c:v>Birkenes</c:v>
              </c:pt>
              <c:pt idx="13">
                <c:v>Åmli</c:v>
              </c:pt>
              <c:pt idx="14">
                <c:v>Iveland</c:v>
              </c:pt>
              <c:pt idx="15">
                <c:v>Evje og Hornnes</c:v>
              </c:pt>
              <c:pt idx="16">
                <c:v>Bygland</c:v>
              </c:pt>
              <c:pt idx="17">
                <c:v>Valle</c:v>
              </c:pt>
              <c:pt idx="18">
                <c:v>Bykle</c:v>
              </c:pt>
              <c:pt idx="19">
                <c:v>Vennesla</c:v>
              </c:pt>
              <c:pt idx="20">
                <c:v>Åseral</c:v>
              </c:pt>
              <c:pt idx="21">
                <c:v>Lyngdal</c:v>
              </c:pt>
              <c:pt idx="22">
                <c:v>Hægebostad</c:v>
              </c:pt>
              <c:pt idx="23">
                <c:v>Kvinesdal</c:v>
              </c:pt>
              <c:pt idx="24">
                <c:v>Sirdal</c:v>
              </c:pt>
            </c:strLit>
          </c:cat>
          <c:val>
            <c:numRef>
              <c:f>komm!$P$218:$P$242</c:f>
              <c:numCache>
                <c:formatCode>0.0\ %</c:formatCode>
                <c:ptCount val="25"/>
                <c:pt idx="0">
                  <c:v>0.94227764859725816</c:v>
                </c:pt>
                <c:pt idx="1">
                  <c:v>0.94156488245860459</c:v>
                </c:pt>
                <c:pt idx="2">
                  <c:v>0.94098481349614915</c:v>
                </c:pt>
                <c:pt idx="3">
                  <c:v>0.94306486812482493</c:v>
                </c:pt>
                <c:pt idx="4">
                  <c:v>0.93957938979526512</c:v>
                </c:pt>
                <c:pt idx="5">
                  <c:v>0.93990637966677315</c:v>
                </c:pt>
                <c:pt idx="6">
                  <c:v>0.94156212361131564</c:v>
                </c:pt>
                <c:pt idx="7">
                  <c:v>0.93356162305510204</c:v>
                </c:pt>
                <c:pt idx="8">
                  <c:v>0.93454907741088333</c:v>
                </c:pt>
                <c:pt idx="9">
                  <c:v>0.93870262393539639</c:v>
                </c:pt>
                <c:pt idx="10">
                  <c:v>0.93702085009734892</c:v>
                </c:pt>
                <c:pt idx="11">
                  <c:v>0.94520723656696726</c:v>
                </c:pt>
                <c:pt idx="12">
                  <c:v>0.93434512507574063</c:v>
                </c:pt>
                <c:pt idx="13">
                  <c:v>0.94350407935608538</c:v>
                </c:pt>
                <c:pt idx="14">
                  <c:v>0.93825529080466796</c:v>
                </c:pt>
                <c:pt idx="15">
                  <c:v>0.93508668511123816</c:v>
                </c:pt>
                <c:pt idx="16">
                  <c:v>0.94322908884572931</c:v>
                </c:pt>
                <c:pt idx="17">
                  <c:v>1.1632575979874464</c:v>
                </c:pt>
                <c:pt idx="18">
                  <c:v>1.7933654024096419</c:v>
                </c:pt>
                <c:pt idx="19">
                  <c:v>0.93456568193879352</c:v>
                </c:pt>
                <c:pt idx="20">
                  <c:v>1.222203979424163</c:v>
                </c:pt>
                <c:pt idx="21">
                  <c:v>0.93693324661871491</c:v>
                </c:pt>
                <c:pt idx="22">
                  <c:v>0.94185332909693587</c:v>
                </c:pt>
                <c:pt idx="23">
                  <c:v>0.95576126971139819</c:v>
                </c:pt>
                <c:pt idx="24">
                  <c:v>1.4064553932702843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80-443A-B170-BB1A9F2A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Vestland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komm!$F$243:$F$285</c:f>
              <c:numCache>
                <c:formatCode>0%</c:formatCode>
                <c:ptCount val="43"/>
                <c:pt idx="0">
                  <c:v>1.0482512970251479</c:v>
                </c:pt>
                <c:pt idx="1">
                  <c:v>0.94925472887364526</c:v>
                </c:pt>
                <c:pt idx="2">
                  <c:v>0.91341871876249392</c:v>
                </c:pt>
                <c:pt idx="3">
                  <c:v>0.76413567979931563</c:v>
                </c:pt>
                <c:pt idx="4">
                  <c:v>0.91175253205298545</c:v>
                </c:pt>
                <c:pt idx="5">
                  <c:v>0.95764788283375291</c:v>
                </c:pt>
                <c:pt idx="6">
                  <c:v>0.85534421996602361</c:v>
                </c:pt>
                <c:pt idx="7">
                  <c:v>1.0049965128731098</c:v>
                </c:pt>
                <c:pt idx="8">
                  <c:v>0.96722892527909188</c:v>
                </c:pt>
                <c:pt idx="9">
                  <c:v>1.0102792626130841</c:v>
                </c:pt>
                <c:pt idx="10">
                  <c:v>2.2865637950796796</c:v>
                </c:pt>
                <c:pt idx="11">
                  <c:v>1.074867139874609</c:v>
                </c:pt>
                <c:pt idx="12">
                  <c:v>0.86825907235729782</c:v>
                </c:pt>
                <c:pt idx="13">
                  <c:v>0.87254124292394508</c:v>
                </c:pt>
                <c:pt idx="14">
                  <c:v>0.83669692127185047</c:v>
                </c:pt>
                <c:pt idx="15">
                  <c:v>0.88124368308723633</c:v>
                </c:pt>
                <c:pt idx="16">
                  <c:v>1.5614915809265584</c:v>
                </c:pt>
                <c:pt idx="17">
                  <c:v>0.88531356504359859</c:v>
                </c:pt>
                <c:pt idx="18">
                  <c:v>0.81188014699083966</c:v>
                </c:pt>
                <c:pt idx="19">
                  <c:v>0.86665800255736536</c:v>
                </c:pt>
                <c:pt idx="20">
                  <c:v>2.5035919508001991</c:v>
                </c:pt>
                <c:pt idx="21">
                  <c:v>0.77359191469006139</c:v>
                </c:pt>
                <c:pt idx="22">
                  <c:v>0.83648403094530632</c:v>
                </c:pt>
                <c:pt idx="23">
                  <c:v>1.2348109633638351</c:v>
                </c:pt>
                <c:pt idx="24">
                  <c:v>0.82891339658641816</c:v>
                </c:pt>
                <c:pt idx="25">
                  <c:v>1.1694285458735989</c:v>
                </c:pt>
                <c:pt idx="26">
                  <c:v>1.132179044057571</c:v>
                </c:pt>
                <c:pt idx="27">
                  <c:v>0.99693385314036209</c:v>
                </c:pt>
                <c:pt idx="28">
                  <c:v>0.91828098580746942</c:v>
                </c:pt>
                <c:pt idx="29">
                  <c:v>1.0019137554742428</c:v>
                </c:pt>
                <c:pt idx="30">
                  <c:v>1.0387975375867637</c:v>
                </c:pt>
                <c:pt idx="31">
                  <c:v>0.82769278684552527</c:v>
                </c:pt>
                <c:pt idx="32">
                  <c:v>1.6504443014349741</c:v>
                </c:pt>
                <c:pt idx="33">
                  <c:v>1.0750645025333321</c:v>
                </c:pt>
                <c:pt idx="34">
                  <c:v>1.0843008436226007</c:v>
                </c:pt>
                <c:pt idx="35">
                  <c:v>1.0112556392806902</c:v>
                </c:pt>
                <c:pt idx="36">
                  <c:v>0.88621198642603449</c:v>
                </c:pt>
                <c:pt idx="37">
                  <c:v>0.83909325952143476</c:v>
                </c:pt>
                <c:pt idx="38">
                  <c:v>0.92586162654315429</c:v>
                </c:pt>
                <c:pt idx="39">
                  <c:v>1.0187740838847883</c:v>
                </c:pt>
                <c:pt idx="40">
                  <c:v>0.81696034216849922</c:v>
                </c:pt>
                <c:pt idx="41">
                  <c:v>0.80075570884997616</c:v>
                </c:pt>
                <c:pt idx="42">
                  <c:v>0.80888174246743094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5-4169-89CD-335A0C4DDE0C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43"/>
              <c:pt idx="0">
                <c:v>Bergen</c:v>
              </c:pt>
              <c:pt idx="1">
                <c:v>Kinn</c:v>
              </c:pt>
              <c:pt idx="2">
                <c:v>Etne</c:v>
              </c:pt>
              <c:pt idx="3">
                <c:v>Sveio</c:v>
              </c:pt>
              <c:pt idx="4">
                <c:v>Bømlo</c:v>
              </c:pt>
              <c:pt idx="5">
                <c:v>Stord</c:v>
              </c:pt>
              <c:pt idx="6">
                <c:v>Fitjar</c:v>
              </c:pt>
              <c:pt idx="7">
                <c:v>Tysnes</c:v>
              </c:pt>
              <c:pt idx="8">
                <c:v>Kvinnherad</c:v>
              </c:pt>
              <c:pt idx="9">
                <c:v>Ullensvang</c:v>
              </c:pt>
              <c:pt idx="10">
                <c:v>Eidfjord</c:v>
              </c:pt>
              <c:pt idx="11">
                <c:v>Ulvik</c:v>
              </c:pt>
              <c:pt idx="12">
                <c:v>Voss</c:v>
              </c:pt>
              <c:pt idx="13">
                <c:v>Kvam</c:v>
              </c:pt>
              <c:pt idx="14">
                <c:v>Samnanger</c:v>
              </c:pt>
              <c:pt idx="15">
                <c:v>Bjørnafjorden</c:v>
              </c:pt>
              <c:pt idx="16">
                <c:v>Austevoll</c:v>
              </c:pt>
              <c:pt idx="17">
                <c:v>Øygarden</c:v>
              </c:pt>
              <c:pt idx="18">
                <c:v>Askøy</c:v>
              </c:pt>
              <c:pt idx="19">
                <c:v>Vaksdal</c:v>
              </c:pt>
              <c:pt idx="20">
                <c:v>Modalen</c:v>
              </c:pt>
              <c:pt idx="21">
                <c:v>Osterøy</c:v>
              </c:pt>
              <c:pt idx="22">
                <c:v>Alver</c:v>
              </c:pt>
              <c:pt idx="23">
                <c:v>Austrheim</c:v>
              </c:pt>
              <c:pt idx="24">
                <c:v>Fedje</c:v>
              </c:pt>
              <c:pt idx="25">
                <c:v>Masfjorden</c:v>
              </c:pt>
              <c:pt idx="26">
                <c:v>Gulen</c:v>
              </c:pt>
              <c:pt idx="27">
                <c:v>Solund</c:v>
              </c:pt>
              <c:pt idx="28">
                <c:v>Hyllestad</c:v>
              </c:pt>
              <c:pt idx="29">
                <c:v>Høyanger</c:v>
              </c:pt>
              <c:pt idx="30">
                <c:v>Vik</c:v>
              </c:pt>
              <c:pt idx="31">
                <c:v>Sogndal</c:v>
              </c:pt>
              <c:pt idx="32">
                <c:v>Aurland</c:v>
              </c:pt>
              <c:pt idx="33">
                <c:v>Lærdal</c:v>
              </c:pt>
              <c:pt idx="34">
                <c:v>Årdal</c:v>
              </c:pt>
              <c:pt idx="35">
                <c:v>Luster</c:v>
              </c:pt>
              <c:pt idx="36">
                <c:v>Askvoll</c:v>
              </c:pt>
              <c:pt idx="37">
                <c:v>Fjaler</c:v>
              </c:pt>
              <c:pt idx="38">
                <c:v>Sunnfjord</c:v>
              </c:pt>
              <c:pt idx="39">
                <c:v>Bremanger</c:v>
              </c:pt>
              <c:pt idx="40">
                <c:v>Stad</c:v>
              </c:pt>
              <c:pt idx="41">
                <c:v>Gloppen</c:v>
              </c:pt>
              <c:pt idx="42">
                <c:v>Stryn</c:v>
              </c:pt>
            </c:strLit>
          </c:cat>
          <c:val>
            <c:numRef>
              <c:f>komm!$P$243:$P$285</c:f>
              <c:numCache>
                <c:formatCode>0.0\ %</c:formatCode>
                <c:ptCount val="43"/>
                <c:pt idx="0">
                  <c:v>1.0050887278044938</c:v>
                </c:pt>
                <c:pt idx="1">
                  <c:v>0.96549010054389284</c:v>
                </c:pt>
                <c:pt idx="2">
                  <c:v>0.95115569649943243</c:v>
                </c:pt>
                <c:pt idx="3">
                  <c:v>0.93902808930264625</c:v>
                </c:pt>
                <c:pt idx="4">
                  <c:v>0.950489221815629</c:v>
                </c:pt>
                <c:pt idx="5">
                  <c:v>0.96884736212793576</c:v>
                </c:pt>
                <c:pt idx="6">
                  <c:v>0.9435885163109814</c:v>
                </c:pt>
                <c:pt idx="7">
                  <c:v>0.98778681414367886</c:v>
                </c:pt>
                <c:pt idx="8">
                  <c:v>0.9726797791060714</c:v>
                </c:pt>
                <c:pt idx="9">
                  <c:v>0.98989991403966826</c:v>
                </c:pt>
                <c:pt idx="10">
                  <c:v>1.5004137270263072</c:v>
                </c:pt>
                <c:pt idx="11">
                  <c:v>1.0157350649442782</c:v>
                </c:pt>
                <c:pt idx="12">
                  <c:v>0.94423425893054524</c:v>
                </c:pt>
                <c:pt idx="13">
                  <c:v>0.94444836745887761</c:v>
                </c:pt>
                <c:pt idx="14">
                  <c:v>0.94265615137627279</c:v>
                </c:pt>
                <c:pt idx="15">
                  <c:v>0.94488348946704204</c:v>
                </c:pt>
                <c:pt idx="16">
                  <c:v>1.2103848413650582</c:v>
                </c:pt>
                <c:pt idx="17">
                  <c:v>0.94508698356486021</c:v>
                </c:pt>
                <c:pt idx="18">
                  <c:v>0.94141531266222245</c:v>
                </c:pt>
                <c:pt idx="19">
                  <c:v>0.94415420544054851</c:v>
                </c:pt>
                <c:pt idx="20">
                  <c:v>1.5872249893145152</c:v>
                </c:pt>
                <c:pt idx="21">
                  <c:v>0.93950090104718342</c:v>
                </c:pt>
                <c:pt idx="22">
                  <c:v>0.94264550685994541</c:v>
                </c:pt>
                <c:pt idx="23">
                  <c:v>1.0797125943399688</c:v>
                </c:pt>
                <c:pt idx="24">
                  <c:v>0.94226697514200108</c:v>
                </c:pt>
                <c:pt idx="25">
                  <c:v>1.0535596273438743</c:v>
                </c:pt>
                <c:pt idx="26">
                  <c:v>1.0386598266174634</c:v>
                </c:pt>
                <c:pt idx="27">
                  <c:v>0.98456175025057946</c:v>
                </c:pt>
                <c:pt idx="28">
                  <c:v>0.95310060331742252</c:v>
                </c:pt>
                <c:pt idx="29">
                  <c:v>0.98655371118413182</c:v>
                </c:pt>
                <c:pt idx="30">
                  <c:v>1.0013072240291401</c:v>
                </c:pt>
                <c:pt idx="31">
                  <c:v>0.94220594465495644</c:v>
                </c:pt>
                <c:pt idx="32">
                  <c:v>1.2459659295684244</c:v>
                </c:pt>
                <c:pt idx="33">
                  <c:v>1.0158140100077675</c:v>
                </c:pt>
                <c:pt idx="34">
                  <c:v>1.0195085464434748</c:v>
                </c:pt>
                <c:pt idx="35">
                  <c:v>0.99029046470671067</c:v>
                </c:pt>
                <c:pt idx="36">
                  <c:v>0.945131904633982</c:v>
                </c:pt>
                <c:pt idx="37">
                  <c:v>0.94277596828875199</c:v>
                </c:pt>
                <c:pt idx="38">
                  <c:v>0.95613285961169636</c:v>
                </c:pt>
                <c:pt idx="39">
                  <c:v>0.99329784254834996</c:v>
                </c:pt>
                <c:pt idx="40">
                  <c:v>0.94166932242110546</c:v>
                </c:pt>
                <c:pt idx="41">
                  <c:v>0.94085909075517937</c:v>
                </c:pt>
                <c:pt idx="42">
                  <c:v>0.94126539243605178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5-4169-89CD-335A0C4DD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.5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Skatt og skatteutjevning. Prosent av landsgjennomsnittet.</a:t>
            </a:r>
            <a:r>
              <a:rPr lang="nb-NO" baseline="0"/>
              <a:t> </a:t>
            </a:r>
          </a:p>
          <a:p>
            <a:pPr>
              <a:defRPr/>
            </a:pPr>
            <a:r>
              <a:rPr lang="nb-NO"/>
              <a:t>Trøndelag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skatt pr innbygger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komm!$F$286:$F$323</c:f>
              <c:numCache>
                <c:formatCode>0%</c:formatCode>
                <c:ptCount val="38"/>
                <c:pt idx="0">
                  <c:v>0.99120409209669369</c:v>
                </c:pt>
                <c:pt idx="1">
                  <c:v>0.71695081483350676</c:v>
                </c:pt>
                <c:pt idx="2">
                  <c:v>0.7628009189493139</c:v>
                </c:pt>
                <c:pt idx="3">
                  <c:v>2.5827304394106823</c:v>
                </c:pt>
                <c:pt idx="4">
                  <c:v>0.76485425532627693</c:v>
                </c:pt>
                <c:pt idx="5">
                  <c:v>0.82688579300420229</c:v>
                </c:pt>
                <c:pt idx="6">
                  <c:v>0.75571202299906193</c:v>
                </c:pt>
                <c:pt idx="7">
                  <c:v>0.78588616439972481</c:v>
                </c:pt>
                <c:pt idx="8">
                  <c:v>0.67692220015174787</c:v>
                </c:pt>
                <c:pt idx="9">
                  <c:v>0.67410520869538326</c:v>
                </c:pt>
                <c:pt idx="10">
                  <c:v>0.76652069498356434</c:v>
                </c:pt>
                <c:pt idx="11">
                  <c:v>0.74492126543457249</c:v>
                </c:pt>
                <c:pt idx="12">
                  <c:v>0.90375450086475473</c:v>
                </c:pt>
                <c:pt idx="13">
                  <c:v>0.76965089839764589</c:v>
                </c:pt>
                <c:pt idx="14">
                  <c:v>1.5462101950214606</c:v>
                </c:pt>
                <c:pt idx="15">
                  <c:v>0.76796194333403267</c:v>
                </c:pt>
                <c:pt idx="16">
                  <c:v>0.77486651143155638</c:v>
                </c:pt>
                <c:pt idx="17">
                  <c:v>0.71049081528367131</c:v>
                </c:pt>
                <c:pt idx="18">
                  <c:v>0.75316981998689969</c:v>
                </c:pt>
                <c:pt idx="19">
                  <c:v>0.71499101848269142</c:v>
                </c:pt>
                <c:pt idx="20">
                  <c:v>0.73019942303432916</c:v>
                </c:pt>
                <c:pt idx="21">
                  <c:v>0.78907488527332348</c:v>
                </c:pt>
                <c:pt idx="22">
                  <c:v>0.93393642256583531</c:v>
                </c:pt>
                <c:pt idx="23">
                  <c:v>1.1924913592477904</c:v>
                </c:pt>
                <c:pt idx="24">
                  <c:v>0.76872400641889582</c:v>
                </c:pt>
                <c:pt idx="25">
                  <c:v>0.61845702014493509</c:v>
                </c:pt>
                <c:pt idx="26">
                  <c:v>0.72523979890966428</c:v>
                </c:pt>
                <c:pt idx="27">
                  <c:v>1.0046699218648585</c:v>
                </c:pt>
                <c:pt idx="28">
                  <c:v>0.72565999773245471</c:v>
                </c:pt>
                <c:pt idx="29">
                  <c:v>0.76521846885664901</c:v>
                </c:pt>
                <c:pt idx="30">
                  <c:v>0.67924175039965029</c:v>
                </c:pt>
                <c:pt idx="31">
                  <c:v>0.84637536176295136</c:v>
                </c:pt>
                <c:pt idx="32">
                  <c:v>0.81838451333712892</c:v>
                </c:pt>
                <c:pt idx="33">
                  <c:v>0.75584560442640902</c:v>
                </c:pt>
                <c:pt idx="34">
                  <c:v>0.79655414980818062</c:v>
                </c:pt>
                <c:pt idx="35">
                  <c:v>0.75948968871700695</c:v>
                </c:pt>
                <c:pt idx="36">
                  <c:v>1.0874521473989458</c:v>
                </c:pt>
                <c:pt idx="37">
                  <c:v>0.75839364118542496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D2-4655-9FE4-61CA028BC3FE}"/>
            </c:ext>
          </c:extLst>
        </c:ser>
        <c:ser>
          <c:idx val="1"/>
          <c:order val="1"/>
          <c:tx>
            <c:v>skatt og skatteutjevning pr. innb.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Lit>
              <c:ptCount val="38"/>
              <c:pt idx="0">
                <c:v>Trondheim</c:v>
              </c:pt>
              <c:pt idx="1">
                <c:v>Steinkjer</c:v>
              </c:pt>
              <c:pt idx="2">
                <c:v>Namsos</c:v>
              </c:pt>
              <c:pt idx="3">
                <c:v>Frøya</c:v>
              </c:pt>
              <c:pt idx="4">
                <c:v>Osen</c:v>
              </c:pt>
              <c:pt idx="5">
                <c:v>Oppdal</c:v>
              </c:pt>
              <c:pt idx="6">
                <c:v>Rennebu</c:v>
              </c:pt>
              <c:pt idx="7">
                <c:v>Røros</c:v>
              </c:pt>
              <c:pt idx="8">
                <c:v>Holtålen</c:v>
              </c:pt>
              <c:pt idx="9">
                <c:v>Midtre Gauldal</c:v>
              </c:pt>
              <c:pt idx="10">
                <c:v>Melhus</c:v>
              </c:pt>
              <c:pt idx="11">
                <c:v>Skaun</c:v>
              </c:pt>
              <c:pt idx="12">
                <c:v>Malvik</c:v>
              </c:pt>
              <c:pt idx="13">
                <c:v>Selbu</c:v>
              </c:pt>
              <c:pt idx="14">
                <c:v>Tydal</c:v>
              </c:pt>
              <c:pt idx="15">
                <c:v>Meråker</c:v>
              </c:pt>
              <c:pt idx="16">
                <c:v>Stjørdal</c:v>
              </c:pt>
              <c:pt idx="17">
                <c:v>Frosta</c:v>
              </c:pt>
              <c:pt idx="18">
                <c:v>Levanger</c:v>
              </c:pt>
              <c:pt idx="19">
                <c:v>Verdal</c:v>
              </c:pt>
              <c:pt idx="20">
                <c:v>Snåsa</c:v>
              </c:pt>
              <c:pt idx="21">
                <c:v>Lierne</c:v>
              </c:pt>
              <c:pt idx="22">
                <c:v>Røyrvik</c:v>
              </c:pt>
              <c:pt idx="23">
                <c:v>Namsskogan</c:v>
              </c:pt>
              <c:pt idx="24">
                <c:v>Grong</c:v>
              </c:pt>
              <c:pt idx="25">
                <c:v>Høylandet</c:v>
              </c:pt>
              <c:pt idx="26">
                <c:v>Overhalla</c:v>
              </c:pt>
              <c:pt idx="27">
                <c:v>Flatanger</c:v>
              </c:pt>
              <c:pt idx="28">
                <c:v>Leka</c:v>
              </c:pt>
              <c:pt idx="29">
                <c:v>Inderøy</c:v>
              </c:pt>
              <c:pt idx="30">
                <c:v>Indre Fosen</c:v>
              </c:pt>
              <c:pt idx="31">
                <c:v>Heim</c:v>
              </c:pt>
              <c:pt idx="32">
                <c:v>Hitra</c:v>
              </c:pt>
              <c:pt idx="33">
                <c:v>Ørland</c:v>
              </c:pt>
              <c:pt idx="34">
                <c:v>Åfjord</c:v>
              </c:pt>
              <c:pt idx="35">
                <c:v>Orkland</c:v>
              </c:pt>
              <c:pt idx="36">
                <c:v>Nærøysund</c:v>
              </c:pt>
              <c:pt idx="37">
                <c:v>Rindal</c:v>
              </c:pt>
            </c:strLit>
          </c:cat>
          <c:val>
            <c:numRef>
              <c:f>komm!$P$286:$P$323</c:f>
              <c:numCache>
                <c:formatCode>0.0\ %</c:formatCode>
                <c:ptCount val="38"/>
                <c:pt idx="0">
                  <c:v>0.98226984583311205</c:v>
                </c:pt>
                <c:pt idx="1">
                  <c:v>0.93666884605435563</c:v>
                </c:pt>
                <c:pt idx="2">
                  <c:v>0.93896135126014613</c:v>
                </c:pt>
                <c:pt idx="3">
                  <c:v>1.6188803847587079</c:v>
                </c:pt>
                <c:pt idx="4">
                  <c:v>0.93906401807899409</c:v>
                </c:pt>
                <c:pt idx="5">
                  <c:v>0.94216559496289021</c:v>
                </c:pt>
                <c:pt idx="6">
                  <c:v>0.93860690646263345</c:v>
                </c:pt>
                <c:pt idx="7">
                  <c:v>0.94011561353266648</c:v>
                </c:pt>
                <c:pt idx="8">
                  <c:v>0.93466741532026776</c:v>
                </c:pt>
                <c:pt idx="9">
                  <c:v>0.9345265657474493</c:v>
                </c:pt>
                <c:pt idx="10">
                  <c:v>0.93914734006185852</c:v>
                </c:pt>
                <c:pt idx="11">
                  <c:v>0.93806736858440876</c:v>
                </c:pt>
                <c:pt idx="12">
                  <c:v>0.94729000934033658</c:v>
                </c:pt>
                <c:pt idx="13">
                  <c:v>0.93930385023256258</c:v>
                </c:pt>
                <c:pt idx="14">
                  <c:v>1.2042722870030191</c:v>
                </c:pt>
                <c:pt idx="15">
                  <c:v>0.93921940247938174</c:v>
                </c:pt>
                <c:pt idx="16">
                  <c:v>0.93956463088425834</c:v>
                </c:pt>
                <c:pt idx="17">
                  <c:v>0.93634584607686377</c:v>
                </c:pt>
                <c:pt idx="18">
                  <c:v>0.93847979631202538</c:v>
                </c:pt>
                <c:pt idx="19">
                  <c:v>0.93657085623681502</c:v>
                </c:pt>
                <c:pt idx="20">
                  <c:v>0.93733127646439673</c:v>
                </c:pt>
                <c:pt idx="21">
                  <c:v>0.94027504957634633</c:v>
                </c:pt>
                <c:pt idx="22">
                  <c:v>0.95936277802076875</c:v>
                </c:pt>
                <c:pt idx="23">
                  <c:v>1.062784752693551</c:v>
                </c:pt>
                <c:pt idx="24">
                  <c:v>0.9392575056336252</c:v>
                </c:pt>
                <c:pt idx="25">
                  <c:v>0.93174415631992702</c:v>
                </c:pt>
                <c:pt idx="26">
                  <c:v>0.93708329525816336</c:v>
                </c:pt>
                <c:pt idx="27">
                  <c:v>0.98765617774037806</c:v>
                </c:pt>
                <c:pt idx="28">
                  <c:v>0.93710430519930299</c:v>
                </c:pt>
                <c:pt idx="29">
                  <c:v>0.93908222875551262</c:v>
                </c:pt>
                <c:pt idx="30">
                  <c:v>0.93478339283266287</c:v>
                </c:pt>
                <c:pt idx="31">
                  <c:v>0.94314007340082795</c:v>
                </c:pt>
                <c:pt idx="32">
                  <c:v>0.94174053097953669</c:v>
                </c:pt>
                <c:pt idx="33">
                  <c:v>0.93861358553400076</c:v>
                </c:pt>
                <c:pt idx="34">
                  <c:v>0.94064901280308943</c:v>
                </c:pt>
                <c:pt idx="35">
                  <c:v>0.93879578974853062</c:v>
                </c:pt>
                <c:pt idx="36">
                  <c:v>1.0207690679540129</c:v>
                </c:pt>
                <c:pt idx="37">
                  <c:v>0.93874098737195144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D2-4655-9FE4-61CA028B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317632"/>
        <c:axId val="527315992"/>
      </c:lineChart>
      <c:catAx>
        <c:axId val="52731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5992"/>
        <c:crosses val="autoZero"/>
        <c:auto val="1"/>
        <c:lblAlgn val="ctr"/>
        <c:lblOffset val="100"/>
        <c:noMultiLvlLbl val="0"/>
      </c:catAx>
      <c:valAx>
        <c:axId val="527315992"/>
        <c:scaling>
          <c:orientation val="minMax"/>
          <c:max val="3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2731763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2EC4C02-5169-4B6B-BDFA-3E66E7B25D93}">
  <sheetPr/>
  <sheetViews>
    <sheetView zoomScale="81" workbookViewId="0" zoomToFit="1"/>
  </sheetViews>
  <sheetProtection content="1" objects="1"/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0340578-8FE3-44FF-8970-EAC356AE2DAF}">
  <sheetPr/>
  <sheetViews>
    <sheetView zoomScale="81" workbookViewId="0" zoomToFit="1"/>
  </sheetViews>
  <sheetProtection content="1" objects="1"/>
  <pageMargins left="0.7" right="0.7" top="0.75" bottom="0.75" header="0.3" footer="0.3"/>
  <pageSetup paperSize="0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65740</xdr:colOff>
      <xdr:row>34</xdr:row>
      <xdr:rowOff>124573</xdr:rowOff>
    </xdr:from>
    <xdr:to>
      <xdr:col>36</xdr:col>
      <xdr:colOff>65740</xdr:colOff>
      <xdr:row>51</xdr:row>
      <xdr:rowOff>19798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74AA6CA-753C-4958-91FF-589AC4A15D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36232</xdr:colOff>
      <xdr:row>9</xdr:row>
      <xdr:rowOff>95810</xdr:rowOff>
    </xdr:from>
    <xdr:to>
      <xdr:col>35</xdr:col>
      <xdr:colOff>741083</xdr:colOff>
      <xdr:row>28</xdr:row>
      <xdr:rowOff>32871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094DAADE-D7EF-459A-8EFC-ADD474DA2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79188</xdr:colOff>
      <xdr:row>55</xdr:row>
      <xdr:rowOff>82364</xdr:rowOff>
    </xdr:from>
    <xdr:to>
      <xdr:col>37</xdr:col>
      <xdr:colOff>757227</xdr:colOff>
      <xdr:row>73</xdr:row>
      <xdr:rowOff>177613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9FDF5862-C721-487B-8919-1A896052D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290793</xdr:colOff>
      <xdr:row>117</xdr:row>
      <xdr:rowOff>16913</xdr:rowOff>
    </xdr:from>
    <xdr:to>
      <xdr:col>40</xdr:col>
      <xdr:colOff>586067</xdr:colOff>
      <xdr:row>136</xdr:row>
      <xdr:rowOff>16913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2F9FBBFB-832B-46A7-AFE4-9FE05EA1B2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321235</xdr:colOff>
      <xdr:row>194</xdr:row>
      <xdr:rowOff>388470</xdr:rowOff>
    </xdr:from>
    <xdr:to>
      <xdr:col>37</xdr:col>
      <xdr:colOff>16435</xdr:colOff>
      <xdr:row>214</xdr:row>
      <xdr:rowOff>89833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FC35EC54-9928-415B-869F-9C353714B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318621</xdr:colOff>
      <xdr:row>150</xdr:row>
      <xdr:rowOff>99171</xdr:rowOff>
    </xdr:from>
    <xdr:to>
      <xdr:col>38</xdr:col>
      <xdr:colOff>32871</xdr:colOff>
      <xdr:row>169</xdr:row>
      <xdr:rowOff>137270</xdr:rowOff>
    </xdr:to>
    <xdr:graphicFrame macro="">
      <xdr:nvGraphicFramePr>
        <xdr:cNvPr id="17" name="Diagram 16">
          <a:extLst>
            <a:ext uri="{FF2B5EF4-FFF2-40B4-BE49-F238E27FC236}">
              <a16:creationId xmlns:a16="http://schemas.microsoft.com/office/drawing/2014/main" id="{4BE3E662-A716-4D0D-AAA3-655C9C4A6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552824</xdr:colOff>
      <xdr:row>219</xdr:row>
      <xdr:rowOff>164353</xdr:rowOff>
    </xdr:from>
    <xdr:to>
      <xdr:col>37</xdr:col>
      <xdr:colOff>248024</xdr:colOff>
      <xdr:row>239</xdr:row>
      <xdr:rowOff>82362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6AD99BEA-DC40-47E7-864A-732144C0CD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530411</xdr:colOff>
      <xdr:row>245</xdr:row>
      <xdr:rowOff>112059</xdr:rowOff>
    </xdr:from>
    <xdr:to>
      <xdr:col>38</xdr:col>
      <xdr:colOff>539230</xdr:colOff>
      <xdr:row>265</xdr:row>
      <xdr:rowOff>30069</xdr:rowOff>
    </xdr:to>
    <xdr:graphicFrame macro="">
      <xdr:nvGraphicFramePr>
        <xdr:cNvPr id="19" name="Diagram 18">
          <a:extLst>
            <a:ext uri="{FF2B5EF4-FFF2-40B4-BE49-F238E27FC236}">
              <a16:creationId xmlns:a16="http://schemas.microsoft.com/office/drawing/2014/main" id="{40AF432F-36FA-40AF-B40F-8DA8D3439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351118</xdr:colOff>
      <xdr:row>288</xdr:row>
      <xdr:rowOff>171824</xdr:rowOff>
    </xdr:from>
    <xdr:to>
      <xdr:col>40</xdr:col>
      <xdr:colOff>471768</xdr:colOff>
      <xdr:row>308</xdr:row>
      <xdr:rowOff>89834</xdr:rowOff>
    </xdr:to>
    <xdr:graphicFrame macro="">
      <xdr:nvGraphicFramePr>
        <xdr:cNvPr id="20" name="Diagram 19">
          <a:extLst>
            <a:ext uri="{FF2B5EF4-FFF2-40B4-BE49-F238E27FC236}">
              <a16:creationId xmlns:a16="http://schemas.microsoft.com/office/drawing/2014/main" id="{BB9411A9-901B-4789-8720-16C2BC58E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231589</xdr:colOff>
      <xdr:row>325</xdr:row>
      <xdr:rowOff>104588</xdr:rowOff>
    </xdr:from>
    <xdr:to>
      <xdr:col>37</xdr:col>
      <xdr:colOff>699019</xdr:colOff>
      <xdr:row>344</xdr:row>
      <xdr:rowOff>41648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0B992B1C-7CB5-4808-8C3C-3B98FCBADE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47623</xdr:colOff>
      <xdr:row>19</xdr:row>
      <xdr:rowOff>20107</xdr:rowOff>
    </xdr:from>
    <xdr:to>
      <xdr:col>24</xdr:col>
      <xdr:colOff>127000</xdr:colOff>
      <xdr:row>41</xdr:row>
      <xdr:rowOff>52916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837653-8E99-23C6-FFBB-A830FBFADE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264583</xdr:colOff>
      <xdr:row>19</xdr:row>
      <xdr:rowOff>0</xdr:rowOff>
    </xdr:from>
    <xdr:to>
      <xdr:col>36</xdr:col>
      <xdr:colOff>211666</xdr:colOff>
      <xdr:row>41</xdr:row>
      <xdr:rowOff>11643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1F78CD-3D81-4669-A3B8-EBBDE73B1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9C591-8B68-41CA-8F2B-7CD433C4B5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CB4019-B5C8-4547-9A7B-A5EAB6332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C368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V18" sqref="V18"/>
    </sheetView>
  </sheetViews>
  <sheetFormatPr baseColWidth="10" defaultRowHeight="15" x14ac:dyDescent="0.25"/>
  <cols>
    <col min="1" max="1" width="4.7109375" customWidth="1"/>
    <col min="2" max="2" width="11.5703125" style="84" customWidth="1"/>
    <col min="3" max="3" width="18.42578125" style="84" customWidth="1"/>
    <col min="4" max="4" width="17.28515625" style="84" bestFit="1" customWidth="1"/>
    <col min="5" max="5" width="14.42578125" style="84" bestFit="1" customWidth="1"/>
    <col min="6" max="7" width="11.42578125" style="84"/>
    <col min="8" max="8" width="14.42578125" style="84" bestFit="1" customWidth="1"/>
    <col min="9" max="9" width="9.85546875" style="84" bestFit="1" customWidth="1"/>
    <col min="10" max="10" width="14" style="84" bestFit="1" customWidth="1"/>
    <col min="11" max="11" width="11.42578125" style="84"/>
    <col min="12" max="12" width="13.7109375" style="84" bestFit="1" customWidth="1"/>
    <col min="13" max="13" width="17.85546875" style="84" bestFit="1" customWidth="1"/>
    <col min="14" max="14" width="17.28515625" style="84" bestFit="1" customWidth="1"/>
    <col min="15" max="15" width="13.85546875" style="84" bestFit="1" customWidth="1"/>
    <col min="16" max="16" width="11.42578125" style="84"/>
    <col min="17" max="17" width="12.5703125" style="84" customWidth="1"/>
    <col min="18" max="18" width="14.85546875" style="84" customWidth="1"/>
    <col min="19" max="19" width="13.28515625" style="84" bestFit="1" customWidth="1"/>
    <col min="20" max="20" width="13" style="84" customWidth="1"/>
    <col min="21" max="21" width="16.5703125" style="84" customWidth="1"/>
    <col min="22" max="22" width="13.140625" style="84" customWidth="1"/>
    <col min="24" max="24" width="17.28515625" style="84" bestFit="1" customWidth="1"/>
    <col min="25" max="25" width="13.85546875" style="84" bestFit="1" customWidth="1"/>
  </cols>
  <sheetData>
    <row r="1" spans="2:27" ht="30" x14ac:dyDescent="0.25">
      <c r="B1" s="67" t="s">
        <v>0</v>
      </c>
      <c r="C1" s="67" t="s">
        <v>1</v>
      </c>
      <c r="D1" s="228" t="s">
        <v>430</v>
      </c>
      <c r="E1" s="228"/>
      <c r="F1" s="228"/>
      <c r="G1" s="229" t="s">
        <v>379</v>
      </c>
      <c r="H1" s="229"/>
      <c r="I1" s="229" t="s">
        <v>2</v>
      </c>
      <c r="J1" s="229"/>
      <c r="K1" s="229"/>
      <c r="L1" s="229"/>
      <c r="M1" s="68" t="s">
        <v>431</v>
      </c>
      <c r="N1" s="230" t="s">
        <v>3</v>
      </c>
      <c r="O1" s="230"/>
      <c r="P1" s="230"/>
      <c r="Q1" s="69" t="s">
        <v>4</v>
      </c>
      <c r="R1" s="222" t="s">
        <v>432</v>
      </c>
      <c r="S1" s="222"/>
      <c r="T1" s="70" t="s">
        <v>5</v>
      </c>
      <c r="U1" s="71" t="s">
        <v>423</v>
      </c>
      <c r="V1" s="72" t="s">
        <v>423</v>
      </c>
      <c r="X1" t="s">
        <v>426</v>
      </c>
      <c r="Y1"/>
    </row>
    <row r="2" spans="2:27" x14ac:dyDescent="0.25">
      <c r="B2" s="179" t="s">
        <v>8</v>
      </c>
      <c r="C2" s="180"/>
      <c r="D2" s="223" t="s">
        <v>445</v>
      </c>
      <c r="E2" s="224"/>
      <c r="F2" s="224"/>
      <c r="G2" s="225" t="s">
        <v>9</v>
      </c>
      <c r="H2" s="225"/>
      <c r="I2" s="181" t="s">
        <v>10</v>
      </c>
      <c r="J2" s="181"/>
      <c r="K2" s="181"/>
      <c r="L2" s="181"/>
      <c r="M2" s="182" t="str">
        <f>D2</f>
        <v>Jan-aug</v>
      </c>
      <c r="N2" s="226" t="str">
        <f>D2</f>
        <v>Jan-aug</v>
      </c>
      <c r="O2" s="227"/>
      <c r="P2" s="227"/>
      <c r="Q2" s="183" t="str">
        <f>RIGHT(N2,3)</f>
        <v>aug</v>
      </c>
      <c r="R2" s="231" t="s">
        <v>381</v>
      </c>
      <c r="S2" s="231"/>
      <c r="T2" s="73" t="s">
        <v>11</v>
      </c>
      <c r="U2" s="76" t="str">
        <f>D2</f>
        <v>Jan-aug</v>
      </c>
      <c r="V2" s="74" t="str">
        <f>U2</f>
        <v>Jan-aug</v>
      </c>
      <c r="X2" t="s">
        <v>427</v>
      </c>
      <c r="Y2"/>
    </row>
    <row r="3" spans="2:27" x14ac:dyDescent="0.25">
      <c r="B3" s="184" t="s">
        <v>12</v>
      </c>
      <c r="C3" s="185"/>
      <c r="D3" s="177"/>
      <c r="E3" s="177"/>
      <c r="F3" s="75" t="s">
        <v>13</v>
      </c>
      <c r="G3" s="227" t="s">
        <v>14</v>
      </c>
      <c r="H3" s="227"/>
      <c r="I3" s="181" t="s">
        <v>15</v>
      </c>
      <c r="J3" s="181"/>
      <c r="K3" s="181" t="s">
        <v>16</v>
      </c>
      <c r="L3" s="181"/>
      <c r="M3" s="182" t="s">
        <v>17</v>
      </c>
      <c r="N3" s="186" t="s">
        <v>18</v>
      </c>
      <c r="O3" s="181"/>
      <c r="P3" s="186" t="s">
        <v>19</v>
      </c>
      <c r="Q3" s="187" t="s">
        <v>435</v>
      </c>
      <c r="R3" s="178" t="s">
        <v>6</v>
      </c>
      <c r="S3" s="188" t="s">
        <v>7</v>
      </c>
      <c r="T3" s="167">
        <v>44927</v>
      </c>
      <c r="V3" s="74"/>
      <c r="X3" s="186"/>
      <c r="Y3" s="181"/>
    </row>
    <row r="4" spans="2:27" x14ac:dyDescent="0.25">
      <c r="B4" s="185"/>
      <c r="C4" s="77">
        <f>J366</f>
        <v>-339.82373357138982</v>
      </c>
      <c r="D4" s="189" t="s">
        <v>20</v>
      </c>
      <c r="E4" s="177" t="s">
        <v>21</v>
      </c>
      <c r="F4" s="177" t="s">
        <v>22</v>
      </c>
      <c r="G4" s="186" t="s">
        <v>23</v>
      </c>
      <c r="H4" s="186" t="s">
        <v>20</v>
      </c>
      <c r="I4" s="186" t="s">
        <v>21</v>
      </c>
      <c r="J4" s="186" t="s">
        <v>20</v>
      </c>
      <c r="K4" s="186" t="s">
        <v>21</v>
      </c>
      <c r="L4" s="186" t="s">
        <v>20</v>
      </c>
      <c r="M4" s="183" t="s">
        <v>20</v>
      </c>
      <c r="N4" s="186" t="s">
        <v>20</v>
      </c>
      <c r="O4" s="186" t="s">
        <v>21</v>
      </c>
      <c r="P4" s="186" t="s">
        <v>24</v>
      </c>
      <c r="Q4" s="183" t="s">
        <v>20</v>
      </c>
      <c r="R4" s="188" t="s">
        <v>25</v>
      </c>
      <c r="S4" s="188" t="s">
        <v>21</v>
      </c>
      <c r="T4" s="190"/>
      <c r="U4" s="78" t="s">
        <v>20</v>
      </c>
      <c r="V4" s="189" t="s">
        <v>21</v>
      </c>
      <c r="X4" s="186" t="s">
        <v>20</v>
      </c>
      <c r="Y4" s="186" t="s">
        <v>21</v>
      </c>
    </row>
    <row r="5" spans="2:27" x14ac:dyDescent="0.25">
      <c r="B5" s="79"/>
      <c r="C5" s="79"/>
      <c r="D5" s="216">
        <v>1</v>
      </c>
      <c r="E5" s="80">
        <v>2</v>
      </c>
      <c r="F5" s="80">
        <v>3</v>
      </c>
      <c r="G5" s="80">
        <v>4</v>
      </c>
      <c r="H5" s="80">
        <v>5</v>
      </c>
      <c r="I5" s="80">
        <v>6</v>
      </c>
      <c r="J5" s="80">
        <v>7</v>
      </c>
      <c r="K5" s="80">
        <v>8</v>
      </c>
      <c r="L5" s="80">
        <v>9</v>
      </c>
      <c r="M5" s="80">
        <v>10</v>
      </c>
      <c r="N5" s="80">
        <v>11</v>
      </c>
      <c r="O5" s="80">
        <v>12</v>
      </c>
      <c r="P5" s="80">
        <v>13</v>
      </c>
      <c r="Q5" s="216">
        <v>14</v>
      </c>
      <c r="R5" s="81">
        <v>15</v>
      </c>
      <c r="S5" s="81">
        <v>16</v>
      </c>
      <c r="T5" s="82">
        <v>17</v>
      </c>
      <c r="U5" s="216">
        <v>18</v>
      </c>
      <c r="V5" s="216">
        <v>19</v>
      </c>
      <c r="X5" s="80">
        <v>21</v>
      </c>
      <c r="Y5" s="80">
        <v>22</v>
      </c>
    </row>
    <row r="6" spans="2:27" ht="18.75" customHeight="1" x14ac:dyDescent="0.25">
      <c r="B6" s="83"/>
      <c r="S6" s="217"/>
    </row>
    <row r="7" spans="2:27" ht="21.95" customHeight="1" x14ac:dyDescent="0.25">
      <c r="B7" s="85">
        <v>301</v>
      </c>
      <c r="C7" s="85" t="s">
        <v>26</v>
      </c>
      <c r="D7" s="1">
        <v>23885564</v>
      </c>
      <c r="E7" s="85">
        <f>D7/T7*1000</f>
        <v>33687.330844511642</v>
      </c>
      <c r="F7" s="86">
        <f t="shared" ref="F7:F70" si="0">E7/E$364</f>
        <v>1.415089435339977</v>
      </c>
      <c r="G7" s="191">
        <f t="shared" ref="G7:G70" si="1">($E$364+$Y$364-E7-Y7)*0.6</f>
        <v>-5927.4199946544804</v>
      </c>
      <c r="H7" s="191">
        <f>G7*T7/1000</f>
        <v>-4202760.0907498291</v>
      </c>
      <c r="I7" s="191">
        <f t="shared" ref="I7:I70" si="2">IF(E7+Y7&lt;(E$364+Y$364)*0.9,((E$364+Y$364)*0.9-E7-Y7)*0.35,0)</f>
        <v>0</v>
      </c>
      <c r="J7" s="87">
        <f t="shared" ref="J7:J70" si="3">I7*T7/1000</f>
        <v>0</v>
      </c>
      <c r="K7" s="191">
        <f>I7+J$366</f>
        <v>-339.82373357138982</v>
      </c>
      <c r="L7" s="87">
        <f t="shared" ref="L7:L70" si="4">K7*T7/1000</f>
        <v>-240947.60058025754</v>
      </c>
      <c r="M7" s="88">
        <f>+H7+L7</f>
        <v>-4443707.6913300864</v>
      </c>
      <c r="N7" s="88">
        <f>D7+M7</f>
        <v>19441856.308669914</v>
      </c>
      <c r="O7" s="88">
        <f>N7/T7*1000</f>
        <v>27420.087116285769</v>
      </c>
      <c r="P7" s="89">
        <f t="shared" ref="P7:P70" si="5">O7/O$364</f>
        <v>1.1518239831304256</v>
      </c>
      <c r="Q7" s="199">
        <v>-164826.74186927918</v>
      </c>
      <c r="R7" s="89">
        <f>(D7-U7)/U7</f>
        <v>7.5792552998746173E-3</v>
      </c>
      <c r="S7" s="89">
        <f>(E7-V7)/V7</f>
        <v>-5.5086441204826421E-3</v>
      </c>
      <c r="T7" s="91">
        <v>709037</v>
      </c>
      <c r="U7" s="194">
        <v>23705891</v>
      </c>
      <c r="V7" s="194">
        <v>33873.93027133849</v>
      </c>
      <c r="W7" s="201"/>
      <c r="X7" s="88">
        <v>0</v>
      </c>
      <c r="Y7" s="88">
        <f>X7*1000/T7</f>
        <v>0</v>
      </c>
      <c r="Z7" s="1"/>
      <c r="AA7" s="1"/>
    </row>
    <row r="8" spans="2:27" ht="24.95" customHeight="1" x14ac:dyDescent="0.25">
      <c r="B8" s="85">
        <v>1101</v>
      </c>
      <c r="C8" s="85" t="s">
        <v>27</v>
      </c>
      <c r="D8" s="1">
        <v>333812</v>
      </c>
      <c r="E8" s="85">
        <f t="shared" ref="E8:E71" si="6">D8/T8*1000</f>
        <v>22237.825594563987</v>
      </c>
      <c r="F8" s="86">
        <f t="shared" si="0"/>
        <v>0.93413491882297073</v>
      </c>
      <c r="G8" s="191">
        <f t="shared" si="1"/>
        <v>942.28315531411272</v>
      </c>
      <c r="H8" s="191">
        <f t="shared" ref="H8:H70" si="7">G8*T8/1000</f>
        <v>14144.612444420145</v>
      </c>
      <c r="I8" s="191">
        <f t="shared" si="2"/>
        <v>0</v>
      </c>
      <c r="J8" s="87">
        <f t="shared" si="3"/>
        <v>0</v>
      </c>
      <c r="K8" s="191">
        <f t="shared" ref="K8:K71" si="8">I8+J$366</f>
        <v>-339.82373357138982</v>
      </c>
      <c r="L8" s="87">
        <f t="shared" si="4"/>
        <v>-5101.0940646401323</v>
      </c>
      <c r="M8" s="88">
        <f t="shared" ref="M8:M71" si="9">+H8+L8</f>
        <v>9043.5183797800128</v>
      </c>
      <c r="N8" s="88">
        <f t="shared" ref="N8:N71" si="10">D8+M8</f>
        <v>342855.51837978</v>
      </c>
      <c r="O8" s="88">
        <f t="shared" ref="O8:O71" si="11">N8/T8*1000</f>
        <v>22840.285016306709</v>
      </c>
      <c r="P8" s="89">
        <f t="shared" si="5"/>
        <v>0.95944217652362296</v>
      </c>
      <c r="Q8" s="199">
        <v>1005.0149016204477</v>
      </c>
      <c r="R8" s="89">
        <f t="shared" ref="R8:S71" si="12">(D8-U8)/U8</f>
        <v>-4.1923660879573159E-2</v>
      </c>
      <c r="S8" s="89">
        <f t="shared" si="12"/>
        <v>-5.156122847714719E-2</v>
      </c>
      <c r="T8" s="91">
        <v>15011</v>
      </c>
      <c r="U8" s="194">
        <v>348419</v>
      </c>
      <c r="V8" s="194">
        <v>23446.769851951547</v>
      </c>
      <c r="W8" s="201"/>
      <c r="X8" s="88">
        <v>0</v>
      </c>
      <c r="Y8" s="88">
        <f t="shared" ref="Y8:Y71" si="13">X8*1000/T8</f>
        <v>0</v>
      </c>
    </row>
    <row r="9" spans="2:27" x14ac:dyDescent="0.25">
      <c r="B9" s="85">
        <v>1103</v>
      </c>
      <c r="C9" s="85" t="s">
        <v>28</v>
      </c>
      <c r="D9" s="1">
        <v>4421102</v>
      </c>
      <c r="E9" s="85">
        <f t="shared" si="6"/>
        <v>30279.239235400073</v>
      </c>
      <c r="F9" s="86">
        <f t="shared" si="0"/>
        <v>1.271927174934584</v>
      </c>
      <c r="G9" s="191">
        <f t="shared" si="1"/>
        <v>-3882.565029187539</v>
      </c>
      <c r="H9" s="191">
        <f t="shared" si="7"/>
        <v>-566897.2024767017</v>
      </c>
      <c r="I9" s="191">
        <f t="shared" si="2"/>
        <v>0</v>
      </c>
      <c r="J9" s="87">
        <f t="shared" si="3"/>
        <v>0</v>
      </c>
      <c r="K9" s="191">
        <f t="shared" si="8"/>
        <v>-339.82373357138982</v>
      </c>
      <c r="L9" s="87">
        <f t="shared" si="4"/>
        <v>-49618.003162492198</v>
      </c>
      <c r="M9" s="88">
        <f t="shared" si="9"/>
        <v>-616515.20563919388</v>
      </c>
      <c r="N9" s="88">
        <f t="shared" si="10"/>
        <v>3804586.7943608062</v>
      </c>
      <c r="O9" s="88">
        <f t="shared" si="11"/>
        <v>26056.850472641145</v>
      </c>
      <c r="P9" s="89">
        <f t="shared" si="5"/>
        <v>1.0945590789682684</v>
      </c>
      <c r="Q9" s="199">
        <v>-11802.136846279143</v>
      </c>
      <c r="R9" s="92">
        <f t="shared" si="12"/>
        <v>4.1551062505992727E-2</v>
      </c>
      <c r="S9" s="92">
        <f t="shared" si="12"/>
        <v>3.2192075895341107E-2</v>
      </c>
      <c r="T9" s="91">
        <v>146011</v>
      </c>
      <c r="U9" s="194">
        <v>4244729</v>
      </c>
      <c r="V9" s="194">
        <v>29334.888285337147</v>
      </c>
      <c r="W9" s="201"/>
      <c r="X9" s="88">
        <v>0</v>
      </c>
      <c r="Y9" s="88">
        <f t="shared" si="13"/>
        <v>0</v>
      </c>
      <c r="Z9" s="1"/>
      <c r="AA9" s="1"/>
    </row>
    <row r="10" spans="2:27" x14ac:dyDescent="0.25">
      <c r="B10" s="85">
        <v>1106</v>
      </c>
      <c r="C10" s="85" t="s">
        <v>29</v>
      </c>
      <c r="D10" s="1">
        <v>884492</v>
      </c>
      <c r="E10" s="85">
        <f>D10/T10*1000</f>
        <v>23365.262184651961</v>
      </c>
      <c r="F10" s="86">
        <f t="shared" si="0"/>
        <v>0.98149467003072033</v>
      </c>
      <c r="G10" s="191">
        <f t="shared" si="1"/>
        <v>265.82120126132793</v>
      </c>
      <c r="H10" s="191">
        <f t="shared" si="7"/>
        <v>10062.661573747568</v>
      </c>
      <c r="I10" s="191">
        <f t="shared" si="2"/>
        <v>0</v>
      </c>
      <c r="J10" s="87">
        <f t="shared" si="3"/>
        <v>0</v>
      </c>
      <c r="K10" s="191">
        <f t="shared" si="8"/>
        <v>-339.82373357138982</v>
      </c>
      <c r="L10" s="87">
        <f t="shared" si="4"/>
        <v>-12864.027434344962</v>
      </c>
      <c r="M10" s="88">
        <f t="shared" si="9"/>
        <v>-2801.3658605973942</v>
      </c>
      <c r="N10" s="88">
        <f t="shared" si="10"/>
        <v>881690.63413940265</v>
      </c>
      <c r="O10" s="88">
        <f t="shared" si="11"/>
        <v>23291.259652341902</v>
      </c>
      <c r="P10" s="89">
        <f t="shared" si="5"/>
        <v>0.97838607700672287</v>
      </c>
      <c r="Q10" s="199">
        <v>469.16187468145108</v>
      </c>
      <c r="R10" s="92">
        <f t="shared" si="12"/>
        <v>3.809350554848099E-2</v>
      </c>
      <c r="S10" s="92">
        <f t="shared" si="12"/>
        <v>2.6822697708554145E-2</v>
      </c>
      <c r="T10" s="91">
        <v>37855</v>
      </c>
      <c r="U10" s="194">
        <v>852035</v>
      </c>
      <c r="V10" s="194">
        <v>22754.914004914008</v>
      </c>
      <c r="W10" s="201"/>
      <c r="X10" s="88">
        <v>0</v>
      </c>
      <c r="Y10" s="88">
        <f t="shared" si="13"/>
        <v>0</v>
      </c>
      <c r="Z10" s="1"/>
    </row>
    <row r="11" spans="2:27" x14ac:dyDescent="0.25">
      <c r="B11" s="85">
        <v>1108</v>
      </c>
      <c r="C11" s="85" t="s">
        <v>30</v>
      </c>
      <c r="D11" s="1">
        <v>1942340</v>
      </c>
      <c r="E11" s="85">
        <f t="shared" si="6"/>
        <v>23529.825071473566</v>
      </c>
      <c r="F11" s="86">
        <f t="shared" si="0"/>
        <v>0.9884073935013078</v>
      </c>
      <c r="G11" s="191">
        <f t="shared" si="1"/>
        <v>167.08346916836527</v>
      </c>
      <c r="H11" s="191">
        <f t="shared" si="7"/>
        <v>13792.406212910217</v>
      </c>
      <c r="I11" s="191">
        <f t="shared" si="2"/>
        <v>0</v>
      </c>
      <c r="J11" s="87">
        <f t="shared" si="3"/>
        <v>0</v>
      </c>
      <c r="K11" s="191">
        <f t="shared" si="8"/>
        <v>-339.82373357138982</v>
      </c>
      <c r="L11" s="87">
        <f t="shared" si="4"/>
        <v>-28051.769558851087</v>
      </c>
      <c r="M11" s="88">
        <f t="shared" si="9"/>
        <v>-14259.36334594087</v>
      </c>
      <c r="N11" s="88">
        <f t="shared" si="10"/>
        <v>1928080.6366540592</v>
      </c>
      <c r="O11" s="88">
        <f t="shared" si="11"/>
        <v>23357.084807070543</v>
      </c>
      <c r="P11" s="89">
        <f t="shared" si="5"/>
        <v>0.98115116639495792</v>
      </c>
      <c r="Q11" s="199">
        <v>1404.0436146137345</v>
      </c>
      <c r="R11" s="92">
        <f t="shared" si="12"/>
        <v>1.0900407828474713E-2</v>
      </c>
      <c r="S11" s="92">
        <f t="shared" si="12"/>
        <v>-4.3216351880828278E-3</v>
      </c>
      <c r="T11" s="91">
        <v>82548</v>
      </c>
      <c r="U11" s="194">
        <v>1921396</v>
      </c>
      <c r="V11" s="194">
        <v>23631.953754381648</v>
      </c>
      <c r="W11" s="201"/>
      <c r="X11" s="88">
        <v>0</v>
      </c>
      <c r="Y11" s="88">
        <f t="shared" si="13"/>
        <v>0</v>
      </c>
      <c r="Z11" s="1"/>
      <c r="AA11" s="1"/>
    </row>
    <row r="12" spans="2:27" x14ac:dyDescent="0.25">
      <c r="B12" s="85">
        <v>1111</v>
      </c>
      <c r="C12" s="85" t="s">
        <v>31</v>
      </c>
      <c r="D12" s="1">
        <v>64346</v>
      </c>
      <c r="E12" s="85">
        <f t="shared" si="6"/>
        <v>19358.002406738869</v>
      </c>
      <c r="F12" s="86">
        <f t="shared" si="0"/>
        <v>0.81316340619265637</v>
      </c>
      <c r="G12" s="191">
        <f t="shared" si="1"/>
        <v>2670.1770680091831</v>
      </c>
      <c r="H12" s="191">
        <f t="shared" si="7"/>
        <v>8875.6685740625235</v>
      </c>
      <c r="I12" s="191">
        <f t="shared" si="2"/>
        <v>724.31287646896067</v>
      </c>
      <c r="J12" s="87">
        <f t="shared" si="3"/>
        <v>2407.6160013828253</v>
      </c>
      <c r="K12" s="191">
        <f t="shared" si="8"/>
        <v>384.48914289757084</v>
      </c>
      <c r="L12" s="87">
        <f t="shared" si="4"/>
        <v>1278.0419109915256</v>
      </c>
      <c r="M12" s="88">
        <f t="shared" si="9"/>
        <v>10153.710485054049</v>
      </c>
      <c r="N12" s="88">
        <f t="shared" si="10"/>
        <v>74499.710485054049</v>
      </c>
      <c r="O12" s="88">
        <f t="shared" si="11"/>
        <v>22412.668617645621</v>
      </c>
      <c r="P12" s="89">
        <f t="shared" si="5"/>
        <v>0.94147947562231304</v>
      </c>
      <c r="Q12" s="199">
        <v>616.04769241003487</v>
      </c>
      <c r="R12" s="92">
        <f t="shared" si="12"/>
        <v>6.2025483594111044E-2</v>
      </c>
      <c r="S12" s="92">
        <f t="shared" si="12"/>
        <v>4.8286886784680523E-2</v>
      </c>
      <c r="T12" s="91">
        <v>3324</v>
      </c>
      <c r="U12" s="194">
        <v>60588</v>
      </c>
      <c r="V12" s="194">
        <v>18466.321243523318</v>
      </c>
      <c r="W12" s="201"/>
      <c r="X12" s="88">
        <v>0</v>
      </c>
      <c r="Y12" s="88">
        <f t="shared" si="13"/>
        <v>0</v>
      </c>
      <c r="Z12" s="1"/>
      <c r="AA12" s="1"/>
    </row>
    <row r="13" spans="2:27" x14ac:dyDescent="0.25">
      <c r="B13" s="85">
        <v>1112</v>
      </c>
      <c r="C13" s="85" t="s">
        <v>32</v>
      </c>
      <c r="D13" s="1">
        <v>68501</v>
      </c>
      <c r="E13" s="85">
        <f t="shared" si="6"/>
        <v>21366.500311915159</v>
      </c>
      <c r="F13" s="86">
        <f t="shared" si="0"/>
        <v>0.89753352680672382</v>
      </c>
      <c r="G13" s="191">
        <f t="shared" si="1"/>
        <v>1465.0783249034096</v>
      </c>
      <c r="H13" s="191">
        <f t="shared" si="7"/>
        <v>4697.0411096403313</v>
      </c>
      <c r="I13" s="191">
        <f t="shared" si="2"/>
        <v>21.33860965725944</v>
      </c>
      <c r="J13" s="87">
        <f t="shared" si="3"/>
        <v>68.411582561173773</v>
      </c>
      <c r="K13" s="191">
        <f t="shared" si="8"/>
        <v>-318.48512391413038</v>
      </c>
      <c r="L13" s="87">
        <f t="shared" si="4"/>
        <v>-1021.0633072687019</v>
      </c>
      <c r="M13" s="88">
        <f t="shared" si="9"/>
        <v>3675.9778023716294</v>
      </c>
      <c r="N13" s="88">
        <f t="shared" si="10"/>
        <v>72176.977802371635</v>
      </c>
      <c r="O13" s="88">
        <f t="shared" si="11"/>
        <v>22513.093512904441</v>
      </c>
      <c r="P13" s="89">
        <f t="shared" si="5"/>
        <v>0.94569798165301666</v>
      </c>
      <c r="Q13" s="199">
        <v>373.84817155526207</v>
      </c>
      <c r="R13" s="92">
        <f t="shared" si="12"/>
        <v>9.5367542414890386E-2</v>
      </c>
      <c r="S13" s="92">
        <f t="shared" si="12"/>
        <v>8.5801013660175091E-2</v>
      </c>
      <c r="T13" s="91">
        <v>3206</v>
      </c>
      <c r="U13" s="194">
        <v>62537</v>
      </c>
      <c r="V13" s="194">
        <v>19678.099433606043</v>
      </c>
      <c r="W13" s="201"/>
      <c r="X13" s="88">
        <v>0</v>
      </c>
      <c r="Y13" s="88">
        <f t="shared" si="13"/>
        <v>0</v>
      </c>
      <c r="Z13" s="1"/>
      <c r="AA13" s="1"/>
    </row>
    <row r="14" spans="2:27" x14ac:dyDescent="0.25">
      <c r="B14" s="85">
        <v>1114</v>
      </c>
      <c r="C14" s="85" t="s">
        <v>33</v>
      </c>
      <c r="D14" s="1">
        <v>60366</v>
      </c>
      <c r="E14" s="85">
        <f t="shared" si="6"/>
        <v>21195.926966292136</v>
      </c>
      <c r="F14" s="86">
        <f t="shared" si="0"/>
        <v>0.89036832453956172</v>
      </c>
      <c r="G14" s="191">
        <f t="shared" si="1"/>
        <v>1567.4223322772232</v>
      </c>
      <c r="H14" s="191">
        <f t="shared" si="7"/>
        <v>4464.0188023255314</v>
      </c>
      <c r="I14" s="191">
        <f t="shared" si="2"/>
        <v>81.039280625317403</v>
      </c>
      <c r="J14" s="87">
        <f t="shared" si="3"/>
        <v>230.79987122090395</v>
      </c>
      <c r="K14" s="191">
        <f t="shared" si="8"/>
        <v>-258.78445294607241</v>
      </c>
      <c r="L14" s="87">
        <f t="shared" si="4"/>
        <v>-737.01812199041422</v>
      </c>
      <c r="M14" s="88">
        <f t="shared" si="9"/>
        <v>3727.0006803351171</v>
      </c>
      <c r="N14" s="88">
        <f t="shared" si="10"/>
        <v>64093.000680335113</v>
      </c>
      <c r="O14" s="88">
        <f t="shared" si="11"/>
        <v>22504.564845623285</v>
      </c>
      <c r="P14" s="89">
        <f t="shared" si="5"/>
        <v>0.94533972153965828</v>
      </c>
      <c r="Q14" s="199">
        <v>-227.18085800728886</v>
      </c>
      <c r="R14" s="92">
        <f t="shared" si="12"/>
        <v>-2.9719521015832195E-2</v>
      </c>
      <c r="S14" s="92">
        <f t="shared" si="12"/>
        <v>-4.982013487119246E-2</v>
      </c>
      <c r="T14" s="91">
        <v>2848</v>
      </c>
      <c r="U14" s="194">
        <v>62215</v>
      </c>
      <c r="V14" s="194">
        <v>22307.27859447831</v>
      </c>
      <c r="W14" s="201"/>
      <c r="X14" s="88">
        <v>0</v>
      </c>
      <c r="Y14" s="88">
        <f t="shared" si="13"/>
        <v>0</v>
      </c>
      <c r="Z14" s="1"/>
      <c r="AA14" s="1"/>
    </row>
    <row r="15" spans="2:27" x14ac:dyDescent="0.25">
      <c r="B15" s="85">
        <v>1119</v>
      </c>
      <c r="C15" s="85" t="s">
        <v>34</v>
      </c>
      <c r="D15" s="1">
        <v>379818</v>
      </c>
      <c r="E15" s="85">
        <f t="shared" si="6"/>
        <v>19330.144027685885</v>
      </c>
      <c r="F15" s="86">
        <f t="shared" si="0"/>
        <v>0.81199317106582092</v>
      </c>
      <c r="G15" s="191">
        <f t="shared" si="1"/>
        <v>2686.8920954409737</v>
      </c>
      <c r="H15" s="191">
        <f t="shared" si="7"/>
        <v>52794.742783319693</v>
      </c>
      <c r="I15" s="191">
        <f t="shared" si="2"/>
        <v>734.06330913750526</v>
      </c>
      <c r="J15" s="87">
        <f t="shared" si="3"/>
        <v>14423.609961242841</v>
      </c>
      <c r="K15" s="191">
        <f t="shared" si="8"/>
        <v>394.23957556611543</v>
      </c>
      <c r="L15" s="87">
        <f t="shared" si="4"/>
        <v>7746.4134202986024</v>
      </c>
      <c r="M15" s="88">
        <f t="shared" si="9"/>
        <v>60541.156203618295</v>
      </c>
      <c r="N15" s="88">
        <f t="shared" si="10"/>
        <v>440359.15620361827</v>
      </c>
      <c r="O15" s="88">
        <f t="shared" si="11"/>
        <v>22411.275698692974</v>
      </c>
      <c r="P15" s="89">
        <f t="shared" si="5"/>
        <v>0.94142096386597141</v>
      </c>
      <c r="Q15" s="199">
        <v>-361.94351439079037</v>
      </c>
      <c r="R15" s="92">
        <f t="shared" si="12"/>
        <v>2.0483941170464866E-2</v>
      </c>
      <c r="S15" s="92">
        <f t="shared" si="12"/>
        <v>2.1506503549944991E-3</v>
      </c>
      <c r="T15" s="91">
        <v>19649</v>
      </c>
      <c r="U15" s="194">
        <v>372194</v>
      </c>
      <c r="V15" s="194">
        <v>19288.660862354893</v>
      </c>
      <c r="W15" s="201"/>
      <c r="X15" s="88">
        <v>0</v>
      </c>
      <c r="Y15" s="88">
        <f t="shared" si="13"/>
        <v>0</v>
      </c>
      <c r="Z15" s="1"/>
      <c r="AA15" s="1"/>
    </row>
    <row r="16" spans="2:27" x14ac:dyDescent="0.25">
      <c r="B16" s="85">
        <v>1120</v>
      </c>
      <c r="C16" s="85" t="s">
        <v>35</v>
      </c>
      <c r="D16" s="1">
        <v>453839</v>
      </c>
      <c r="E16" s="85">
        <f t="shared" si="6"/>
        <v>22014.989085617268</v>
      </c>
      <c r="F16" s="86">
        <f t="shared" si="0"/>
        <v>0.92477431999506088</v>
      </c>
      <c r="G16" s="191">
        <f t="shared" si="1"/>
        <v>1075.985060682144</v>
      </c>
      <c r="H16" s="191">
        <f t="shared" si="7"/>
        <v>22181.432025962396</v>
      </c>
      <c r="I16" s="191">
        <f t="shared" si="2"/>
        <v>0</v>
      </c>
      <c r="J16" s="87">
        <f t="shared" si="3"/>
        <v>0</v>
      </c>
      <c r="K16" s="191">
        <f t="shared" si="8"/>
        <v>-339.82373357138982</v>
      </c>
      <c r="L16" s="87">
        <f t="shared" si="4"/>
        <v>-7005.4662675742011</v>
      </c>
      <c r="M16" s="88">
        <f t="shared" si="9"/>
        <v>15175.965758388196</v>
      </c>
      <c r="N16" s="88">
        <f t="shared" si="10"/>
        <v>469014.96575838822</v>
      </c>
      <c r="O16" s="88">
        <f t="shared" si="11"/>
        <v>22751.150412728024</v>
      </c>
      <c r="P16" s="89">
        <f t="shared" si="5"/>
        <v>0.95569793699245909</v>
      </c>
      <c r="Q16" s="199">
        <v>228.35741768747175</v>
      </c>
      <c r="R16" s="92">
        <f t="shared" si="12"/>
        <v>3.4471047329023785E-2</v>
      </c>
      <c r="S16" s="92">
        <f t="shared" si="12"/>
        <v>1.1789460455741269E-2</v>
      </c>
      <c r="T16" s="91">
        <v>20615</v>
      </c>
      <c r="U16" s="194">
        <v>438716</v>
      </c>
      <c r="V16" s="194">
        <v>21758.468481872736</v>
      </c>
      <c r="W16" s="201"/>
      <c r="X16" s="88">
        <v>0</v>
      </c>
      <c r="Y16" s="88">
        <f t="shared" si="13"/>
        <v>0</v>
      </c>
      <c r="Z16" s="1"/>
      <c r="AA16" s="1"/>
    </row>
    <row r="17" spans="2:27" x14ac:dyDescent="0.25">
      <c r="B17" s="85">
        <v>1121</v>
      </c>
      <c r="C17" s="85" t="s">
        <v>36</v>
      </c>
      <c r="D17" s="1">
        <v>464387</v>
      </c>
      <c r="E17" s="85">
        <f t="shared" si="6"/>
        <v>23476.416763560996</v>
      </c>
      <c r="F17" s="86">
        <f t="shared" si="0"/>
        <v>0.9861638933369492</v>
      </c>
      <c r="G17" s="191">
        <f t="shared" si="1"/>
        <v>199.12845391590744</v>
      </c>
      <c r="H17" s="191">
        <f t="shared" si="7"/>
        <v>3938.9599469105651</v>
      </c>
      <c r="I17" s="191">
        <f t="shared" si="2"/>
        <v>0</v>
      </c>
      <c r="J17" s="87">
        <f t="shared" si="3"/>
        <v>0</v>
      </c>
      <c r="K17" s="191">
        <f t="shared" si="8"/>
        <v>-339.82373357138982</v>
      </c>
      <c r="L17" s="87">
        <f t="shared" si="4"/>
        <v>-6722.0532737756621</v>
      </c>
      <c r="M17" s="88">
        <f t="shared" si="9"/>
        <v>-2783.093326865097</v>
      </c>
      <c r="N17" s="88">
        <f t="shared" si="10"/>
        <v>461603.90667313489</v>
      </c>
      <c r="O17" s="88">
        <f t="shared" si="11"/>
        <v>23335.721483905509</v>
      </c>
      <c r="P17" s="89">
        <f t="shared" si="5"/>
        <v>0.98025376632921424</v>
      </c>
      <c r="Q17" s="199">
        <v>972.60708606714843</v>
      </c>
      <c r="R17" s="92">
        <f t="shared" si="12"/>
        <v>9.1354960961182834E-3</v>
      </c>
      <c r="S17" s="92">
        <f t="shared" si="12"/>
        <v>-1.2699092262869534E-2</v>
      </c>
      <c r="T17" s="91">
        <v>19781</v>
      </c>
      <c r="U17" s="194">
        <v>460183</v>
      </c>
      <c r="V17" s="194">
        <v>23778.380612824887</v>
      </c>
      <c r="W17" s="201"/>
      <c r="X17" s="88">
        <v>0</v>
      </c>
      <c r="Y17" s="88">
        <f t="shared" si="13"/>
        <v>0</v>
      </c>
      <c r="Z17" s="1"/>
      <c r="AA17" s="1"/>
    </row>
    <row r="18" spans="2:27" x14ac:dyDescent="0.25">
      <c r="B18" s="85">
        <v>1122</v>
      </c>
      <c r="C18" s="85" t="s">
        <v>37</v>
      </c>
      <c r="D18" s="1">
        <v>243530</v>
      </c>
      <c r="E18" s="85">
        <f t="shared" si="6"/>
        <v>19795.968135262559</v>
      </c>
      <c r="F18" s="86">
        <f t="shared" si="0"/>
        <v>0.83156084700907007</v>
      </c>
      <c r="G18" s="191">
        <f t="shared" si="1"/>
        <v>2407.3976308949691</v>
      </c>
      <c r="H18" s="191">
        <f t="shared" si="7"/>
        <v>29615.805655269909</v>
      </c>
      <c r="I18" s="191">
        <f t="shared" si="2"/>
        <v>571.02487148566922</v>
      </c>
      <c r="J18" s="87">
        <f t="shared" si="3"/>
        <v>7024.7479690167029</v>
      </c>
      <c r="K18" s="191">
        <f t="shared" si="8"/>
        <v>231.2011379142794</v>
      </c>
      <c r="L18" s="87">
        <f t="shared" si="4"/>
        <v>2844.236398621465</v>
      </c>
      <c r="M18" s="88">
        <f t="shared" si="9"/>
        <v>32460.042053891375</v>
      </c>
      <c r="N18" s="88">
        <f t="shared" si="10"/>
        <v>275990.04205389135</v>
      </c>
      <c r="O18" s="88">
        <f t="shared" si="11"/>
        <v>22434.566904071806</v>
      </c>
      <c r="P18" s="89">
        <f t="shared" si="5"/>
        <v>0.94239934766313371</v>
      </c>
      <c r="Q18" s="199">
        <v>10.222326121598599</v>
      </c>
      <c r="R18" s="92">
        <f t="shared" si="12"/>
        <v>7.892460568737247E-3</v>
      </c>
      <c r="S18" s="92">
        <f t="shared" si="12"/>
        <v>-6.1174248773084427E-3</v>
      </c>
      <c r="T18" s="91">
        <v>12302</v>
      </c>
      <c r="U18" s="194">
        <v>241623</v>
      </c>
      <c r="V18" s="194">
        <v>19917.813865303768</v>
      </c>
      <c r="W18" s="201"/>
      <c r="X18" s="88">
        <v>0</v>
      </c>
      <c r="Y18" s="88">
        <f t="shared" si="13"/>
        <v>0</v>
      </c>
      <c r="Z18" s="1"/>
      <c r="AA18" s="1"/>
    </row>
    <row r="19" spans="2:27" x14ac:dyDescent="0.25">
      <c r="B19" s="85">
        <v>1124</v>
      </c>
      <c r="C19" s="85" t="s">
        <v>38</v>
      </c>
      <c r="D19" s="1">
        <v>840121</v>
      </c>
      <c r="E19" s="85">
        <f t="shared" si="6"/>
        <v>29670.52798869857</v>
      </c>
      <c r="F19" s="86">
        <f t="shared" si="0"/>
        <v>1.2463572994714389</v>
      </c>
      <c r="G19" s="191">
        <f t="shared" si="1"/>
        <v>-3517.338281166637</v>
      </c>
      <c r="H19" s="191">
        <f t="shared" si="7"/>
        <v>-99593.433431233338</v>
      </c>
      <c r="I19" s="191">
        <f t="shared" si="2"/>
        <v>0</v>
      </c>
      <c r="J19" s="87">
        <f t="shared" si="3"/>
        <v>0</v>
      </c>
      <c r="K19" s="191">
        <f t="shared" si="8"/>
        <v>-339.82373357138982</v>
      </c>
      <c r="L19" s="87">
        <f t="shared" si="4"/>
        <v>-9622.1090160739022</v>
      </c>
      <c r="M19" s="88">
        <f t="shared" si="9"/>
        <v>-109215.54244730723</v>
      </c>
      <c r="N19" s="88">
        <f t="shared" si="10"/>
        <v>730905.45755269274</v>
      </c>
      <c r="O19" s="88">
        <f t="shared" si="11"/>
        <v>25813.365973960539</v>
      </c>
      <c r="P19" s="89">
        <f t="shared" si="5"/>
        <v>1.0843311287830102</v>
      </c>
      <c r="Q19" s="199">
        <v>-2062.2224942120229</v>
      </c>
      <c r="R19" s="92">
        <f t="shared" si="12"/>
        <v>2.7133195097857023E-2</v>
      </c>
      <c r="S19" s="92">
        <f t="shared" si="12"/>
        <v>3.559676700415793E-5</v>
      </c>
      <c r="T19" s="91">
        <v>28315</v>
      </c>
      <c r="U19" s="194">
        <v>817928</v>
      </c>
      <c r="V19" s="194">
        <v>29669.471851421938</v>
      </c>
      <c r="W19" s="201"/>
      <c r="X19" s="88">
        <v>0</v>
      </c>
      <c r="Y19" s="88">
        <f t="shared" si="13"/>
        <v>0</v>
      </c>
      <c r="Z19" s="1"/>
      <c r="AA19" s="1"/>
    </row>
    <row r="20" spans="2:27" x14ac:dyDescent="0.25">
      <c r="B20" s="85">
        <v>1127</v>
      </c>
      <c r="C20" s="85" t="s">
        <v>39</v>
      </c>
      <c r="D20" s="1">
        <v>294673</v>
      </c>
      <c r="E20" s="85">
        <f t="shared" si="6"/>
        <v>25248.307771399195</v>
      </c>
      <c r="F20" s="86">
        <f t="shared" si="0"/>
        <v>1.0605949682516971</v>
      </c>
      <c r="G20" s="191">
        <f t="shared" si="1"/>
        <v>-864.0061507870123</v>
      </c>
      <c r="H20" s="191">
        <f t="shared" si="7"/>
        <v>-10083.815785835221</v>
      </c>
      <c r="I20" s="191">
        <f t="shared" si="2"/>
        <v>0</v>
      </c>
      <c r="J20" s="87">
        <f t="shared" si="3"/>
        <v>0</v>
      </c>
      <c r="K20" s="191">
        <f t="shared" si="8"/>
        <v>-339.82373357138982</v>
      </c>
      <c r="L20" s="87">
        <f t="shared" si="4"/>
        <v>-3966.0827945116907</v>
      </c>
      <c r="M20" s="88">
        <f t="shared" si="9"/>
        <v>-14049.898580346911</v>
      </c>
      <c r="N20" s="88">
        <f t="shared" si="10"/>
        <v>280623.1014196531</v>
      </c>
      <c r="O20" s="88">
        <f t="shared" si="11"/>
        <v>24044.477887040794</v>
      </c>
      <c r="P20" s="89">
        <f t="shared" si="5"/>
        <v>1.0100261962951136</v>
      </c>
      <c r="Q20" s="199">
        <v>-483.15069503616542</v>
      </c>
      <c r="R20" s="92">
        <f t="shared" si="12"/>
        <v>1.3091984253863476E-2</v>
      </c>
      <c r="S20" s="92">
        <f t="shared" si="12"/>
        <v>-5.7445302335916333E-3</v>
      </c>
      <c r="T20" s="91">
        <v>11671</v>
      </c>
      <c r="U20" s="194">
        <v>290865</v>
      </c>
      <c r="V20" s="194">
        <v>25394.185437401782</v>
      </c>
      <c r="W20" s="201"/>
      <c r="X20" s="88">
        <v>0</v>
      </c>
      <c r="Y20" s="88">
        <f t="shared" si="13"/>
        <v>0</v>
      </c>
      <c r="Z20" s="1"/>
      <c r="AA20" s="1"/>
    </row>
    <row r="21" spans="2:27" x14ac:dyDescent="0.25">
      <c r="B21" s="85">
        <v>1130</v>
      </c>
      <c r="C21" s="85" t="s">
        <v>40</v>
      </c>
      <c r="D21" s="1">
        <v>274935</v>
      </c>
      <c r="E21" s="85">
        <f t="shared" si="6"/>
        <v>20404.853792489237</v>
      </c>
      <c r="F21" s="86">
        <f t="shared" si="0"/>
        <v>0.857138048861258</v>
      </c>
      <c r="G21" s="191">
        <f t="shared" si="1"/>
        <v>2042.0662365589624</v>
      </c>
      <c r="H21" s="191">
        <f t="shared" si="7"/>
        <v>27514.800471395458</v>
      </c>
      <c r="I21" s="191">
        <f t="shared" si="2"/>
        <v>357.91489145633204</v>
      </c>
      <c r="J21" s="87">
        <f t="shared" si="3"/>
        <v>4822.5452474826179</v>
      </c>
      <c r="K21" s="191">
        <f t="shared" si="8"/>
        <v>18.09115788494222</v>
      </c>
      <c r="L21" s="87">
        <f t="shared" si="4"/>
        <v>243.76026134171147</v>
      </c>
      <c r="M21" s="88">
        <f t="shared" si="9"/>
        <v>27758.560732737169</v>
      </c>
      <c r="N21" s="88">
        <f t="shared" si="10"/>
        <v>302693.56073273718</v>
      </c>
      <c r="O21" s="88">
        <f t="shared" si="11"/>
        <v>22465.011186933145</v>
      </c>
      <c r="P21" s="89">
        <f t="shared" si="5"/>
        <v>0.9436782077557434</v>
      </c>
      <c r="Q21" s="199">
        <v>2110.188841014693</v>
      </c>
      <c r="R21" s="92">
        <f t="shared" si="12"/>
        <v>1.18059670183677E-2</v>
      </c>
      <c r="S21" s="93">
        <f t="shared" si="12"/>
        <v>-3.6632350898246524E-3</v>
      </c>
      <c r="T21" s="91">
        <v>13474</v>
      </c>
      <c r="U21" s="194">
        <v>271727</v>
      </c>
      <c r="V21" s="194">
        <v>20479.876394332226</v>
      </c>
      <c r="W21" s="201"/>
      <c r="X21" s="88">
        <v>0</v>
      </c>
      <c r="Y21" s="88">
        <f t="shared" si="13"/>
        <v>0</v>
      </c>
      <c r="Z21" s="1"/>
      <c r="AA21" s="1"/>
    </row>
    <row r="22" spans="2:27" x14ac:dyDescent="0.25">
      <c r="B22" s="85">
        <v>1133</v>
      </c>
      <c r="C22" s="85" t="s">
        <v>41</v>
      </c>
      <c r="D22" s="1">
        <v>77017</v>
      </c>
      <c r="E22" s="85">
        <f t="shared" si="6"/>
        <v>29407.025582283313</v>
      </c>
      <c r="F22" s="86">
        <f t="shared" si="0"/>
        <v>1.2352884655164438</v>
      </c>
      <c r="G22" s="191">
        <f t="shared" si="1"/>
        <v>-3359.2368373174832</v>
      </c>
      <c r="H22" s="191">
        <f t="shared" si="7"/>
        <v>-8797.8412769344886</v>
      </c>
      <c r="I22" s="191">
        <f t="shared" si="2"/>
        <v>0</v>
      </c>
      <c r="J22" s="87">
        <f t="shared" si="3"/>
        <v>0</v>
      </c>
      <c r="K22" s="191">
        <f t="shared" si="8"/>
        <v>-339.82373357138982</v>
      </c>
      <c r="L22" s="87">
        <f t="shared" si="4"/>
        <v>-889.99835822346995</v>
      </c>
      <c r="M22" s="88">
        <f t="shared" si="9"/>
        <v>-9687.8396351579577</v>
      </c>
      <c r="N22" s="88">
        <f t="shared" si="10"/>
        <v>67329.160364842042</v>
      </c>
      <c r="O22" s="88">
        <f t="shared" si="11"/>
        <v>25707.965011394441</v>
      </c>
      <c r="P22" s="89">
        <f t="shared" si="5"/>
        <v>1.0799035952010123</v>
      </c>
      <c r="Q22" s="199">
        <v>-495.89410250190122</v>
      </c>
      <c r="R22" s="92">
        <f t="shared" si="12"/>
        <v>2.9446360306894431E-2</v>
      </c>
      <c r="S22" s="93">
        <f t="shared" si="12"/>
        <v>-3.9644608561777419E-3</v>
      </c>
      <c r="T22" s="91">
        <v>2619</v>
      </c>
      <c r="U22" s="194">
        <v>74814</v>
      </c>
      <c r="V22" s="194">
        <v>29524.072612470402</v>
      </c>
      <c r="W22" s="201"/>
      <c r="X22" s="88">
        <v>0</v>
      </c>
      <c r="Y22" s="88">
        <f t="shared" si="13"/>
        <v>0</v>
      </c>
      <c r="Z22" s="1"/>
      <c r="AA22" s="1"/>
    </row>
    <row r="23" spans="2:27" x14ac:dyDescent="0.25">
      <c r="B23" s="85">
        <v>1134</v>
      </c>
      <c r="C23" s="85" t="s">
        <v>42</v>
      </c>
      <c r="D23" s="1">
        <v>122965</v>
      </c>
      <c r="E23" s="85">
        <f t="shared" si="6"/>
        <v>32231.979030144168</v>
      </c>
      <c r="F23" s="86">
        <f t="shared" si="0"/>
        <v>1.3539550882253315</v>
      </c>
      <c r="G23" s="191">
        <f t="shared" si="1"/>
        <v>-5054.2089060339958</v>
      </c>
      <c r="H23" s="191">
        <f t="shared" si="7"/>
        <v>-19281.806976519692</v>
      </c>
      <c r="I23" s="191">
        <f t="shared" si="2"/>
        <v>0</v>
      </c>
      <c r="J23" s="87">
        <f t="shared" si="3"/>
        <v>0</v>
      </c>
      <c r="K23" s="191">
        <f t="shared" si="8"/>
        <v>-339.82373357138982</v>
      </c>
      <c r="L23" s="87">
        <f t="shared" si="4"/>
        <v>-1296.4275435748523</v>
      </c>
      <c r="M23" s="88">
        <f t="shared" si="9"/>
        <v>-20578.234520094546</v>
      </c>
      <c r="N23" s="88">
        <f t="shared" si="10"/>
        <v>102386.76547990546</v>
      </c>
      <c r="O23" s="88">
        <f t="shared" si="11"/>
        <v>26837.946390538782</v>
      </c>
      <c r="P23" s="89">
        <f t="shared" si="5"/>
        <v>1.1273702442845674</v>
      </c>
      <c r="Q23" s="199">
        <v>47.82268001346165</v>
      </c>
      <c r="R23" s="92">
        <f t="shared" si="12"/>
        <v>1.3751370602735435E-2</v>
      </c>
      <c r="S23" s="92">
        <f t="shared" si="12"/>
        <v>5.5138103173658047E-3</v>
      </c>
      <c r="T23" s="91">
        <v>3815</v>
      </c>
      <c r="U23" s="194">
        <v>121297</v>
      </c>
      <c r="V23" s="194">
        <v>32055.232558139538</v>
      </c>
      <c r="W23" s="201"/>
      <c r="X23" s="88">
        <v>0</v>
      </c>
      <c r="Y23" s="88">
        <f t="shared" si="13"/>
        <v>0</v>
      </c>
      <c r="Z23" s="1"/>
      <c r="AA23" s="1"/>
    </row>
    <row r="24" spans="2:27" x14ac:dyDescent="0.25">
      <c r="B24" s="85">
        <v>1135</v>
      </c>
      <c r="C24" s="85" t="s">
        <v>43</v>
      </c>
      <c r="D24" s="1">
        <v>105982</v>
      </c>
      <c r="E24" s="85">
        <f t="shared" si="6"/>
        <v>23328.637464230684</v>
      </c>
      <c r="F24" s="86">
        <f t="shared" si="0"/>
        <v>0.97995619091583741</v>
      </c>
      <c r="G24" s="191">
        <f t="shared" si="1"/>
        <v>287.79603351409457</v>
      </c>
      <c r="H24" s="191">
        <f t="shared" si="7"/>
        <v>1307.4573802545317</v>
      </c>
      <c r="I24" s="191">
        <f t="shared" si="2"/>
        <v>0</v>
      </c>
      <c r="J24" s="87">
        <f t="shared" si="3"/>
        <v>0</v>
      </c>
      <c r="K24" s="191">
        <f t="shared" si="8"/>
        <v>-339.82373357138982</v>
      </c>
      <c r="L24" s="87">
        <f t="shared" si="4"/>
        <v>-1543.8192216148238</v>
      </c>
      <c r="M24" s="88">
        <f t="shared" si="9"/>
        <v>-236.36184136029215</v>
      </c>
      <c r="N24" s="88">
        <f t="shared" si="10"/>
        <v>105745.6381586397</v>
      </c>
      <c r="O24" s="88">
        <f t="shared" si="11"/>
        <v>23276.60976417339</v>
      </c>
      <c r="P24" s="89">
        <f t="shared" si="5"/>
        <v>0.97777068536076972</v>
      </c>
      <c r="Q24" s="199">
        <v>512.31985197933238</v>
      </c>
      <c r="R24" s="92">
        <f t="shared" si="12"/>
        <v>-1.0568179696398229E-2</v>
      </c>
      <c r="S24" s="92">
        <f t="shared" si="12"/>
        <v>-1.4488446648954892E-2</v>
      </c>
      <c r="T24" s="91">
        <v>4543</v>
      </c>
      <c r="U24" s="194">
        <v>107114</v>
      </c>
      <c r="V24" s="194">
        <v>23671.602209944751</v>
      </c>
      <c r="W24" s="201"/>
      <c r="X24" s="88">
        <v>0</v>
      </c>
      <c r="Y24" s="88">
        <f t="shared" si="13"/>
        <v>0</v>
      </c>
      <c r="Z24" s="1"/>
      <c r="AA24" s="1"/>
    </row>
    <row r="25" spans="2:27" x14ac:dyDescent="0.25">
      <c r="B25" s="85">
        <v>1144</v>
      </c>
      <c r="C25" s="85" t="s">
        <v>44</v>
      </c>
      <c r="D25" s="1">
        <v>11408</v>
      </c>
      <c r="E25" s="85">
        <f t="shared" si="6"/>
        <v>21323.364485981307</v>
      </c>
      <c r="F25" s="86">
        <f t="shared" si="0"/>
        <v>0.89572153844096691</v>
      </c>
      <c r="G25" s="191">
        <f t="shared" si="1"/>
        <v>1490.9598204637207</v>
      </c>
      <c r="H25" s="191">
        <f t="shared" si="7"/>
        <v>797.66350394809058</v>
      </c>
      <c r="I25" s="191">
        <f t="shared" si="2"/>
        <v>36.436148734107697</v>
      </c>
      <c r="J25" s="87">
        <f t="shared" si="3"/>
        <v>19.493339572747615</v>
      </c>
      <c r="K25" s="191">
        <f t="shared" si="8"/>
        <v>-303.38758483728213</v>
      </c>
      <c r="L25" s="87">
        <f t="shared" si="4"/>
        <v>-162.31235788794595</v>
      </c>
      <c r="M25" s="88">
        <f t="shared" si="9"/>
        <v>635.35114606014463</v>
      </c>
      <c r="N25" s="88">
        <f t="shared" si="10"/>
        <v>12043.351146060144</v>
      </c>
      <c r="O25" s="88">
        <f t="shared" si="11"/>
        <v>22510.936721607744</v>
      </c>
      <c r="P25" s="89">
        <f t="shared" si="5"/>
        <v>0.94560738223472862</v>
      </c>
      <c r="Q25" s="199">
        <v>65.592957511560599</v>
      </c>
      <c r="R25" s="92">
        <f t="shared" si="12"/>
        <v>4.9976990335941093E-2</v>
      </c>
      <c r="S25" s="92">
        <f t="shared" si="12"/>
        <v>2.642610457139662E-2</v>
      </c>
      <c r="T25" s="91">
        <v>535</v>
      </c>
      <c r="U25" s="194">
        <v>10865</v>
      </c>
      <c r="V25" s="194">
        <v>20774.37858508604</v>
      </c>
      <c r="W25" s="201"/>
      <c r="X25" s="88">
        <v>0</v>
      </c>
      <c r="Y25" s="88">
        <f t="shared" si="13"/>
        <v>0</v>
      </c>
      <c r="Z25" s="1"/>
      <c r="AA25" s="1"/>
    </row>
    <row r="26" spans="2:27" x14ac:dyDescent="0.25">
      <c r="B26" s="85">
        <v>1145</v>
      </c>
      <c r="C26" s="85" t="s">
        <v>45</v>
      </c>
      <c r="D26" s="1">
        <v>18124</v>
      </c>
      <c r="E26" s="85">
        <f t="shared" si="6"/>
        <v>20880.184331797234</v>
      </c>
      <c r="F26" s="86">
        <f t="shared" si="0"/>
        <v>0.8771050574548992</v>
      </c>
      <c r="G26" s="191">
        <f t="shared" si="1"/>
        <v>1756.8679129741643</v>
      </c>
      <c r="H26" s="191">
        <f t="shared" si="7"/>
        <v>1524.9613484615747</v>
      </c>
      <c r="I26" s="191">
        <f t="shared" si="2"/>
        <v>191.54920269853301</v>
      </c>
      <c r="J26" s="87">
        <f t="shared" si="3"/>
        <v>166.26470794232665</v>
      </c>
      <c r="K26" s="191">
        <f t="shared" si="8"/>
        <v>-148.27453087285681</v>
      </c>
      <c r="L26" s="87">
        <f t="shared" si="4"/>
        <v>-128.70229279763973</v>
      </c>
      <c r="M26" s="88">
        <f t="shared" si="9"/>
        <v>1396.259055663935</v>
      </c>
      <c r="N26" s="88">
        <f t="shared" si="10"/>
        <v>19520.259055663933</v>
      </c>
      <c r="O26" s="88">
        <f t="shared" si="11"/>
        <v>22488.77771389854</v>
      </c>
      <c r="P26" s="89">
        <f t="shared" si="5"/>
        <v>0.94467655818542517</v>
      </c>
      <c r="Q26" s="199">
        <v>-39.515584533117817</v>
      </c>
      <c r="R26" s="92">
        <f t="shared" si="12"/>
        <v>-5.3230946037716137E-2</v>
      </c>
      <c r="S26" s="92">
        <f t="shared" si="12"/>
        <v>-6.7410666891990018E-2</v>
      </c>
      <c r="T26" s="91">
        <v>868</v>
      </c>
      <c r="U26" s="194">
        <v>19143</v>
      </c>
      <c r="V26" s="194">
        <v>22389.473684210527</v>
      </c>
      <c r="W26" s="201"/>
      <c r="X26" s="88">
        <v>0</v>
      </c>
      <c r="Y26" s="88">
        <f t="shared" si="13"/>
        <v>0</v>
      </c>
      <c r="Z26" s="1"/>
      <c r="AA26" s="1"/>
    </row>
    <row r="27" spans="2:27" x14ac:dyDescent="0.25">
      <c r="B27" s="85">
        <v>1146</v>
      </c>
      <c r="C27" s="85" t="s">
        <v>46</v>
      </c>
      <c r="D27" s="1">
        <v>238704</v>
      </c>
      <c r="E27" s="85">
        <f t="shared" si="6"/>
        <v>20929.7676457694</v>
      </c>
      <c r="F27" s="86">
        <f t="shared" si="0"/>
        <v>0.87918788271923998</v>
      </c>
      <c r="G27" s="191">
        <f t="shared" si="1"/>
        <v>1727.117924590865</v>
      </c>
      <c r="H27" s="191">
        <f t="shared" si="7"/>
        <v>19697.779929958815</v>
      </c>
      <c r="I27" s="191">
        <f t="shared" si="2"/>
        <v>174.19504280827513</v>
      </c>
      <c r="J27" s="87">
        <f t="shared" si="3"/>
        <v>1986.694463228378</v>
      </c>
      <c r="K27" s="191">
        <f t="shared" si="8"/>
        <v>-165.62869076311469</v>
      </c>
      <c r="L27" s="87">
        <f t="shared" si="4"/>
        <v>-1888.9952181533231</v>
      </c>
      <c r="M27" s="88">
        <f t="shared" si="9"/>
        <v>17808.784711805492</v>
      </c>
      <c r="N27" s="88">
        <f t="shared" si="10"/>
        <v>256512.78471180549</v>
      </c>
      <c r="O27" s="88">
        <f t="shared" si="11"/>
        <v>22491.256879597149</v>
      </c>
      <c r="P27" s="89">
        <f t="shared" si="5"/>
        <v>0.94478069944864229</v>
      </c>
      <c r="Q27" s="199">
        <v>1737.1800788015535</v>
      </c>
      <c r="R27" s="92">
        <f t="shared" si="12"/>
        <v>8.7221095334685597E-3</v>
      </c>
      <c r="S27" s="92">
        <f t="shared" si="12"/>
        <v>-2.0682541108175854E-3</v>
      </c>
      <c r="T27" s="91">
        <v>11405</v>
      </c>
      <c r="U27" s="194">
        <v>236640</v>
      </c>
      <c r="V27" s="194">
        <v>20973.145440042543</v>
      </c>
      <c r="W27" s="201"/>
      <c r="X27" s="88">
        <v>0</v>
      </c>
      <c r="Y27" s="88">
        <f t="shared" si="13"/>
        <v>0</v>
      </c>
      <c r="Z27" s="1"/>
      <c r="AA27" s="1"/>
    </row>
    <row r="28" spans="2:27" x14ac:dyDescent="0.25">
      <c r="B28" s="85">
        <v>1149</v>
      </c>
      <c r="C28" s="85" t="s">
        <v>47</v>
      </c>
      <c r="D28" s="1">
        <v>857648</v>
      </c>
      <c r="E28" s="85">
        <f t="shared" si="6"/>
        <v>19990.39694193879</v>
      </c>
      <c r="F28" s="86">
        <f t="shared" si="0"/>
        <v>0.83972813552246428</v>
      </c>
      <c r="G28" s="191">
        <f t="shared" si="1"/>
        <v>2290.7403468892303</v>
      </c>
      <c r="H28" s="191">
        <f t="shared" si="7"/>
        <v>98279.633102588647</v>
      </c>
      <c r="I28" s="191">
        <f t="shared" si="2"/>
        <v>502.97478914898835</v>
      </c>
      <c r="J28" s="87">
        <f t="shared" si="3"/>
        <v>21579.127378859048</v>
      </c>
      <c r="K28" s="191">
        <f t="shared" si="8"/>
        <v>163.15105557759853</v>
      </c>
      <c r="L28" s="87">
        <f t="shared" si="4"/>
        <v>6999.669737445709</v>
      </c>
      <c r="M28" s="88">
        <f t="shared" si="9"/>
        <v>105279.30284003436</v>
      </c>
      <c r="N28" s="88">
        <f t="shared" si="10"/>
        <v>962927.30284003436</v>
      </c>
      <c r="O28" s="88">
        <f t="shared" si="11"/>
        <v>22444.288344405621</v>
      </c>
      <c r="P28" s="89">
        <f t="shared" si="5"/>
        <v>0.94280771208880354</v>
      </c>
      <c r="Q28" s="199">
        <v>6651.5865515847254</v>
      </c>
      <c r="R28" s="92">
        <f t="shared" si="12"/>
        <v>2.0223923581375296E-3</v>
      </c>
      <c r="S28" s="92">
        <f t="shared" si="12"/>
        <v>-6.4323102508560132E-3</v>
      </c>
      <c r="T28" s="91">
        <v>42903</v>
      </c>
      <c r="U28" s="194">
        <v>855917</v>
      </c>
      <c r="V28" s="194">
        <v>20119.813826661339</v>
      </c>
      <c r="W28" s="201"/>
      <c r="X28" s="88">
        <v>0</v>
      </c>
      <c r="Y28" s="88">
        <f t="shared" si="13"/>
        <v>0</v>
      </c>
      <c r="Z28" s="1"/>
      <c r="AA28" s="1"/>
    </row>
    <row r="29" spans="2:27" x14ac:dyDescent="0.25">
      <c r="B29" s="85">
        <v>1151</v>
      </c>
      <c r="C29" s="85" t="s">
        <v>48</v>
      </c>
      <c r="D29" s="1">
        <v>4699</v>
      </c>
      <c r="E29" s="85">
        <f t="shared" si="6"/>
        <v>22591.346153846152</v>
      </c>
      <c r="F29" s="86">
        <f t="shared" si="0"/>
        <v>0.94898510718976958</v>
      </c>
      <c r="G29" s="191">
        <f t="shared" si="1"/>
        <v>730.17081974481334</v>
      </c>
      <c r="H29" s="191">
        <f t="shared" si="7"/>
        <v>151.87553050692117</v>
      </c>
      <c r="I29" s="191">
        <f t="shared" si="2"/>
        <v>0</v>
      </c>
      <c r="J29" s="87">
        <f t="shared" si="3"/>
        <v>0</v>
      </c>
      <c r="K29" s="191">
        <f t="shared" si="8"/>
        <v>-339.82373357138982</v>
      </c>
      <c r="L29" s="87">
        <f t="shared" si="4"/>
        <v>-70.68333658284908</v>
      </c>
      <c r="M29" s="88">
        <f t="shared" si="9"/>
        <v>81.192193924072086</v>
      </c>
      <c r="N29" s="88">
        <f t="shared" si="10"/>
        <v>4780.1921939240719</v>
      </c>
      <c r="O29" s="88">
        <f t="shared" si="11"/>
        <v>22981.693240019576</v>
      </c>
      <c r="P29" s="89">
        <f t="shared" si="5"/>
        <v>0.96538225187034254</v>
      </c>
      <c r="Q29" s="199">
        <v>26.942049133106181</v>
      </c>
      <c r="R29" s="92">
        <f t="shared" si="12"/>
        <v>9.4827586206896547E-2</v>
      </c>
      <c r="S29" s="92">
        <f t="shared" si="12"/>
        <v>-1.0444297082228165E-2</v>
      </c>
      <c r="T29" s="91">
        <v>208</v>
      </c>
      <c r="U29" s="194">
        <v>4292</v>
      </c>
      <c r="V29" s="194">
        <v>22829.787234042553</v>
      </c>
      <c r="W29" s="201"/>
      <c r="X29" s="88">
        <v>0</v>
      </c>
      <c r="Y29" s="88">
        <f t="shared" si="13"/>
        <v>0</v>
      </c>
      <c r="Z29" s="1"/>
      <c r="AA29" s="1"/>
    </row>
    <row r="30" spans="2:27" x14ac:dyDescent="0.25">
      <c r="B30" s="85">
        <v>1160</v>
      </c>
      <c r="C30" s="85" t="s">
        <v>49</v>
      </c>
      <c r="D30" s="1">
        <v>230639</v>
      </c>
      <c r="E30" s="85">
        <f t="shared" si="6"/>
        <v>26078.584350972411</v>
      </c>
      <c r="F30" s="86">
        <f t="shared" si="0"/>
        <v>1.0954720447878954</v>
      </c>
      <c r="G30" s="191">
        <f t="shared" si="1"/>
        <v>-1362.1720985309416</v>
      </c>
      <c r="H30" s="191">
        <f t="shared" si="7"/>
        <v>-12047.050039407648</v>
      </c>
      <c r="I30" s="191">
        <f t="shared" si="2"/>
        <v>0</v>
      </c>
      <c r="J30" s="87">
        <f t="shared" si="3"/>
        <v>0</v>
      </c>
      <c r="K30" s="191">
        <f t="shared" si="8"/>
        <v>-339.82373357138982</v>
      </c>
      <c r="L30" s="87">
        <f t="shared" si="4"/>
        <v>-3005.4010997053715</v>
      </c>
      <c r="M30" s="88">
        <f t="shared" si="9"/>
        <v>-15052.45113911302</v>
      </c>
      <c r="N30" s="88">
        <f t="shared" si="10"/>
        <v>215586.54886088698</v>
      </c>
      <c r="O30" s="88">
        <f t="shared" si="11"/>
        <v>24376.588518870078</v>
      </c>
      <c r="P30" s="89">
        <f t="shared" si="5"/>
        <v>1.0239770269095929</v>
      </c>
      <c r="Q30" s="199">
        <v>-2110.5986416673531</v>
      </c>
      <c r="R30" s="92">
        <f t="shared" si="12"/>
        <v>-6.9748963425455363E-2</v>
      </c>
      <c r="S30" s="92">
        <f t="shared" si="12"/>
        <v>-7.7006688609042445E-2</v>
      </c>
      <c r="T30" s="91">
        <v>8844</v>
      </c>
      <c r="U30" s="194">
        <v>247932</v>
      </c>
      <c r="V30" s="194">
        <v>28254.358974358976</v>
      </c>
      <c r="W30" s="201"/>
      <c r="X30" s="88">
        <v>0</v>
      </c>
      <c r="Y30" s="88">
        <f t="shared" si="13"/>
        <v>0</v>
      </c>
      <c r="Z30" s="1"/>
      <c r="AA30" s="1"/>
    </row>
    <row r="31" spans="2:27" ht="27.95" customHeight="1" x14ac:dyDescent="0.25">
      <c r="B31" s="85">
        <v>1505</v>
      </c>
      <c r="C31" s="85" t="s">
        <v>50</v>
      </c>
      <c r="D31" s="1">
        <v>487799</v>
      </c>
      <c r="E31" s="85">
        <f t="shared" si="6"/>
        <v>20191.191688397699</v>
      </c>
      <c r="F31" s="86">
        <f t="shared" si="0"/>
        <v>0.84816283537141557</v>
      </c>
      <c r="G31" s="191">
        <f t="shared" si="1"/>
        <v>2170.2634990138854</v>
      </c>
      <c r="H31" s="191">
        <f t="shared" si="7"/>
        <v>52431.395872676454</v>
      </c>
      <c r="I31" s="191">
        <f t="shared" si="2"/>
        <v>432.6966278883703</v>
      </c>
      <c r="J31" s="87">
        <f t="shared" si="3"/>
        <v>10453.517833155138</v>
      </c>
      <c r="K31" s="191">
        <f t="shared" si="8"/>
        <v>92.872894316980478</v>
      </c>
      <c r="L31" s="87">
        <f t="shared" si="4"/>
        <v>2243.7162538039311</v>
      </c>
      <c r="M31" s="88">
        <f t="shared" si="9"/>
        <v>54675.112126480388</v>
      </c>
      <c r="N31" s="88">
        <f t="shared" si="10"/>
        <v>542474.11212648044</v>
      </c>
      <c r="O31" s="88">
        <f t="shared" si="11"/>
        <v>22454.328081728567</v>
      </c>
      <c r="P31" s="89">
        <f t="shared" si="5"/>
        <v>0.94322944708125123</v>
      </c>
      <c r="Q31" s="199">
        <v>3227.7244738068839</v>
      </c>
      <c r="R31" s="92">
        <f t="shared" si="12"/>
        <v>-2.7313522851564495E-3</v>
      </c>
      <c r="S31" s="92">
        <f t="shared" si="12"/>
        <v>-8.7581424075277806E-3</v>
      </c>
      <c r="T31" s="91">
        <v>24159</v>
      </c>
      <c r="U31" s="194">
        <v>489135</v>
      </c>
      <c r="V31" s="194">
        <v>20369.591471286389</v>
      </c>
      <c r="W31" s="201"/>
      <c r="X31" s="88">
        <v>0</v>
      </c>
      <c r="Y31" s="88">
        <f t="shared" si="13"/>
        <v>0</v>
      </c>
      <c r="Z31" s="1"/>
      <c r="AA31" s="1"/>
    </row>
    <row r="32" spans="2:27" x14ac:dyDescent="0.25">
      <c r="B32" s="85">
        <v>1506</v>
      </c>
      <c r="C32" s="85" t="s">
        <v>51</v>
      </c>
      <c r="D32" s="1">
        <v>708340</v>
      </c>
      <c r="E32" s="85">
        <f t="shared" si="6"/>
        <v>21831.350551685879</v>
      </c>
      <c r="F32" s="86">
        <f t="shared" si="0"/>
        <v>0.91706029389762178</v>
      </c>
      <c r="G32" s="191">
        <f t="shared" si="1"/>
        <v>1186.1681810409775</v>
      </c>
      <c r="H32" s="191">
        <f t="shared" si="7"/>
        <v>38486.412802055558</v>
      </c>
      <c r="I32" s="191">
        <f t="shared" si="2"/>
        <v>0</v>
      </c>
      <c r="J32" s="87">
        <f t="shared" si="3"/>
        <v>0</v>
      </c>
      <c r="K32" s="191">
        <f t="shared" si="8"/>
        <v>-339.82373357138982</v>
      </c>
      <c r="L32" s="87">
        <f t="shared" si="4"/>
        <v>-11025.920859457314</v>
      </c>
      <c r="M32" s="88">
        <f t="shared" si="9"/>
        <v>27460.491942598244</v>
      </c>
      <c r="N32" s="88">
        <f t="shared" si="10"/>
        <v>735800.49194259825</v>
      </c>
      <c r="O32" s="88">
        <f t="shared" si="11"/>
        <v>22677.694999155468</v>
      </c>
      <c r="P32" s="89">
        <f t="shared" si="5"/>
        <v>0.95261232655348349</v>
      </c>
      <c r="Q32" s="199">
        <v>3064.7775296767722</v>
      </c>
      <c r="R32" s="92">
        <f t="shared" si="12"/>
        <v>4.6463867109936118E-3</v>
      </c>
      <c r="S32" s="92">
        <f t="shared" si="12"/>
        <v>-9.1014711358805671E-3</v>
      </c>
      <c r="T32" s="91">
        <v>32446</v>
      </c>
      <c r="U32" s="194">
        <v>705064</v>
      </c>
      <c r="V32" s="194">
        <v>22031.873007937003</v>
      </c>
      <c r="W32" s="201"/>
      <c r="X32" s="88">
        <v>0</v>
      </c>
      <c r="Y32" s="88">
        <f t="shared" si="13"/>
        <v>0</v>
      </c>
      <c r="Z32" s="1"/>
      <c r="AA32" s="1"/>
    </row>
    <row r="33" spans="2:27" x14ac:dyDescent="0.25">
      <c r="B33" s="85">
        <v>1507</v>
      </c>
      <c r="C33" s="85" t="s">
        <v>52</v>
      </c>
      <c r="D33" s="1">
        <v>1548402</v>
      </c>
      <c r="E33" s="85">
        <f t="shared" si="6"/>
        <v>22932.494075829385</v>
      </c>
      <c r="F33" s="86">
        <f t="shared" si="0"/>
        <v>0.96331556342314939</v>
      </c>
      <c r="G33" s="191">
        <f t="shared" si="1"/>
        <v>525.48206655487377</v>
      </c>
      <c r="H33" s="191">
        <f t="shared" si="7"/>
        <v>35480.549133785076</v>
      </c>
      <c r="I33" s="191">
        <f t="shared" si="2"/>
        <v>0</v>
      </c>
      <c r="J33" s="87">
        <f t="shared" si="3"/>
        <v>0</v>
      </c>
      <c r="K33" s="191">
        <f t="shared" si="8"/>
        <v>-339.82373357138982</v>
      </c>
      <c r="L33" s="87">
        <f t="shared" si="4"/>
        <v>-22944.898490740241</v>
      </c>
      <c r="M33" s="88">
        <f t="shared" si="9"/>
        <v>12535.650643044835</v>
      </c>
      <c r="N33" s="88">
        <f t="shared" si="10"/>
        <v>1560937.6506430448</v>
      </c>
      <c r="O33" s="88">
        <f t="shared" si="11"/>
        <v>23118.152408812868</v>
      </c>
      <c r="P33" s="89">
        <f t="shared" si="5"/>
        <v>0.97111443436369438</v>
      </c>
      <c r="Q33" s="199">
        <v>786.48056474673285</v>
      </c>
      <c r="R33" s="92">
        <f t="shared" si="12"/>
        <v>5.3846838113406261E-3</v>
      </c>
      <c r="S33" s="92">
        <f t="shared" si="12"/>
        <v>-6.6072764641119807E-4</v>
      </c>
      <c r="T33" s="91">
        <v>67520</v>
      </c>
      <c r="U33" s="194">
        <v>1540109</v>
      </c>
      <c r="V33" s="194">
        <v>22947.656226718718</v>
      </c>
      <c r="W33" s="201"/>
      <c r="X33" s="88">
        <v>0</v>
      </c>
      <c r="Y33" s="88">
        <f t="shared" si="13"/>
        <v>0</v>
      </c>
      <c r="Z33" s="1"/>
      <c r="AA33" s="1"/>
    </row>
    <row r="34" spans="2:27" x14ac:dyDescent="0.25">
      <c r="B34" s="85">
        <v>1511</v>
      </c>
      <c r="C34" s="85" t="s">
        <v>53</v>
      </c>
      <c r="D34" s="1">
        <v>60444</v>
      </c>
      <c r="E34" s="85">
        <f t="shared" si="6"/>
        <v>20061.068702290075</v>
      </c>
      <c r="F34" s="86">
        <f t="shared" si="0"/>
        <v>0.84269681421985287</v>
      </c>
      <c r="G34" s="191">
        <f t="shared" si="1"/>
        <v>2248.3372906784598</v>
      </c>
      <c r="H34" s="191">
        <f t="shared" si="7"/>
        <v>6774.2402568141997</v>
      </c>
      <c r="I34" s="191">
        <f t="shared" si="2"/>
        <v>478.23967302603882</v>
      </c>
      <c r="J34" s="87">
        <f t="shared" si="3"/>
        <v>1440.9361348274551</v>
      </c>
      <c r="K34" s="191">
        <f t="shared" si="8"/>
        <v>138.41593945464899</v>
      </c>
      <c r="L34" s="87">
        <f t="shared" si="4"/>
        <v>417.04722557685739</v>
      </c>
      <c r="M34" s="88">
        <f t="shared" si="9"/>
        <v>7191.287482391057</v>
      </c>
      <c r="N34" s="88">
        <f t="shared" si="10"/>
        <v>67635.287482391053</v>
      </c>
      <c r="O34" s="88">
        <f t="shared" si="11"/>
        <v>22447.821932423187</v>
      </c>
      <c r="P34" s="89">
        <f t="shared" si="5"/>
        <v>0.94295614602367306</v>
      </c>
      <c r="Q34" s="199">
        <v>351.56370253653222</v>
      </c>
      <c r="R34" s="92">
        <f t="shared" si="12"/>
        <v>-1.139987896828642E-2</v>
      </c>
      <c r="S34" s="92">
        <f t="shared" si="12"/>
        <v>-9.003091465091134E-4</v>
      </c>
      <c r="T34" s="91">
        <v>3013</v>
      </c>
      <c r="U34" s="194">
        <v>61141</v>
      </c>
      <c r="V34" s="194">
        <v>20079.146141215104</v>
      </c>
      <c r="W34" s="201"/>
      <c r="X34" s="88">
        <v>0</v>
      </c>
      <c r="Y34" s="88">
        <f t="shared" si="13"/>
        <v>0</v>
      </c>
      <c r="Z34" s="1"/>
      <c r="AA34" s="1"/>
    </row>
    <row r="35" spans="2:27" x14ac:dyDescent="0.25">
      <c r="B35" s="85">
        <v>1514</v>
      </c>
      <c r="C35" s="85" t="s">
        <v>54</v>
      </c>
      <c r="D35" s="1">
        <v>59154</v>
      </c>
      <c r="E35" s="85">
        <f t="shared" si="6"/>
        <v>24223.587223587223</v>
      </c>
      <c r="F35" s="86">
        <f t="shared" si="0"/>
        <v>1.0175499663167704</v>
      </c>
      <c r="G35" s="191">
        <f>($E$364+$Y$364-E35-Y35)*0.6</f>
        <v>-495.07308499909124</v>
      </c>
      <c r="H35" s="191">
        <f t="shared" si="7"/>
        <v>-1208.9684735677808</v>
      </c>
      <c r="I35" s="191">
        <f t="shared" si="2"/>
        <v>0</v>
      </c>
      <c r="J35" s="87">
        <f t="shared" si="3"/>
        <v>0</v>
      </c>
      <c r="K35" s="191">
        <f t="shared" si="8"/>
        <v>-339.82373357138982</v>
      </c>
      <c r="L35" s="87">
        <f t="shared" si="4"/>
        <v>-829.84955738133385</v>
      </c>
      <c r="M35" s="88">
        <f t="shared" si="9"/>
        <v>-2038.8180309491147</v>
      </c>
      <c r="N35" s="88">
        <f t="shared" si="10"/>
        <v>57115.181969050886</v>
      </c>
      <c r="O35" s="88">
        <f t="shared" si="11"/>
        <v>23388.690405016743</v>
      </c>
      <c r="P35" s="89">
        <f t="shared" si="5"/>
        <v>0.98247880935835274</v>
      </c>
      <c r="Q35" s="199">
        <v>-561.09905777382278</v>
      </c>
      <c r="R35" s="92">
        <f t="shared" si="12"/>
        <v>8.7889655172413789E-2</v>
      </c>
      <c r="S35" s="92">
        <f t="shared" si="12"/>
        <v>7.8979829986726466E-2</v>
      </c>
      <c r="T35" s="91">
        <v>2442</v>
      </c>
      <c r="U35" s="194">
        <v>54375</v>
      </c>
      <c r="V35" s="194">
        <v>22450.45417010735</v>
      </c>
      <c r="W35" s="201"/>
      <c r="X35" s="88">
        <f>59035.81-58035</f>
        <v>1000.8099999999977</v>
      </c>
      <c r="Y35" s="88">
        <f t="shared" si="13"/>
        <v>409.83210483210388</v>
      </c>
      <c r="Z35" s="1"/>
      <c r="AA35" s="1"/>
    </row>
    <row r="36" spans="2:27" x14ac:dyDescent="0.25">
      <c r="B36" s="85">
        <v>1515</v>
      </c>
      <c r="C36" s="85" t="s">
        <v>55</v>
      </c>
      <c r="D36" s="1">
        <v>215226</v>
      </c>
      <c r="E36" s="85">
        <f t="shared" si="6"/>
        <v>24341.325491970143</v>
      </c>
      <c r="F36" s="86">
        <f t="shared" si="0"/>
        <v>1.0224957478775865</v>
      </c>
      <c r="G36" s="191">
        <f t="shared" si="1"/>
        <v>-319.81678312958098</v>
      </c>
      <c r="H36" s="191">
        <f t="shared" si="7"/>
        <v>-2827.819996431755</v>
      </c>
      <c r="I36" s="191">
        <f t="shared" si="2"/>
        <v>0</v>
      </c>
      <c r="J36" s="87">
        <f t="shared" si="3"/>
        <v>0</v>
      </c>
      <c r="K36" s="191">
        <f t="shared" si="8"/>
        <v>-339.82373357138982</v>
      </c>
      <c r="L36" s="87">
        <f t="shared" si="4"/>
        <v>-3004.7214522382287</v>
      </c>
      <c r="M36" s="88">
        <f t="shared" si="9"/>
        <v>-5832.5414486699838</v>
      </c>
      <c r="N36" s="88">
        <f t="shared" si="10"/>
        <v>209393.45855133003</v>
      </c>
      <c r="O36" s="88">
        <f t="shared" si="11"/>
        <v>23681.684975269174</v>
      </c>
      <c r="P36" s="89">
        <f t="shared" si="5"/>
        <v>0.99478650814546943</v>
      </c>
      <c r="Q36" s="199">
        <v>517.41922324481766</v>
      </c>
      <c r="R36" s="92">
        <f t="shared" si="12"/>
        <v>8.273212779911927E-3</v>
      </c>
      <c r="S36" s="92">
        <f t="shared" si="12"/>
        <v>-5.0727097761494937E-4</v>
      </c>
      <c r="T36" s="91">
        <v>8842</v>
      </c>
      <c r="U36" s="194">
        <v>213460</v>
      </c>
      <c r="V36" s="194">
        <v>24353.679406731317</v>
      </c>
      <c r="W36" s="201"/>
      <c r="X36" s="88">
        <v>0</v>
      </c>
      <c r="Y36" s="88">
        <f t="shared" si="13"/>
        <v>0</v>
      </c>
      <c r="Z36" s="1"/>
      <c r="AA36" s="1"/>
    </row>
    <row r="37" spans="2:27" x14ac:dyDescent="0.25">
      <c r="B37" s="85">
        <v>1516</v>
      </c>
      <c r="C37" s="85" t="s">
        <v>56</v>
      </c>
      <c r="D37" s="1">
        <v>191404</v>
      </c>
      <c r="E37" s="85">
        <f t="shared" si="6"/>
        <v>21757.8720018188</v>
      </c>
      <c r="F37" s="86">
        <f t="shared" si="0"/>
        <v>0.91397371158212359</v>
      </c>
      <c r="G37" s="191">
        <f t="shared" si="1"/>
        <v>1230.255310961225</v>
      </c>
      <c r="H37" s="191">
        <f t="shared" si="7"/>
        <v>10822.555970525897</v>
      </c>
      <c r="I37" s="191">
        <f t="shared" si="2"/>
        <v>0</v>
      </c>
      <c r="J37" s="87">
        <f t="shared" si="3"/>
        <v>0</v>
      </c>
      <c r="K37" s="191">
        <f t="shared" si="8"/>
        <v>-339.82373357138982</v>
      </c>
      <c r="L37" s="87">
        <f t="shared" si="4"/>
        <v>-2989.429384227516</v>
      </c>
      <c r="M37" s="88">
        <f t="shared" si="9"/>
        <v>7833.1265862983801</v>
      </c>
      <c r="N37" s="88">
        <f t="shared" si="10"/>
        <v>199237.12658629837</v>
      </c>
      <c r="O37" s="88">
        <f t="shared" si="11"/>
        <v>22648.303579208638</v>
      </c>
      <c r="P37" s="89">
        <f t="shared" si="5"/>
        <v>0.95137769362728419</v>
      </c>
      <c r="Q37" s="199">
        <v>329.12118376892613</v>
      </c>
      <c r="R37" s="92">
        <f t="shared" si="12"/>
        <v>-1.100581809914537E-2</v>
      </c>
      <c r="S37" s="92">
        <f t="shared" si="12"/>
        <v>-3.798758502607559E-2</v>
      </c>
      <c r="T37" s="91">
        <v>8797</v>
      </c>
      <c r="U37" s="194">
        <v>193534</v>
      </c>
      <c r="V37" s="194">
        <v>22617.038681780996</v>
      </c>
      <c r="W37" s="201"/>
      <c r="X37" s="88">
        <v>0</v>
      </c>
      <c r="Y37" s="88">
        <f t="shared" si="13"/>
        <v>0</v>
      </c>
      <c r="Z37" s="1"/>
      <c r="AA37" s="1"/>
    </row>
    <row r="38" spans="2:27" x14ac:dyDescent="0.25">
      <c r="B38" s="85">
        <v>1517</v>
      </c>
      <c r="C38" s="85" t="s">
        <v>57</v>
      </c>
      <c r="D38" s="1">
        <v>90838</v>
      </c>
      <c r="E38" s="85">
        <f t="shared" si="6"/>
        <v>17607.675906183369</v>
      </c>
      <c r="F38" s="86">
        <f t="shared" si="0"/>
        <v>0.73963818239965251</v>
      </c>
      <c r="G38" s="191">
        <f t="shared" si="1"/>
        <v>3720.3729683424831</v>
      </c>
      <c r="H38" s="191">
        <f t="shared" si="7"/>
        <v>19193.404143678868</v>
      </c>
      <c r="I38" s="191">
        <f t="shared" si="2"/>
        <v>1336.9271516633858</v>
      </c>
      <c r="J38" s="87">
        <f t="shared" si="3"/>
        <v>6897.2071754314074</v>
      </c>
      <c r="K38" s="191">
        <f t="shared" si="8"/>
        <v>997.10341809199599</v>
      </c>
      <c r="L38" s="87">
        <f t="shared" si="4"/>
        <v>5144.0565339366076</v>
      </c>
      <c r="M38" s="88">
        <f t="shared" si="9"/>
        <v>24337.460677615476</v>
      </c>
      <c r="N38" s="88">
        <f t="shared" si="10"/>
        <v>115175.46067761548</v>
      </c>
      <c r="O38" s="88">
        <f t="shared" si="11"/>
        <v>22325.152292617848</v>
      </c>
      <c r="P38" s="89">
        <f t="shared" si="5"/>
        <v>0.9378032144326629</v>
      </c>
      <c r="Q38" s="199">
        <v>1359.6432596700834</v>
      </c>
      <c r="R38" s="92">
        <f t="shared" si="12"/>
        <v>-4.8039236234830543E-2</v>
      </c>
      <c r="S38" s="92">
        <f t="shared" si="12"/>
        <v>-5.4128537495588477E-2</v>
      </c>
      <c r="T38" s="91">
        <v>5159</v>
      </c>
      <c r="U38" s="194">
        <v>95422</v>
      </c>
      <c r="V38" s="194">
        <v>18615.294576667966</v>
      </c>
      <c r="W38" s="201"/>
      <c r="X38" s="88">
        <v>0</v>
      </c>
      <c r="Y38" s="88">
        <f t="shared" si="13"/>
        <v>0</v>
      </c>
      <c r="Z38" s="1"/>
      <c r="AA38" s="1"/>
    </row>
    <row r="39" spans="2:27" x14ac:dyDescent="0.25">
      <c r="B39" s="85">
        <v>1520</v>
      </c>
      <c r="C39" s="85" t="s">
        <v>58</v>
      </c>
      <c r="D39" s="1">
        <v>208313</v>
      </c>
      <c r="E39" s="85">
        <f t="shared" si="6"/>
        <v>19060.572787995243</v>
      </c>
      <c r="F39" s="86">
        <f t="shared" si="0"/>
        <v>0.80066940620245308</v>
      </c>
      <c r="G39" s="191">
        <f t="shared" si="1"/>
        <v>2848.6348392553591</v>
      </c>
      <c r="H39" s="191">
        <f t="shared" si="7"/>
        <v>31132.730158221817</v>
      </c>
      <c r="I39" s="191">
        <f t="shared" si="2"/>
        <v>828.41324302922999</v>
      </c>
      <c r="J39" s="87">
        <f t="shared" si="3"/>
        <v>9053.7283330664541</v>
      </c>
      <c r="K39" s="191">
        <f t="shared" si="8"/>
        <v>488.58950945784017</v>
      </c>
      <c r="L39" s="87">
        <f t="shared" si="4"/>
        <v>5339.7947488647351</v>
      </c>
      <c r="M39" s="88">
        <f t="shared" si="9"/>
        <v>36472.524907086554</v>
      </c>
      <c r="N39" s="88">
        <f t="shared" si="10"/>
        <v>244785.52490708657</v>
      </c>
      <c r="O39" s="88">
        <f t="shared" si="11"/>
        <v>22397.797136708443</v>
      </c>
      <c r="P39" s="89">
        <f t="shared" si="5"/>
        <v>0.94085477562280295</v>
      </c>
      <c r="Q39" s="199">
        <v>1572.2515283842222</v>
      </c>
      <c r="R39" s="92">
        <f t="shared" si="12"/>
        <v>2.0746867634592485E-2</v>
      </c>
      <c r="S39" s="93">
        <f t="shared" si="12"/>
        <v>1.1780658531022137E-2</v>
      </c>
      <c r="T39" s="91">
        <v>10929</v>
      </c>
      <c r="U39" s="194">
        <v>204079</v>
      </c>
      <c r="V39" s="194">
        <v>18838.64118895966</v>
      </c>
      <c r="W39" s="201"/>
      <c r="X39" s="88">
        <v>0</v>
      </c>
      <c r="Y39" s="88">
        <f t="shared" si="13"/>
        <v>0</v>
      </c>
      <c r="Z39" s="1"/>
      <c r="AA39" s="1"/>
    </row>
    <row r="40" spans="2:27" x14ac:dyDescent="0.25">
      <c r="B40" s="85">
        <v>1525</v>
      </c>
      <c r="C40" s="85" t="s">
        <v>59</v>
      </c>
      <c r="D40" s="1">
        <v>92516</v>
      </c>
      <c r="E40" s="85">
        <f t="shared" si="6"/>
        <v>20926.487220085954</v>
      </c>
      <c r="F40" s="86">
        <f t="shared" si="0"/>
        <v>0.87905008326728906</v>
      </c>
      <c r="G40" s="191">
        <f t="shared" si="1"/>
        <v>1729.0861800009327</v>
      </c>
      <c r="H40" s="191">
        <f t="shared" si="7"/>
        <v>7644.2900017841239</v>
      </c>
      <c r="I40" s="191">
        <f t="shared" si="2"/>
        <v>175.34319179748127</v>
      </c>
      <c r="J40" s="87">
        <f t="shared" si="3"/>
        <v>775.19225093666466</v>
      </c>
      <c r="K40" s="191">
        <f t="shared" si="8"/>
        <v>-164.48054177390856</v>
      </c>
      <c r="L40" s="87">
        <f t="shared" si="4"/>
        <v>-727.1684751824497</v>
      </c>
      <c r="M40" s="88">
        <f t="shared" si="9"/>
        <v>6917.1215266016743</v>
      </c>
      <c r="N40" s="88">
        <f t="shared" si="10"/>
        <v>99433.121526601681</v>
      </c>
      <c r="O40" s="88">
        <f t="shared" si="11"/>
        <v>22491.092858312979</v>
      </c>
      <c r="P40" s="89">
        <f t="shared" si="5"/>
        <v>0.94477380947604483</v>
      </c>
      <c r="Q40" s="199">
        <v>-203.85604748953665</v>
      </c>
      <c r="R40" s="92">
        <f t="shared" si="12"/>
        <v>-1.0026430398168064E-2</v>
      </c>
      <c r="S40" s="92">
        <f t="shared" si="12"/>
        <v>2.7413151128324078E-4</v>
      </c>
      <c r="T40" s="91">
        <v>4421</v>
      </c>
      <c r="U40" s="194">
        <v>93453</v>
      </c>
      <c r="V40" s="194">
        <v>20920.752182672935</v>
      </c>
      <c r="W40" s="201"/>
      <c r="X40" s="88">
        <v>0</v>
      </c>
      <c r="Y40" s="88">
        <f t="shared" si="13"/>
        <v>0</v>
      </c>
      <c r="Z40" s="1"/>
      <c r="AA40" s="1"/>
    </row>
    <row r="41" spans="2:27" x14ac:dyDescent="0.25">
      <c r="B41" s="85">
        <v>1528</v>
      </c>
      <c r="C41" s="85" t="s">
        <v>60</v>
      </c>
      <c r="D41" s="1">
        <v>136925</v>
      </c>
      <c r="E41" s="85">
        <f t="shared" si="6"/>
        <v>17945.609436435123</v>
      </c>
      <c r="F41" s="86">
        <f t="shared" si="0"/>
        <v>0.75383361304132679</v>
      </c>
      <c r="G41" s="191">
        <f t="shared" si="1"/>
        <v>3517.6128501914309</v>
      </c>
      <c r="H41" s="191">
        <f t="shared" si="7"/>
        <v>26839.386046960619</v>
      </c>
      <c r="I41" s="191">
        <f t="shared" si="2"/>
        <v>1218.650416075272</v>
      </c>
      <c r="J41" s="87">
        <f t="shared" si="3"/>
        <v>9298.3026746543255</v>
      </c>
      <c r="K41" s="191">
        <f t="shared" si="8"/>
        <v>878.82668250388224</v>
      </c>
      <c r="L41" s="87">
        <f t="shared" si="4"/>
        <v>6705.4475875046219</v>
      </c>
      <c r="M41" s="88">
        <f t="shared" si="9"/>
        <v>33544.833634465242</v>
      </c>
      <c r="N41" s="88">
        <f t="shared" si="10"/>
        <v>170469.83363446523</v>
      </c>
      <c r="O41" s="88">
        <f t="shared" si="11"/>
        <v>22342.048969130439</v>
      </c>
      <c r="P41" s="89">
        <f t="shared" si="5"/>
        <v>0.93851298596474675</v>
      </c>
      <c r="Q41" s="199">
        <v>1317.0605875717629</v>
      </c>
      <c r="R41" s="92">
        <f t="shared" si="12"/>
        <v>-4.9085719444695225E-2</v>
      </c>
      <c r="S41" s="92">
        <f t="shared" si="12"/>
        <v>-5.8058960362124136E-2</v>
      </c>
      <c r="T41" s="91">
        <v>7630</v>
      </c>
      <c r="U41" s="194">
        <v>143993</v>
      </c>
      <c r="V41" s="194">
        <v>19051.733262767928</v>
      </c>
      <c r="W41" s="201"/>
      <c r="X41" s="88">
        <v>0</v>
      </c>
      <c r="Y41" s="88">
        <f t="shared" si="13"/>
        <v>0</v>
      </c>
      <c r="Z41" s="1"/>
      <c r="AA41" s="1"/>
    </row>
    <row r="42" spans="2:27" x14ac:dyDescent="0.25">
      <c r="B42" s="85">
        <v>1531</v>
      </c>
      <c r="C42" s="85" t="s">
        <v>61</v>
      </c>
      <c r="D42" s="1">
        <v>181105</v>
      </c>
      <c r="E42" s="85">
        <f t="shared" si="6"/>
        <v>18794.624325446242</v>
      </c>
      <c r="F42" s="86">
        <f t="shared" si="0"/>
        <v>0.78949782180370531</v>
      </c>
      <c r="G42" s="191">
        <f t="shared" si="1"/>
        <v>3008.2039167847593</v>
      </c>
      <c r="H42" s="191">
        <f t="shared" si="7"/>
        <v>28987.052942137943</v>
      </c>
      <c r="I42" s="191">
        <f t="shared" si="2"/>
        <v>921.49520492138015</v>
      </c>
      <c r="J42" s="87">
        <f t="shared" si="3"/>
        <v>8879.5277946224196</v>
      </c>
      <c r="K42" s="191">
        <f t="shared" si="8"/>
        <v>581.67147134999027</v>
      </c>
      <c r="L42" s="87">
        <f t="shared" si="4"/>
        <v>5604.9862979285062</v>
      </c>
      <c r="M42" s="88">
        <f t="shared" si="9"/>
        <v>34592.03924006645</v>
      </c>
      <c r="N42" s="88">
        <f t="shared" si="10"/>
        <v>215697.03924006646</v>
      </c>
      <c r="O42" s="88">
        <f t="shared" si="11"/>
        <v>22384.499713580994</v>
      </c>
      <c r="P42" s="89">
        <f t="shared" si="5"/>
        <v>0.94029619640286566</v>
      </c>
      <c r="Q42" s="199">
        <v>1479.3023357590646</v>
      </c>
      <c r="R42" s="92">
        <f t="shared" si="12"/>
        <v>-4.0748765438887854E-3</v>
      </c>
      <c r="S42" s="92">
        <f t="shared" si="12"/>
        <v>-1.3273437771326892E-2</v>
      </c>
      <c r="T42" s="91">
        <v>9636</v>
      </c>
      <c r="U42" s="194">
        <v>181846</v>
      </c>
      <c r="V42" s="194">
        <v>19047.449460563526</v>
      </c>
      <c r="W42" s="201"/>
      <c r="X42" s="88">
        <v>0</v>
      </c>
      <c r="Y42" s="88">
        <f t="shared" si="13"/>
        <v>0</v>
      </c>
      <c r="Z42" s="1"/>
      <c r="AA42" s="1"/>
    </row>
    <row r="43" spans="2:27" x14ac:dyDescent="0.25">
      <c r="B43" s="85">
        <v>1532</v>
      </c>
      <c r="C43" s="85" t="s">
        <v>62</v>
      </c>
      <c r="D43" s="1">
        <v>191468</v>
      </c>
      <c r="E43" s="85">
        <f t="shared" si="6"/>
        <v>22028.071790151862</v>
      </c>
      <c r="F43" s="86">
        <f t="shared" si="0"/>
        <v>0.92532387962203255</v>
      </c>
      <c r="G43" s="191">
        <f t="shared" si="1"/>
        <v>1068.1354379613877</v>
      </c>
      <c r="H43" s="191">
        <f t="shared" si="7"/>
        <v>9284.2332267603815</v>
      </c>
      <c r="I43" s="191">
        <f t="shared" si="2"/>
        <v>0</v>
      </c>
      <c r="J43" s="87">
        <f t="shared" si="3"/>
        <v>0</v>
      </c>
      <c r="K43" s="191">
        <f t="shared" si="8"/>
        <v>-339.82373357138982</v>
      </c>
      <c r="L43" s="87">
        <f t="shared" si="4"/>
        <v>-2953.7478922025202</v>
      </c>
      <c r="M43" s="88">
        <f t="shared" si="9"/>
        <v>6330.4853345578613</v>
      </c>
      <c r="N43" s="88">
        <f t="shared" si="10"/>
        <v>197798.48533455786</v>
      </c>
      <c r="O43" s="88">
        <f t="shared" si="11"/>
        <v>22756.38349454186</v>
      </c>
      <c r="P43" s="89">
        <f t="shared" si="5"/>
        <v>0.95591776084324775</v>
      </c>
      <c r="Q43" s="199">
        <v>734.1590916584546</v>
      </c>
      <c r="R43" s="92">
        <f t="shared" si="12"/>
        <v>2.3274705659147146E-2</v>
      </c>
      <c r="S43" s="92">
        <f t="shared" si="12"/>
        <v>1.2090732230981107E-2</v>
      </c>
      <c r="T43" s="91">
        <v>8692</v>
      </c>
      <c r="U43" s="194">
        <v>187113</v>
      </c>
      <c r="V43" s="194">
        <v>21764.917994649295</v>
      </c>
      <c r="W43" s="201"/>
      <c r="X43" s="88">
        <v>0</v>
      </c>
      <c r="Y43" s="88">
        <f t="shared" si="13"/>
        <v>0</v>
      </c>
      <c r="Z43" s="1"/>
      <c r="AA43" s="1"/>
    </row>
    <row r="44" spans="2:27" x14ac:dyDescent="0.25">
      <c r="B44" s="85">
        <v>1535</v>
      </c>
      <c r="C44" s="85" t="s">
        <v>63</v>
      </c>
      <c r="D44" s="1">
        <v>146150</v>
      </c>
      <c r="E44" s="85">
        <f t="shared" si="6"/>
        <v>20727.556374982272</v>
      </c>
      <c r="F44" s="86">
        <f t="shared" si="0"/>
        <v>0.87069367953293575</v>
      </c>
      <c r="G44" s="191">
        <f t="shared" si="1"/>
        <v>1848.4446870631414</v>
      </c>
      <c r="H44" s="191">
        <f t="shared" si="7"/>
        <v>13033.383488482208</v>
      </c>
      <c r="I44" s="191">
        <f t="shared" si="2"/>
        <v>244.96898758376972</v>
      </c>
      <c r="J44" s="87">
        <f t="shared" si="3"/>
        <v>1727.2763314531603</v>
      </c>
      <c r="K44" s="191">
        <f t="shared" si="8"/>
        <v>-94.854745987620106</v>
      </c>
      <c r="L44" s="87">
        <f t="shared" si="4"/>
        <v>-668.82081395870932</v>
      </c>
      <c r="M44" s="88">
        <f t="shared" si="9"/>
        <v>12364.562674523499</v>
      </c>
      <c r="N44" s="88">
        <f t="shared" si="10"/>
        <v>158514.56267452351</v>
      </c>
      <c r="O44" s="88">
        <f t="shared" si="11"/>
        <v>22481.146316057795</v>
      </c>
      <c r="P44" s="89">
        <f t="shared" si="5"/>
        <v>0.94435598928932718</v>
      </c>
      <c r="Q44" s="199">
        <v>175.70422057253927</v>
      </c>
      <c r="R44" s="92">
        <f t="shared" si="12"/>
        <v>-1.5573008581320472E-2</v>
      </c>
      <c r="S44" s="92">
        <f t="shared" si="12"/>
        <v>-3.1628760107791733E-2</v>
      </c>
      <c r="T44" s="91">
        <v>7051</v>
      </c>
      <c r="U44" s="194">
        <v>148462</v>
      </c>
      <c r="V44" s="194">
        <v>21404.55594002307</v>
      </c>
      <c r="W44" s="201"/>
      <c r="X44" s="88">
        <v>0</v>
      </c>
      <c r="Y44" s="88">
        <f t="shared" si="13"/>
        <v>0</v>
      </c>
      <c r="Z44" s="1"/>
      <c r="AA44" s="1"/>
    </row>
    <row r="45" spans="2:27" x14ac:dyDescent="0.25">
      <c r="B45" s="85">
        <v>1539</v>
      </c>
      <c r="C45" s="85" t="s">
        <v>64</v>
      </c>
      <c r="D45" s="1">
        <v>147067</v>
      </c>
      <c r="E45" s="85">
        <f t="shared" si="6"/>
        <v>20872.40987794493</v>
      </c>
      <c r="F45" s="86">
        <f t="shared" si="0"/>
        <v>0.87677847926552843</v>
      </c>
      <c r="G45" s="191">
        <f t="shared" si="1"/>
        <v>1761.5325852855465</v>
      </c>
      <c r="H45" s="191">
        <f t="shared" si="7"/>
        <v>12411.75859592196</v>
      </c>
      <c r="I45" s="191">
        <f t="shared" si="2"/>
        <v>194.27026154683935</v>
      </c>
      <c r="J45" s="87">
        <f t="shared" si="3"/>
        <v>1368.8282628590302</v>
      </c>
      <c r="K45" s="191">
        <f t="shared" si="8"/>
        <v>-145.55347202455047</v>
      </c>
      <c r="L45" s="87">
        <f t="shared" si="4"/>
        <v>-1025.5697638849826</v>
      </c>
      <c r="M45" s="88">
        <f t="shared" si="9"/>
        <v>11386.188832036976</v>
      </c>
      <c r="N45" s="88">
        <f t="shared" si="10"/>
        <v>158453.18883203698</v>
      </c>
      <c r="O45" s="88">
        <f t="shared" si="11"/>
        <v>22488.388991205931</v>
      </c>
      <c r="P45" s="89">
        <f t="shared" si="5"/>
        <v>0.94466022927595694</v>
      </c>
      <c r="Q45" s="199">
        <v>690.25287025304715</v>
      </c>
      <c r="R45" s="92">
        <f t="shared" si="12"/>
        <v>6.4830971740531304E-2</v>
      </c>
      <c r="S45" s="92">
        <f t="shared" si="12"/>
        <v>6.075058056298447E-2</v>
      </c>
      <c r="T45" s="91">
        <v>7046</v>
      </c>
      <c r="U45" s="194">
        <v>138113</v>
      </c>
      <c r="V45" s="194">
        <v>19677.019518449921</v>
      </c>
      <c r="W45" s="201"/>
      <c r="X45" s="88">
        <v>0</v>
      </c>
      <c r="Y45" s="88">
        <f t="shared" si="13"/>
        <v>0</v>
      </c>
      <c r="Z45" s="1"/>
      <c r="AA45" s="1"/>
    </row>
    <row r="46" spans="2:27" x14ac:dyDescent="0.25">
      <c r="B46" s="85">
        <v>1547</v>
      </c>
      <c r="C46" s="85" t="s">
        <v>65</v>
      </c>
      <c r="D46" s="1">
        <v>73529</v>
      </c>
      <c r="E46" s="85">
        <f t="shared" si="6"/>
        <v>20122.879036672137</v>
      </c>
      <c r="F46" s="86">
        <f t="shared" si="0"/>
        <v>0.84529325475064476</v>
      </c>
      <c r="G46" s="191">
        <f t="shared" si="1"/>
        <v>2211.2510900492225</v>
      </c>
      <c r="H46" s="191">
        <f t="shared" si="7"/>
        <v>8079.9114830398585</v>
      </c>
      <c r="I46" s="191">
        <f t="shared" si="2"/>
        <v>456.60605599231707</v>
      </c>
      <c r="J46" s="87">
        <f t="shared" si="3"/>
        <v>1668.4385285959265</v>
      </c>
      <c r="K46" s="191">
        <f t="shared" si="8"/>
        <v>116.78232242092724</v>
      </c>
      <c r="L46" s="87">
        <f t="shared" si="4"/>
        <v>426.72260612606817</v>
      </c>
      <c r="M46" s="88">
        <f t="shared" si="9"/>
        <v>8506.6340891659274</v>
      </c>
      <c r="N46" s="88">
        <f t="shared" si="10"/>
        <v>82035.63408916592</v>
      </c>
      <c r="O46" s="88">
        <f t="shared" si="11"/>
        <v>22450.912449142288</v>
      </c>
      <c r="P46" s="89">
        <f t="shared" si="5"/>
        <v>0.94308596805021261</v>
      </c>
      <c r="Q46" s="199">
        <v>410.28681349768249</v>
      </c>
      <c r="R46" s="92">
        <f t="shared" si="12"/>
        <v>-2.8781634701748826E-2</v>
      </c>
      <c r="S46" s="93">
        <f t="shared" si="12"/>
        <v>-6.4929882561782393E-2</v>
      </c>
      <c r="T46" s="91">
        <v>3654</v>
      </c>
      <c r="U46" s="194">
        <v>75708</v>
      </c>
      <c r="V46" s="194">
        <v>21520.181921546333</v>
      </c>
      <c r="W46" s="201"/>
      <c r="X46" s="88">
        <v>0</v>
      </c>
      <c r="Y46" s="88">
        <f t="shared" si="13"/>
        <v>0</v>
      </c>
      <c r="Z46" s="1"/>
      <c r="AA46" s="1"/>
    </row>
    <row r="47" spans="2:27" x14ac:dyDescent="0.25">
      <c r="B47" s="85">
        <v>1554</v>
      </c>
      <c r="C47" s="85" t="s">
        <v>66</v>
      </c>
      <c r="D47" s="1">
        <v>125354</v>
      </c>
      <c r="E47" s="85">
        <f t="shared" si="6"/>
        <v>21347.752043596731</v>
      </c>
      <c r="F47" s="86">
        <f t="shared" si="0"/>
        <v>0.89674597624206842</v>
      </c>
      <c r="G47" s="191">
        <f t="shared" si="1"/>
        <v>1476.3272858944663</v>
      </c>
      <c r="H47" s="191">
        <f t="shared" si="7"/>
        <v>8668.9938227723051</v>
      </c>
      <c r="I47" s="191">
        <f t="shared" si="2"/>
        <v>27.900503568709244</v>
      </c>
      <c r="J47" s="87">
        <f t="shared" si="3"/>
        <v>163.83175695546066</v>
      </c>
      <c r="K47" s="191">
        <f t="shared" si="8"/>
        <v>-311.92323000268055</v>
      </c>
      <c r="L47" s="87">
        <f t="shared" si="4"/>
        <v>-1831.6132065757402</v>
      </c>
      <c r="M47" s="88">
        <f t="shared" si="9"/>
        <v>6837.3806161965649</v>
      </c>
      <c r="N47" s="88">
        <f t="shared" si="10"/>
        <v>132191.38061619658</v>
      </c>
      <c r="O47" s="88">
        <f t="shared" si="11"/>
        <v>22512.156099488519</v>
      </c>
      <c r="P47" s="89">
        <f t="shared" si="5"/>
        <v>0.94565860412478386</v>
      </c>
      <c r="Q47" s="199">
        <v>74.235815232172172</v>
      </c>
      <c r="R47" s="92">
        <f t="shared" si="12"/>
        <v>9.0396116911237931E-3</v>
      </c>
      <c r="S47" s="93">
        <f t="shared" si="12"/>
        <v>1.4786881702775723E-3</v>
      </c>
      <c r="T47" s="91">
        <v>5872</v>
      </c>
      <c r="U47" s="194">
        <v>124231</v>
      </c>
      <c r="V47" s="194">
        <v>21316.231983527796</v>
      </c>
      <c r="W47" s="201"/>
      <c r="X47" s="88">
        <v>0</v>
      </c>
      <c r="Y47" s="88">
        <f t="shared" si="13"/>
        <v>0</v>
      </c>
      <c r="Z47" s="1"/>
      <c r="AA47" s="1"/>
    </row>
    <row r="48" spans="2:27" x14ac:dyDescent="0.25">
      <c r="B48" s="85">
        <v>1557</v>
      </c>
      <c r="C48" s="85" t="s">
        <v>67</v>
      </c>
      <c r="D48" s="1">
        <v>45495</v>
      </c>
      <c r="E48" s="85">
        <f t="shared" si="6"/>
        <v>17045.710003746721</v>
      </c>
      <c r="F48" s="86">
        <f t="shared" si="0"/>
        <v>0.71603191880964301</v>
      </c>
      <c r="G48" s="191">
        <f t="shared" si="1"/>
        <v>4057.5525098044723</v>
      </c>
      <c r="H48" s="191">
        <f t="shared" si="7"/>
        <v>10829.607648668136</v>
      </c>
      <c r="I48" s="191">
        <f t="shared" si="2"/>
        <v>1533.6152175162126</v>
      </c>
      <c r="J48" s="87">
        <f t="shared" si="3"/>
        <v>4093.2190155507715</v>
      </c>
      <c r="K48" s="191">
        <f t="shared" si="8"/>
        <v>1193.7914839448229</v>
      </c>
      <c r="L48" s="87">
        <f t="shared" si="4"/>
        <v>3186.2294706487319</v>
      </c>
      <c r="M48" s="88">
        <f t="shared" si="9"/>
        <v>14015.837119316868</v>
      </c>
      <c r="N48" s="88">
        <f t="shared" si="10"/>
        <v>59510.837119316871</v>
      </c>
      <c r="O48" s="88">
        <f t="shared" si="11"/>
        <v>22297.053997496019</v>
      </c>
      <c r="P48" s="89">
        <f t="shared" si="5"/>
        <v>0.93662290125316261</v>
      </c>
      <c r="Q48" s="199">
        <v>11.420800554267771</v>
      </c>
      <c r="R48" s="92">
        <f t="shared" si="12"/>
        <v>6.6156297017435171E-3</v>
      </c>
      <c r="S48" s="93">
        <f t="shared" si="12"/>
        <v>6.615629701743472E-3</v>
      </c>
      <c r="T48" s="91">
        <v>2669</v>
      </c>
      <c r="U48" s="194">
        <v>45196</v>
      </c>
      <c r="V48" s="194">
        <v>16933.683027351068</v>
      </c>
      <c r="W48" s="201"/>
      <c r="X48" s="88">
        <v>0</v>
      </c>
      <c r="Y48" s="88">
        <f t="shared" si="13"/>
        <v>0</v>
      </c>
      <c r="Z48" s="1"/>
      <c r="AA48" s="1"/>
    </row>
    <row r="49" spans="2:27" x14ac:dyDescent="0.25">
      <c r="B49" s="85">
        <v>1560</v>
      </c>
      <c r="C49" s="85" t="s">
        <v>68</v>
      </c>
      <c r="D49" s="1">
        <v>53330</v>
      </c>
      <c r="E49" s="85">
        <f t="shared" si="6"/>
        <v>17594.853183767733</v>
      </c>
      <c r="F49" s="86">
        <f t="shared" si="0"/>
        <v>0.73909954373141196</v>
      </c>
      <c r="G49" s="191">
        <f t="shared" si="1"/>
        <v>3728.0666017918647</v>
      </c>
      <c r="H49" s="191">
        <f t="shared" si="7"/>
        <v>11299.769870031143</v>
      </c>
      <c r="I49" s="191">
        <f t="shared" si="2"/>
        <v>1341.4151045088583</v>
      </c>
      <c r="J49" s="87">
        <f t="shared" si="3"/>
        <v>4065.8291817663498</v>
      </c>
      <c r="K49" s="191">
        <f t="shared" si="8"/>
        <v>1001.5913709374686</v>
      </c>
      <c r="L49" s="87">
        <f t="shared" si="4"/>
        <v>3035.8234453114674</v>
      </c>
      <c r="M49" s="88">
        <f t="shared" si="9"/>
        <v>14335.59331534261</v>
      </c>
      <c r="N49" s="88">
        <f t="shared" si="10"/>
        <v>67665.593315342616</v>
      </c>
      <c r="O49" s="88">
        <f t="shared" si="11"/>
        <v>22324.511156497072</v>
      </c>
      <c r="P49" s="89">
        <f t="shared" si="5"/>
        <v>0.93777628249925116</v>
      </c>
      <c r="Q49" s="199">
        <v>56.618563686772177</v>
      </c>
      <c r="R49" s="92">
        <f t="shared" si="12"/>
        <v>4.2660514585125521E-2</v>
      </c>
      <c r="S49" s="93">
        <f t="shared" si="12"/>
        <v>1.8236596229617742E-2</v>
      </c>
      <c r="T49" s="91">
        <v>3031</v>
      </c>
      <c r="U49" s="194">
        <v>51148</v>
      </c>
      <c r="V49" s="194">
        <v>17279.72972972973</v>
      </c>
      <c r="W49" s="201"/>
      <c r="X49" s="88">
        <v>0</v>
      </c>
      <c r="Y49" s="88">
        <f t="shared" si="13"/>
        <v>0</v>
      </c>
      <c r="Z49" s="1"/>
      <c r="AA49" s="1"/>
    </row>
    <row r="50" spans="2:27" x14ac:dyDescent="0.25">
      <c r="B50" s="85">
        <v>1563</v>
      </c>
      <c r="C50" s="85" t="s">
        <v>69</v>
      </c>
      <c r="D50" s="1">
        <v>160748</v>
      </c>
      <c r="E50" s="85">
        <f t="shared" si="6"/>
        <v>22608.720112517582</v>
      </c>
      <c r="F50" s="86">
        <f t="shared" si="0"/>
        <v>0.94971492771130184</v>
      </c>
      <c r="G50" s="191">
        <f t="shared" si="1"/>
        <v>719.74644454195584</v>
      </c>
      <c r="H50" s="191">
        <f t="shared" si="7"/>
        <v>5117.3972206933058</v>
      </c>
      <c r="I50" s="191">
        <f t="shared" si="2"/>
        <v>0</v>
      </c>
      <c r="J50" s="87">
        <f t="shared" si="3"/>
        <v>0</v>
      </c>
      <c r="K50" s="191">
        <f t="shared" si="8"/>
        <v>-339.82373357138982</v>
      </c>
      <c r="L50" s="87">
        <f t="shared" si="4"/>
        <v>-2416.146745692582</v>
      </c>
      <c r="M50" s="88">
        <f t="shared" si="9"/>
        <v>2701.2504750007238</v>
      </c>
      <c r="N50" s="88">
        <f t="shared" si="10"/>
        <v>163449.25047500074</v>
      </c>
      <c r="O50" s="88">
        <f t="shared" si="11"/>
        <v>22988.64282348815</v>
      </c>
      <c r="P50" s="89">
        <f t="shared" si="5"/>
        <v>0.96567418007895556</v>
      </c>
      <c r="Q50" s="199">
        <v>282.09023719415063</v>
      </c>
      <c r="R50" s="92">
        <f t="shared" si="12"/>
        <v>3.3018443544759336E-2</v>
      </c>
      <c r="S50" s="93">
        <f t="shared" si="12"/>
        <v>7.1566597260579656E-3</v>
      </c>
      <c r="T50" s="91">
        <v>7110</v>
      </c>
      <c r="U50" s="194">
        <v>155610</v>
      </c>
      <c r="V50" s="194">
        <v>22448.06693594922</v>
      </c>
      <c r="W50" s="201"/>
      <c r="X50" s="88">
        <v>0</v>
      </c>
      <c r="Y50" s="88">
        <f t="shared" si="13"/>
        <v>0</v>
      </c>
      <c r="Z50" s="1"/>
      <c r="AA50" s="1"/>
    </row>
    <row r="51" spans="2:27" x14ac:dyDescent="0.25">
      <c r="B51" s="85">
        <v>1566</v>
      </c>
      <c r="C51" s="85" t="s">
        <v>70</v>
      </c>
      <c r="D51" s="1">
        <v>111321</v>
      </c>
      <c r="E51" s="85">
        <f t="shared" si="6"/>
        <v>18829.668470906628</v>
      </c>
      <c r="F51" s="86">
        <f t="shared" si="0"/>
        <v>0.79096990637580755</v>
      </c>
      <c r="G51" s="191">
        <f t="shared" si="1"/>
        <v>2987.1774295085274</v>
      </c>
      <c r="H51" s="191">
        <f t="shared" si="7"/>
        <v>17660.192963254416</v>
      </c>
      <c r="I51" s="191">
        <f t="shared" si="2"/>
        <v>909.22975401024496</v>
      </c>
      <c r="J51" s="87">
        <f t="shared" si="3"/>
        <v>5375.3663057085687</v>
      </c>
      <c r="K51" s="191">
        <f t="shared" si="8"/>
        <v>569.40602043885519</v>
      </c>
      <c r="L51" s="87">
        <f t="shared" si="4"/>
        <v>3366.3283928345122</v>
      </c>
      <c r="M51" s="88">
        <f t="shared" si="9"/>
        <v>21026.521356088928</v>
      </c>
      <c r="N51" s="88">
        <f t="shared" si="10"/>
        <v>132347.52135608892</v>
      </c>
      <c r="O51" s="88">
        <f t="shared" si="11"/>
        <v>22386.251920854011</v>
      </c>
      <c r="P51" s="89">
        <f t="shared" si="5"/>
        <v>0.94036980063147069</v>
      </c>
      <c r="Q51" s="199">
        <v>1312.046617788259</v>
      </c>
      <c r="R51" s="92">
        <f t="shared" si="12"/>
        <v>1.796638489386358E-5</v>
      </c>
      <c r="S51" s="93">
        <f t="shared" si="12"/>
        <v>-1.0638517357029233E-2</v>
      </c>
      <c r="T51" s="91">
        <v>5912</v>
      </c>
      <c r="U51" s="194">
        <v>111319</v>
      </c>
      <c r="V51" s="194">
        <v>19032.142246537871</v>
      </c>
      <c r="W51" s="201"/>
      <c r="X51" s="88">
        <v>0</v>
      </c>
      <c r="Y51" s="88">
        <f t="shared" si="13"/>
        <v>0</v>
      </c>
      <c r="Z51" s="1"/>
      <c r="AA51" s="1"/>
    </row>
    <row r="52" spans="2:27" x14ac:dyDescent="0.25">
      <c r="B52" s="85">
        <v>1573</v>
      </c>
      <c r="C52" s="85" t="s">
        <v>71</v>
      </c>
      <c r="D52" s="1">
        <v>40812</v>
      </c>
      <c r="E52" s="85">
        <f t="shared" si="6"/>
        <v>18911.955514365152</v>
      </c>
      <c r="F52" s="86">
        <f t="shared" si="0"/>
        <v>0.79442650334993348</v>
      </c>
      <c r="G52" s="191">
        <f t="shared" si="1"/>
        <v>2937.8052034334132</v>
      </c>
      <c r="H52" s="191">
        <f t="shared" si="7"/>
        <v>6339.7836290093055</v>
      </c>
      <c r="I52" s="191">
        <f t="shared" si="2"/>
        <v>880.42928879976171</v>
      </c>
      <c r="J52" s="87">
        <f t="shared" si="3"/>
        <v>1899.9664052298858</v>
      </c>
      <c r="K52" s="191">
        <f t="shared" si="8"/>
        <v>540.60555522837194</v>
      </c>
      <c r="L52" s="87">
        <f t="shared" si="4"/>
        <v>1166.6267881828267</v>
      </c>
      <c r="M52" s="88">
        <f t="shared" si="9"/>
        <v>7506.4104171921317</v>
      </c>
      <c r="N52" s="88">
        <f t="shared" si="10"/>
        <v>48318.410417192135</v>
      </c>
      <c r="O52" s="88">
        <f t="shared" si="11"/>
        <v>22390.366273026939</v>
      </c>
      <c r="P52" s="89">
        <f t="shared" si="5"/>
        <v>0.94054263048017706</v>
      </c>
      <c r="Q52" s="199">
        <v>283.88279790037723</v>
      </c>
      <c r="R52" s="92">
        <f t="shared" si="12"/>
        <v>-1.891872400778865E-2</v>
      </c>
      <c r="S52" s="93">
        <f t="shared" si="12"/>
        <v>-3.6194483269931514E-2</v>
      </c>
      <c r="T52" s="91">
        <v>2158</v>
      </c>
      <c r="U52" s="194">
        <v>41599</v>
      </c>
      <c r="V52" s="194">
        <v>19622.169811320757</v>
      </c>
      <c r="W52" s="201"/>
      <c r="X52" s="88">
        <v>0</v>
      </c>
      <c r="Y52" s="88">
        <f t="shared" si="13"/>
        <v>0</v>
      </c>
      <c r="Z52" s="1"/>
      <c r="AA52" s="1"/>
    </row>
    <row r="53" spans="2:27" x14ac:dyDescent="0.25">
      <c r="B53" s="85">
        <v>1576</v>
      </c>
      <c r="C53" s="85" t="s">
        <v>72</v>
      </c>
      <c r="D53" s="1">
        <v>69615</v>
      </c>
      <c r="E53" s="85">
        <f t="shared" si="6"/>
        <v>20590.062111801242</v>
      </c>
      <c r="F53" s="86">
        <f t="shared" si="0"/>
        <v>0.86491801626815001</v>
      </c>
      <c r="G53" s="191">
        <f t="shared" si="1"/>
        <v>1930.9412449717593</v>
      </c>
      <c r="H53" s="191">
        <f t="shared" si="7"/>
        <v>6528.5123492495186</v>
      </c>
      <c r="I53" s="191">
        <f t="shared" si="2"/>
        <v>293.09197969713023</v>
      </c>
      <c r="J53" s="87">
        <f t="shared" si="3"/>
        <v>990.94398335599726</v>
      </c>
      <c r="K53" s="191">
        <f t="shared" si="8"/>
        <v>-46.731753874259596</v>
      </c>
      <c r="L53" s="87">
        <f t="shared" si="4"/>
        <v>-158.0000598488717</v>
      </c>
      <c r="M53" s="88">
        <f t="shared" si="9"/>
        <v>6370.5122894006472</v>
      </c>
      <c r="N53" s="88">
        <f t="shared" si="10"/>
        <v>75985.512289400649</v>
      </c>
      <c r="O53" s="88">
        <f t="shared" si="11"/>
        <v>22474.271602898742</v>
      </c>
      <c r="P53" s="89">
        <f t="shared" si="5"/>
        <v>0.94406720612608785</v>
      </c>
      <c r="Q53" s="199">
        <v>570.46308605245304</v>
      </c>
      <c r="R53" s="92">
        <f t="shared" si="12"/>
        <v>2.6240141519864375E-2</v>
      </c>
      <c r="S53" s="93">
        <f t="shared" si="12"/>
        <v>2.7150736144105569E-2</v>
      </c>
      <c r="T53" s="91">
        <v>3381</v>
      </c>
      <c r="U53" s="194">
        <v>67835</v>
      </c>
      <c r="V53" s="194">
        <v>20045.803782505911</v>
      </c>
      <c r="W53" s="201"/>
      <c r="X53" s="88">
        <v>0</v>
      </c>
      <c r="Y53" s="88">
        <f t="shared" si="13"/>
        <v>0</v>
      </c>
      <c r="Z53" s="1"/>
      <c r="AA53" s="1"/>
    </row>
    <row r="54" spans="2:27" x14ac:dyDescent="0.25">
      <c r="B54" s="85">
        <v>1577</v>
      </c>
      <c r="C54" s="85" t="s">
        <v>73</v>
      </c>
      <c r="D54" s="1">
        <v>193337</v>
      </c>
      <c r="E54" s="85">
        <f t="shared" si="6"/>
        <v>17640.237226277372</v>
      </c>
      <c r="F54" s="86">
        <f t="shared" si="0"/>
        <v>0.74100597197842388</v>
      </c>
      <c r="G54" s="191">
        <f t="shared" si="1"/>
        <v>3700.8361762860818</v>
      </c>
      <c r="H54" s="191">
        <f t="shared" si="7"/>
        <v>40561.164492095457</v>
      </c>
      <c r="I54" s="191">
        <f t="shared" si="2"/>
        <v>1325.5306896304849</v>
      </c>
      <c r="J54" s="87">
        <f t="shared" si="3"/>
        <v>14527.816358350115</v>
      </c>
      <c r="K54" s="191">
        <f t="shared" si="8"/>
        <v>985.70695605909509</v>
      </c>
      <c r="L54" s="87">
        <f t="shared" si="4"/>
        <v>10803.348238407683</v>
      </c>
      <c r="M54" s="88">
        <f t="shared" si="9"/>
        <v>51364.512730503142</v>
      </c>
      <c r="N54" s="88">
        <f t="shared" si="10"/>
        <v>244701.51273050313</v>
      </c>
      <c r="O54" s="88">
        <f t="shared" si="11"/>
        <v>22326.780358622549</v>
      </c>
      <c r="P54" s="89">
        <f t="shared" si="5"/>
        <v>0.93787160391160151</v>
      </c>
      <c r="Q54" s="199">
        <v>2662.5599003652096</v>
      </c>
      <c r="R54" s="92">
        <f t="shared" si="12"/>
        <v>2.1412269394137907E-2</v>
      </c>
      <c r="S54" s="93">
        <f t="shared" si="12"/>
        <v>7.339892324930276E-3</v>
      </c>
      <c r="T54" s="91">
        <v>10960</v>
      </c>
      <c r="U54" s="194">
        <v>189284</v>
      </c>
      <c r="V54" s="194">
        <v>17511.703210287724</v>
      </c>
      <c r="W54" s="201"/>
      <c r="X54" s="88">
        <v>0</v>
      </c>
      <c r="Y54" s="88">
        <f t="shared" si="13"/>
        <v>0</v>
      </c>
      <c r="Z54" s="1"/>
      <c r="AA54" s="1"/>
    </row>
    <row r="55" spans="2:27" x14ac:dyDescent="0.25">
      <c r="B55" s="85">
        <v>1578</v>
      </c>
      <c r="C55" s="85" t="s">
        <v>74</v>
      </c>
      <c r="D55" s="1">
        <v>56146</v>
      </c>
      <c r="E55" s="85">
        <f t="shared" si="6"/>
        <v>22512.429831595833</v>
      </c>
      <c r="F55" s="86">
        <f t="shared" si="0"/>
        <v>0.94567010267344986</v>
      </c>
      <c r="G55" s="191">
        <f t="shared" si="1"/>
        <v>777.52061309500493</v>
      </c>
      <c r="H55" s="191">
        <f t="shared" si="7"/>
        <v>1939.1364090589423</v>
      </c>
      <c r="I55" s="191">
        <f t="shared" si="2"/>
        <v>0</v>
      </c>
      <c r="J55" s="87">
        <f t="shared" si="3"/>
        <v>0</v>
      </c>
      <c r="K55" s="191">
        <f t="shared" si="8"/>
        <v>-339.82373357138982</v>
      </c>
      <c r="L55" s="87">
        <f t="shared" si="4"/>
        <v>-847.52039152704617</v>
      </c>
      <c r="M55" s="88">
        <f t="shared" si="9"/>
        <v>1091.616017531896</v>
      </c>
      <c r="N55" s="88">
        <f t="shared" si="10"/>
        <v>57237.616017531895</v>
      </c>
      <c r="O55" s="88">
        <f t="shared" si="11"/>
        <v>22950.126711119447</v>
      </c>
      <c r="P55" s="89">
        <f t="shared" si="5"/>
        <v>0.96405625006381457</v>
      </c>
      <c r="Q55" s="199">
        <v>234.52245450945281</v>
      </c>
      <c r="R55" s="92">
        <f t="shared" si="12"/>
        <v>0.11504776279466963</v>
      </c>
      <c r="S55" s="92">
        <f t="shared" si="12"/>
        <v>0.11370648641600742</v>
      </c>
      <c r="T55" s="91">
        <v>2494</v>
      </c>
      <c r="U55" s="194">
        <v>50353</v>
      </c>
      <c r="V55" s="194">
        <v>20213.970293054997</v>
      </c>
      <c r="W55" s="201"/>
      <c r="X55" s="88">
        <v>0</v>
      </c>
      <c r="Y55" s="88">
        <f t="shared" si="13"/>
        <v>0</v>
      </c>
      <c r="Z55" s="1"/>
      <c r="AA55" s="1"/>
    </row>
    <row r="56" spans="2:27" x14ac:dyDescent="0.25">
      <c r="B56" s="85">
        <v>1579</v>
      </c>
      <c r="C56" s="85" t="s">
        <v>75</v>
      </c>
      <c r="D56" s="1">
        <v>247744</v>
      </c>
      <c r="E56" s="85">
        <f t="shared" si="6"/>
        <v>18570.122179746646</v>
      </c>
      <c r="F56" s="86">
        <f t="shared" si="0"/>
        <v>0.78006725527835497</v>
      </c>
      <c r="G56" s="191">
        <f t="shared" si="1"/>
        <v>3142.9052042045173</v>
      </c>
      <c r="H56" s="191">
        <f t="shared" si="7"/>
        <v>41929.498329292466</v>
      </c>
      <c r="I56" s="191">
        <f t="shared" si="2"/>
        <v>1000.0709559162389</v>
      </c>
      <c r="J56" s="87">
        <f t="shared" si="3"/>
        <v>13341.946622878542</v>
      </c>
      <c r="K56" s="191">
        <f t="shared" si="8"/>
        <v>660.24722234484898</v>
      </c>
      <c r="L56" s="87">
        <f t="shared" si="4"/>
        <v>8808.3581933026289</v>
      </c>
      <c r="M56" s="88">
        <f t="shared" si="9"/>
        <v>50737.856522595095</v>
      </c>
      <c r="N56" s="88">
        <f t="shared" si="10"/>
        <v>298481.8565225951</v>
      </c>
      <c r="O56" s="88">
        <f t="shared" si="11"/>
        <v>22373.27460629601</v>
      </c>
      <c r="P56" s="89">
        <f t="shared" si="5"/>
        <v>0.93982466807659804</v>
      </c>
      <c r="Q56" s="199">
        <v>1747.2529225157195</v>
      </c>
      <c r="R56" s="92">
        <f t="shared" si="12"/>
        <v>-4.1282946967291199E-3</v>
      </c>
      <c r="S56" s="92">
        <f t="shared" si="12"/>
        <v>-8.1592572997105962E-3</v>
      </c>
      <c r="T56" s="91">
        <v>13341</v>
      </c>
      <c r="U56" s="194">
        <v>248771</v>
      </c>
      <c r="V56" s="194">
        <v>18722.88703243772</v>
      </c>
      <c r="W56" s="201"/>
      <c r="X56" s="88">
        <v>0</v>
      </c>
      <c r="Y56" s="88">
        <f t="shared" si="13"/>
        <v>0</v>
      </c>
      <c r="Z56" s="1"/>
      <c r="AA56" s="1"/>
    </row>
    <row r="57" spans="2:27" ht="30.95" customHeight="1" x14ac:dyDescent="0.25">
      <c r="B57" s="85">
        <v>1804</v>
      </c>
      <c r="C57" s="85" t="s">
        <v>76</v>
      </c>
      <c r="D57" s="1">
        <v>1178246</v>
      </c>
      <c r="E57" s="85">
        <f t="shared" si="6"/>
        <v>22122.94635648435</v>
      </c>
      <c r="F57" s="86">
        <f t="shared" si="0"/>
        <v>0.9293092353368928</v>
      </c>
      <c r="G57" s="191">
        <f t="shared" si="1"/>
        <v>1011.2106981618948</v>
      </c>
      <c r="H57" s="191">
        <f t="shared" si="7"/>
        <v>53856.070573404359</v>
      </c>
      <c r="I57" s="191">
        <f t="shared" si="2"/>
        <v>0</v>
      </c>
      <c r="J57" s="87">
        <f t="shared" si="3"/>
        <v>0</v>
      </c>
      <c r="K57" s="191">
        <f t="shared" si="8"/>
        <v>-339.82373357138982</v>
      </c>
      <c r="L57" s="87">
        <f t="shared" si="4"/>
        <v>-18098.67222627865</v>
      </c>
      <c r="M57" s="88">
        <f t="shared" si="9"/>
        <v>35757.398347125709</v>
      </c>
      <c r="N57" s="88">
        <f t="shared" si="10"/>
        <v>1214003.3983471256</v>
      </c>
      <c r="O57" s="88">
        <f t="shared" si="11"/>
        <v>22794.333321074853</v>
      </c>
      <c r="P57" s="89">
        <f t="shared" si="5"/>
        <v>0.95751190312919177</v>
      </c>
      <c r="Q57" s="199">
        <v>4822.5663210581479</v>
      </c>
      <c r="R57" s="92">
        <f t="shared" si="12"/>
        <v>-1.9996057513721764E-2</v>
      </c>
      <c r="S57" s="92">
        <f t="shared" si="12"/>
        <v>-2.8386785799527893E-2</v>
      </c>
      <c r="T57" s="91">
        <v>53259</v>
      </c>
      <c r="U57" s="194">
        <v>1202287</v>
      </c>
      <c r="V57" s="194">
        <v>22769.293411359205</v>
      </c>
      <c r="W57" s="201"/>
      <c r="X57" s="88">
        <v>0</v>
      </c>
      <c r="Y57" s="88">
        <f t="shared" si="13"/>
        <v>0</v>
      </c>
      <c r="Z57" s="1"/>
      <c r="AA57" s="1"/>
    </row>
    <row r="58" spans="2:27" x14ac:dyDescent="0.25">
      <c r="B58" s="85">
        <v>1806</v>
      </c>
      <c r="C58" s="85" t="s">
        <v>77</v>
      </c>
      <c r="D58" s="1">
        <v>437891</v>
      </c>
      <c r="E58" s="85">
        <f t="shared" si="6"/>
        <v>20352.823611433883</v>
      </c>
      <c r="F58" s="86">
        <f t="shared" si="0"/>
        <v>0.85495243908795493</v>
      </c>
      <c r="G58" s="191">
        <f t="shared" si="1"/>
        <v>2073.2843451921749</v>
      </c>
      <c r="H58" s="191">
        <f t="shared" si="7"/>
        <v>44606.712686809646</v>
      </c>
      <c r="I58" s="191">
        <f t="shared" si="2"/>
        <v>376.12545482570584</v>
      </c>
      <c r="J58" s="87">
        <f t="shared" si="3"/>
        <v>8092.3391605750612</v>
      </c>
      <c r="K58" s="191">
        <f t="shared" si="8"/>
        <v>36.301721254316021</v>
      </c>
      <c r="L58" s="87">
        <f t="shared" si="4"/>
        <v>781.03153278660909</v>
      </c>
      <c r="M58" s="88">
        <f t="shared" si="9"/>
        <v>45387.744219596258</v>
      </c>
      <c r="N58" s="88">
        <f t="shared" si="10"/>
        <v>483278.74421959626</v>
      </c>
      <c r="O58" s="88">
        <f t="shared" si="11"/>
        <v>22462.409677880372</v>
      </c>
      <c r="P58" s="89">
        <f t="shared" si="5"/>
        <v>0.94356892726707797</v>
      </c>
      <c r="Q58" s="199">
        <v>3390.96042485012</v>
      </c>
      <c r="R58" s="92">
        <f t="shared" si="12"/>
        <v>8.319555676317935E-3</v>
      </c>
      <c r="S58" s="92">
        <f t="shared" si="12"/>
        <v>9.0225439791365939E-3</v>
      </c>
      <c r="T58" s="91">
        <v>21515</v>
      </c>
      <c r="U58" s="194">
        <v>434278</v>
      </c>
      <c r="V58" s="194">
        <v>20170.831398049235</v>
      </c>
      <c r="W58" s="201"/>
      <c r="X58" s="88">
        <v>0</v>
      </c>
      <c r="Y58" s="88">
        <f t="shared" si="13"/>
        <v>0</v>
      </c>
      <c r="Z58" s="1"/>
      <c r="AA58" s="1"/>
    </row>
    <row r="59" spans="2:27" x14ac:dyDescent="0.25">
      <c r="B59" s="85">
        <v>1811</v>
      </c>
      <c r="C59" s="85" t="s">
        <v>78</v>
      </c>
      <c r="D59" s="1">
        <v>28621</v>
      </c>
      <c r="E59" s="85">
        <f t="shared" si="6"/>
        <v>20575.844716031632</v>
      </c>
      <c r="F59" s="86">
        <f t="shared" si="0"/>
        <v>0.86432079214717461</v>
      </c>
      <c r="G59" s="191">
        <f t="shared" si="1"/>
        <v>1939.4716824335255</v>
      </c>
      <c r="H59" s="191">
        <f t="shared" si="7"/>
        <v>2697.8051102650338</v>
      </c>
      <c r="I59" s="191">
        <f t="shared" si="2"/>
        <v>298.06806821649388</v>
      </c>
      <c r="J59" s="87">
        <f t="shared" si="3"/>
        <v>414.612682889143</v>
      </c>
      <c r="K59" s="191">
        <f t="shared" si="8"/>
        <v>-41.755665354895939</v>
      </c>
      <c r="L59" s="87">
        <f t="shared" si="4"/>
        <v>-58.082130508660249</v>
      </c>
      <c r="M59" s="88">
        <f t="shared" si="9"/>
        <v>2639.7229797563737</v>
      </c>
      <c r="N59" s="88">
        <f t="shared" si="10"/>
        <v>31260.722979756374</v>
      </c>
      <c r="O59" s="88">
        <f t="shared" si="11"/>
        <v>22473.560733110262</v>
      </c>
      <c r="P59" s="89">
        <f t="shared" si="5"/>
        <v>0.9440373449200391</v>
      </c>
      <c r="Q59" s="199">
        <v>274.825658887592</v>
      </c>
      <c r="R59" s="92">
        <f t="shared" si="12"/>
        <v>-0.10813000529743542</v>
      </c>
      <c r="S59" s="92">
        <f t="shared" si="12"/>
        <v>-9.8512428072030297E-2</v>
      </c>
      <c r="T59" s="91">
        <v>1391</v>
      </c>
      <c r="U59" s="194">
        <v>32091</v>
      </c>
      <c r="V59" s="194">
        <v>22824.324324324323</v>
      </c>
      <c r="W59" s="201"/>
      <c r="X59" s="88">
        <v>0</v>
      </c>
      <c r="Y59" s="88">
        <f t="shared" si="13"/>
        <v>0</v>
      </c>
      <c r="Z59" s="1"/>
      <c r="AA59" s="1"/>
    </row>
    <row r="60" spans="2:27" x14ac:dyDescent="0.25">
      <c r="B60" s="85">
        <v>1812</v>
      </c>
      <c r="C60" s="85" t="s">
        <v>79</v>
      </c>
      <c r="D60" s="1">
        <v>34959</v>
      </c>
      <c r="E60" s="85">
        <f t="shared" si="6"/>
        <v>17745.685279187819</v>
      </c>
      <c r="F60" s="86">
        <f t="shared" si="0"/>
        <v>0.74543548366456724</v>
      </c>
      <c r="G60" s="191">
        <f t="shared" si="1"/>
        <v>3637.5673445398133</v>
      </c>
      <c r="H60" s="191">
        <f t="shared" si="7"/>
        <v>7166.0076687434321</v>
      </c>
      <c r="I60" s="191">
        <f t="shared" si="2"/>
        <v>1288.6238711118283</v>
      </c>
      <c r="J60" s="87">
        <f t="shared" si="3"/>
        <v>2538.5890260903016</v>
      </c>
      <c r="K60" s="191">
        <f t="shared" si="8"/>
        <v>948.80013754043853</v>
      </c>
      <c r="L60" s="87">
        <f t="shared" si="4"/>
        <v>1869.1362709546638</v>
      </c>
      <c r="M60" s="88">
        <f t="shared" si="9"/>
        <v>9035.1439396980968</v>
      </c>
      <c r="N60" s="88">
        <f t="shared" si="10"/>
        <v>43994.1439396981</v>
      </c>
      <c r="O60" s="88">
        <f t="shared" si="11"/>
        <v>22332.052761268071</v>
      </c>
      <c r="P60" s="89">
        <f t="shared" si="5"/>
        <v>0.9380930794959087</v>
      </c>
      <c r="Q60" s="199">
        <v>77.63202588680906</v>
      </c>
      <c r="R60" s="92">
        <f t="shared" si="12"/>
        <v>-6.396594195137624E-2</v>
      </c>
      <c r="S60" s="92">
        <f t="shared" si="12"/>
        <v>-5.8739355840444742E-2</v>
      </c>
      <c r="T60" s="91">
        <v>1970</v>
      </c>
      <c r="U60" s="194">
        <v>37348</v>
      </c>
      <c r="V60" s="194">
        <v>18853.104492680464</v>
      </c>
      <c r="W60" s="201"/>
      <c r="X60" s="88">
        <v>0</v>
      </c>
      <c r="Y60" s="88">
        <f t="shared" si="13"/>
        <v>0</v>
      </c>
      <c r="Z60" s="1"/>
      <c r="AA60" s="1"/>
    </row>
    <row r="61" spans="2:27" x14ac:dyDescent="0.25">
      <c r="B61" s="85">
        <v>1813</v>
      </c>
      <c r="C61" s="85" t="s">
        <v>80</v>
      </c>
      <c r="D61" s="1">
        <v>162429</v>
      </c>
      <c r="E61" s="85">
        <f t="shared" si="6"/>
        <v>20858.995762167717</v>
      </c>
      <c r="F61" s="86">
        <f t="shared" si="0"/>
        <v>0.87621499818688864</v>
      </c>
      <c r="G61" s="191">
        <f t="shared" si="1"/>
        <v>1769.5810547518747</v>
      </c>
      <c r="H61" s="191">
        <f t="shared" si="7"/>
        <v>13779.727673352849</v>
      </c>
      <c r="I61" s="191">
        <f t="shared" si="2"/>
        <v>198.96520206886416</v>
      </c>
      <c r="J61" s="87">
        <f t="shared" si="3"/>
        <v>1549.3420285102452</v>
      </c>
      <c r="K61" s="191">
        <f t="shared" si="8"/>
        <v>-140.85853150252566</v>
      </c>
      <c r="L61" s="87">
        <f t="shared" si="4"/>
        <v>-1096.8653848101674</v>
      </c>
      <c r="M61" s="88">
        <f t="shared" si="9"/>
        <v>12682.862288542681</v>
      </c>
      <c r="N61" s="88">
        <f t="shared" si="10"/>
        <v>175111.86228854267</v>
      </c>
      <c r="O61" s="88">
        <f t="shared" si="11"/>
        <v>22487.718285417064</v>
      </c>
      <c r="P61" s="89">
        <f t="shared" si="5"/>
        <v>0.94463205522202465</v>
      </c>
      <c r="Q61" s="199">
        <v>-639.54701239564383</v>
      </c>
      <c r="R61" s="92">
        <f t="shared" si="12"/>
        <v>-0.10924107069410854</v>
      </c>
      <c r="S61" s="92">
        <f t="shared" si="12"/>
        <v>-0.11038497582998351</v>
      </c>
      <c r="T61" s="91">
        <v>7787</v>
      </c>
      <c r="U61" s="194">
        <v>182349</v>
      </c>
      <c r="V61" s="194">
        <v>23447.216150186447</v>
      </c>
      <c r="W61" s="201"/>
      <c r="X61" s="88">
        <v>0</v>
      </c>
      <c r="Y61" s="88">
        <f t="shared" si="13"/>
        <v>0</v>
      </c>
      <c r="Z61" s="1"/>
      <c r="AA61" s="1"/>
    </row>
    <row r="62" spans="2:27" x14ac:dyDescent="0.25">
      <c r="B62" s="85">
        <v>1815</v>
      </c>
      <c r="C62" s="85" t="s">
        <v>81</v>
      </c>
      <c r="D62" s="1">
        <v>23144</v>
      </c>
      <c r="E62" s="85">
        <f t="shared" si="6"/>
        <v>18986.054142739951</v>
      </c>
      <c r="F62" s="86">
        <f t="shared" si="0"/>
        <v>0.79753913304061275</v>
      </c>
      <c r="G62" s="191">
        <f t="shared" si="1"/>
        <v>2893.3460264085338</v>
      </c>
      <c r="H62" s="191">
        <f t="shared" si="7"/>
        <v>3526.9888061920028</v>
      </c>
      <c r="I62" s="191">
        <f t="shared" si="2"/>
        <v>854.49476886858201</v>
      </c>
      <c r="J62" s="87">
        <f t="shared" si="3"/>
        <v>1041.6291232508015</v>
      </c>
      <c r="K62" s="191">
        <f t="shared" si="8"/>
        <v>514.67103529719225</v>
      </c>
      <c r="L62" s="87">
        <f t="shared" si="4"/>
        <v>627.38399202727737</v>
      </c>
      <c r="M62" s="88">
        <f t="shared" si="9"/>
        <v>4154.3727982192804</v>
      </c>
      <c r="N62" s="88">
        <f t="shared" si="10"/>
        <v>27298.37279821928</v>
      </c>
      <c r="O62" s="88">
        <f t="shared" si="11"/>
        <v>22394.071204445678</v>
      </c>
      <c r="P62" s="89">
        <f t="shared" si="5"/>
        <v>0.94069826196471096</v>
      </c>
      <c r="Q62" s="199">
        <v>149.8792078964575</v>
      </c>
      <c r="R62" s="92">
        <f t="shared" si="12"/>
        <v>-0.10263270132992129</v>
      </c>
      <c r="S62" s="92">
        <f t="shared" si="12"/>
        <v>-0.13502331752473953</v>
      </c>
      <c r="T62" s="91">
        <v>1219</v>
      </c>
      <c r="U62" s="194">
        <v>25791</v>
      </c>
      <c r="V62" s="194">
        <v>21949.787234042553</v>
      </c>
      <c r="W62" s="201"/>
      <c r="X62" s="88">
        <v>0</v>
      </c>
      <c r="Y62" s="88">
        <f t="shared" si="13"/>
        <v>0</v>
      </c>
      <c r="Z62" s="1"/>
      <c r="AA62" s="1"/>
    </row>
    <row r="63" spans="2:27" x14ac:dyDescent="0.25">
      <c r="B63" s="85">
        <v>1816</v>
      </c>
      <c r="C63" s="85" t="s">
        <v>82</v>
      </c>
      <c r="D63" s="1">
        <v>8616</v>
      </c>
      <c r="E63" s="85">
        <f t="shared" si="6"/>
        <v>18977.973568281941</v>
      </c>
      <c r="F63" s="86">
        <f t="shared" si="0"/>
        <v>0.79719969577264438</v>
      </c>
      <c r="G63" s="191">
        <f t="shared" si="1"/>
        <v>2898.1943710833402</v>
      </c>
      <c r="H63" s="191">
        <f t="shared" si="7"/>
        <v>1315.7802444718363</v>
      </c>
      <c r="I63" s="191">
        <f t="shared" si="2"/>
        <v>857.32296992888564</v>
      </c>
      <c r="J63" s="87">
        <f t="shared" si="3"/>
        <v>389.22462834771409</v>
      </c>
      <c r="K63" s="191">
        <f t="shared" si="8"/>
        <v>517.49923635749587</v>
      </c>
      <c r="L63" s="87">
        <f t="shared" si="4"/>
        <v>234.94465330630314</v>
      </c>
      <c r="M63" s="88">
        <f t="shared" si="9"/>
        <v>1550.7248977781394</v>
      </c>
      <c r="N63" s="88">
        <f t="shared" si="10"/>
        <v>10166.72489777814</v>
      </c>
      <c r="O63" s="88">
        <f t="shared" si="11"/>
        <v>22393.667175722774</v>
      </c>
      <c r="P63" s="89">
        <f t="shared" si="5"/>
        <v>0.94068129010131241</v>
      </c>
      <c r="Q63" s="199">
        <v>-83.427390988522347</v>
      </c>
      <c r="R63" s="92">
        <f t="shared" si="12"/>
        <v>-0.10918114143920596</v>
      </c>
      <c r="S63" s="92">
        <f t="shared" si="12"/>
        <v>-9.3483892830205112E-2</v>
      </c>
      <c r="T63" s="91">
        <v>454</v>
      </c>
      <c r="U63" s="194">
        <v>9672</v>
      </c>
      <c r="V63" s="194">
        <v>20935.064935064936</v>
      </c>
      <c r="W63" s="201"/>
      <c r="X63" s="88">
        <v>0</v>
      </c>
      <c r="Y63" s="88">
        <f t="shared" si="13"/>
        <v>0</v>
      </c>
      <c r="Z63" s="1"/>
      <c r="AA63" s="1"/>
    </row>
    <row r="64" spans="2:27" x14ac:dyDescent="0.25">
      <c r="B64" s="85">
        <v>1818</v>
      </c>
      <c r="C64" s="85" t="s">
        <v>55</v>
      </c>
      <c r="D64" s="1">
        <v>37493</v>
      </c>
      <c r="E64" s="85">
        <f t="shared" si="6"/>
        <v>20387.710712343665</v>
      </c>
      <c r="F64" s="86">
        <f t="shared" si="0"/>
        <v>0.85641792675615092</v>
      </c>
      <c r="G64" s="191">
        <f t="shared" si="1"/>
        <v>2052.3520846463057</v>
      </c>
      <c r="H64" s="191">
        <f t="shared" si="7"/>
        <v>3774.2754836645558</v>
      </c>
      <c r="I64" s="191">
        <f t="shared" si="2"/>
        <v>363.91496950728214</v>
      </c>
      <c r="J64" s="87">
        <f t="shared" si="3"/>
        <v>669.23962892389181</v>
      </c>
      <c r="K64" s="191">
        <f t="shared" si="8"/>
        <v>24.091235935892314</v>
      </c>
      <c r="L64" s="87">
        <f t="shared" si="4"/>
        <v>44.303782886105971</v>
      </c>
      <c r="M64" s="88">
        <f t="shared" si="9"/>
        <v>3818.5792665506619</v>
      </c>
      <c r="N64" s="88">
        <f t="shared" si="10"/>
        <v>41311.57926655066</v>
      </c>
      <c r="O64" s="88">
        <f t="shared" si="11"/>
        <v>22464.154032925861</v>
      </c>
      <c r="P64" s="89">
        <f t="shared" si="5"/>
        <v>0.94364220165048773</v>
      </c>
      <c r="Q64" s="199">
        <v>-290.10335248434103</v>
      </c>
      <c r="R64" s="92">
        <f t="shared" si="12"/>
        <v>-4.3277450304932505E-2</v>
      </c>
      <c r="S64" s="92">
        <f t="shared" si="12"/>
        <v>-5.0560819361882323E-2</v>
      </c>
      <c r="T64" s="91">
        <v>1839</v>
      </c>
      <c r="U64" s="194">
        <v>39189</v>
      </c>
      <c r="V64" s="194">
        <v>21473.424657534244</v>
      </c>
      <c r="W64" s="201"/>
      <c r="X64" s="88">
        <v>0</v>
      </c>
      <c r="Y64" s="88">
        <f t="shared" si="13"/>
        <v>0</v>
      </c>
      <c r="Z64" s="1"/>
      <c r="AA64" s="1"/>
    </row>
    <row r="65" spans="2:27" x14ac:dyDescent="0.25">
      <c r="B65" s="85">
        <v>1820</v>
      </c>
      <c r="C65" s="85" t="s">
        <v>83</v>
      </c>
      <c r="D65" s="1">
        <v>134520</v>
      </c>
      <c r="E65" s="85">
        <f t="shared" si="6"/>
        <v>18427.397260273974</v>
      </c>
      <c r="F65" s="86">
        <f t="shared" si="0"/>
        <v>0.77407187005066391</v>
      </c>
      <c r="G65" s="191">
        <f t="shared" si="1"/>
        <v>3228.5401558881204</v>
      </c>
      <c r="H65" s="191">
        <f t="shared" si="7"/>
        <v>23568.343137983276</v>
      </c>
      <c r="I65" s="191">
        <f t="shared" si="2"/>
        <v>1050.024677731674</v>
      </c>
      <c r="J65" s="87">
        <f t="shared" si="3"/>
        <v>7665.1801474412205</v>
      </c>
      <c r="K65" s="191">
        <f t="shared" si="8"/>
        <v>710.20094416028428</v>
      </c>
      <c r="L65" s="87">
        <f t="shared" si="4"/>
        <v>5184.4668923700747</v>
      </c>
      <c r="M65" s="88">
        <f t="shared" si="9"/>
        <v>28752.81003035335</v>
      </c>
      <c r="N65" s="88">
        <f t="shared" si="10"/>
        <v>163272.81003035334</v>
      </c>
      <c r="O65" s="88">
        <f t="shared" si="11"/>
        <v>22366.138360322373</v>
      </c>
      <c r="P65" s="89">
        <f t="shared" si="5"/>
        <v>0.93952489881521328</v>
      </c>
      <c r="Q65" s="199">
        <v>1407.8714664841209</v>
      </c>
      <c r="R65" s="92">
        <f t="shared" si="12"/>
        <v>-1.8252676597017976E-2</v>
      </c>
      <c r="S65" s="92">
        <f t="shared" si="12"/>
        <v>-1.3814640751497608E-2</v>
      </c>
      <c r="T65" s="91">
        <v>7300</v>
      </c>
      <c r="U65" s="194">
        <v>137021</v>
      </c>
      <c r="V65" s="194">
        <v>18685.531160507297</v>
      </c>
      <c r="W65" s="201"/>
      <c r="X65" s="88">
        <v>0</v>
      </c>
      <c r="Y65" s="88">
        <f t="shared" si="13"/>
        <v>0</v>
      </c>
      <c r="Z65" s="1"/>
      <c r="AA65" s="1"/>
    </row>
    <row r="66" spans="2:27" x14ac:dyDescent="0.25">
      <c r="B66" s="85">
        <v>1822</v>
      </c>
      <c r="C66" s="85" t="s">
        <v>84</v>
      </c>
      <c r="D66" s="1">
        <v>35593</v>
      </c>
      <c r="E66" s="85">
        <f t="shared" si="6"/>
        <v>15679.735682819384</v>
      </c>
      <c r="F66" s="86">
        <f t="shared" si="0"/>
        <v>0.65865201419767239</v>
      </c>
      <c r="G66" s="191">
        <f t="shared" si="1"/>
        <v>4877.1371023608745</v>
      </c>
      <c r="H66" s="191">
        <f t="shared" si="7"/>
        <v>11071.101222359184</v>
      </c>
      <c r="I66" s="191">
        <f t="shared" si="2"/>
        <v>2011.7062298407805</v>
      </c>
      <c r="J66" s="87">
        <f t="shared" si="3"/>
        <v>4566.5731417385714</v>
      </c>
      <c r="K66" s="191">
        <f t="shared" si="8"/>
        <v>1671.8824962693907</v>
      </c>
      <c r="L66" s="87">
        <f t="shared" si="4"/>
        <v>3795.1732665315167</v>
      </c>
      <c r="M66" s="88">
        <f t="shared" si="9"/>
        <v>14866.2744888907</v>
      </c>
      <c r="N66" s="88">
        <f t="shared" si="10"/>
        <v>50459.274488890704</v>
      </c>
      <c r="O66" s="88">
        <f t="shared" si="11"/>
        <v>22228.755281449652</v>
      </c>
      <c r="P66" s="89">
        <f t="shared" si="5"/>
        <v>0.93375390602256403</v>
      </c>
      <c r="Q66" s="199">
        <v>-164.43695494260646</v>
      </c>
      <c r="R66" s="92">
        <f t="shared" si="12"/>
        <v>3.3598559646881174E-2</v>
      </c>
      <c r="S66" s="92">
        <f t="shared" si="12"/>
        <v>2.7679272741414535E-2</v>
      </c>
      <c r="T66" s="91">
        <v>2270</v>
      </c>
      <c r="U66" s="194">
        <v>34436</v>
      </c>
      <c r="V66" s="194">
        <v>15257.421355782011</v>
      </c>
      <c r="W66" s="201"/>
      <c r="X66" s="88">
        <v>0</v>
      </c>
      <c r="Y66" s="88">
        <f t="shared" si="13"/>
        <v>0</v>
      </c>
      <c r="Z66" s="1"/>
      <c r="AA66" s="1"/>
    </row>
    <row r="67" spans="2:27" x14ac:dyDescent="0.25">
      <c r="B67" s="85">
        <v>1824</v>
      </c>
      <c r="C67" s="85" t="s">
        <v>85</v>
      </c>
      <c r="D67" s="1">
        <v>246995</v>
      </c>
      <c r="E67" s="85">
        <f t="shared" si="6"/>
        <v>18512.591815320044</v>
      </c>
      <c r="F67" s="86">
        <f t="shared" si="0"/>
        <v>0.77765060163229716</v>
      </c>
      <c r="G67" s="191">
        <f t="shared" si="1"/>
        <v>3177.4234228604787</v>
      </c>
      <c r="H67" s="191">
        <f t="shared" si="7"/>
        <v>42393.183307804509</v>
      </c>
      <c r="I67" s="191">
        <f t="shared" si="2"/>
        <v>1020.2065834655497</v>
      </c>
      <c r="J67" s="87">
        <f t="shared" si="3"/>
        <v>13611.596236597363</v>
      </c>
      <c r="K67" s="191">
        <f t="shared" si="8"/>
        <v>680.38284989415979</v>
      </c>
      <c r="L67" s="87">
        <f t="shared" si="4"/>
        <v>9077.6679832878799</v>
      </c>
      <c r="M67" s="88">
        <f t="shared" si="9"/>
        <v>51470.851291092389</v>
      </c>
      <c r="N67" s="88">
        <f t="shared" si="10"/>
        <v>298465.8512910924</v>
      </c>
      <c r="O67" s="88">
        <f t="shared" si="11"/>
        <v>22370.398088074682</v>
      </c>
      <c r="P67" s="89">
        <f t="shared" si="5"/>
        <v>0.93970383539429514</v>
      </c>
      <c r="Q67" s="199">
        <v>2855.4031925795789</v>
      </c>
      <c r="R67" s="92">
        <f t="shared" si="12"/>
        <v>-1.3562787799880986E-2</v>
      </c>
      <c r="S67" s="92">
        <f t="shared" si="12"/>
        <v>-2.1621673733759856E-2</v>
      </c>
      <c r="T67" s="91">
        <v>13342</v>
      </c>
      <c r="U67" s="194">
        <v>250391</v>
      </c>
      <c r="V67" s="194">
        <v>18921.710874329328</v>
      </c>
      <c r="W67" s="201"/>
      <c r="X67" s="88">
        <v>0</v>
      </c>
      <c r="Y67" s="88">
        <f t="shared" si="13"/>
        <v>0</v>
      </c>
      <c r="Z67" s="1"/>
      <c r="AA67" s="1"/>
    </row>
    <row r="68" spans="2:27" x14ac:dyDescent="0.25">
      <c r="B68" s="85">
        <v>1825</v>
      </c>
      <c r="C68" s="85" t="s">
        <v>86</v>
      </c>
      <c r="D68" s="1">
        <v>24744</v>
      </c>
      <c r="E68" s="85">
        <f t="shared" si="6"/>
        <v>17017.881705639615</v>
      </c>
      <c r="F68" s="86">
        <f t="shared" si="0"/>
        <v>0.71486294728035749</v>
      </c>
      <c r="G68" s="191">
        <f t="shared" si="1"/>
        <v>4074.2494886687359</v>
      </c>
      <c r="H68" s="191">
        <f t="shared" si="7"/>
        <v>5923.9587565243419</v>
      </c>
      <c r="I68" s="191">
        <f t="shared" si="2"/>
        <v>1543.3551218536998</v>
      </c>
      <c r="J68" s="87">
        <f t="shared" si="3"/>
        <v>2244.0383471752798</v>
      </c>
      <c r="K68" s="191">
        <f t="shared" si="8"/>
        <v>1203.53138828231</v>
      </c>
      <c r="L68" s="87">
        <f t="shared" si="4"/>
        <v>1749.9346385624788</v>
      </c>
      <c r="M68" s="88">
        <f t="shared" si="9"/>
        <v>7673.8933950868204</v>
      </c>
      <c r="N68" s="88">
        <f t="shared" si="10"/>
        <v>32417.89339508682</v>
      </c>
      <c r="O68" s="88">
        <f t="shared" si="11"/>
        <v>22295.662582590659</v>
      </c>
      <c r="P68" s="89">
        <f t="shared" si="5"/>
        <v>0.93656445267669819</v>
      </c>
      <c r="Q68" s="199">
        <v>301.29267291341603</v>
      </c>
      <c r="R68" s="92">
        <f t="shared" si="12"/>
        <v>-3.0369528586543359E-2</v>
      </c>
      <c r="S68" s="92">
        <f t="shared" si="12"/>
        <v>-2.5701431406423714E-2</v>
      </c>
      <c r="T68" s="91">
        <v>1454</v>
      </c>
      <c r="U68" s="194">
        <v>25519</v>
      </c>
      <c r="V68" s="194">
        <v>17466.803559206026</v>
      </c>
      <c r="W68" s="201"/>
      <c r="X68" s="88">
        <v>0</v>
      </c>
      <c r="Y68" s="88">
        <f t="shared" si="13"/>
        <v>0</v>
      </c>
      <c r="Z68" s="1"/>
      <c r="AA68" s="1"/>
    </row>
    <row r="69" spans="2:27" x14ac:dyDescent="0.25">
      <c r="B69" s="85">
        <v>1826</v>
      </c>
      <c r="C69" s="85" t="s">
        <v>87</v>
      </c>
      <c r="D69" s="1">
        <v>20543</v>
      </c>
      <c r="E69" s="85">
        <f t="shared" si="6"/>
        <v>16074.334898278561</v>
      </c>
      <c r="F69" s="86">
        <f t="shared" si="0"/>
        <v>0.67522777627176078</v>
      </c>
      <c r="G69" s="191">
        <f t="shared" si="1"/>
        <v>4640.3775730853677</v>
      </c>
      <c r="H69" s="191">
        <f t="shared" si="7"/>
        <v>5930.4025384030992</v>
      </c>
      <c r="I69" s="191">
        <f t="shared" si="2"/>
        <v>1873.5965044300685</v>
      </c>
      <c r="J69" s="87">
        <f t="shared" si="3"/>
        <v>2394.4563326616276</v>
      </c>
      <c r="K69" s="191">
        <f t="shared" si="8"/>
        <v>1533.7727708586788</v>
      </c>
      <c r="L69" s="87">
        <f t="shared" si="4"/>
        <v>1960.1616011573915</v>
      </c>
      <c r="M69" s="88">
        <f t="shared" si="9"/>
        <v>7890.5641395604907</v>
      </c>
      <c r="N69" s="88">
        <f t="shared" si="10"/>
        <v>28433.564139560491</v>
      </c>
      <c r="O69" s="88">
        <f t="shared" si="11"/>
        <v>22248.485242222607</v>
      </c>
      <c r="P69" s="89">
        <f t="shared" si="5"/>
        <v>0.93458269412626827</v>
      </c>
      <c r="Q69" s="199">
        <v>291.39514166667232</v>
      </c>
      <c r="R69" s="92">
        <f t="shared" si="12"/>
        <v>-1.722240826675597E-2</v>
      </c>
      <c r="S69" s="92">
        <f t="shared" si="12"/>
        <v>-2.1067391020015903E-2</v>
      </c>
      <c r="T69" s="91">
        <v>1278</v>
      </c>
      <c r="U69" s="194">
        <v>20903</v>
      </c>
      <c r="V69" s="194">
        <v>16420.267085624509</v>
      </c>
      <c r="W69" s="201"/>
      <c r="X69" s="88">
        <v>0</v>
      </c>
      <c r="Y69" s="88">
        <f t="shared" si="13"/>
        <v>0</v>
      </c>
      <c r="Z69" s="1"/>
      <c r="AA69" s="1"/>
    </row>
    <row r="70" spans="2:27" x14ac:dyDescent="0.25">
      <c r="B70" s="85">
        <v>1827</v>
      </c>
      <c r="C70" s="85" t="s">
        <v>88</v>
      </c>
      <c r="D70" s="1">
        <v>32011</v>
      </c>
      <c r="E70" s="85">
        <f t="shared" si="6"/>
        <v>23012.94033069734</v>
      </c>
      <c r="F70" s="86">
        <f t="shared" si="0"/>
        <v>0.96669483517079091</v>
      </c>
      <c r="G70" s="191">
        <f t="shared" si="1"/>
        <v>477.21431363410079</v>
      </c>
      <c r="H70" s="191">
        <f t="shared" si="7"/>
        <v>663.80511026503427</v>
      </c>
      <c r="I70" s="191">
        <f t="shared" si="2"/>
        <v>0</v>
      </c>
      <c r="J70" s="87">
        <f t="shared" si="3"/>
        <v>0</v>
      </c>
      <c r="K70" s="191">
        <f t="shared" si="8"/>
        <v>-339.82373357138982</v>
      </c>
      <c r="L70" s="87">
        <f t="shared" si="4"/>
        <v>-472.69481339780322</v>
      </c>
      <c r="M70" s="88">
        <f t="shared" si="9"/>
        <v>191.11029686723106</v>
      </c>
      <c r="N70" s="88">
        <f t="shared" si="10"/>
        <v>32202.110296867231</v>
      </c>
      <c r="O70" s="88">
        <f t="shared" si="11"/>
        <v>23150.330910760051</v>
      </c>
      <c r="P70" s="89">
        <f t="shared" si="5"/>
        <v>0.97246614306275103</v>
      </c>
      <c r="Q70" s="199">
        <v>173.87495357764647</v>
      </c>
      <c r="R70" s="92">
        <f t="shared" si="12"/>
        <v>1.8517929300964079E-2</v>
      </c>
      <c r="S70" s="92">
        <f t="shared" si="12"/>
        <v>2.4090907354562575E-3</v>
      </c>
      <c r="T70" s="91">
        <v>1391</v>
      </c>
      <c r="U70" s="194">
        <v>31429</v>
      </c>
      <c r="V70" s="194">
        <v>22957.633308984663</v>
      </c>
      <c r="W70" s="201"/>
      <c r="X70" s="88">
        <v>0</v>
      </c>
      <c r="Y70" s="88">
        <f t="shared" si="13"/>
        <v>0</v>
      </c>
      <c r="Z70" s="1"/>
      <c r="AA70" s="1"/>
    </row>
    <row r="71" spans="2:27" x14ac:dyDescent="0.25">
      <c r="B71" s="85">
        <v>1828</v>
      </c>
      <c r="C71" s="85" t="s">
        <v>89</v>
      </c>
      <c r="D71" s="1">
        <v>32820</v>
      </c>
      <c r="E71" s="85">
        <f t="shared" si="6"/>
        <v>18407.178911946157</v>
      </c>
      <c r="F71" s="86">
        <f t="shared" ref="F71:F134" si="14">E71/E$364</f>
        <v>0.77322256645784515</v>
      </c>
      <c r="G71" s="191">
        <f t="shared" ref="G71:G134" si="15">($E$364+$Y$364-E71-Y71)*0.6</f>
        <v>3240.6711648848104</v>
      </c>
      <c r="H71" s="191">
        <f t="shared" ref="H71:H134" si="16">G71*T71/1000</f>
        <v>5778.1166869896169</v>
      </c>
      <c r="I71" s="191">
        <f t="shared" ref="I71:I134" si="17">IF(E71+Y71&lt;(E$364+Y$364)*0.9,((E$364+Y$364)*0.9-E71-Y71)*0.35,0)</f>
        <v>1057.1010996464099</v>
      </c>
      <c r="J71" s="87">
        <f t="shared" ref="J71:J134" si="18">I71*T71/1000</f>
        <v>1884.811260669549</v>
      </c>
      <c r="K71" s="191">
        <f t="shared" si="8"/>
        <v>717.27736607502015</v>
      </c>
      <c r="L71" s="87">
        <f t="shared" ref="L71:L134" si="19">K71*T71/1000</f>
        <v>1278.9055437117611</v>
      </c>
      <c r="M71" s="88">
        <f t="shared" si="9"/>
        <v>7057.0222307013782</v>
      </c>
      <c r="N71" s="88">
        <f t="shared" si="10"/>
        <v>39877.022230701376</v>
      </c>
      <c r="O71" s="88">
        <f t="shared" si="11"/>
        <v>22365.127442905985</v>
      </c>
      <c r="P71" s="89">
        <f t="shared" ref="P71:P134" si="20">O71/O$364</f>
        <v>0.93948243363557249</v>
      </c>
      <c r="Q71" s="199">
        <v>-675.36847606284846</v>
      </c>
      <c r="R71" s="92">
        <f t="shared" si="12"/>
        <v>0.17022035227839977</v>
      </c>
      <c r="S71" s="92">
        <f t="shared" si="12"/>
        <v>0.11443306683607547</v>
      </c>
      <c r="T71" s="91">
        <v>1783</v>
      </c>
      <c r="U71" s="194">
        <v>28046</v>
      </c>
      <c r="V71" s="194">
        <v>16517.078916372204</v>
      </c>
      <c r="W71" s="201"/>
      <c r="X71" s="88">
        <v>0</v>
      </c>
      <c r="Y71" s="88">
        <f t="shared" si="13"/>
        <v>0</v>
      </c>
      <c r="Z71" s="1"/>
      <c r="AA71" s="1"/>
    </row>
    <row r="72" spans="2:27" x14ac:dyDescent="0.25">
      <c r="B72" s="85">
        <v>1832</v>
      </c>
      <c r="C72" s="85" t="s">
        <v>90</v>
      </c>
      <c r="D72" s="1">
        <v>102388</v>
      </c>
      <c r="E72" s="85">
        <f t="shared" ref="E72:E135" si="21">D72/T72*1000</f>
        <v>22962.099125364432</v>
      </c>
      <c r="F72" s="86">
        <f t="shared" si="14"/>
        <v>0.9645591701969578</v>
      </c>
      <c r="G72" s="191">
        <f t="shared" si="15"/>
        <v>507.71903683384585</v>
      </c>
      <c r="H72" s="191">
        <f t="shared" si="16"/>
        <v>2263.9191852421186</v>
      </c>
      <c r="I72" s="191">
        <f t="shared" si="17"/>
        <v>0</v>
      </c>
      <c r="J72" s="87">
        <f t="shared" si="18"/>
        <v>0</v>
      </c>
      <c r="K72" s="191">
        <f t="shared" ref="K72:K135" si="22">I72+J$366</f>
        <v>-339.82373357138982</v>
      </c>
      <c r="L72" s="87">
        <f t="shared" si="19"/>
        <v>-1515.2740279948271</v>
      </c>
      <c r="M72" s="88">
        <f t="shared" ref="M72:M135" si="23">+H72+L72</f>
        <v>748.64515724729154</v>
      </c>
      <c r="N72" s="88">
        <f t="shared" ref="N72:N135" si="24">D72+M72</f>
        <v>103136.64515724729</v>
      </c>
      <c r="O72" s="88">
        <f t="shared" ref="O72:O135" si="25">N72/T72*1000</f>
        <v>23129.994428626887</v>
      </c>
      <c r="P72" s="89">
        <f t="shared" si="20"/>
        <v>0.97161187707321783</v>
      </c>
      <c r="Q72" s="199">
        <v>967.27017829095735</v>
      </c>
      <c r="R72" s="92">
        <f t="shared" ref="R72:S135" si="26">(D72-U72)/U72</f>
        <v>-2.1829805480840449E-3</v>
      </c>
      <c r="S72" s="92">
        <f t="shared" si="26"/>
        <v>-1.0910243108887888E-2</v>
      </c>
      <c r="T72" s="91">
        <v>4459</v>
      </c>
      <c r="U72" s="194">
        <v>102612</v>
      </c>
      <c r="V72" s="194">
        <v>23215.384615384613</v>
      </c>
      <c r="W72" s="201"/>
      <c r="X72" s="88">
        <v>0</v>
      </c>
      <c r="Y72" s="88">
        <f t="shared" ref="Y72:Y135" si="27">X72*1000/T72</f>
        <v>0</v>
      </c>
      <c r="Z72" s="1"/>
      <c r="AA72" s="1"/>
    </row>
    <row r="73" spans="2:27" x14ac:dyDescent="0.25">
      <c r="B73" s="85">
        <v>1833</v>
      </c>
      <c r="C73" s="85" t="s">
        <v>91</v>
      </c>
      <c r="D73" s="1">
        <v>516895</v>
      </c>
      <c r="E73" s="85">
        <f t="shared" si="21"/>
        <v>19895.881447267129</v>
      </c>
      <c r="F73" s="86">
        <f t="shared" si="14"/>
        <v>0.83575786317874168</v>
      </c>
      <c r="G73" s="191">
        <f t="shared" si="15"/>
        <v>2347.4496436922273</v>
      </c>
      <c r="H73" s="191">
        <f t="shared" si="16"/>
        <v>60986.741743124068</v>
      </c>
      <c r="I73" s="191">
        <f t="shared" si="17"/>
        <v>536.05521228406974</v>
      </c>
      <c r="J73" s="87">
        <f t="shared" si="18"/>
        <v>13926.714415140132</v>
      </c>
      <c r="K73" s="191">
        <f t="shared" si="22"/>
        <v>196.23147871267992</v>
      </c>
      <c r="L73" s="87">
        <f t="shared" si="19"/>
        <v>5098.0938169554238</v>
      </c>
      <c r="M73" s="88">
        <f t="shared" si="23"/>
        <v>66084.835560079489</v>
      </c>
      <c r="N73" s="88">
        <f t="shared" si="24"/>
        <v>582979.83556007943</v>
      </c>
      <c r="O73" s="88">
        <f t="shared" si="25"/>
        <v>22439.562569672034</v>
      </c>
      <c r="P73" s="89">
        <f t="shared" si="20"/>
        <v>0.94260919847161728</v>
      </c>
      <c r="Q73" s="199">
        <v>2926.6662601722783</v>
      </c>
      <c r="R73" s="92">
        <f t="shared" si="26"/>
        <v>1.9558584648546383E-3</v>
      </c>
      <c r="S73" s="92">
        <f t="shared" si="26"/>
        <v>6.2752986553111737E-3</v>
      </c>
      <c r="T73" s="91">
        <v>25980</v>
      </c>
      <c r="U73" s="194">
        <v>515886</v>
      </c>
      <c r="V73" s="194">
        <v>19771.807450559561</v>
      </c>
      <c r="W73" s="201"/>
      <c r="X73" s="88">
        <v>0</v>
      </c>
      <c r="Y73" s="88">
        <f t="shared" si="27"/>
        <v>0</v>
      </c>
      <c r="Z73" s="1"/>
      <c r="AA73" s="1"/>
    </row>
    <row r="74" spans="2:27" x14ac:dyDescent="0.25">
      <c r="B74" s="85">
        <v>1834</v>
      </c>
      <c r="C74" s="85" t="s">
        <v>92</v>
      </c>
      <c r="D74" s="1">
        <v>58806</v>
      </c>
      <c r="E74" s="85">
        <f t="shared" si="21"/>
        <v>31752.699784017277</v>
      </c>
      <c r="F74" s="86">
        <f t="shared" si="14"/>
        <v>1.333822207977196</v>
      </c>
      <c r="G74" s="191">
        <f t="shared" si="15"/>
        <v>-4766.6413583578615</v>
      </c>
      <c r="H74" s="191">
        <f t="shared" si="16"/>
        <v>-8827.819795678759</v>
      </c>
      <c r="I74" s="191">
        <f t="shared" si="17"/>
        <v>0</v>
      </c>
      <c r="J74" s="87">
        <f t="shared" si="18"/>
        <v>0</v>
      </c>
      <c r="K74" s="191">
        <f t="shared" si="22"/>
        <v>-339.82373357138982</v>
      </c>
      <c r="L74" s="87">
        <f t="shared" si="19"/>
        <v>-629.35355457421394</v>
      </c>
      <c r="M74" s="88">
        <f t="shared" si="23"/>
        <v>-9457.1733502529733</v>
      </c>
      <c r="N74" s="88">
        <f t="shared" si="24"/>
        <v>49348.826649747025</v>
      </c>
      <c r="O74" s="88">
        <f t="shared" si="25"/>
        <v>26646.234692088026</v>
      </c>
      <c r="P74" s="89">
        <f t="shared" si="20"/>
        <v>1.1193170921853133</v>
      </c>
      <c r="Q74" s="199">
        <v>-411.34290868022254</v>
      </c>
      <c r="R74" s="92">
        <f t="shared" si="26"/>
        <v>-1.3246382718565316E-3</v>
      </c>
      <c r="S74" s="92">
        <f t="shared" si="26"/>
        <v>7.8424681802915803E-3</v>
      </c>
      <c r="T74" s="91">
        <v>1852</v>
      </c>
      <c r="U74" s="194">
        <v>58884</v>
      </c>
      <c r="V74" s="194">
        <v>31505.617977528091</v>
      </c>
      <c r="W74" s="201"/>
      <c r="X74" s="88">
        <v>0</v>
      </c>
      <c r="Y74" s="88">
        <f t="shared" si="27"/>
        <v>0</v>
      </c>
      <c r="Z74" s="1"/>
      <c r="AA74" s="1"/>
    </row>
    <row r="75" spans="2:27" x14ac:dyDescent="0.25">
      <c r="B75" s="85">
        <v>1835</v>
      </c>
      <c r="C75" s="85" t="s">
        <v>93</v>
      </c>
      <c r="D75" s="1">
        <v>9504</v>
      </c>
      <c r="E75" s="85">
        <f t="shared" si="21"/>
        <v>21405.405405405407</v>
      </c>
      <c r="F75" s="86">
        <f t="shared" si="14"/>
        <v>0.89916779658704782</v>
      </c>
      <c r="G75" s="191">
        <f t="shared" si="15"/>
        <v>1441.7352688092608</v>
      </c>
      <c r="H75" s="191">
        <f t="shared" si="16"/>
        <v>640.13045935131174</v>
      </c>
      <c r="I75" s="191">
        <f t="shared" si="17"/>
        <v>7.7218269356726514</v>
      </c>
      <c r="J75" s="87">
        <f t="shared" si="18"/>
        <v>3.4284911594386571</v>
      </c>
      <c r="K75" s="191">
        <f t="shared" si="22"/>
        <v>-332.10190663571717</v>
      </c>
      <c r="L75" s="87">
        <f t="shared" si="19"/>
        <v>-147.45324654625841</v>
      </c>
      <c r="M75" s="88">
        <f t="shared" si="23"/>
        <v>492.67721280505333</v>
      </c>
      <c r="N75" s="88">
        <f t="shared" si="24"/>
        <v>9996.6772128050525</v>
      </c>
      <c r="O75" s="88">
        <f t="shared" si="25"/>
        <v>22515.038767578946</v>
      </c>
      <c r="P75" s="89">
        <f t="shared" si="20"/>
        <v>0.94577969514203253</v>
      </c>
      <c r="Q75" s="199">
        <v>-127.83009162754058</v>
      </c>
      <c r="R75" s="92">
        <f t="shared" si="26"/>
        <v>-1.4005602240896359E-2</v>
      </c>
      <c r="S75" s="92">
        <f t="shared" si="26"/>
        <v>-6.8135362253002882E-4</v>
      </c>
      <c r="T75" s="91">
        <v>444</v>
      </c>
      <c r="U75" s="194">
        <v>9639</v>
      </c>
      <c r="V75" s="194">
        <v>21420</v>
      </c>
      <c r="W75" s="201"/>
      <c r="X75" s="88">
        <v>0</v>
      </c>
      <c r="Y75" s="88">
        <f t="shared" si="27"/>
        <v>0</v>
      </c>
      <c r="Z75" s="1"/>
      <c r="AA75" s="1"/>
    </row>
    <row r="76" spans="2:27" x14ac:dyDescent="0.25">
      <c r="B76" s="85">
        <v>1836</v>
      </c>
      <c r="C76" s="85" t="s">
        <v>94</v>
      </c>
      <c r="D76" s="1">
        <v>20798</v>
      </c>
      <c r="E76" s="85">
        <f t="shared" si="21"/>
        <v>18259.877085162421</v>
      </c>
      <c r="F76" s="86">
        <f t="shared" si="14"/>
        <v>0.76703492102371884</v>
      </c>
      <c r="G76" s="191">
        <f t="shared" si="15"/>
        <v>3329.0522609550521</v>
      </c>
      <c r="H76" s="191">
        <f t="shared" si="16"/>
        <v>3791.7905252278042</v>
      </c>
      <c r="I76" s="191">
        <f t="shared" si="17"/>
        <v>1108.6567390207174</v>
      </c>
      <c r="J76" s="87">
        <f t="shared" si="18"/>
        <v>1262.7600257445972</v>
      </c>
      <c r="K76" s="191">
        <f t="shared" si="22"/>
        <v>768.83300544932763</v>
      </c>
      <c r="L76" s="87">
        <f t="shared" si="19"/>
        <v>875.70079320678417</v>
      </c>
      <c r="M76" s="88">
        <f t="shared" si="23"/>
        <v>4667.4913184345887</v>
      </c>
      <c r="N76" s="88">
        <f t="shared" si="24"/>
        <v>25465.49131843459</v>
      </c>
      <c r="O76" s="88">
        <f t="shared" si="25"/>
        <v>22357.762351566806</v>
      </c>
      <c r="P76" s="89">
        <f t="shared" si="20"/>
        <v>0.93917305136386642</v>
      </c>
      <c r="Q76" s="199">
        <v>126.20760278430589</v>
      </c>
      <c r="R76" s="92">
        <f t="shared" si="26"/>
        <v>4.3461464168437318E-3</v>
      </c>
      <c r="S76" s="92">
        <f t="shared" si="26"/>
        <v>1.6691050762616903E-2</v>
      </c>
      <c r="T76" s="91">
        <v>1139</v>
      </c>
      <c r="U76" s="194">
        <v>20708</v>
      </c>
      <c r="V76" s="194">
        <v>17960.104076322637</v>
      </c>
      <c r="W76" s="201"/>
      <c r="X76" s="88">
        <v>0</v>
      </c>
      <c r="Y76" s="88">
        <f t="shared" si="27"/>
        <v>0</v>
      </c>
      <c r="Z76" s="1"/>
      <c r="AA76" s="1"/>
    </row>
    <row r="77" spans="2:27" x14ac:dyDescent="0.25">
      <c r="B77" s="85">
        <v>1837</v>
      </c>
      <c r="C77" s="85" t="s">
        <v>95</v>
      </c>
      <c r="D77" s="1">
        <v>136514</v>
      </c>
      <c r="E77" s="85">
        <f t="shared" si="21"/>
        <v>21975.853187379264</v>
      </c>
      <c r="F77" s="86">
        <f t="shared" si="14"/>
        <v>0.92313035489747697</v>
      </c>
      <c r="G77" s="191">
        <f t="shared" si="15"/>
        <v>1099.4665996249466</v>
      </c>
      <c r="H77" s="191">
        <f t="shared" si="16"/>
        <v>6829.8865168701686</v>
      </c>
      <c r="I77" s="191">
        <f t="shared" si="17"/>
        <v>0</v>
      </c>
      <c r="J77" s="87">
        <f t="shared" si="18"/>
        <v>0</v>
      </c>
      <c r="K77" s="191">
        <f t="shared" si="22"/>
        <v>-339.82373357138982</v>
      </c>
      <c r="L77" s="87">
        <f t="shared" si="19"/>
        <v>-2110.9850329454739</v>
      </c>
      <c r="M77" s="88">
        <f t="shared" si="23"/>
        <v>4718.9014839246947</v>
      </c>
      <c r="N77" s="88">
        <f t="shared" si="24"/>
        <v>141232.90148392468</v>
      </c>
      <c r="O77" s="88">
        <f t="shared" si="25"/>
        <v>22735.496053432824</v>
      </c>
      <c r="P77" s="89">
        <f t="shared" si="20"/>
        <v>0.95504035095342565</v>
      </c>
      <c r="Q77" s="199">
        <v>980.71158276373717</v>
      </c>
      <c r="R77" s="92">
        <f t="shared" si="26"/>
        <v>6.2448439567281501E-2</v>
      </c>
      <c r="S77" s="92">
        <f t="shared" si="26"/>
        <v>6.2790502812473711E-2</v>
      </c>
      <c r="T77" s="91">
        <v>6212</v>
      </c>
      <c r="U77" s="194">
        <v>128490</v>
      </c>
      <c r="V77" s="194">
        <v>20677.502413904087</v>
      </c>
      <c r="W77" s="201"/>
      <c r="X77" s="88">
        <v>0</v>
      </c>
      <c r="Y77" s="88">
        <f t="shared" si="27"/>
        <v>0</v>
      </c>
      <c r="Z77" s="1"/>
      <c r="AA77" s="1"/>
    </row>
    <row r="78" spans="2:27" x14ac:dyDescent="0.25">
      <c r="B78" s="85">
        <v>1838</v>
      </c>
      <c r="C78" s="85" t="s">
        <v>96</v>
      </c>
      <c r="D78" s="1">
        <v>37854</v>
      </c>
      <c r="E78" s="85">
        <f t="shared" si="21"/>
        <v>19633.817427385893</v>
      </c>
      <c r="F78" s="86">
        <f t="shared" si="14"/>
        <v>0.82474945091751672</v>
      </c>
      <c r="G78" s="191">
        <f t="shared" si="15"/>
        <v>2504.688055620969</v>
      </c>
      <c r="H78" s="191">
        <f t="shared" si="16"/>
        <v>4829.0385712372281</v>
      </c>
      <c r="I78" s="191">
        <f t="shared" si="17"/>
        <v>627.7776192425024</v>
      </c>
      <c r="J78" s="87">
        <f t="shared" si="18"/>
        <v>1210.3552498995446</v>
      </c>
      <c r="K78" s="191">
        <f t="shared" si="22"/>
        <v>287.95388567111257</v>
      </c>
      <c r="L78" s="87">
        <f t="shared" si="19"/>
        <v>555.17509157390509</v>
      </c>
      <c r="M78" s="88">
        <f t="shared" si="23"/>
        <v>5384.213662811133</v>
      </c>
      <c r="N78" s="88">
        <f t="shared" si="24"/>
        <v>43238.213662811133</v>
      </c>
      <c r="O78" s="88">
        <f t="shared" si="25"/>
        <v>22426.459368677974</v>
      </c>
      <c r="P78" s="89">
        <f t="shared" si="20"/>
        <v>0.94205877785855607</v>
      </c>
      <c r="Q78" s="199">
        <v>356.07068320293001</v>
      </c>
      <c r="R78" s="92">
        <f t="shared" si="26"/>
        <v>-1.8385499053496877E-2</v>
      </c>
      <c r="S78" s="92">
        <f t="shared" si="26"/>
        <v>-3.5696128219565797E-2</v>
      </c>
      <c r="T78" s="91">
        <v>1928</v>
      </c>
      <c r="U78" s="194">
        <v>38563</v>
      </c>
      <c r="V78" s="194">
        <v>20360.612460401266</v>
      </c>
      <c r="W78" s="201"/>
      <c r="X78" s="88">
        <v>0</v>
      </c>
      <c r="Y78" s="88">
        <f t="shared" si="27"/>
        <v>0</v>
      </c>
      <c r="Z78" s="1"/>
      <c r="AA78" s="1"/>
    </row>
    <row r="79" spans="2:27" x14ac:dyDescent="0.25">
      <c r="B79" s="85">
        <v>1839</v>
      </c>
      <c r="C79" s="85" t="s">
        <v>97</v>
      </c>
      <c r="D79" s="1">
        <v>20548</v>
      </c>
      <c r="E79" s="85">
        <f t="shared" si="21"/>
        <v>20007.789678675756</v>
      </c>
      <c r="F79" s="86">
        <f t="shared" si="14"/>
        <v>0.84045874484624039</v>
      </c>
      <c r="G79" s="191">
        <f t="shared" si="15"/>
        <v>2280.3047048470512</v>
      </c>
      <c r="H79" s="191">
        <f t="shared" si="16"/>
        <v>2341.8729318779219</v>
      </c>
      <c r="I79" s="191">
        <f t="shared" si="17"/>
        <v>496.88733129105054</v>
      </c>
      <c r="J79" s="87">
        <f t="shared" si="18"/>
        <v>510.30328923590889</v>
      </c>
      <c r="K79" s="191">
        <f t="shared" si="22"/>
        <v>157.06359771966072</v>
      </c>
      <c r="L79" s="87">
        <f t="shared" si="19"/>
        <v>161.30431485809157</v>
      </c>
      <c r="M79" s="88">
        <f t="shared" si="23"/>
        <v>2503.1772467360133</v>
      </c>
      <c r="N79" s="88">
        <f t="shared" si="24"/>
        <v>23051.177246736013</v>
      </c>
      <c r="O79" s="88">
        <f t="shared" si="25"/>
        <v>22445.157981242468</v>
      </c>
      <c r="P79" s="89">
        <f t="shared" si="20"/>
        <v>0.94284424255499233</v>
      </c>
      <c r="Q79" s="199">
        <v>268.62735562728858</v>
      </c>
      <c r="R79" s="92">
        <f t="shared" si="26"/>
        <v>4.0036442779774258E-2</v>
      </c>
      <c r="S79" s="92">
        <f t="shared" si="26"/>
        <v>2.4846037091656899E-2</v>
      </c>
      <c r="T79" s="91">
        <v>1027</v>
      </c>
      <c r="U79" s="194">
        <v>19757</v>
      </c>
      <c r="V79" s="194">
        <v>19522.727272727272</v>
      </c>
      <c r="W79" s="201"/>
      <c r="X79" s="88">
        <v>0</v>
      </c>
      <c r="Y79" s="88">
        <f t="shared" si="27"/>
        <v>0</v>
      </c>
      <c r="Z79" s="1"/>
      <c r="AA79" s="1"/>
    </row>
    <row r="80" spans="2:27" x14ac:dyDescent="0.25">
      <c r="B80" s="85">
        <v>1840</v>
      </c>
      <c r="C80" s="85" t="s">
        <v>98</v>
      </c>
      <c r="D80" s="1">
        <v>79822</v>
      </c>
      <c r="E80" s="85">
        <f t="shared" si="21"/>
        <v>17166.021505376346</v>
      </c>
      <c r="F80" s="86">
        <f t="shared" si="14"/>
        <v>0.72108579308931775</v>
      </c>
      <c r="G80" s="191">
        <f t="shared" si="15"/>
        <v>3985.3656088266971</v>
      </c>
      <c r="H80" s="191">
        <f t="shared" si="16"/>
        <v>18531.950081044142</v>
      </c>
      <c r="I80" s="191">
        <f t="shared" si="17"/>
        <v>1491.506191945844</v>
      </c>
      <c r="J80" s="87">
        <f t="shared" si="18"/>
        <v>6935.5037925481738</v>
      </c>
      <c r="K80" s="191">
        <f t="shared" si="22"/>
        <v>1151.6824583744542</v>
      </c>
      <c r="L80" s="87">
        <f t="shared" si="19"/>
        <v>5355.3234314412121</v>
      </c>
      <c r="M80" s="88">
        <f t="shared" si="23"/>
        <v>23887.273512485353</v>
      </c>
      <c r="N80" s="88">
        <f t="shared" si="24"/>
        <v>103709.27351248535</v>
      </c>
      <c r="O80" s="88">
        <f t="shared" si="25"/>
        <v>22303.069572577497</v>
      </c>
      <c r="P80" s="89">
        <f t="shared" si="20"/>
        <v>0.93687559496714623</v>
      </c>
      <c r="Q80" s="199">
        <v>1120.9557971439826</v>
      </c>
      <c r="R80" s="92">
        <f t="shared" si="26"/>
        <v>-5.5439194386263858E-2</v>
      </c>
      <c r="S80" s="92">
        <f t="shared" si="26"/>
        <v>-6.2142529135780576E-2</v>
      </c>
      <c r="T80" s="91">
        <v>4650</v>
      </c>
      <c r="U80" s="194">
        <v>84507</v>
      </c>
      <c r="V80" s="194">
        <v>18303.443794671864</v>
      </c>
      <c r="W80" s="201"/>
      <c r="X80" s="88">
        <v>0</v>
      </c>
      <c r="Y80" s="88">
        <f t="shared" si="27"/>
        <v>0</v>
      </c>
      <c r="Z80" s="1"/>
      <c r="AA80" s="1"/>
    </row>
    <row r="81" spans="2:29" x14ac:dyDescent="0.25">
      <c r="B81" s="85">
        <v>1841</v>
      </c>
      <c r="C81" s="85" t="s">
        <v>99</v>
      </c>
      <c r="D81" s="1">
        <v>191543</v>
      </c>
      <c r="E81" s="85">
        <f t="shared" si="21"/>
        <v>20010.760551608859</v>
      </c>
      <c r="F81" s="86">
        <f t="shared" si="14"/>
        <v>0.84058354104694788</v>
      </c>
      <c r="G81" s="191">
        <f t="shared" si="15"/>
        <v>2278.5221810871894</v>
      </c>
      <c r="H81" s="191">
        <f t="shared" si="16"/>
        <v>21810.014317366578</v>
      </c>
      <c r="I81" s="191">
        <f t="shared" si="17"/>
        <v>495.84752576446442</v>
      </c>
      <c r="J81" s="87">
        <f t="shared" si="18"/>
        <v>4746.2525166174537</v>
      </c>
      <c r="K81" s="191">
        <f t="shared" si="22"/>
        <v>156.0237921930746</v>
      </c>
      <c r="L81" s="87">
        <f t="shared" si="19"/>
        <v>1493.4597388721102</v>
      </c>
      <c r="M81" s="88">
        <f t="shared" si="23"/>
        <v>23303.474056238687</v>
      </c>
      <c r="N81" s="88">
        <f t="shared" si="24"/>
        <v>214846.47405623869</v>
      </c>
      <c r="O81" s="88">
        <f t="shared" si="25"/>
        <v>22445.306524889122</v>
      </c>
      <c r="P81" s="89">
        <f t="shared" si="20"/>
        <v>0.94285048236502766</v>
      </c>
      <c r="Q81" s="199">
        <v>2299.7850516693361</v>
      </c>
      <c r="R81" s="89">
        <f t="shared" si="26"/>
        <v>7.4712643678160923E-4</v>
      </c>
      <c r="S81" s="89">
        <f t="shared" si="26"/>
        <v>3.9881587100306336E-3</v>
      </c>
      <c r="T81" s="91">
        <v>9572</v>
      </c>
      <c r="U81" s="194">
        <v>191400</v>
      </c>
      <c r="V81" s="194">
        <v>19931.271477663231</v>
      </c>
      <c r="W81" s="201"/>
      <c r="X81" s="88">
        <v>0</v>
      </c>
      <c r="Y81" s="88">
        <f t="shared" si="27"/>
        <v>0</v>
      </c>
      <c r="Z81" s="1"/>
      <c r="AA81" s="1"/>
    </row>
    <row r="82" spans="2:29" x14ac:dyDescent="0.25">
      <c r="B82" s="85">
        <v>1845</v>
      </c>
      <c r="C82" s="85" t="s">
        <v>100</v>
      </c>
      <c r="D82" s="1">
        <v>45346</v>
      </c>
      <c r="E82" s="85">
        <f t="shared" si="21"/>
        <v>24577.777777777781</v>
      </c>
      <c r="F82" s="86">
        <f t="shared" si="14"/>
        <v>1.0324282988758466</v>
      </c>
      <c r="G82" s="191">
        <f t="shared" si="15"/>
        <v>-461.68815461416375</v>
      </c>
      <c r="H82" s="191">
        <f t="shared" si="16"/>
        <v>-851.81464526313221</v>
      </c>
      <c r="I82" s="191">
        <f t="shared" si="17"/>
        <v>0</v>
      </c>
      <c r="J82" s="87">
        <f t="shared" si="18"/>
        <v>0</v>
      </c>
      <c r="K82" s="191">
        <f t="shared" si="22"/>
        <v>-339.82373357138982</v>
      </c>
      <c r="L82" s="87">
        <f t="shared" si="19"/>
        <v>-626.97478843921419</v>
      </c>
      <c r="M82" s="88">
        <f t="shared" si="23"/>
        <v>-1478.7894337023463</v>
      </c>
      <c r="N82" s="88">
        <f t="shared" si="24"/>
        <v>43867.210566297654</v>
      </c>
      <c r="O82" s="88">
        <f t="shared" si="25"/>
        <v>23776.265889592225</v>
      </c>
      <c r="P82" s="89">
        <f t="shared" si="20"/>
        <v>0.99875952854477335</v>
      </c>
      <c r="Q82" s="199">
        <v>375.01961851240276</v>
      </c>
      <c r="R82" s="89">
        <f t="shared" si="26"/>
        <v>1.2143693007440773E-3</v>
      </c>
      <c r="S82" s="89">
        <f t="shared" si="26"/>
        <v>1.4238296055875815E-2</v>
      </c>
      <c r="T82" s="91">
        <v>1845</v>
      </c>
      <c r="U82" s="194">
        <v>45291</v>
      </c>
      <c r="V82" s="194">
        <v>24232.744783306582</v>
      </c>
      <c r="W82" s="201"/>
      <c r="X82" s="88">
        <v>0</v>
      </c>
      <c r="Y82" s="88">
        <f t="shared" si="27"/>
        <v>0</v>
      </c>
      <c r="Z82" s="1"/>
      <c r="AA82" s="1"/>
    </row>
    <row r="83" spans="2:29" x14ac:dyDescent="0.25">
      <c r="B83" s="85">
        <v>1848</v>
      </c>
      <c r="C83" s="85" t="s">
        <v>101</v>
      </c>
      <c r="D83" s="1">
        <v>51215</v>
      </c>
      <c r="E83" s="85">
        <f t="shared" si="21"/>
        <v>19217.636022514071</v>
      </c>
      <c r="F83" s="86">
        <f t="shared" si="14"/>
        <v>0.80726709495594273</v>
      </c>
      <c r="G83" s="191">
        <f t="shared" si="15"/>
        <v>2754.3968985440624</v>
      </c>
      <c r="H83" s="191">
        <f t="shared" si="16"/>
        <v>7340.4677346199269</v>
      </c>
      <c r="I83" s="191">
        <f t="shared" si="17"/>
        <v>773.44111094764025</v>
      </c>
      <c r="J83" s="87">
        <f t="shared" si="18"/>
        <v>2061.2205606754615</v>
      </c>
      <c r="K83" s="191">
        <f t="shared" si="22"/>
        <v>433.61737737625043</v>
      </c>
      <c r="L83" s="87">
        <f t="shared" si="19"/>
        <v>1155.5903107077074</v>
      </c>
      <c r="M83" s="88">
        <f t="shared" si="23"/>
        <v>8496.0580453276343</v>
      </c>
      <c r="N83" s="88">
        <f t="shared" si="24"/>
        <v>59711.058045327634</v>
      </c>
      <c r="O83" s="88">
        <f t="shared" si="25"/>
        <v>22405.650298434386</v>
      </c>
      <c r="P83" s="89">
        <f t="shared" si="20"/>
        <v>0.94118466006047752</v>
      </c>
      <c r="Q83" s="199">
        <v>442.81972029865938</v>
      </c>
      <c r="R83" s="89">
        <f t="shared" si="26"/>
        <v>-1.1117178967077546E-3</v>
      </c>
      <c r="S83" s="89">
        <f t="shared" si="26"/>
        <v>-2.8848203028281345E-2</v>
      </c>
      <c r="T83" s="91">
        <v>2665</v>
      </c>
      <c r="U83" s="194">
        <v>51272</v>
      </c>
      <c r="V83" s="194">
        <v>19788.498649170204</v>
      </c>
      <c r="W83" s="201"/>
      <c r="X83" s="88">
        <v>0</v>
      </c>
      <c r="Y83" s="88">
        <f t="shared" si="27"/>
        <v>0</v>
      </c>
      <c r="Z83" s="1"/>
      <c r="AA83" s="1"/>
    </row>
    <row r="84" spans="2:29" x14ac:dyDescent="0.25">
      <c r="B84" s="85">
        <v>1851</v>
      </c>
      <c r="C84" s="85" t="s">
        <v>102</v>
      </c>
      <c r="D84" s="1">
        <v>34977</v>
      </c>
      <c r="E84" s="85">
        <f t="shared" si="21"/>
        <v>17620.654911838792</v>
      </c>
      <c r="F84" s="86">
        <f t="shared" si="14"/>
        <v>0.74018338599173816</v>
      </c>
      <c r="G84" s="191">
        <f t="shared" si="15"/>
        <v>3712.5855649492296</v>
      </c>
      <c r="H84" s="191">
        <f t="shared" si="16"/>
        <v>7369.4823464242209</v>
      </c>
      <c r="I84" s="191">
        <f t="shared" si="17"/>
        <v>1332.3844996839878</v>
      </c>
      <c r="J84" s="87">
        <f t="shared" si="18"/>
        <v>2644.7832318727155</v>
      </c>
      <c r="K84" s="191">
        <f t="shared" si="22"/>
        <v>992.560766112598</v>
      </c>
      <c r="L84" s="87">
        <f t="shared" si="19"/>
        <v>1970.2331207335069</v>
      </c>
      <c r="M84" s="88">
        <f t="shared" si="23"/>
        <v>9339.7154671577282</v>
      </c>
      <c r="N84" s="88">
        <f t="shared" si="24"/>
        <v>44316.71546715773</v>
      </c>
      <c r="O84" s="88">
        <f t="shared" si="25"/>
        <v>22325.801242900619</v>
      </c>
      <c r="P84" s="89">
        <f t="shared" si="20"/>
        <v>0.93783047461226721</v>
      </c>
      <c r="Q84" s="199">
        <v>113.83607684533672</v>
      </c>
      <c r="R84" s="89">
        <f t="shared" si="26"/>
        <v>-0.11266426505657313</v>
      </c>
      <c r="S84" s="89">
        <f t="shared" si="26"/>
        <v>-0.11668744974901188</v>
      </c>
      <c r="T84" s="91">
        <v>1985</v>
      </c>
      <c r="U84" s="194">
        <v>39418</v>
      </c>
      <c r="V84" s="194">
        <v>19948.380566801621</v>
      </c>
      <c r="W84" s="201"/>
      <c r="X84" s="88">
        <v>0</v>
      </c>
      <c r="Y84" s="88">
        <f t="shared" si="27"/>
        <v>0</v>
      </c>
      <c r="Z84" s="1"/>
      <c r="AA84" s="1"/>
    </row>
    <row r="85" spans="2:29" x14ac:dyDescent="0.25">
      <c r="B85" s="85">
        <v>1853</v>
      </c>
      <c r="C85" s="85" t="s">
        <v>103</v>
      </c>
      <c r="D85" s="1">
        <v>27625</v>
      </c>
      <c r="E85" s="85">
        <f t="shared" si="21"/>
        <v>21087.786259541987</v>
      </c>
      <c r="F85" s="86">
        <f t="shared" si="14"/>
        <v>0.88582570368430136</v>
      </c>
      <c r="G85" s="191">
        <f t="shared" si="15"/>
        <v>1632.3067563273128</v>
      </c>
      <c r="H85" s="191">
        <f t="shared" si="16"/>
        <v>2138.3218507887796</v>
      </c>
      <c r="I85" s="191">
        <f t="shared" si="17"/>
        <v>118.88852798786974</v>
      </c>
      <c r="J85" s="87">
        <f t="shared" si="18"/>
        <v>155.74397166410935</v>
      </c>
      <c r="K85" s="191">
        <f t="shared" si="22"/>
        <v>-220.93520558352009</v>
      </c>
      <c r="L85" s="87">
        <f t="shared" si="19"/>
        <v>-289.42511931441129</v>
      </c>
      <c r="M85" s="88">
        <f t="shared" si="23"/>
        <v>1848.8967314743682</v>
      </c>
      <c r="N85" s="88">
        <f t="shared" si="24"/>
        <v>29473.896731474368</v>
      </c>
      <c r="O85" s="88">
        <f t="shared" si="25"/>
        <v>22499.157810285775</v>
      </c>
      <c r="P85" s="89">
        <f t="shared" si="20"/>
        <v>0.94511259049689522</v>
      </c>
      <c r="Q85" s="199">
        <v>411.25378371153442</v>
      </c>
      <c r="R85" s="89">
        <f t="shared" si="26"/>
        <v>0.22794150331155266</v>
      </c>
      <c r="S85" s="89">
        <f t="shared" si="26"/>
        <v>0.25043814154016131</v>
      </c>
      <c r="T85" s="91">
        <v>1310</v>
      </c>
      <c r="U85" s="194">
        <v>22497</v>
      </c>
      <c r="V85" s="194">
        <v>16864.317841079461</v>
      </c>
      <c r="W85" s="201"/>
      <c r="X85" s="88">
        <v>0</v>
      </c>
      <c r="Y85" s="88">
        <f t="shared" si="27"/>
        <v>0</v>
      </c>
      <c r="Z85" s="1"/>
      <c r="AA85" s="1"/>
    </row>
    <row r="86" spans="2:29" x14ac:dyDescent="0.25">
      <c r="B86" s="85">
        <v>1856</v>
      </c>
      <c r="C86" s="85" t="s">
        <v>104</v>
      </c>
      <c r="D86" s="1">
        <v>11544</v>
      </c>
      <c r="E86" s="85">
        <f t="shared" si="21"/>
        <v>24614.072494669512</v>
      </c>
      <c r="F86" s="86">
        <f t="shared" si="14"/>
        <v>1.033952915672268</v>
      </c>
      <c r="G86" s="191">
        <f t="shared" si="15"/>
        <v>-483.46498474920224</v>
      </c>
      <c r="H86" s="191">
        <f t="shared" si="16"/>
        <v>-226.74507784737585</v>
      </c>
      <c r="I86" s="191">
        <f t="shared" si="17"/>
        <v>0</v>
      </c>
      <c r="J86" s="87">
        <f t="shared" si="18"/>
        <v>0</v>
      </c>
      <c r="K86" s="191">
        <f t="shared" si="22"/>
        <v>-339.82373357138982</v>
      </c>
      <c r="L86" s="87">
        <f t="shared" si="19"/>
        <v>-159.37733104498184</v>
      </c>
      <c r="M86" s="88">
        <f t="shared" si="23"/>
        <v>-386.12240889235773</v>
      </c>
      <c r="N86" s="88">
        <f t="shared" si="24"/>
        <v>11157.877591107643</v>
      </c>
      <c r="O86" s="88">
        <f t="shared" si="25"/>
        <v>23790.783776348915</v>
      </c>
      <c r="P86" s="89">
        <f t="shared" si="20"/>
        <v>0.99936937526334169</v>
      </c>
      <c r="Q86" s="199">
        <v>-159.28932190660225</v>
      </c>
      <c r="R86" s="89">
        <f t="shared" si="26"/>
        <v>8.6500655307994757E-3</v>
      </c>
      <c r="S86" s="89">
        <f t="shared" si="26"/>
        <v>8.6500655307996371E-3</v>
      </c>
      <c r="T86" s="91">
        <v>469</v>
      </c>
      <c r="U86" s="194">
        <v>11445</v>
      </c>
      <c r="V86" s="194">
        <v>24402.985074626864</v>
      </c>
      <c r="W86" s="201"/>
      <c r="X86" s="88">
        <v>0</v>
      </c>
      <c r="Y86" s="88">
        <f t="shared" si="27"/>
        <v>0</v>
      </c>
      <c r="Z86" s="1"/>
      <c r="AA86" s="1"/>
    </row>
    <row r="87" spans="2:29" x14ac:dyDescent="0.25">
      <c r="B87" s="85">
        <v>1857</v>
      </c>
      <c r="C87" s="85" t="s">
        <v>105</v>
      </c>
      <c r="D87" s="1">
        <v>15530</v>
      </c>
      <c r="E87" s="85">
        <f t="shared" si="21"/>
        <v>22572.674418604653</v>
      </c>
      <c r="F87" s="86">
        <f t="shared" si="14"/>
        <v>0.94820077151765392</v>
      </c>
      <c r="G87" s="191">
        <f t="shared" si="15"/>
        <v>741.37386088971323</v>
      </c>
      <c r="H87" s="191">
        <f t="shared" si="16"/>
        <v>510.06521629212273</v>
      </c>
      <c r="I87" s="191">
        <f t="shared" si="17"/>
        <v>0</v>
      </c>
      <c r="J87" s="87">
        <f t="shared" si="18"/>
        <v>0</v>
      </c>
      <c r="K87" s="191">
        <f t="shared" si="22"/>
        <v>-339.82373357138982</v>
      </c>
      <c r="L87" s="87">
        <f t="shared" si="19"/>
        <v>-233.79872869711619</v>
      </c>
      <c r="M87" s="88">
        <f t="shared" si="23"/>
        <v>276.26648759500654</v>
      </c>
      <c r="N87" s="88">
        <f t="shared" si="24"/>
        <v>15806.266487595007</v>
      </c>
      <c r="O87" s="88">
        <f t="shared" si="25"/>
        <v>22974.224545922974</v>
      </c>
      <c r="P87" s="89">
        <f t="shared" si="20"/>
        <v>0.96506851760149626</v>
      </c>
      <c r="Q87" s="199">
        <v>110.25447020950483</v>
      </c>
      <c r="R87" s="89">
        <f t="shared" si="26"/>
        <v>-5.8891307130969142E-3</v>
      </c>
      <c r="S87" s="89">
        <f t="shared" si="26"/>
        <v>-2.0338416603894849E-2</v>
      </c>
      <c r="T87" s="91">
        <v>688</v>
      </c>
      <c r="U87" s="194">
        <v>15622</v>
      </c>
      <c r="V87" s="194">
        <v>23041.297935103245</v>
      </c>
      <c r="W87" s="201"/>
      <c r="X87" s="88">
        <v>0</v>
      </c>
      <c r="Y87" s="88">
        <f t="shared" si="27"/>
        <v>0</v>
      </c>
      <c r="Z87" s="1"/>
      <c r="AA87" s="1"/>
    </row>
    <row r="88" spans="2:29" x14ac:dyDescent="0.25">
      <c r="B88" s="85">
        <v>1859</v>
      </c>
      <c r="C88" s="85" t="s">
        <v>106</v>
      </c>
      <c r="D88" s="1">
        <v>26722</v>
      </c>
      <c r="E88" s="85">
        <f t="shared" si="21"/>
        <v>21903.278688524591</v>
      </c>
      <c r="F88" s="86">
        <f t="shared" si="14"/>
        <v>0.92008174866986092</v>
      </c>
      <c r="G88" s="191">
        <f t="shared" si="15"/>
        <v>1143.0112989377499</v>
      </c>
      <c r="H88" s="191">
        <f t="shared" si="16"/>
        <v>1394.4737847040549</v>
      </c>
      <c r="I88" s="191">
        <f t="shared" si="17"/>
        <v>0</v>
      </c>
      <c r="J88" s="87">
        <f t="shared" si="18"/>
        <v>0</v>
      </c>
      <c r="K88" s="191">
        <f t="shared" si="22"/>
        <v>-339.82373357138982</v>
      </c>
      <c r="L88" s="87">
        <f t="shared" si="19"/>
        <v>-414.58495495709553</v>
      </c>
      <c r="M88" s="88">
        <f t="shared" si="23"/>
        <v>979.88882974695935</v>
      </c>
      <c r="N88" s="88">
        <f t="shared" si="24"/>
        <v>27701.88882974696</v>
      </c>
      <c r="O88" s="88">
        <f t="shared" si="25"/>
        <v>22706.466253890951</v>
      </c>
      <c r="P88" s="89">
        <f t="shared" si="20"/>
        <v>0.95382090846237899</v>
      </c>
      <c r="Q88" s="199">
        <v>116.30240356917852</v>
      </c>
      <c r="R88" s="89">
        <f t="shared" si="26"/>
        <v>3.0782286684153681E-2</v>
      </c>
      <c r="S88" s="89">
        <f t="shared" si="26"/>
        <v>2.740267262945165E-2</v>
      </c>
      <c r="T88" s="91">
        <v>1220</v>
      </c>
      <c r="U88" s="194">
        <v>25924</v>
      </c>
      <c r="V88" s="194">
        <v>21319.07894736842</v>
      </c>
      <c r="W88" s="201"/>
      <c r="X88" s="88">
        <v>0</v>
      </c>
      <c r="Y88" s="88">
        <f t="shared" si="27"/>
        <v>0</v>
      </c>
      <c r="Z88" s="1"/>
      <c r="AA88" s="1"/>
    </row>
    <row r="89" spans="2:29" x14ac:dyDescent="0.25">
      <c r="B89" s="85">
        <v>1860</v>
      </c>
      <c r="C89" s="85" t="s">
        <v>107</v>
      </c>
      <c r="D89" s="1">
        <v>229090</v>
      </c>
      <c r="E89" s="85">
        <f t="shared" si="21"/>
        <v>19832.914899142932</v>
      </c>
      <c r="F89" s="86">
        <f t="shared" si="14"/>
        <v>0.83311285406710722</v>
      </c>
      <c r="G89" s="191">
        <f t="shared" si="15"/>
        <v>2385.2295725667454</v>
      </c>
      <c r="H89" s="191">
        <f t="shared" si="16"/>
        <v>27551.786792718478</v>
      </c>
      <c r="I89" s="191">
        <f t="shared" si="17"/>
        <v>558.09350412753884</v>
      </c>
      <c r="J89" s="87">
        <f t="shared" si="18"/>
        <v>6446.5380661772015</v>
      </c>
      <c r="K89" s="191">
        <f t="shared" si="22"/>
        <v>218.26977055614901</v>
      </c>
      <c r="L89" s="87">
        <f t="shared" si="19"/>
        <v>2521.2341196940774</v>
      </c>
      <c r="M89" s="88">
        <f t="shared" si="23"/>
        <v>30073.020912412554</v>
      </c>
      <c r="N89" s="88">
        <f t="shared" si="24"/>
        <v>259163.02091241255</v>
      </c>
      <c r="O89" s="88">
        <f t="shared" si="25"/>
        <v>22436.414242265826</v>
      </c>
      <c r="P89" s="89">
        <f t="shared" si="20"/>
        <v>0.94247694801603565</v>
      </c>
      <c r="Q89" s="199">
        <v>-508.43049186874123</v>
      </c>
      <c r="R89" s="89">
        <f t="shared" si="26"/>
        <v>1.972322497651997E-2</v>
      </c>
      <c r="S89" s="89">
        <f t="shared" si="26"/>
        <v>2.1047426203656031E-2</v>
      </c>
      <c r="T89" s="91">
        <v>11551</v>
      </c>
      <c r="U89" s="194">
        <v>224659</v>
      </c>
      <c r="V89" s="194">
        <v>19424.08784367975</v>
      </c>
      <c r="W89" s="201"/>
      <c r="X89" s="88">
        <v>0</v>
      </c>
      <c r="Y89" s="88">
        <f t="shared" si="27"/>
        <v>0</v>
      </c>
      <c r="Z89" s="1"/>
      <c r="AA89" s="1"/>
    </row>
    <row r="90" spans="2:29" x14ac:dyDescent="0.25">
      <c r="B90" s="85">
        <v>1865</v>
      </c>
      <c r="C90" s="85" t="s">
        <v>108</v>
      </c>
      <c r="D90" s="1">
        <v>212137</v>
      </c>
      <c r="E90" s="85">
        <f t="shared" si="21"/>
        <v>21788.927691043551</v>
      </c>
      <c r="F90" s="86">
        <f t="shared" si="14"/>
        <v>0.91527825476282221</v>
      </c>
      <c r="G90" s="191">
        <f t="shared" si="15"/>
        <v>1211.6218974263741</v>
      </c>
      <c r="H90" s="191">
        <f t="shared" si="16"/>
        <v>11796.350793343177</v>
      </c>
      <c r="I90" s="191">
        <f t="shared" si="17"/>
        <v>0</v>
      </c>
      <c r="J90" s="87">
        <f t="shared" si="18"/>
        <v>0</v>
      </c>
      <c r="K90" s="191">
        <f t="shared" si="22"/>
        <v>-339.82373357138982</v>
      </c>
      <c r="L90" s="87">
        <f t="shared" si="19"/>
        <v>-3308.5238700510513</v>
      </c>
      <c r="M90" s="88">
        <f t="shared" si="23"/>
        <v>8487.8269232921266</v>
      </c>
      <c r="N90" s="88">
        <f t="shared" si="24"/>
        <v>220624.82692329213</v>
      </c>
      <c r="O90" s="88">
        <f t="shared" si="25"/>
        <v>22660.725854898534</v>
      </c>
      <c r="P90" s="89">
        <f t="shared" si="20"/>
        <v>0.95189951089956348</v>
      </c>
      <c r="Q90" s="199">
        <v>-56.3663925003857</v>
      </c>
      <c r="R90" s="89">
        <f t="shared" si="26"/>
        <v>-2.1792560279992438E-2</v>
      </c>
      <c r="S90" s="89">
        <f t="shared" si="26"/>
        <v>-2.2998239129277485E-2</v>
      </c>
      <c r="T90" s="91">
        <v>9736</v>
      </c>
      <c r="U90" s="194">
        <v>216863</v>
      </c>
      <c r="V90" s="194">
        <v>22301.830522418757</v>
      </c>
      <c r="W90" s="201"/>
      <c r="X90" s="88">
        <v>0</v>
      </c>
      <c r="Y90" s="88">
        <f t="shared" si="27"/>
        <v>0</v>
      </c>
      <c r="Z90" s="1"/>
      <c r="AA90" s="1"/>
    </row>
    <row r="91" spans="2:29" x14ac:dyDescent="0.25">
      <c r="B91" s="85">
        <v>1866</v>
      </c>
      <c r="C91" s="85" t="s">
        <v>109</v>
      </c>
      <c r="D91" s="1">
        <v>169757</v>
      </c>
      <c r="E91" s="85">
        <f t="shared" si="21"/>
        <v>20742.546432062562</v>
      </c>
      <c r="F91" s="86">
        <f t="shared" si="14"/>
        <v>0.87132336051025538</v>
      </c>
      <c r="G91" s="191">
        <f t="shared" si="15"/>
        <v>1839.450652814968</v>
      </c>
      <c r="H91" s="191">
        <f t="shared" si="16"/>
        <v>15054.064142637699</v>
      </c>
      <c r="I91" s="191">
        <f t="shared" si="17"/>
        <v>239.72246760566847</v>
      </c>
      <c r="J91" s="87">
        <f t="shared" si="18"/>
        <v>1961.8886748847908</v>
      </c>
      <c r="K91" s="191">
        <f t="shared" si="22"/>
        <v>-100.10126596572135</v>
      </c>
      <c r="L91" s="87">
        <f t="shared" si="19"/>
        <v>-819.2287606634635</v>
      </c>
      <c r="M91" s="88">
        <f t="shared" si="23"/>
        <v>14234.835381974235</v>
      </c>
      <c r="N91" s="88">
        <f t="shared" si="24"/>
        <v>183991.83538197423</v>
      </c>
      <c r="O91" s="88">
        <f t="shared" si="25"/>
        <v>22481.895818911809</v>
      </c>
      <c r="P91" s="89">
        <f t="shared" si="20"/>
        <v>0.94438747333819317</v>
      </c>
      <c r="Q91" s="199">
        <v>1604.5102029734499</v>
      </c>
      <c r="R91" s="89">
        <f t="shared" si="26"/>
        <v>-0.16076133976022741</v>
      </c>
      <c r="S91" s="89">
        <f t="shared" si="26"/>
        <v>-0.16865740242377367</v>
      </c>
      <c r="T91" s="91">
        <v>8184</v>
      </c>
      <c r="U91" s="194">
        <v>202275</v>
      </c>
      <c r="V91" s="194">
        <v>24950.659923522882</v>
      </c>
      <c r="W91" s="201"/>
      <c r="X91" s="88">
        <v>0</v>
      </c>
      <c r="Y91" s="88">
        <f t="shared" si="27"/>
        <v>0</v>
      </c>
      <c r="Z91" s="1"/>
      <c r="AA91" s="1"/>
    </row>
    <row r="92" spans="2:29" x14ac:dyDescent="0.25">
      <c r="B92" s="85">
        <v>1867</v>
      </c>
      <c r="C92" s="85" t="s">
        <v>425</v>
      </c>
      <c r="D92" s="1">
        <v>65046</v>
      </c>
      <c r="E92" s="85">
        <f t="shared" si="21"/>
        <v>25172.600619195047</v>
      </c>
      <c r="F92" s="86">
        <f t="shared" si="14"/>
        <v>1.0574147699819603</v>
      </c>
      <c r="G92" s="191">
        <f t="shared" si="15"/>
        <v>-3774.0799244800037</v>
      </c>
      <c r="H92" s="191">
        <f t="shared" si="16"/>
        <v>-9752.2225248563282</v>
      </c>
      <c r="I92" s="191">
        <f t="shared" si="17"/>
        <v>0</v>
      </c>
      <c r="J92" s="87">
        <f t="shared" si="18"/>
        <v>0</v>
      </c>
      <c r="K92" s="191">
        <f t="shared" si="22"/>
        <v>-339.82373357138982</v>
      </c>
      <c r="L92" s="87">
        <f t="shared" si="19"/>
        <v>-878.10452754847131</v>
      </c>
      <c r="M92" s="88">
        <f t="shared" si="23"/>
        <v>-10630.3270524048</v>
      </c>
      <c r="N92" s="88">
        <f t="shared" si="24"/>
        <v>54415.672947595202</v>
      </c>
      <c r="O92" s="88">
        <f t="shared" si="25"/>
        <v>21058.696961143654</v>
      </c>
      <c r="P92" s="89">
        <f t="shared" si="20"/>
        <v>0.88460376184999867</v>
      </c>
      <c r="Q92" s="199">
        <v>-5301.4884665387181</v>
      </c>
      <c r="R92" s="89">
        <f t="shared" si="26"/>
        <v>-0.22389662454809034</v>
      </c>
      <c r="S92" s="89">
        <f t="shared" si="26"/>
        <v>-0.22960326701464845</v>
      </c>
      <c r="T92" s="91">
        <v>2584</v>
      </c>
      <c r="U92" s="194">
        <v>83811</v>
      </c>
      <c r="V92" s="194">
        <v>32674.853801169589</v>
      </c>
      <c r="W92" s="201"/>
      <c r="X92" s="1">
        <f>76840.345-64112</f>
        <v>12728.345000000001</v>
      </c>
      <c r="Y92" s="88">
        <f t="shared" si="27"/>
        <v>4925.8301083591341</v>
      </c>
      <c r="Z92" s="1"/>
      <c r="AA92" s="1"/>
    </row>
    <row r="93" spans="2:29" x14ac:dyDescent="0.25">
      <c r="B93" s="85">
        <v>1868</v>
      </c>
      <c r="C93" s="85" t="s">
        <v>110</v>
      </c>
      <c r="D93" s="1">
        <v>95647</v>
      </c>
      <c r="E93" s="85">
        <f t="shared" si="21"/>
        <v>21100.154423119344</v>
      </c>
      <c r="F93" s="86">
        <f t="shared" si="14"/>
        <v>0.88634524789199343</v>
      </c>
      <c r="G93" s="191">
        <f t="shared" si="15"/>
        <v>1624.8858581808984</v>
      </c>
      <c r="H93" s="191">
        <f t="shared" si="16"/>
        <v>7365.6075951340126</v>
      </c>
      <c r="I93" s="191">
        <f t="shared" si="17"/>
        <v>114.55967073579467</v>
      </c>
      <c r="J93" s="87">
        <f t="shared" si="18"/>
        <v>519.29898744535728</v>
      </c>
      <c r="K93" s="191">
        <f t="shared" si="22"/>
        <v>-225.26406283559515</v>
      </c>
      <c r="L93" s="87">
        <f t="shared" si="19"/>
        <v>-1021.1219968337529</v>
      </c>
      <c r="M93" s="88">
        <f t="shared" si="23"/>
        <v>6344.4855983002599</v>
      </c>
      <c r="N93" s="88">
        <f t="shared" si="24"/>
        <v>101991.48559830026</v>
      </c>
      <c r="O93" s="88">
        <f t="shared" si="25"/>
        <v>22499.776218464649</v>
      </c>
      <c r="P93" s="89">
        <f t="shared" si="20"/>
        <v>0.94513856770728011</v>
      </c>
      <c r="Q93" s="199">
        <v>-135.3758003325047</v>
      </c>
      <c r="R93" s="89">
        <f t="shared" si="26"/>
        <v>2.0343503307019416E-2</v>
      </c>
      <c r="S93" s="89">
        <f t="shared" si="26"/>
        <v>3.4615790299342064E-3</v>
      </c>
      <c r="T93" s="91">
        <v>4533</v>
      </c>
      <c r="U93" s="194">
        <v>93740</v>
      </c>
      <c r="V93" s="194">
        <v>21027.366532077165</v>
      </c>
      <c r="W93" s="201"/>
      <c r="X93" s="88">
        <v>0</v>
      </c>
      <c r="Y93" s="88">
        <f t="shared" si="27"/>
        <v>0</v>
      </c>
      <c r="Z93" s="1"/>
      <c r="AA93" s="1"/>
    </row>
    <row r="94" spans="2:29" x14ac:dyDescent="0.25">
      <c r="B94" s="85">
        <v>1870</v>
      </c>
      <c r="C94" s="85" t="s">
        <v>111</v>
      </c>
      <c r="D94" s="1">
        <v>209734</v>
      </c>
      <c r="E94" s="85">
        <f t="shared" si="21"/>
        <v>19859.293627497398</v>
      </c>
      <c r="F94" s="86">
        <f t="shared" si="14"/>
        <v>0.83422093413389553</v>
      </c>
      <c r="G94" s="191">
        <f t="shared" si="15"/>
        <v>2369.4023355540658</v>
      </c>
      <c r="H94" s="191">
        <f t="shared" si="16"/>
        <v>25023.258065786489</v>
      </c>
      <c r="I94" s="191">
        <f t="shared" si="17"/>
        <v>548.86094920347568</v>
      </c>
      <c r="J94" s="87">
        <f t="shared" si="18"/>
        <v>5796.5204845379067</v>
      </c>
      <c r="K94" s="191">
        <f t="shared" si="22"/>
        <v>209.03721563208586</v>
      </c>
      <c r="L94" s="87">
        <f t="shared" si="19"/>
        <v>2207.6420342904589</v>
      </c>
      <c r="M94" s="88">
        <f t="shared" si="23"/>
        <v>27230.900100076949</v>
      </c>
      <c r="N94" s="88">
        <f t="shared" si="24"/>
        <v>236964.90010007695</v>
      </c>
      <c r="O94" s="88">
        <f t="shared" si="25"/>
        <v>22437.733178683549</v>
      </c>
      <c r="P94" s="89">
        <f t="shared" si="20"/>
        <v>0.94253235201937513</v>
      </c>
      <c r="Q94" s="199">
        <v>1831.2021448683226</v>
      </c>
      <c r="R94" s="89">
        <f t="shared" si="26"/>
        <v>-5.6862383588378397E-2</v>
      </c>
      <c r="S94" s="89">
        <f t="shared" si="26"/>
        <v>-6.5167638614065368E-2</v>
      </c>
      <c r="T94" s="91">
        <v>10561</v>
      </c>
      <c r="U94" s="194">
        <v>222379</v>
      </c>
      <c r="V94" s="194">
        <v>21243.695070691632</v>
      </c>
      <c r="W94" s="201"/>
      <c r="X94" s="88">
        <v>0</v>
      </c>
      <c r="Y94" s="88">
        <f t="shared" si="27"/>
        <v>0</v>
      </c>
      <c r="Z94" s="1"/>
      <c r="AA94" s="1"/>
      <c r="AB94" s="1"/>
      <c r="AC94" s="1"/>
    </row>
    <row r="95" spans="2:29" x14ac:dyDescent="0.25">
      <c r="B95" s="85">
        <v>1871</v>
      </c>
      <c r="C95" s="85" t="s">
        <v>112</v>
      </c>
      <c r="D95" s="1">
        <v>94451</v>
      </c>
      <c r="E95" s="85">
        <f t="shared" si="21"/>
        <v>20636.006117544246</v>
      </c>
      <c r="F95" s="86">
        <f t="shared" si="14"/>
        <v>0.86684796665348063</v>
      </c>
      <c r="G95" s="191">
        <f t="shared" si="15"/>
        <v>1903.374841525957</v>
      </c>
      <c r="H95" s="191">
        <f t="shared" si="16"/>
        <v>8711.7466496643046</v>
      </c>
      <c r="I95" s="191">
        <f t="shared" si="17"/>
        <v>277.0115776870789</v>
      </c>
      <c r="J95" s="87">
        <f t="shared" si="18"/>
        <v>1267.8819910737602</v>
      </c>
      <c r="K95" s="191">
        <f t="shared" si="22"/>
        <v>-62.812155884310926</v>
      </c>
      <c r="L95" s="87">
        <f t="shared" si="19"/>
        <v>-287.4912374824911</v>
      </c>
      <c r="M95" s="88">
        <f t="shared" si="23"/>
        <v>8424.2554121818139</v>
      </c>
      <c r="N95" s="88">
        <f t="shared" si="24"/>
        <v>102875.25541218181</v>
      </c>
      <c r="O95" s="88">
        <f t="shared" si="25"/>
        <v>22476.568803185888</v>
      </c>
      <c r="P95" s="89">
        <f t="shared" si="20"/>
        <v>0.94416370364535418</v>
      </c>
      <c r="Q95" s="199">
        <v>432.58608247914799</v>
      </c>
      <c r="R95" s="89">
        <f t="shared" si="26"/>
        <v>2.1412118393874836E-2</v>
      </c>
      <c r="S95" s="89">
        <f t="shared" si="26"/>
        <v>2.0296308782345829E-2</v>
      </c>
      <c r="T95" s="91">
        <v>4577</v>
      </c>
      <c r="U95" s="194">
        <v>92471</v>
      </c>
      <c r="V95" s="194">
        <v>20225.503062117234</v>
      </c>
      <c r="W95" s="201"/>
      <c r="X95" s="88">
        <v>0</v>
      </c>
      <c r="Y95" s="88">
        <f t="shared" si="27"/>
        <v>0</v>
      </c>
      <c r="Z95" s="1"/>
      <c r="AA95" s="1"/>
    </row>
    <row r="96" spans="2:29" x14ac:dyDescent="0.25">
      <c r="B96" s="85">
        <v>1874</v>
      </c>
      <c r="C96" s="85" t="s">
        <v>113</v>
      </c>
      <c r="D96" s="1">
        <v>24266</v>
      </c>
      <c r="E96" s="85">
        <f t="shared" si="21"/>
        <v>24786.516853932586</v>
      </c>
      <c r="F96" s="86">
        <f t="shared" si="14"/>
        <v>1.0411967128167634</v>
      </c>
      <c r="G96" s="191">
        <f t="shared" si="15"/>
        <v>-586.93160030704678</v>
      </c>
      <c r="H96" s="191">
        <f t="shared" si="16"/>
        <v>-574.60603670059879</v>
      </c>
      <c r="I96" s="191">
        <f t="shared" si="17"/>
        <v>0</v>
      </c>
      <c r="J96" s="87">
        <f t="shared" si="18"/>
        <v>0</v>
      </c>
      <c r="K96" s="191">
        <f t="shared" si="22"/>
        <v>-339.82373357138982</v>
      </c>
      <c r="L96" s="87">
        <f t="shared" si="19"/>
        <v>-332.68743516639063</v>
      </c>
      <c r="M96" s="88">
        <f t="shared" si="23"/>
        <v>-907.29347186698942</v>
      </c>
      <c r="N96" s="88">
        <f t="shared" si="24"/>
        <v>23358.706528133011</v>
      </c>
      <c r="O96" s="88">
        <f t="shared" si="25"/>
        <v>23859.761520054148</v>
      </c>
      <c r="P96" s="89">
        <f t="shared" si="20"/>
        <v>1.0022668941211401</v>
      </c>
      <c r="Q96" s="199">
        <v>103.7551254870707</v>
      </c>
      <c r="R96" s="89">
        <f t="shared" si="26"/>
        <v>-5.6955541897152221E-3</v>
      </c>
      <c r="S96" s="89">
        <f t="shared" si="26"/>
        <v>-2.6486559900922788E-3</v>
      </c>
      <c r="T96" s="91">
        <v>979</v>
      </c>
      <c r="U96" s="194">
        <v>24405</v>
      </c>
      <c r="V96" s="194">
        <v>24852.342158859472</v>
      </c>
      <c r="W96" s="201"/>
      <c r="X96" s="88">
        <v>0</v>
      </c>
      <c r="Y96" s="88">
        <f t="shared" si="27"/>
        <v>0</v>
      </c>
      <c r="Z96" s="1"/>
      <c r="AA96" s="1"/>
    </row>
    <row r="97" spans="2:27" x14ac:dyDescent="0.25">
      <c r="B97" s="85">
        <v>1875</v>
      </c>
      <c r="C97" s="85" t="s">
        <v>114</v>
      </c>
      <c r="D97" s="1">
        <v>54648</v>
      </c>
      <c r="E97" s="85">
        <f t="shared" si="21"/>
        <v>20375.838926174496</v>
      </c>
      <c r="F97" s="86">
        <f t="shared" si="14"/>
        <v>0.85591923366395706</v>
      </c>
      <c r="G97" s="191">
        <f t="shared" si="15"/>
        <v>2059.4751563478071</v>
      </c>
      <c r="H97" s="191">
        <f t="shared" si="16"/>
        <v>5523.5123693248179</v>
      </c>
      <c r="I97" s="191">
        <f t="shared" si="17"/>
        <v>368.0700946664914</v>
      </c>
      <c r="J97" s="87">
        <f t="shared" si="18"/>
        <v>987.16399389552987</v>
      </c>
      <c r="K97" s="191">
        <f t="shared" si="22"/>
        <v>28.246361095101577</v>
      </c>
      <c r="L97" s="87">
        <f t="shared" si="19"/>
        <v>75.756740457062435</v>
      </c>
      <c r="M97" s="88">
        <f t="shared" si="23"/>
        <v>5599.2691097818806</v>
      </c>
      <c r="N97" s="88">
        <f t="shared" si="24"/>
        <v>60247.269109781882</v>
      </c>
      <c r="O97" s="88">
        <f t="shared" si="25"/>
        <v>22463.560443617407</v>
      </c>
      <c r="P97" s="89">
        <f t="shared" si="20"/>
        <v>0.94361726699587822</v>
      </c>
      <c r="Q97" s="199">
        <v>782.02431138499105</v>
      </c>
      <c r="R97" s="89">
        <f t="shared" si="26"/>
        <v>7.4986230230545278E-2</v>
      </c>
      <c r="S97" s="89">
        <f t="shared" si="26"/>
        <v>8.540742411048341E-2</v>
      </c>
      <c r="T97" s="91">
        <v>2682</v>
      </c>
      <c r="U97" s="194">
        <v>50836</v>
      </c>
      <c r="V97" s="194">
        <v>18772.525849335303</v>
      </c>
      <c r="W97" s="201"/>
      <c r="X97" s="88">
        <v>0</v>
      </c>
      <c r="Y97" s="88">
        <f t="shared" si="27"/>
        <v>0</v>
      </c>
    </row>
    <row r="98" spans="2:27" ht="29.1" customHeight="1" x14ac:dyDescent="0.25">
      <c r="B98" s="85">
        <v>3001</v>
      </c>
      <c r="C98" s="85" t="s">
        <v>115</v>
      </c>
      <c r="D98" s="1">
        <v>563639</v>
      </c>
      <c r="E98" s="85">
        <f t="shared" si="21"/>
        <v>17763.599117554364</v>
      </c>
      <c r="F98" s="86">
        <f t="shared" si="14"/>
        <v>0.74618798268373543</v>
      </c>
      <c r="G98" s="191">
        <f t="shared" si="15"/>
        <v>3626.8190415198865</v>
      </c>
      <c r="H98" s="191">
        <f t="shared" si="16"/>
        <v>115078.968187426</v>
      </c>
      <c r="I98" s="191">
        <f t="shared" si="17"/>
        <v>1282.3540276835374</v>
      </c>
      <c r="J98" s="87">
        <f t="shared" si="18"/>
        <v>40689.093298398642</v>
      </c>
      <c r="K98" s="191">
        <f t="shared" si="22"/>
        <v>942.53029411214766</v>
      </c>
      <c r="L98" s="87">
        <f t="shared" si="19"/>
        <v>29906.486232178446</v>
      </c>
      <c r="M98" s="88">
        <f t="shared" si="23"/>
        <v>144985.45441960444</v>
      </c>
      <c r="N98" s="88">
        <f t="shared" si="24"/>
        <v>708624.4544196045</v>
      </c>
      <c r="O98" s="88">
        <f t="shared" si="25"/>
        <v>22332.9484531864</v>
      </c>
      <c r="P98" s="89">
        <f t="shared" si="20"/>
        <v>0.93813070444686719</v>
      </c>
      <c r="Q98" s="199">
        <v>2165.0691276083235</v>
      </c>
      <c r="R98" s="89">
        <f t="shared" si="26"/>
        <v>1.2500898182079471E-2</v>
      </c>
      <c r="S98" s="89">
        <f t="shared" si="26"/>
        <v>3.3746688445415881E-3</v>
      </c>
      <c r="T98" s="91">
        <v>31730</v>
      </c>
      <c r="U98" s="194">
        <v>556680</v>
      </c>
      <c r="V98" s="194">
        <v>17703.854471441293</v>
      </c>
      <c r="W98" s="201"/>
      <c r="X98" s="88">
        <v>0</v>
      </c>
      <c r="Y98" s="88">
        <f t="shared" si="27"/>
        <v>0</v>
      </c>
      <c r="Z98" s="1"/>
      <c r="AA98" s="1"/>
    </row>
    <row r="99" spans="2:27" x14ac:dyDescent="0.25">
      <c r="B99" s="85">
        <v>3002</v>
      </c>
      <c r="C99" s="85" t="s">
        <v>116</v>
      </c>
      <c r="D99" s="1">
        <v>1098906</v>
      </c>
      <c r="E99" s="85">
        <f t="shared" si="21"/>
        <v>21446.25292740047</v>
      </c>
      <c r="F99" s="86">
        <f t="shared" si="14"/>
        <v>0.90088366113867491</v>
      </c>
      <c r="G99" s="191">
        <f t="shared" si="15"/>
        <v>1417.2267556122226</v>
      </c>
      <c r="H99" s="191">
        <f t="shared" si="16"/>
        <v>72618.69895757029</v>
      </c>
      <c r="I99" s="191">
        <f t="shared" si="17"/>
        <v>0</v>
      </c>
      <c r="J99" s="87">
        <f t="shared" si="18"/>
        <v>0</v>
      </c>
      <c r="K99" s="191">
        <f t="shared" si="22"/>
        <v>-339.82373357138982</v>
      </c>
      <c r="L99" s="87">
        <f t="shared" si="19"/>
        <v>-17412.568108198015</v>
      </c>
      <c r="M99" s="88">
        <f t="shared" si="23"/>
        <v>55206.130849372275</v>
      </c>
      <c r="N99" s="88">
        <f t="shared" si="24"/>
        <v>1154112.1308493724</v>
      </c>
      <c r="O99" s="88">
        <f t="shared" si="25"/>
        <v>22523.655949441301</v>
      </c>
      <c r="P99" s="89">
        <f t="shared" si="20"/>
        <v>0.94614167344990463</v>
      </c>
      <c r="Q99" s="199">
        <v>4332.1009499054853</v>
      </c>
      <c r="R99" s="89">
        <f t="shared" si="26"/>
        <v>3.4104263169861147E-3</v>
      </c>
      <c r="S99" s="89">
        <f t="shared" si="26"/>
        <v>-1.5193006645565213E-2</v>
      </c>
      <c r="T99" s="91">
        <v>51240</v>
      </c>
      <c r="U99" s="194">
        <v>1095171</v>
      </c>
      <c r="V99" s="194">
        <v>21777.112746072777</v>
      </c>
      <c r="W99" s="201"/>
      <c r="X99" s="88">
        <v>0</v>
      </c>
      <c r="Y99" s="88">
        <f t="shared" si="27"/>
        <v>0</v>
      </c>
      <c r="Z99" s="1"/>
      <c r="AA99" s="1"/>
    </row>
    <row r="100" spans="2:27" x14ac:dyDescent="0.25">
      <c r="B100" s="85">
        <v>3003</v>
      </c>
      <c r="C100" s="85" t="s">
        <v>117</v>
      </c>
      <c r="D100" s="1">
        <v>1083359</v>
      </c>
      <c r="E100" s="85">
        <f t="shared" si="21"/>
        <v>18350.198177445036</v>
      </c>
      <c r="F100" s="86">
        <f t="shared" si="14"/>
        <v>0.77082900088321948</v>
      </c>
      <c r="G100" s="191">
        <f t="shared" si="15"/>
        <v>3274.8596055854832</v>
      </c>
      <c r="H100" s="191">
        <f t="shared" si="16"/>
        <v>193341.16139455576</v>
      </c>
      <c r="I100" s="191">
        <f t="shared" si="17"/>
        <v>1077.0443567218024</v>
      </c>
      <c r="J100" s="87">
        <f t="shared" si="18"/>
        <v>63586.544732141767</v>
      </c>
      <c r="K100" s="191">
        <f t="shared" si="22"/>
        <v>737.22062315041262</v>
      </c>
      <c r="L100" s="87">
        <f t="shared" si="19"/>
        <v>43524.031149554059</v>
      </c>
      <c r="M100" s="88">
        <f t="shared" si="23"/>
        <v>236865.19254410983</v>
      </c>
      <c r="N100" s="88">
        <f t="shared" si="24"/>
        <v>1320224.1925441099</v>
      </c>
      <c r="O100" s="88">
        <f t="shared" si="25"/>
        <v>22362.278406180933</v>
      </c>
      <c r="P100" s="89">
        <f t="shared" si="20"/>
        <v>0.93936275535684133</v>
      </c>
      <c r="Q100" s="199">
        <v>5853.0940326422569</v>
      </c>
      <c r="R100" s="89">
        <f t="shared" si="26"/>
        <v>3.6835859004635055E-3</v>
      </c>
      <c r="S100" s="89">
        <f t="shared" si="26"/>
        <v>-1.086895906262453E-2</v>
      </c>
      <c r="T100" s="91">
        <v>59038</v>
      </c>
      <c r="U100" s="194">
        <v>1079383</v>
      </c>
      <c r="V100" s="194">
        <v>18551.837338008318</v>
      </c>
      <c r="W100" s="201"/>
      <c r="X100" s="88">
        <v>0</v>
      </c>
      <c r="Y100" s="88">
        <f t="shared" si="27"/>
        <v>0</v>
      </c>
      <c r="Z100" s="1"/>
      <c r="AA100" s="1"/>
    </row>
    <row r="101" spans="2:27" x14ac:dyDescent="0.25">
      <c r="B101" s="85">
        <v>3004</v>
      </c>
      <c r="C101" s="85" t="s">
        <v>118</v>
      </c>
      <c r="D101" s="1">
        <v>1652230</v>
      </c>
      <c r="E101" s="85">
        <f t="shared" si="21"/>
        <v>19565.984557813463</v>
      </c>
      <c r="F101" s="86">
        <f t="shared" si="14"/>
        <v>0.82190002430239562</v>
      </c>
      <c r="G101" s="191">
        <f t="shared" si="15"/>
        <v>2545.3877773644272</v>
      </c>
      <c r="H101" s="191">
        <f t="shared" si="16"/>
        <v>214942.72547176166</v>
      </c>
      <c r="I101" s="191">
        <f t="shared" si="17"/>
        <v>651.51912359285302</v>
      </c>
      <c r="J101" s="87">
        <f t="shared" si="18"/>
        <v>55016.880872674883</v>
      </c>
      <c r="K101" s="191">
        <f t="shared" si="22"/>
        <v>311.6953900214632</v>
      </c>
      <c r="L101" s="87">
        <f t="shared" si="19"/>
        <v>26320.805514972439</v>
      </c>
      <c r="M101" s="88">
        <f t="shared" si="23"/>
        <v>241263.53098673408</v>
      </c>
      <c r="N101" s="88">
        <f t="shared" si="24"/>
        <v>1893493.5309867342</v>
      </c>
      <c r="O101" s="88">
        <f t="shared" si="25"/>
        <v>22423.067725199351</v>
      </c>
      <c r="P101" s="89">
        <f t="shared" si="20"/>
        <v>0.94191630652780001</v>
      </c>
      <c r="Q101" s="199">
        <v>238.25527613508166</v>
      </c>
      <c r="R101" s="89">
        <f t="shared" si="26"/>
        <v>-8.9006567218613761E-3</v>
      </c>
      <c r="S101" s="89">
        <f t="shared" si="26"/>
        <v>-1.53793507378901E-2</v>
      </c>
      <c r="T101" s="91">
        <v>84444</v>
      </c>
      <c r="U101" s="194">
        <v>1667068</v>
      </c>
      <c r="V101" s="194">
        <v>19871.596814952558</v>
      </c>
      <c r="W101" s="201"/>
      <c r="X101" s="88">
        <v>0</v>
      </c>
      <c r="Y101" s="88">
        <f t="shared" si="27"/>
        <v>0</v>
      </c>
      <c r="Z101" s="1"/>
      <c r="AA101" s="1"/>
    </row>
    <row r="102" spans="2:27" x14ac:dyDescent="0.25">
      <c r="B102" s="85">
        <v>3005</v>
      </c>
      <c r="C102" s="85" t="s">
        <v>119</v>
      </c>
      <c r="D102" s="1">
        <v>2227895</v>
      </c>
      <c r="E102" s="85">
        <f t="shared" si="21"/>
        <v>21569.110571104935</v>
      </c>
      <c r="F102" s="86">
        <f t="shared" si="14"/>
        <v>0.90604449012982891</v>
      </c>
      <c r="G102" s="191">
        <f t="shared" si="15"/>
        <v>1343.5121693895437</v>
      </c>
      <c r="H102" s="191">
        <f t="shared" si="16"/>
        <v>138772.71548841536</v>
      </c>
      <c r="I102" s="191">
        <f t="shared" si="17"/>
        <v>0</v>
      </c>
      <c r="J102" s="87">
        <f t="shared" si="18"/>
        <v>0</v>
      </c>
      <c r="K102" s="191">
        <f t="shared" si="22"/>
        <v>-339.82373357138982</v>
      </c>
      <c r="L102" s="87">
        <f t="shared" si="19"/>
        <v>-35100.733264322429</v>
      </c>
      <c r="M102" s="88">
        <f t="shared" si="23"/>
        <v>103671.98222409294</v>
      </c>
      <c r="N102" s="88">
        <f t="shared" si="24"/>
        <v>2331566.9822240928</v>
      </c>
      <c r="O102" s="88">
        <f t="shared" si="25"/>
        <v>22572.799006923087</v>
      </c>
      <c r="P102" s="89">
        <f t="shared" si="20"/>
        <v>0.94820600504636621</v>
      </c>
      <c r="Q102" s="199">
        <v>2091.4576779215422</v>
      </c>
      <c r="R102" s="89">
        <f t="shared" si="26"/>
        <v>6.7103814631775673E-4</v>
      </c>
      <c r="S102" s="89">
        <f t="shared" si="26"/>
        <v>-9.1912259118572641E-3</v>
      </c>
      <c r="T102" s="91">
        <v>103291</v>
      </c>
      <c r="U102" s="194">
        <v>2226401</v>
      </c>
      <c r="V102" s="194">
        <v>21769.196171032432</v>
      </c>
      <c r="W102" s="201"/>
      <c r="X102" s="88">
        <v>0</v>
      </c>
      <c r="Y102" s="88">
        <f t="shared" si="27"/>
        <v>0</v>
      </c>
      <c r="Z102" s="1"/>
      <c r="AA102" s="1"/>
    </row>
    <row r="103" spans="2:27" x14ac:dyDescent="0.25">
      <c r="B103" s="85">
        <v>3006</v>
      </c>
      <c r="C103" s="85" t="s">
        <v>120</v>
      </c>
      <c r="D103" s="1">
        <v>666675</v>
      </c>
      <c r="E103" s="85">
        <f t="shared" si="21"/>
        <v>23154.065224186437</v>
      </c>
      <c r="F103" s="86">
        <f t="shared" si="14"/>
        <v>0.97262300878483177</v>
      </c>
      <c r="G103" s="191">
        <f t="shared" si="15"/>
        <v>392.53937754064242</v>
      </c>
      <c r="H103" s="191">
        <f t="shared" si="16"/>
        <v>11302.386297527717</v>
      </c>
      <c r="I103" s="191">
        <f t="shared" si="17"/>
        <v>0</v>
      </c>
      <c r="J103" s="87">
        <f t="shared" si="18"/>
        <v>0</v>
      </c>
      <c r="K103" s="191">
        <f t="shared" si="22"/>
        <v>-339.82373357138982</v>
      </c>
      <c r="L103" s="87">
        <f t="shared" si="19"/>
        <v>-9784.5447607210281</v>
      </c>
      <c r="M103" s="88">
        <f t="shared" si="23"/>
        <v>1517.841536806689</v>
      </c>
      <c r="N103" s="88">
        <f t="shared" si="24"/>
        <v>668192.84153680666</v>
      </c>
      <c r="O103" s="88">
        <f t="shared" si="25"/>
        <v>23206.780868155685</v>
      </c>
      <c r="P103" s="89">
        <f t="shared" si="20"/>
        <v>0.9748374125083672</v>
      </c>
      <c r="Q103" s="199">
        <v>1782.5077917764957</v>
      </c>
      <c r="R103" s="89">
        <f t="shared" si="26"/>
        <v>1.5755697556427063E-2</v>
      </c>
      <c r="S103" s="89">
        <f t="shared" si="26"/>
        <v>-1.648827519967936E-2</v>
      </c>
      <c r="T103" s="91">
        <v>28793</v>
      </c>
      <c r="U103" s="194">
        <v>656334</v>
      </c>
      <c r="V103" s="194">
        <v>23542.236091681913</v>
      </c>
      <c r="W103" s="201"/>
      <c r="X103" s="88">
        <v>0</v>
      </c>
      <c r="Y103" s="88">
        <f t="shared" si="27"/>
        <v>0</v>
      </c>
      <c r="Z103" s="1"/>
      <c r="AA103" s="1"/>
    </row>
    <row r="104" spans="2:27" x14ac:dyDescent="0.25">
      <c r="B104" s="85">
        <v>3007</v>
      </c>
      <c r="C104" s="85" t="s">
        <v>121</v>
      </c>
      <c r="D104" s="1">
        <v>628613</v>
      </c>
      <c r="E104" s="85">
        <f t="shared" si="21"/>
        <v>19991.508713904081</v>
      </c>
      <c r="F104" s="86">
        <f t="shared" si="14"/>
        <v>0.83977483725641444</v>
      </c>
      <c r="G104" s="191">
        <f t="shared" si="15"/>
        <v>2290.0732837100563</v>
      </c>
      <c r="H104" s="191">
        <f t="shared" si="16"/>
        <v>72009.064332979004</v>
      </c>
      <c r="I104" s="191">
        <f t="shared" si="17"/>
        <v>502.58566896113678</v>
      </c>
      <c r="J104" s="87">
        <f t="shared" si="18"/>
        <v>15803.303774813985</v>
      </c>
      <c r="K104" s="191">
        <f t="shared" si="22"/>
        <v>162.76193538974695</v>
      </c>
      <c r="L104" s="87">
        <f t="shared" si="19"/>
        <v>5117.8862963952033</v>
      </c>
      <c r="M104" s="88">
        <f t="shared" si="23"/>
        <v>77126.950629374202</v>
      </c>
      <c r="N104" s="88">
        <f t="shared" si="24"/>
        <v>705739.95062937425</v>
      </c>
      <c r="O104" s="88">
        <f t="shared" si="25"/>
        <v>22444.343933003889</v>
      </c>
      <c r="P104" s="89">
        <f t="shared" si="20"/>
        <v>0.94281004717550121</v>
      </c>
      <c r="Q104" s="199">
        <v>2752.5918893325579</v>
      </c>
      <c r="R104" s="89">
        <f t="shared" si="26"/>
        <v>-3.3534996348541339E-2</v>
      </c>
      <c r="S104" s="89">
        <f t="shared" si="26"/>
        <v>-4.6843714914279973E-2</v>
      </c>
      <c r="T104" s="91">
        <v>31444</v>
      </c>
      <c r="U104" s="194">
        <v>650425</v>
      </c>
      <c r="V104" s="194">
        <v>20974.009222533939</v>
      </c>
      <c r="W104" s="201"/>
      <c r="X104" s="88">
        <v>0</v>
      </c>
      <c r="Y104" s="88">
        <f t="shared" si="27"/>
        <v>0</v>
      </c>
      <c r="Z104" s="1"/>
      <c r="AA104" s="1"/>
    </row>
    <row r="105" spans="2:27" x14ac:dyDescent="0.25">
      <c r="B105" s="85">
        <v>3011</v>
      </c>
      <c r="C105" s="85" t="s">
        <v>122</v>
      </c>
      <c r="D105" s="1">
        <v>118534</v>
      </c>
      <c r="E105" s="85">
        <f t="shared" si="21"/>
        <v>24891.642167156657</v>
      </c>
      <c r="F105" s="86">
        <f t="shared" si="14"/>
        <v>1.0456126673136281</v>
      </c>
      <c r="G105" s="191">
        <f t="shared" si="15"/>
        <v>-650.00678824148929</v>
      </c>
      <c r="H105" s="191">
        <f t="shared" si="16"/>
        <v>-3095.3323256059721</v>
      </c>
      <c r="I105" s="191">
        <f t="shared" si="17"/>
        <v>0</v>
      </c>
      <c r="J105" s="87">
        <f t="shared" si="18"/>
        <v>0</v>
      </c>
      <c r="K105" s="191">
        <f t="shared" si="22"/>
        <v>-339.82373357138982</v>
      </c>
      <c r="L105" s="87">
        <f t="shared" si="19"/>
        <v>-1618.2406192669584</v>
      </c>
      <c r="M105" s="88">
        <f t="shared" si="23"/>
        <v>-4713.5729448729307</v>
      </c>
      <c r="N105" s="88">
        <f t="shared" si="24"/>
        <v>113820.42705512707</v>
      </c>
      <c r="O105" s="88">
        <f t="shared" si="25"/>
        <v>23901.81164534378</v>
      </c>
      <c r="P105" s="89">
        <f t="shared" si="20"/>
        <v>1.004033275919886</v>
      </c>
      <c r="Q105" s="199">
        <v>-939.53635590456361</v>
      </c>
      <c r="R105" s="89">
        <f t="shared" si="26"/>
        <v>-2.1665745012751838E-2</v>
      </c>
      <c r="S105" s="89">
        <f t="shared" si="26"/>
        <v>-2.598011278989007E-2</v>
      </c>
      <c r="T105" s="91">
        <v>4762</v>
      </c>
      <c r="U105" s="194">
        <v>121159</v>
      </c>
      <c r="V105" s="194">
        <v>25555.578991773888</v>
      </c>
      <c r="W105" s="201"/>
      <c r="X105" s="88">
        <v>0</v>
      </c>
      <c r="Y105" s="88">
        <f t="shared" si="27"/>
        <v>0</v>
      </c>
      <c r="Z105" s="1"/>
      <c r="AA105" s="1"/>
    </row>
    <row r="106" spans="2:27" x14ac:dyDescent="0.25">
      <c r="B106" s="85">
        <v>3012</v>
      </c>
      <c r="C106" s="85" t="s">
        <v>123</v>
      </c>
      <c r="D106" s="1">
        <v>24879</v>
      </c>
      <c r="E106" s="85">
        <f t="shared" si="21"/>
        <v>18720.090293453726</v>
      </c>
      <c r="F106" s="86">
        <f t="shared" si="14"/>
        <v>0.78636690229771289</v>
      </c>
      <c r="G106" s="191">
        <f t="shared" si="15"/>
        <v>3052.924335980269</v>
      </c>
      <c r="H106" s="191">
        <f t="shared" si="16"/>
        <v>4057.3364425177774</v>
      </c>
      <c r="I106" s="191">
        <f t="shared" si="17"/>
        <v>947.58211611876084</v>
      </c>
      <c r="J106" s="87">
        <f t="shared" si="18"/>
        <v>1259.3366323218331</v>
      </c>
      <c r="K106" s="191">
        <f t="shared" si="22"/>
        <v>607.75838254737096</v>
      </c>
      <c r="L106" s="87">
        <f t="shared" si="19"/>
        <v>807.71089040545598</v>
      </c>
      <c r="M106" s="88">
        <f t="shared" si="23"/>
        <v>4865.0473329232336</v>
      </c>
      <c r="N106" s="88">
        <f t="shared" si="24"/>
        <v>29744.047332923234</v>
      </c>
      <c r="O106" s="88">
        <f t="shared" si="25"/>
        <v>22380.773011981364</v>
      </c>
      <c r="P106" s="89">
        <f t="shared" si="20"/>
        <v>0.94013965042756586</v>
      </c>
      <c r="Q106" s="199">
        <v>55.008914925671888</v>
      </c>
      <c r="R106" s="89">
        <f t="shared" si="26"/>
        <v>3.6884221055263816E-2</v>
      </c>
      <c r="S106" s="89">
        <f t="shared" si="26"/>
        <v>2.5961437688240996E-2</v>
      </c>
      <c r="T106" s="91">
        <v>1329</v>
      </c>
      <c r="U106" s="194">
        <v>23994</v>
      </c>
      <c r="V106" s="194">
        <v>18246.387832699616</v>
      </c>
      <c r="W106" s="201"/>
      <c r="X106" s="88">
        <v>0</v>
      </c>
      <c r="Y106" s="88">
        <f t="shared" si="27"/>
        <v>0</v>
      </c>
      <c r="Z106" s="1"/>
      <c r="AA106" s="1"/>
    </row>
    <row r="107" spans="2:27" x14ac:dyDescent="0.25">
      <c r="B107" s="85">
        <v>3013</v>
      </c>
      <c r="C107" s="85" t="s">
        <v>124</v>
      </c>
      <c r="D107" s="1">
        <v>67899</v>
      </c>
      <c r="E107" s="85">
        <f t="shared" si="21"/>
        <v>18658.697444352842</v>
      </c>
      <c r="F107" s="86">
        <f t="shared" si="14"/>
        <v>0.78378799889426209</v>
      </c>
      <c r="G107" s="191">
        <f t="shared" si="15"/>
        <v>3089.7600454407998</v>
      </c>
      <c r="H107" s="191">
        <f t="shared" si="16"/>
        <v>11243.63680535907</v>
      </c>
      <c r="I107" s="191">
        <f t="shared" si="17"/>
        <v>969.06961330407046</v>
      </c>
      <c r="J107" s="87">
        <f t="shared" si="18"/>
        <v>3526.4443228135124</v>
      </c>
      <c r="K107" s="191">
        <f t="shared" si="22"/>
        <v>629.24587973268058</v>
      </c>
      <c r="L107" s="87">
        <f t="shared" si="19"/>
        <v>2289.8257563472248</v>
      </c>
      <c r="M107" s="88">
        <f t="shared" si="23"/>
        <v>13533.462561706296</v>
      </c>
      <c r="N107" s="88">
        <f t="shared" si="24"/>
        <v>81432.462561706299</v>
      </c>
      <c r="O107" s="88">
        <f t="shared" si="25"/>
        <v>22377.703369526327</v>
      </c>
      <c r="P107" s="89">
        <f t="shared" si="20"/>
        <v>0.94001070525739361</v>
      </c>
      <c r="Q107" s="199">
        <v>-158.86723746085408</v>
      </c>
      <c r="R107" s="89">
        <f t="shared" si="26"/>
        <v>1.3538930021495104E-2</v>
      </c>
      <c r="S107" s="89">
        <f t="shared" si="26"/>
        <v>-3.4508679261036931E-3</v>
      </c>
      <c r="T107" s="91">
        <v>3639</v>
      </c>
      <c r="U107" s="194">
        <v>66992</v>
      </c>
      <c r="V107" s="194">
        <v>18723.309111235329</v>
      </c>
      <c r="W107" s="201"/>
      <c r="X107" s="88">
        <v>0</v>
      </c>
      <c r="Y107" s="88">
        <f t="shared" si="27"/>
        <v>0</v>
      </c>
      <c r="Z107" s="1"/>
      <c r="AA107" s="1"/>
    </row>
    <row r="108" spans="2:27" x14ac:dyDescent="0.25">
      <c r="B108" s="85">
        <v>3014</v>
      </c>
      <c r="C108" s="85" t="s">
        <v>125</v>
      </c>
      <c r="D108" s="1">
        <v>924827</v>
      </c>
      <c r="E108" s="85">
        <f t="shared" si="21"/>
        <v>19939.351472554008</v>
      </c>
      <c r="F108" s="86">
        <f t="shared" si="14"/>
        <v>0.83758389011513956</v>
      </c>
      <c r="G108" s="191">
        <f t="shared" si="15"/>
        <v>2321.3676285201</v>
      </c>
      <c r="H108" s="191">
        <f t="shared" si="16"/>
        <v>107669.67334601928</v>
      </c>
      <c r="I108" s="191">
        <f t="shared" si="17"/>
        <v>520.84070343366216</v>
      </c>
      <c r="J108" s="87">
        <f t="shared" si="18"/>
        <v>24157.63350666012</v>
      </c>
      <c r="K108" s="191">
        <f t="shared" si="22"/>
        <v>181.01696986227233</v>
      </c>
      <c r="L108" s="87">
        <f t="shared" si="19"/>
        <v>8395.9290961519146</v>
      </c>
      <c r="M108" s="88">
        <f t="shared" si="23"/>
        <v>116065.60244217119</v>
      </c>
      <c r="N108" s="88">
        <f t="shared" si="24"/>
        <v>1040892.6024421712</v>
      </c>
      <c r="O108" s="88">
        <f t="shared" si="25"/>
        <v>22441.736070936378</v>
      </c>
      <c r="P108" s="89">
        <f t="shared" si="20"/>
        <v>0.94270049981843718</v>
      </c>
      <c r="Q108" s="199">
        <v>4703.0761038996861</v>
      </c>
      <c r="R108" s="89">
        <f t="shared" si="26"/>
        <v>3.5405165455109307E-2</v>
      </c>
      <c r="S108" s="89">
        <f t="shared" si="26"/>
        <v>1.8126833385292227E-2</v>
      </c>
      <c r="T108" s="91">
        <v>46382</v>
      </c>
      <c r="U108" s="194">
        <v>893203</v>
      </c>
      <c r="V108" s="194">
        <v>19584.34923697597</v>
      </c>
      <c r="W108" s="201"/>
      <c r="X108" s="88">
        <v>0</v>
      </c>
      <c r="Y108" s="88">
        <f t="shared" si="27"/>
        <v>0</v>
      </c>
      <c r="Z108" s="1"/>
      <c r="AA108" s="1"/>
    </row>
    <row r="109" spans="2:27" x14ac:dyDescent="0.25">
      <c r="B109" s="85">
        <v>3015</v>
      </c>
      <c r="C109" s="85" t="s">
        <v>126</v>
      </c>
      <c r="D109" s="1">
        <v>72512</v>
      </c>
      <c r="E109" s="85">
        <f t="shared" si="21"/>
        <v>18659.804426145136</v>
      </c>
      <c r="F109" s="86">
        <f t="shared" si="14"/>
        <v>0.7838344994094445</v>
      </c>
      <c r="G109" s="191">
        <f t="shared" si="15"/>
        <v>3089.0958563654231</v>
      </c>
      <c r="H109" s="191">
        <f t="shared" si="16"/>
        <v>12004.226497836034</v>
      </c>
      <c r="I109" s="191">
        <f t="shared" si="17"/>
        <v>968.68216967676733</v>
      </c>
      <c r="J109" s="87">
        <f t="shared" si="18"/>
        <v>3764.2989113639178</v>
      </c>
      <c r="K109" s="191">
        <f t="shared" si="22"/>
        <v>628.85843610537745</v>
      </c>
      <c r="L109" s="87">
        <f t="shared" si="19"/>
        <v>2443.7438827054966</v>
      </c>
      <c r="M109" s="88">
        <f t="shared" si="23"/>
        <v>14447.97038054153</v>
      </c>
      <c r="N109" s="88">
        <f t="shared" si="24"/>
        <v>86959.970380541534</v>
      </c>
      <c r="O109" s="88">
        <f t="shared" si="25"/>
        <v>22377.758718615936</v>
      </c>
      <c r="P109" s="89">
        <f t="shared" si="20"/>
        <v>0.94001303028315253</v>
      </c>
      <c r="Q109" s="199">
        <v>33.099468322914618</v>
      </c>
      <c r="R109" s="89">
        <f t="shared" si="26"/>
        <v>1.9515212867667737E-2</v>
      </c>
      <c r="S109" s="89">
        <f t="shared" si="26"/>
        <v>9.0209749585821539E-3</v>
      </c>
      <c r="T109" s="91">
        <v>3886</v>
      </c>
      <c r="U109" s="194">
        <v>71124</v>
      </c>
      <c r="V109" s="194">
        <v>18492.979719188766</v>
      </c>
      <c r="W109" s="201"/>
      <c r="X109" s="88">
        <v>0</v>
      </c>
      <c r="Y109" s="88">
        <f t="shared" si="27"/>
        <v>0</v>
      </c>
      <c r="Z109" s="1"/>
      <c r="AA109" s="1"/>
    </row>
    <row r="110" spans="2:27" x14ac:dyDescent="0.25">
      <c r="B110" s="85">
        <v>3016</v>
      </c>
      <c r="C110" s="85" t="s">
        <v>127</v>
      </c>
      <c r="D110" s="1">
        <v>155327</v>
      </c>
      <c r="E110" s="85">
        <f t="shared" si="21"/>
        <v>18555.369728825706</v>
      </c>
      <c r="F110" s="86">
        <f t="shared" si="14"/>
        <v>0.77944755532231069</v>
      </c>
      <c r="G110" s="191">
        <f t="shared" si="15"/>
        <v>3151.7566747570809</v>
      </c>
      <c r="H110" s="191">
        <f t="shared" si="16"/>
        <v>26383.355124391521</v>
      </c>
      <c r="I110" s="191">
        <f t="shared" si="17"/>
        <v>1005.2343137385677</v>
      </c>
      <c r="J110" s="87">
        <f t="shared" si="18"/>
        <v>8414.8164403055489</v>
      </c>
      <c r="K110" s="191">
        <f t="shared" si="22"/>
        <v>665.41058016717784</v>
      </c>
      <c r="L110" s="87">
        <f t="shared" si="19"/>
        <v>5570.1519665794458</v>
      </c>
      <c r="M110" s="88">
        <f t="shared" si="23"/>
        <v>31953.507090970968</v>
      </c>
      <c r="N110" s="88">
        <f t="shared" si="24"/>
        <v>187280.50709097096</v>
      </c>
      <c r="O110" s="88">
        <f t="shared" si="25"/>
        <v>22372.536983749967</v>
      </c>
      <c r="P110" s="89">
        <f t="shared" si="20"/>
        <v>0.93979368307879596</v>
      </c>
      <c r="Q110" s="199">
        <v>-12.739295076880808</v>
      </c>
      <c r="R110" s="89">
        <f t="shared" si="26"/>
        <v>2.0156576337532345E-2</v>
      </c>
      <c r="S110" s="89">
        <f t="shared" si="26"/>
        <v>1.2966367520913742E-2</v>
      </c>
      <c r="T110" s="91">
        <v>8371</v>
      </c>
      <c r="U110" s="194">
        <v>152258</v>
      </c>
      <c r="V110" s="194">
        <v>18317.853705486043</v>
      </c>
      <c r="W110" s="201"/>
      <c r="X110" s="88">
        <v>0</v>
      </c>
      <c r="Y110" s="88">
        <f t="shared" si="27"/>
        <v>0</v>
      </c>
      <c r="Z110" s="1"/>
      <c r="AA110" s="1"/>
    </row>
    <row r="111" spans="2:27" x14ac:dyDescent="0.25">
      <c r="B111" s="85">
        <v>3017</v>
      </c>
      <c r="C111" s="85" t="s">
        <v>128</v>
      </c>
      <c r="D111" s="1">
        <v>152450</v>
      </c>
      <c r="E111" s="85">
        <f t="shared" si="21"/>
        <v>18329.926656246244</v>
      </c>
      <c r="F111" s="86">
        <f t="shared" si="14"/>
        <v>0.76997746368013598</v>
      </c>
      <c r="G111" s="191">
        <f t="shared" si="15"/>
        <v>3287.0225183047587</v>
      </c>
      <c r="H111" s="191">
        <f t="shared" si="16"/>
        <v>27338.166284740681</v>
      </c>
      <c r="I111" s="191">
        <f t="shared" si="17"/>
        <v>1084.1393891413798</v>
      </c>
      <c r="J111" s="87">
        <f t="shared" si="18"/>
        <v>9016.7872994888548</v>
      </c>
      <c r="K111" s="191">
        <f t="shared" si="22"/>
        <v>744.31565556998999</v>
      </c>
      <c r="L111" s="87">
        <f t="shared" si="19"/>
        <v>6190.473307375607</v>
      </c>
      <c r="M111" s="88">
        <f t="shared" si="23"/>
        <v>33528.639592116291</v>
      </c>
      <c r="N111" s="88">
        <f t="shared" si="24"/>
        <v>185978.63959211629</v>
      </c>
      <c r="O111" s="88">
        <f t="shared" si="25"/>
        <v>22361.264830120992</v>
      </c>
      <c r="P111" s="89">
        <f t="shared" si="20"/>
        <v>0.93932017849668714</v>
      </c>
      <c r="Q111" s="199">
        <v>684.94612147239968</v>
      </c>
      <c r="R111" s="89">
        <f t="shared" si="26"/>
        <v>-4.1963360740653315E-4</v>
      </c>
      <c r="S111" s="89">
        <f t="shared" si="26"/>
        <v>-8.2626315176786591E-2</v>
      </c>
      <c r="T111" s="91">
        <v>8317</v>
      </c>
      <c r="U111" s="194">
        <v>152514</v>
      </c>
      <c r="V111" s="194">
        <v>19980.872527184594</v>
      </c>
      <c r="W111" s="201"/>
      <c r="X111" s="88">
        <v>0</v>
      </c>
      <c r="Y111" s="88">
        <f t="shared" si="27"/>
        <v>0</v>
      </c>
      <c r="Z111" s="1"/>
      <c r="AA111" s="1"/>
    </row>
    <row r="112" spans="2:27" x14ac:dyDescent="0.25">
      <c r="B112" s="85">
        <v>3018</v>
      </c>
      <c r="C112" s="85" t="s">
        <v>129</v>
      </c>
      <c r="D112" s="1">
        <v>112468</v>
      </c>
      <c r="E112" s="85">
        <f t="shared" si="21"/>
        <v>18673.086501743317</v>
      </c>
      <c r="F112" s="86">
        <f t="shared" si="14"/>
        <v>0.7843924339322218</v>
      </c>
      <c r="G112" s="191">
        <f t="shared" si="15"/>
        <v>3081.1266110065144</v>
      </c>
      <c r="H112" s="191">
        <f t="shared" si="16"/>
        <v>18557.625578092237</v>
      </c>
      <c r="I112" s="191">
        <f t="shared" si="17"/>
        <v>964.03344321740394</v>
      </c>
      <c r="J112" s="87">
        <f t="shared" si="18"/>
        <v>5806.3734284984239</v>
      </c>
      <c r="K112" s="191">
        <f t="shared" si="22"/>
        <v>624.20970964601406</v>
      </c>
      <c r="L112" s="87">
        <f t="shared" si="19"/>
        <v>3759.6150811979428</v>
      </c>
      <c r="M112" s="88">
        <f t="shared" si="23"/>
        <v>22317.240659290179</v>
      </c>
      <c r="N112" s="88">
        <f t="shared" si="24"/>
        <v>134785.24065929017</v>
      </c>
      <c r="O112" s="88">
        <f t="shared" si="25"/>
        <v>22378.422822395845</v>
      </c>
      <c r="P112" s="89">
        <f t="shared" si="20"/>
        <v>0.94004092700929143</v>
      </c>
      <c r="Q112" s="199">
        <v>426.27659488134304</v>
      </c>
      <c r="R112" s="89">
        <f t="shared" si="26"/>
        <v>7.2994008221901781E-3</v>
      </c>
      <c r="S112" s="89">
        <f t="shared" si="26"/>
        <v>-1.1097234424437939E-2</v>
      </c>
      <c r="T112" s="91">
        <v>6023</v>
      </c>
      <c r="U112" s="194">
        <v>111653</v>
      </c>
      <c r="V112" s="194">
        <v>18882.631489937427</v>
      </c>
      <c r="W112" s="201"/>
      <c r="X112" s="88">
        <v>0</v>
      </c>
      <c r="Y112" s="88">
        <f t="shared" si="27"/>
        <v>0</v>
      </c>
      <c r="Z112" s="1"/>
      <c r="AA112" s="1"/>
    </row>
    <row r="113" spans="2:27" x14ac:dyDescent="0.25">
      <c r="B113" s="85">
        <v>3019</v>
      </c>
      <c r="C113" s="85" t="s">
        <v>130</v>
      </c>
      <c r="D113" s="1">
        <v>413020</v>
      </c>
      <c r="E113" s="85">
        <f t="shared" si="21"/>
        <v>21636.544606841635</v>
      </c>
      <c r="F113" s="86">
        <f t="shared" si="14"/>
        <v>0.90887716310097622</v>
      </c>
      <c r="G113" s="191">
        <f t="shared" si="15"/>
        <v>1303.0517479475238</v>
      </c>
      <c r="H113" s="191">
        <f t="shared" si="16"/>
        <v>24873.954816570284</v>
      </c>
      <c r="I113" s="191">
        <f t="shared" si="17"/>
        <v>0</v>
      </c>
      <c r="J113" s="87">
        <f t="shared" si="18"/>
        <v>0</v>
      </c>
      <c r="K113" s="191">
        <f t="shared" si="22"/>
        <v>-339.82373357138982</v>
      </c>
      <c r="L113" s="87">
        <f t="shared" si="19"/>
        <v>-6486.89525014426</v>
      </c>
      <c r="M113" s="88">
        <f t="shared" si="23"/>
        <v>18387.059566426025</v>
      </c>
      <c r="N113" s="88">
        <f t="shared" si="24"/>
        <v>431407.05956642603</v>
      </c>
      <c r="O113" s="88">
        <f t="shared" si="25"/>
        <v>22599.772621217769</v>
      </c>
      <c r="P113" s="89">
        <f t="shared" si="20"/>
        <v>0.94933907423482522</v>
      </c>
      <c r="Q113" s="199">
        <v>444.18834568207239</v>
      </c>
      <c r="R113" s="89">
        <f t="shared" si="26"/>
        <v>-1.0621529557747681E-2</v>
      </c>
      <c r="S113" s="89">
        <f t="shared" si="26"/>
        <v>-3.083513967207949E-2</v>
      </c>
      <c r="T113" s="91">
        <v>19089</v>
      </c>
      <c r="U113" s="194">
        <v>417454</v>
      </c>
      <c r="V113" s="194">
        <v>22324.937162415103</v>
      </c>
      <c r="W113" s="201"/>
      <c r="X113" s="88">
        <v>0</v>
      </c>
      <c r="Y113" s="88">
        <f t="shared" si="27"/>
        <v>0</v>
      </c>
      <c r="Z113" s="1"/>
      <c r="AA113" s="1"/>
    </row>
    <row r="114" spans="2:27" x14ac:dyDescent="0.25">
      <c r="B114" s="85">
        <v>3020</v>
      </c>
      <c r="C114" s="85" t="s">
        <v>131</v>
      </c>
      <c r="D114" s="1">
        <v>1599461</v>
      </c>
      <c r="E114" s="85">
        <f t="shared" si="21"/>
        <v>25696.216563579404</v>
      </c>
      <c r="F114" s="86">
        <f t="shared" si="14"/>
        <v>1.079410083130808</v>
      </c>
      <c r="G114" s="191">
        <f t="shared" si="15"/>
        <v>-1132.7514260951377</v>
      </c>
      <c r="H114" s="191">
        <f t="shared" si="16"/>
        <v>-70508.11251729184</v>
      </c>
      <c r="I114" s="191">
        <f t="shared" si="17"/>
        <v>0</v>
      </c>
      <c r="J114" s="87">
        <f t="shared" si="18"/>
        <v>0</v>
      </c>
      <c r="K114" s="191">
        <f t="shared" si="22"/>
        <v>-339.82373357138982</v>
      </c>
      <c r="L114" s="87">
        <f t="shared" si="19"/>
        <v>-21152.328296151161</v>
      </c>
      <c r="M114" s="88">
        <f t="shared" si="23"/>
        <v>-91660.440813442998</v>
      </c>
      <c r="N114" s="88">
        <f t="shared" si="24"/>
        <v>1507800.5591865571</v>
      </c>
      <c r="O114" s="88">
        <f t="shared" si="25"/>
        <v>24223.641403912879</v>
      </c>
      <c r="P114" s="89">
        <f t="shared" si="20"/>
        <v>1.017552242246758</v>
      </c>
      <c r="Q114" s="199">
        <v>206.89927062593051</v>
      </c>
      <c r="R114" s="92">
        <f t="shared" si="26"/>
        <v>-7.2971313152516912E-4</v>
      </c>
      <c r="S114" s="93">
        <f t="shared" si="26"/>
        <v>-2.0203001877150611E-2</v>
      </c>
      <c r="T114" s="91">
        <v>62245</v>
      </c>
      <c r="U114" s="194">
        <v>1600629</v>
      </c>
      <c r="V114" s="194">
        <v>26226.061738104599</v>
      </c>
      <c r="W114" s="201"/>
      <c r="X114" s="88">
        <v>0</v>
      </c>
      <c r="Y114" s="88">
        <f t="shared" si="27"/>
        <v>0</v>
      </c>
      <c r="Z114" s="1"/>
      <c r="AA114" s="1"/>
    </row>
    <row r="115" spans="2:27" x14ac:dyDescent="0.25">
      <c r="B115" s="85">
        <v>3021</v>
      </c>
      <c r="C115" s="85" t="s">
        <v>132</v>
      </c>
      <c r="D115" s="1">
        <v>453919</v>
      </c>
      <c r="E115" s="85">
        <f t="shared" si="21"/>
        <v>21260.843091334893</v>
      </c>
      <c r="F115" s="86">
        <f t="shared" si="14"/>
        <v>0.89309522870288693</v>
      </c>
      <c r="G115" s="191">
        <f t="shared" si="15"/>
        <v>1528.472657251569</v>
      </c>
      <c r="H115" s="191">
        <f t="shared" si="16"/>
        <v>32632.891232320999</v>
      </c>
      <c r="I115" s="191">
        <f t="shared" si="17"/>
        <v>58.318636860352484</v>
      </c>
      <c r="J115" s="87">
        <f t="shared" si="18"/>
        <v>1245.1028969685256</v>
      </c>
      <c r="K115" s="191">
        <f t="shared" si="22"/>
        <v>-281.50509671103737</v>
      </c>
      <c r="L115" s="87">
        <f t="shared" si="19"/>
        <v>-6010.1338147806482</v>
      </c>
      <c r="M115" s="88">
        <f t="shared" si="23"/>
        <v>26622.75741754035</v>
      </c>
      <c r="N115" s="88">
        <f t="shared" si="24"/>
        <v>480541.75741754036</v>
      </c>
      <c r="O115" s="88">
        <f t="shared" si="25"/>
        <v>22507.810651875428</v>
      </c>
      <c r="P115" s="89">
        <f t="shared" si="20"/>
        <v>0.94547606674782481</v>
      </c>
      <c r="Q115" s="199">
        <v>1305.515864306326</v>
      </c>
      <c r="R115" s="92">
        <f t="shared" si="26"/>
        <v>1.2909085228971691E-2</v>
      </c>
      <c r="S115" s="93">
        <f t="shared" si="26"/>
        <v>-1.4133452409459991E-2</v>
      </c>
      <c r="T115" s="91">
        <v>21350</v>
      </c>
      <c r="U115" s="194">
        <v>448134</v>
      </c>
      <c r="V115" s="194">
        <v>21565.640038498557</v>
      </c>
      <c r="W115" s="201"/>
      <c r="X115" s="88">
        <v>0</v>
      </c>
      <c r="Y115" s="88">
        <f t="shared" si="27"/>
        <v>0</v>
      </c>
      <c r="Z115" s="1"/>
      <c r="AA115" s="1"/>
    </row>
    <row r="116" spans="2:27" x14ac:dyDescent="0.25">
      <c r="B116" s="85">
        <v>3022</v>
      </c>
      <c r="C116" s="85" t="s">
        <v>133</v>
      </c>
      <c r="D116" s="1">
        <v>459808</v>
      </c>
      <c r="E116" s="85">
        <f t="shared" si="21"/>
        <v>28548.863777474231</v>
      </c>
      <c r="F116" s="86">
        <f t="shared" si="14"/>
        <v>1.1992400261371787</v>
      </c>
      <c r="G116" s="191">
        <f t="shared" si="15"/>
        <v>-2844.3397544320337</v>
      </c>
      <c r="H116" s="191">
        <f t="shared" si="16"/>
        <v>-45810.936084882334</v>
      </c>
      <c r="I116" s="191">
        <f t="shared" si="17"/>
        <v>0</v>
      </c>
      <c r="J116" s="87">
        <f t="shared" si="18"/>
        <v>0</v>
      </c>
      <c r="K116" s="191">
        <f t="shared" si="22"/>
        <v>-339.82373357138982</v>
      </c>
      <c r="L116" s="87">
        <f t="shared" si="19"/>
        <v>-5473.2010529008039</v>
      </c>
      <c r="M116" s="88">
        <f t="shared" si="23"/>
        <v>-51284.137137783138</v>
      </c>
      <c r="N116" s="88">
        <f t="shared" si="24"/>
        <v>408523.86286221689</v>
      </c>
      <c r="O116" s="88">
        <f t="shared" si="25"/>
        <v>25364.700289470809</v>
      </c>
      <c r="P116" s="89">
        <f t="shared" si="20"/>
        <v>1.0654842194493064</v>
      </c>
      <c r="Q116" s="199">
        <v>-3646.0661377990036</v>
      </c>
      <c r="R116" s="92">
        <f t="shared" si="26"/>
        <v>-7.7878023464827573E-3</v>
      </c>
      <c r="S116" s="92">
        <f t="shared" si="26"/>
        <v>-9.1431151707953833E-3</v>
      </c>
      <c r="T116" s="91">
        <v>16106</v>
      </c>
      <c r="U116" s="194">
        <v>463417</v>
      </c>
      <c r="V116" s="194">
        <v>28812.297935836858</v>
      </c>
      <c r="W116" s="201"/>
      <c r="X116" s="88">
        <v>0</v>
      </c>
      <c r="Y116" s="88">
        <f t="shared" si="27"/>
        <v>0</v>
      </c>
      <c r="Z116" s="1"/>
      <c r="AA116" s="1"/>
    </row>
    <row r="117" spans="2:27" x14ac:dyDescent="0.25">
      <c r="B117" s="85">
        <v>3023</v>
      </c>
      <c r="C117" s="85" t="s">
        <v>134</v>
      </c>
      <c r="D117" s="1">
        <v>500413</v>
      </c>
      <c r="E117" s="85">
        <f t="shared" si="21"/>
        <v>24624.20037397894</v>
      </c>
      <c r="F117" s="86">
        <f t="shared" si="14"/>
        <v>1.0343783532078008</v>
      </c>
      <c r="G117" s="191">
        <f t="shared" si="15"/>
        <v>-489.54171233485903</v>
      </c>
      <c r="H117" s="191">
        <f t="shared" si="16"/>
        <v>-9948.466678069004</v>
      </c>
      <c r="I117" s="191">
        <f t="shared" si="17"/>
        <v>0</v>
      </c>
      <c r="J117" s="87">
        <f t="shared" si="18"/>
        <v>0</v>
      </c>
      <c r="K117" s="191">
        <f t="shared" si="22"/>
        <v>-339.82373357138982</v>
      </c>
      <c r="L117" s="87">
        <f t="shared" si="19"/>
        <v>-6905.8979136377839</v>
      </c>
      <c r="M117" s="88">
        <f t="shared" si="23"/>
        <v>-16854.364591706788</v>
      </c>
      <c r="N117" s="88">
        <f t="shared" si="24"/>
        <v>483558.63540829322</v>
      </c>
      <c r="O117" s="88">
        <f t="shared" si="25"/>
        <v>23794.834928072691</v>
      </c>
      <c r="P117" s="89">
        <f t="shared" si="20"/>
        <v>0.99953955027755503</v>
      </c>
      <c r="Q117" s="199">
        <v>-694.52537267797743</v>
      </c>
      <c r="R117" s="92">
        <f t="shared" si="26"/>
        <v>6.2678967858177019E-3</v>
      </c>
      <c r="S117" s="92">
        <f t="shared" si="26"/>
        <v>-1.2696801790551148E-2</v>
      </c>
      <c r="T117" s="91">
        <v>20322</v>
      </c>
      <c r="U117" s="194">
        <v>497296</v>
      </c>
      <c r="V117" s="194">
        <v>24940.869652439942</v>
      </c>
      <c r="W117" s="201"/>
      <c r="X117" s="88">
        <v>0</v>
      </c>
      <c r="Y117" s="88">
        <f t="shared" si="27"/>
        <v>0</v>
      </c>
      <c r="Z117" s="1"/>
      <c r="AA117" s="1"/>
    </row>
    <row r="118" spans="2:27" x14ac:dyDescent="0.25">
      <c r="B118" s="85">
        <v>3024</v>
      </c>
      <c r="C118" s="85" t="s">
        <v>135</v>
      </c>
      <c r="D118" s="1">
        <v>5295554</v>
      </c>
      <c r="E118" s="85">
        <f t="shared" si="21"/>
        <v>40774.550718388586</v>
      </c>
      <c r="F118" s="86">
        <f t="shared" si="14"/>
        <v>1.7127992781216803</v>
      </c>
      <c r="G118" s="191">
        <f t="shared" si="15"/>
        <v>-10179.751918980646</v>
      </c>
      <c r="H118" s="191">
        <f t="shared" si="16"/>
        <v>-1322085.1007256925</v>
      </c>
      <c r="I118" s="191">
        <f t="shared" si="17"/>
        <v>0</v>
      </c>
      <c r="J118" s="87">
        <f t="shared" si="18"/>
        <v>0</v>
      </c>
      <c r="K118" s="191">
        <f t="shared" si="22"/>
        <v>-339.82373357138982</v>
      </c>
      <c r="L118" s="87">
        <f t="shared" si="19"/>
        <v>-44134.26757385068</v>
      </c>
      <c r="M118" s="88">
        <f t="shared" si="23"/>
        <v>-1366219.3682995432</v>
      </c>
      <c r="N118" s="88">
        <f t="shared" si="24"/>
        <v>3929334.6317004571</v>
      </c>
      <c r="O118" s="88">
        <f t="shared" si="25"/>
        <v>30254.975065836559</v>
      </c>
      <c r="P118" s="89">
        <f t="shared" si="20"/>
        <v>1.2709079202431075</v>
      </c>
      <c r="Q118" s="199">
        <v>-46792.493802340934</v>
      </c>
      <c r="R118" s="92">
        <f t="shared" si="26"/>
        <v>-3.7132491899314638E-3</v>
      </c>
      <c r="S118" s="92">
        <f t="shared" si="26"/>
        <v>-1.055594119697377E-2</v>
      </c>
      <c r="T118" s="91">
        <v>129874</v>
      </c>
      <c r="U118" s="194">
        <v>5315291</v>
      </c>
      <c r="V118" s="194">
        <v>41209.556372206978</v>
      </c>
      <c r="W118" s="201"/>
      <c r="X118" s="88">
        <v>0</v>
      </c>
      <c r="Y118" s="88">
        <f t="shared" si="27"/>
        <v>0</v>
      </c>
      <c r="Z118" s="1"/>
      <c r="AA118" s="1"/>
    </row>
    <row r="119" spans="2:27" x14ac:dyDescent="0.25">
      <c r="B119" s="85">
        <v>3025</v>
      </c>
      <c r="C119" s="85" t="s">
        <v>136</v>
      </c>
      <c r="D119" s="1">
        <v>3161068</v>
      </c>
      <c r="E119" s="85">
        <f t="shared" si="21"/>
        <v>32327.047369712836</v>
      </c>
      <c r="F119" s="86">
        <f t="shared" si="14"/>
        <v>1.357948583690433</v>
      </c>
      <c r="G119" s="191">
        <f t="shared" si="15"/>
        <v>-5111.249909775197</v>
      </c>
      <c r="H119" s="191">
        <f t="shared" si="16"/>
        <v>-499798.46117745788</v>
      </c>
      <c r="I119" s="191">
        <f t="shared" si="17"/>
        <v>0</v>
      </c>
      <c r="J119" s="87">
        <f t="shared" si="18"/>
        <v>0</v>
      </c>
      <c r="K119" s="191">
        <f t="shared" si="22"/>
        <v>-339.82373357138982</v>
      </c>
      <c r="L119" s="87">
        <f t="shared" si="19"/>
        <v>-33229.323963544783</v>
      </c>
      <c r="M119" s="88">
        <f t="shared" si="23"/>
        <v>-533027.78514100262</v>
      </c>
      <c r="N119" s="88">
        <f t="shared" si="24"/>
        <v>2628040.2148589976</v>
      </c>
      <c r="O119" s="88">
        <f t="shared" si="25"/>
        <v>26875.97372636625</v>
      </c>
      <c r="P119" s="89">
        <f t="shared" si="20"/>
        <v>1.1289676424706081</v>
      </c>
      <c r="Q119" s="199">
        <v>-20126.251286386338</v>
      </c>
      <c r="R119" s="92">
        <f t="shared" si="26"/>
        <v>2.1601841106033914E-2</v>
      </c>
      <c r="S119" s="92">
        <f t="shared" si="26"/>
        <v>3.8828203816225334E-3</v>
      </c>
      <c r="T119" s="91">
        <v>97784</v>
      </c>
      <c r="U119" s="194">
        <v>3094227</v>
      </c>
      <c r="V119" s="194">
        <v>32202.012738323207</v>
      </c>
      <c r="W119" s="201"/>
      <c r="X119" s="88">
        <v>0</v>
      </c>
      <c r="Y119" s="88">
        <f t="shared" si="27"/>
        <v>0</v>
      </c>
      <c r="Z119" s="1"/>
      <c r="AA119" s="1"/>
    </row>
    <row r="120" spans="2:27" x14ac:dyDescent="0.25">
      <c r="B120" s="85">
        <v>3026</v>
      </c>
      <c r="C120" s="85" t="s">
        <v>137</v>
      </c>
      <c r="D120" s="1">
        <v>327877</v>
      </c>
      <c r="E120" s="85">
        <f t="shared" si="21"/>
        <v>18271.217609361942</v>
      </c>
      <c r="F120" s="86">
        <f t="shared" si="14"/>
        <v>0.76751129761941972</v>
      </c>
      <c r="G120" s="191">
        <f t="shared" si="15"/>
        <v>3322.2479464353396</v>
      </c>
      <c r="H120" s="191">
        <f t="shared" si="16"/>
        <v>59617.739398782171</v>
      </c>
      <c r="I120" s="191">
        <f t="shared" si="17"/>
        <v>1104.6875555508852</v>
      </c>
      <c r="J120" s="87">
        <f t="shared" si="18"/>
        <v>19823.618184360635</v>
      </c>
      <c r="K120" s="191">
        <f t="shared" si="22"/>
        <v>764.86382197949547</v>
      </c>
      <c r="L120" s="87">
        <f t="shared" si="19"/>
        <v>13725.481285422045</v>
      </c>
      <c r="M120" s="88">
        <f t="shared" si="23"/>
        <v>73343.220684204221</v>
      </c>
      <c r="N120" s="88">
        <f t="shared" si="24"/>
        <v>401220.22068420425</v>
      </c>
      <c r="O120" s="88">
        <f t="shared" si="25"/>
        <v>22358.329377776776</v>
      </c>
      <c r="P120" s="89">
        <f t="shared" si="20"/>
        <v>0.93919687019365128</v>
      </c>
      <c r="Q120" s="199">
        <v>1403.4962967201864</v>
      </c>
      <c r="R120" s="92">
        <f t="shared" si="26"/>
        <v>1.0456601866347802E-2</v>
      </c>
      <c r="S120" s="92">
        <f t="shared" si="26"/>
        <v>-2.9832769377879459E-4</v>
      </c>
      <c r="T120" s="91">
        <v>17945</v>
      </c>
      <c r="U120" s="194">
        <v>324484</v>
      </c>
      <c r="V120" s="194">
        <v>18276.670046186777</v>
      </c>
      <c r="W120" s="201"/>
      <c r="X120" s="88">
        <v>0</v>
      </c>
      <c r="Y120" s="88">
        <f t="shared" si="27"/>
        <v>0</v>
      </c>
      <c r="Z120" s="1"/>
      <c r="AA120" s="1"/>
    </row>
    <row r="121" spans="2:27" x14ac:dyDescent="0.25">
      <c r="B121" s="85">
        <v>3027</v>
      </c>
      <c r="C121" s="85" t="s">
        <v>138</v>
      </c>
      <c r="D121" s="1">
        <v>441644</v>
      </c>
      <c r="E121" s="85">
        <f t="shared" si="21"/>
        <v>22512.182689366909</v>
      </c>
      <c r="F121" s="86">
        <f t="shared" si="14"/>
        <v>0.94565972107453988</v>
      </c>
      <c r="G121" s="191">
        <f t="shared" si="15"/>
        <v>777.66889843235913</v>
      </c>
      <c r="H121" s="191">
        <f t="shared" si="16"/>
        <v>15256.30844944602</v>
      </c>
      <c r="I121" s="191">
        <f t="shared" si="17"/>
        <v>0</v>
      </c>
      <c r="J121" s="87">
        <f t="shared" si="18"/>
        <v>0</v>
      </c>
      <c r="K121" s="191">
        <f t="shared" si="22"/>
        <v>-339.82373357138982</v>
      </c>
      <c r="L121" s="87">
        <f t="shared" si="19"/>
        <v>-6666.662005203526</v>
      </c>
      <c r="M121" s="88">
        <f t="shared" si="23"/>
        <v>8589.6464442424949</v>
      </c>
      <c r="N121" s="88">
        <f t="shared" si="24"/>
        <v>450233.64644424251</v>
      </c>
      <c r="O121" s="88">
        <f t="shared" si="25"/>
        <v>22950.027854227876</v>
      </c>
      <c r="P121" s="89">
        <f t="shared" si="20"/>
        <v>0.96405209742425046</v>
      </c>
      <c r="Q121" s="199">
        <v>-1874.4369235900158</v>
      </c>
      <c r="R121" s="92">
        <f t="shared" si="26"/>
        <v>5.1572905334359024E-3</v>
      </c>
      <c r="S121" s="92">
        <f t="shared" si="26"/>
        <v>-2.5277179370573579E-2</v>
      </c>
      <c r="T121" s="91">
        <v>19618</v>
      </c>
      <c r="U121" s="194">
        <v>439378</v>
      </c>
      <c r="V121" s="194">
        <v>23095.984020185027</v>
      </c>
      <c r="W121" s="201"/>
      <c r="X121" s="88">
        <v>0</v>
      </c>
      <c r="Y121" s="88">
        <f t="shared" si="27"/>
        <v>0</v>
      </c>
      <c r="Z121" s="1"/>
      <c r="AA121" s="1"/>
    </row>
    <row r="122" spans="2:27" x14ac:dyDescent="0.25">
      <c r="B122" s="85">
        <v>3028</v>
      </c>
      <c r="C122" s="85" t="s">
        <v>139</v>
      </c>
      <c r="D122" s="1">
        <v>217391</v>
      </c>
      <c r="E122" s="85">
        <f t="shared" si="21"/>
        <v>19082.777387640446</v>
      </c>
      <c r="F122" s="86">
        <f t="shared" si="14"/>
        <v>0.8016021454128972</v>
      </c>
      <c r="G122" s="191">
        <f t="shared" si="15"/>
        <v>2835.3120794682368</v>
      </c>
      <c r="H122" s="191">
        <f t="shared" si="16"/>
        <v>32299.875209302154</v>
      </c>
      <c r="I122" s="191">
        <f t="shared" si="17"/>
        <v>820.64163315340875</v>
      </c>
      <c r="J122" s="87">
        <f t="shared" si="18"/>
        <v>9348.7494848836322</v>
      </c>
      <c r="K122" s="191">
        <f t="shared" si="22"/>
        <v>480.81789958201892</v>
      </c>
      <c r="L122" s="87">
        <f t="shared" si="19"/>
        <v>5477.4775120383592</v>
      </c>
      <c r="M122" s="88">
        <f t="shared" si="23"/>
        <v>37777.35272134051</v>
      </c>
      <c r="N122" s="88">
        <f t="shared" si="24"/>
        <v>255168.35272134052</v>
      </c>
      <c r="O122" s="88">
        <f t="shared" si="25"/>
        <v>22398.907366690702</v>
      </c>
      <c r="P122" s="89">
        <f t="shared" si="20"/>
        <v>0.94090141258332516</v>
      </c>
      <c r="Q122" s="199">
        <v>1116.6765679708915</v>
      </c>
      <c r="R122" s="92">
        <f t="shared" si="26"/>
        <v>1.0867038046258149E-2</v>
      </c>
      <c r="S122" s="92">
        <f t="shared" si="26"/>
        <v>-1.8220408196668125E-3</v>
      </c>
      <c r="T122" s="91">
        <v>11392</v>
      </c>
      <c r="U122" s="194">
        <v>215054</v>
      </c>
      <c r="V122" s="194">
        <v>19117.610454262602</v>
      </c>
      <c r="W122" s="201"/>
      <c r="X122" s="88">
        <v>0</v>
      </c>
      <c r="Y122" s="88">
        <f t="shared" si="27"/>
        <v>0</v>
      </c>
      <c r="Z122" s="1"/>
      <c r="AA122" s="1"/>
    </row>
    <row r="123" spans="2:27" x14ac:dyDescent="0.25">
      <c r="B123" s="85">
        <v>3029</v>
      </c>
      <c r="C123" s="85" t="s">
        <v>140</v>
      </c>
      <c r="D123" s="1">
        <v>1075021</v>
      </c>
      <c r="E123" s="85">
        <f t="shared" si="21"/>
        <v>22972.00675256961</v>
      </c>
      <c r="F123" s="86">
        <f t="shared" si="14"/>
        <v>0.96497535569565607</v>
      </c>
      <c r="G123" s="191">
        <f t="shared" si="15"/>
        <v>501.77446051073855</v>
      </c>
      <c r="H123" s="191">
        <f t="shared" si="16"/>
        <v>23481.539428521035</v>
      </c>
      <c r="I123" s="191">
        <f t="shared" si="17"/>
        <v>0</v>
      </c>
      <c r="J123" s="87">
        <f t="shared" si="18"/>
        <v>0</v>
      </c>
      <c r="K123" s="191">
        <f t="shared" si="22"/>
        <v>-339.82373357138982</v>
      </c>
      <c r="L123" s="87">
        <f t="shared" si="19"/>
        <v>-15902.73125994033</v>
      </c>
      <c r="M123" s="88">
        <f t="shared" si="23"/>
        <v>7578.8081685807047</v>
      </c>
      <c r="N123" s="88">
        <f t="shared" si="24"/>
        <v>1082599.8081685808</v>
      </c>
      <c r="O123" s="88">
        <f t="shared" si="25"/>
        <v>23133.957479508957</v>
      </c>
      <c r="P123" s="89">
        <f t="shared" si="20"/>
        <v>0.97177835127269707</v>
      </c>
      <c r="Q123" s="199">
        <v>1130.2878523170511</v>
      </c>
      <c r="R123" s="92">
        <f t="shared" si="26"/>
        <v>1.5956345917400111E-2</v>
      </c>
      <c r="S123" s="92">
        <f t="shared" si="26"/>
        <v>-2.9721200758886915E-2</v>
      </c>
      <c r="T123" s="91">
        <v>46797</v>
      </c>
      <c r="U123" s="194">
        <v>1058137</v>
      </c>
      <c r="V123" s="194">
        <v>23675.676280401851</v>
      </c>
      <c r="W123" s="201"/>
      <c r="X123" s="88">
        <v>0</v>
      </c>
      <c r="Y123" s="88">
        <f t="shared" si="27"/>
        <v>0</v>
      </c>
      <c r="Z123" s="1"/>
      <c r="AA123" s="1"/>
    </row>
    <row r="124" spans="2:27" x14ac:dyDescent="0.25">
      <c r="B124" s="85">
        <v>3030</v>
      </c>
      <c r="C124" s="85" t="s">
        <v>141</v>
      </c>
      <c r="D124" s="1">
        <v>2098427</v>
      </c>
      <c r="E124" s="85">
        <f t="shared" si="21"/>
        <v>22929.869420313611</v>
      </c>
      <c r="F124" s="86">
        <f t="shared" si="14"/>
        <v>0.9632053106308186</v>
      </c>
      <c r="G124" s="191">
        <f t="shared" si="15"/>
        <v>527.05685986433821</v>
      </c>
      <c r="H124" s="191">
        <f t="shared" si="16"/>
        <v>48233.608530484911</v>
      </c>
      <c r="I124" s="191">
        <f t="shared" si="17"/>
        <v>0</v>
      </c>
      <c r="J124" s="87">
        <f t="shared" si="18"/>
        <v>0</v>
      </c>
      <c r="K124" s="191">
        <f t="shared" si="22"/>
        <v>-339.82373357138982</v>
      </c>
      <c r="L124" s="87">
        <f t="shared" si="19"/>
        <v>-31098.968977785738</v>
      </c>
      <c r="M124" s="88">
        <f t="shared" si="23"/>
        <v>17134.639552699173</v>
      </c>
      <c r="N124" s="88">
        <f t="shared" si="24"/>
        <v>2115561.6395526994</v>
      </c>
      <c r="O124" s="88">
        <f t="shared" si="25"/>
        <v>23117.102546606558</v>
      </c>
      <c r="P124" s="89">
        <f t="shared" si="20"/>
        <v>0.97107033324676206</v>
      </c>
      <c r="Q124" s="199">
        <v>117.04628084708384</v>
      </c>
      <c r="R124" s="92">
        <f t="shared" si="26"/>
        <v>2.4515004528333207E-2</v>
      </c>
      <c r="S124" s="92">
        <f t="shared" si="26"/>
        <v>-2.5770165715800438E-3</v>
      </c>
      <c r="T124" s="91">
        <v>91515</v>
      </c>
      <c r="U124" s="194">
        <v>2048215</v>
      </c>
      <c r="V124" s="194">
        <v>22989.112744822942</v>
      </c>
      <c r="W124" s="201"/>
      <c r="X124" s="88">
        <v>0</v>
      </c>
      <c r="Y124" s="88">
        <f t="shared" si="27"/>
        <v>0</v>
      </c>
      <c r="Z124" s="1"/>
      <c r="AA124" s="1"/>
    </row>
    <row r="125" spans="2:27" x14ac:dyDescent="0.25">
      <c r="B125" s="85">
        <v>3031</v>
      </c>
      <c r="C125" s="85" t="s">
        <v>142</v>
      </c>
      <c r="D125" s="1">
        <v>617385</v>
      </c>
      <c r="E125" s="85">
        <f t="shared" si="21"/>
        <v>24268.278301886792</v>
      </c>
      <c r="F125" s="86">
        <f t="shared" si="14"/>
        <v>1.0194272855097801</v>
      </c>
      <c r="G125" s="191">
        <f t="shared" si="15"/>
        <v>-275.98846907957051</v>
      </c>
      <c r="H125" s="191">
        <f t="shared" si="16"/>
        <v>-7021.146653384274</v>
      </c>
      <c r="I125" s="191">
        <f t="shared" si="17"/>
        <v>0</v>
      </c>
      <c r="J125" s="87">
        <f t="shared" si="18"/>
        <v>0</v>
      </c>
      <c r="K125" s="191">
        <f t="shared" si="22"/>
        <v>-339.82373357138982</v>
      </c>
      <c r="L125" s="87">
        <f t="shared" si="19"/>
        <v>-8645.1157820561566</v>
      </c>
      <c r="M125" s="88">
        <f t="shared" si="23"/>
        <v>-15666.262435440431</v>
      </c>
      <c r="N125" s="88">
        <f t="shared" si="24"/>
        <v>601718.73756455956</v>
      </c>
      <c r="O125" s="88">
        <f t="shared" si="25"/>
        <v>23652.466099235829</v>
      </c>
      <c r="P125" s="89">
        <f t="shared" si="20"/>
        <v>0.99355912319834672</v>
      </c>
      <c r="Q125" s="199">
        <v>-489.44168295086274</v>
      </c>
      <c r="R125" s="92">
        <f t="shared" si="26"/>
        <v>2.0735959579593382E-2</v>
      </c>
      <c r="S125" s="92">
        <f t="shared" si="26"/>
        <v>9.5518803585367348E-4</v>
      </c>
      <c r="T125" s="91">
        <v>25440</v>
      </c>
      <c r="U125" s="194">
        <v>604843</v>
      </c>
      <c r="V125" s="194">
        <v>24245.11965366577</v>
      </c>
      <c r="W125" s="201"/>
      <c r="X125" s="88">
        <v>0</v>
      </c>
      <c r="Y125" s="88">
        <f t="shared" si="27"/>
        <v>0</v>
      </c>
      <c r="Z125" s="1"/>
    </row>
    <row r="126" spans="2:27" x14ac:dyDescent="0.25">
      <c r="B126" s="85">
        <v>3032</v>
      </c>
      <c r="C126" s="85" t="s">
        <v>143</v>
      </c>
      <c r="D126" s="1">
        <v>182088</v>
      </c>
      <c r="E126" s="85">
        <f t="shared" si="21"/>
        <v>24994.921070693206</v>
      </c>
      <c r="F126" s="86">
        <f t="shared" si="14"/>
        <v>1.0499510604609699</v>
      </c>
      <c r="G126" s="191">
        <f t="shared" si="15"/>
        <v>-711.97413036341891</v>
      </c>
      <c r="H126" s="191">
        <f t="shared" si="16"/>
        <v>-5186.7315396975064</v>
      </c>
      <c r="I126" s="191">
        <f t="shared" si="17"/>
        <v>0</v>
      </c>
      <c r="J126" s="87">
        <f t="shared" si="18"/>
        <v>0</v>
      </c>
      <c r="K126" s="191">
        <f t="shared" si="22"/>
        <v>-339.82373357138982</v>
      </c>
      <c r="L126" s="87">
        <f t="shared" si="19"/>
        <v>-2475.6158990675744</v>
      </c>
      <c r="M126" s="88">
        <f t="shared" si="23"/>
        <v>-7662.3474387650804</v>
      </c>
      <c r="N126" s="88">
        <f t="shared" si="24"/>
        <v>174425.65256123492</v>
      </c>
      <c r="O126" s="88">
        <f t="shared" si="25"/>
        <v>23943.123206758399</v>
      </c>
      <c r="P126" s="89">
        <f t="shared" si="20"/>
        <v>1.0057686331788227</v>
      </c>
      <c r="Q126" s="199">
        <v>-138.57294262174219</v>
      </c>
      <c r="R126" s="92">
        <f t="shared" si="26"/>
        <v>4.8640305916771286E-2</v>
      </c>
      <c r="S126" s="92">
        <f t="shared" si="26"/>
        <v>6.0325460607158279E-3</v>
      </c>
      <c r="T126" s="91">
        <v>7285</v>
      </c>
      <c r="U126" s="194">
        <v>173642</v>
      </c>
      <c r="V126" s="194">
        <v>24845.042209185864</v>
      </c>
      <c r="W126" s="201"/>
      <c r="X126" s="88">
        <v>0</v>
      </c>
      <c r="Y126" s="88">
        <f t="shared" si="27"/>
        <v>0</v>
      </c>
      <c r="Z126" s="1"/>
    </row>
    <row r="127" spans="2:27" x14ac:dyDescent="0.25">
      <c r="B127" s="85">
        <v>3033</v>
      </c>
      <c r="C127" s="85" t="s">
        <v>144</v>
      </c>
      <c r="D127" s="1">
        <v>892337</v>
      </c>
      <c r="E127" s="85">
        <f t="shared" si="21"/>
        <v>20816.894508468249</v>
      </c>
      <c r="F127" s="86">
        <f t="shared" si="14"/>
        <v>0.87444646865869091</v>
      </c>
      <c r="G127" s="191">
        <f t="shared" si="15"/>
        <v>1794.8418069715553</v>
      </c>
      <c r="H127" s="191">
        <f t="shared" si="16"/>
        <v>76937.688897642685</v>
      </c>
      <c r="I127" s="191">
        <f t="shared" si="17"/>
        <v>213.70064086367782</v>
      </c>
      <c r="J127" s="87">
        <f t="shared" si="18"/>
        <v>9160.4916712624126</v>
      </c>
      <c r="K127" s="191">
        <f t="shared" si="22"/>
        <v>-126.123092707712</v>
      </c>
      <c r="L127" s="87">
        <f t="shared" si="19"/>
        <v>-5406.3924920087829</v>
      </c>
      <c r="M127" s="88">
        <f t="shared" si="23"/>
        <v>71531.296405633897</v>
      </c>
      <c r="N127" s="88">
        <f t="shared" si="24"/>
        <v>963868.29640563391</v>
      </c>
      <c r="O127" s="88">
        <f t="shared" si="25"/>
        <v>22485.613222732096</v>
      </c>
      <c r="P127" s="89">
        <f t="shared" si="20"/>
        <v>0.94454362874561504</v>
      </c>
      <c r="Q127" s="199">
        <v>743.02655922029226</v>
      </c>
      <c r="R127" s="92">
        <f t="shared" si="26"/>
        <v>2.0486652341029456E-2</v>
      </c>
      <c r="S127" s="92">
        <f t="shared" si="26"/>
        <v>-1.0485519886276058E-2</v>
      </c>
      <c r="T127" s="91">
        <v>42866</v>
      </c>
      <c r="U127" s="194">
        <v>874423</v>
      </c>
      <c r="V127" s="194">
        <v>21037.483459641524</v>
      </c>
      <c r="W127" s="201"/>
      <c r="X127" s="88">
        <v>0</v>
      </c>
      <c r="Y127" s="88">
        <f t="shared" si="27"/>
        <v>0</v>
      </c>
      <c r="Z127" s="1"/>
    </row>
    <row r="128" spans="2:27" x14ac:dyDescent="0.25">
      <c r="B128" s="85">
        <v>3034</v>
      </c>
      <c r="C128" s="85" t="s">
        <v>145</v>
      </c>
      <c r="D128" s="1">
        <v>458512</v>
      </c>
      <c r="E128" s="85">
        <f t="shared" si="21"/>
        <v>18882.016225342832</v>
      </c>
      <c r="F128" s="86">
        <f t="shared" si="14"/>
        <v>0.79316885631958178</v>
      </c>
      <c r="G128" s="191">
        <f t="shared" si="15"/>
        <v>2955.7687768468058</v>
      </c>
      <c r="H128" s="191">
        <f t="shared" si="16"/>
        <v>71774.933208170987</v>
      </c>
      <c r="I128" s="191">
        <f t="shared" si="17"/>
        <v>890.90803995757392</v>
      </c>
      <c r="J128" s="87">
        <f t="shared" si="18"/>
        <v>21633.91993428977</v>
      </c>
      <c r="K128" s="191">
        <f t="shared" si="22"/>
        <v>551.08430638618415</v>
      </c>
      <c r="L128" s="87">
        <f t="shared" si="19"/>
        <v>13381.98021197571</v>
      </c>
      <c r="M128" s="88">
        <f t="shared" si="23"/>
        <v>85156.913420146695</v>
      </c>
      <c r="N128" s="88">
        <f t="shared" si="24"/>
        <v>543668.91342014668</v>
      </c>
      <c r="O128" s="88">
        <f t="shared" si="25"/>
        <v>22388.86930857582</v>
      </c>
      <c r="P128" s="89">
        <f t="shared" si="20"/>
        <v>0.94047974812865931</v>
      </c>
      <c r="Q128" s="199">
        <v>1546.0079617307347</v>
      </c>
      <c r="R128" s="92">
        <f t="shared" si="26"/>
        <v>6.9463202949825295E-3</v>
      </c>
      <c r="S128" s="93">
        <f t="shared" si="26"/>
        <v>-9.0185247947331595E-3</v>
      </c>
      <c r="T128" s="91">
        <v>24283</v>
      </c>
      <c r="U128" s="194">
        <v>455349</v>
      </c>
      <c r="V128" s="194">
        <v>19053.853878985687</v>
      </c>
      <c r="W128" s="201"/>
      <c r="X128" s="88">
        <v>0</v>
      </c>
      <c r="Y128" s="88">
        <f t="shared" si="27"/>
        <v>0</v>
      </c>
      <c r="Z128" s="1"/>
    </row>
    <row r="129" spans="2:25" x14ac:dyDescent="0.25">
      <c r="B129" s="85">
        <v>3035</v>
      </c>
      <c r="C129" s="85" t="s">
        <v>146</v>
      </c>
      <c r="D129" s="1">
        <v>502451</v>
      </c>
      <c r="E129" s="85">
        <f t="shared" si="21"/>
        <v>18379.21574365352</v>
      </c>
      <c r="F129" s="86">
        <f t="shared" si="14"/>
        <v>0.77204792949381296</v>
      </c>
      <c r="G129" s="191">
        <f t="shared" si="15"/>
        <v>3257.4490658603927</v>
      </c>
      <c r="H129" s="191">
        <f t="shared" si="16"/>
        <v>89052.142562491412</v>
      </c>
      <c r="I129" s="191">
        <f t="shared" si="17"/>
        <v>1066.8882085488331</v>
      </c>
      <c r="J129" s="87">
        <f t="shared" si="18"/>
        <v>29166.589845307997</v>
      </c>
      <c r="K129" s="191">
        <f t="shared" si="22"/>
        <v>727.0644749774433</v>
      </c>
      <c r="L129" s="87">
        <f t="shared" si="19"/>
        <v>19876.488616933344</v>
      </c>
      <c r="M129" s="88">
        <f t="shared" si="23"/>
        <v>108928.63117942476</v>
      </c>
      <c r="N129" s="88">
        <f t="shared" si="24"/>
        <v>611379.6311794247</v>
      </c>
      <c r="O129" s="88">
        <f t="shared" si="25"/>
        <v>22363.729284491357</v>
      </c>
      <c r="P129" s="89">
        <f t="shared" si="20"/>
        <v>0.939423701787371</v>
      </c>
      <c r="Q129" s="199">
        <v>4369.3830069512624</v>
      </c>
      <c r="R129" s="89">
        <f t="shared" si="26"/>
        <v>2.1846254593672274E-2</v>
      </c>
      <c r="S129" s="89">
        <f t="shared" si="26"/>
        <v>-1.4030090816978963E-3</v>
      </c>
      <c r="T129" s="91">
        <v>27338</v>
      </c>
      <c r="U129" s="194">
        <v>491709</v>
      </c>
      <c r="V129" s="194">
        <v>18405.03817936817</v>
      </c>
      <c r="W129" s="201"/>
      <c r="X129" s="88">
        <v>0</v>
      </c>
      <c r="Y129" s="88">
        <f t="shared" si="27"/>
        <v>0</v>
      </c>
    </row>
    <row r="130" spans="2:25" x14ac:dyDescent="0.25">
      <c r="B130" s="85">
        <v>3036</v>
      </c>
      <c r="C130" s="85" t="s">
        <v>147</v>
      </c>
      <c r="D130" s="1">
        <v>290905</v>
      </c>
      <c r="E130" s="85">
        <f t="shared" si="21"/>
        <v>18731.809401159047</v>
      </c>
      <c r="F130" s="86">
        <f t="shared" si="14"/>
        <v>0.7868591818903572</v>
      </c>
      <c r="G130" s="191">
        <f t="shared" si="15"/>
        <v>3045.8928713570763</v>
      </c>
      <c r="H130" s="191">
        <f t="shared" si="16"/>
        <v>47302.716292175399</v>
      </c>
      <c r="I130" s="191">
        <f t="shared" si="17"/>
        <v>943.48042842189841</v>
      </c>
      <c r="J130" s="87">
        <f t="shared" si="18"/>
        <v>14652.251053392083</v>
      </c>
      <c r="K130" s="191">
        <f t="shared" si="22"/>
        <v>603.65669485050853</v>
      </c>
      <c r="L130" s="87">
        <f t="shared" si="19"/>
        <v>9374.7884710283961</v>
      </c>
      <c r="M130" s="88">
        <f t="shared" si="23"/>
        <v>56677.504763203797</v>
      </c>
      <c r="N130" s="88">
        <f t="shared" si="24"/>
        <v>347582.50476320379</v>
      </c>
      <c r="O130" s="88">
        <f t="shared" si="25"/>
        <v>22381.358967366628</v>
      </c>
      <c r="P130" s="89">
        <f t="shared" si="20"/>
        <v>0.94016426440719802</v>
      </c>
      <c r="Q130" s="199">
        <v>1502.6440923970295</v>
      </c>
      <c r="R130" s="89">
        <f t="shared" si="26"/>
        <v>1.5442559890533752E-2</v>
      </c>
      <c r="S130" s="89">
        <f t="shared" si="26"/>
        <v>-1.4373396793953322E-2</v>
      </c>
      <c r="T130" s="91">
        <v>15530</v>
      </c>
      <c r="U130" s="194">
        <v>286481</v>
      </c>
      <c r="V130" s="194">
        <v>19004.975454424839</v>
      </c>
      <c r="W130" s="201"/>
      <c r="X130" s="88">
        <v>0</v>
      </c>
      <c r="Y130" s="88">
        <f t="shared" si="27"/>
        <v>0</v>
      </c>
    </row>
    <row r="131" spans="2:25" x14ac:dyDescent="0.25">
      <c r="B131" s="85">
        <v>3037</v>
      </c>
      <c r="C131" s="85" t="s">
        <v>148</v>
      </c>
      <c r="D131" s="1">
        <v>51421</v>
      </c>
      <c r="E131" s="85">
        <f t="shared" si="21"/>
        <v>17466.372282608696</v>
      </c>
      <c r="F131" s="86">
        <f t="shared" si="14"/>
        <v>0.7337025009466247</v>
      </c>
      <c r="G131" s="191">
        <f t="shared" si="15"/>
        <v>3805.1551424872869</v>
      </c>
      <c r="H131" s="191">
        <f t="shared" si="16"/>
        <v>11202.376739482572</v>
      </c>
      <c r="I131" s="191">
        <f t="shared" si="17"/>
        <v>1386.3834199145213</v>
      </c>
      <c r="J131" s="87">
        <f t="shared" si="18"/>
        <v>4081.5127882283505</v>
      </c>
      <c r="K131" s="191">
        <f t="shared" si="22"/>
        <v>1046.5596863431315</v>
      </c>
      <c r="L131" s="87">
        <f t="shared" si="19"/>
        <v>3081.0717165941792</v>
      </c>
      <c r="M131" s="88">
        <f t="shared" si="23"/>
        <v>14283.448456076751</v>
      </c>
      <c r="N131" s="88">
        <f t="shared" si="24"/>
        <v>65704.448456076745</v>
      </c>
      <c r="O131" s="88">
        <f t="shared" si="25"/>
        <v>22318.087111439112</v>
      </c>
      <c r="P131" s="89">
        <f t="shared" si="20"/>
        <v>0.93750643036001147</v>
      </c>
      <c r="Q131" s="199">
        <v>686.24506812729123</v>
      </c>
      <c r="R131" s="89">
        <f t="shared" si="26"/>
        <v>7.5595624071788645E-2</v>
      </c>
      <c r="S131" s="89">
        <f t="shared" si="26"/>
        <v>6.1346904867033425E-2</v>
      </c>
      <c r="T131" s="91">
        <v>2944</v>
      </c>
      <c r="U131" s="194">
        <v>47807</v>
      </c>
      <c r="V131" s="194">
        <v>16456.798623063682</v>
      </c>
      <c r="W131" s="201"/>
      <c r="X131" s="88">
        <v>0</v>
      </c>
      <c r="Y131" s="88">
        <f t="shared" si="27"/>
        <v>0</v>
      </c>
    </row>
    <row r="132" spans="2:25" x14ac:dyDescent="0.25">
      <c r="B132" s="85">
        <v>3038</v>
      </c>
      <c r="C132" s="85" t="s">
        <v>149</v>
      </c>
      <c r="D132" s="1">
        <v>178673</v>
      </c>
      <c r="E132" s="85">
        <f t="shared" si="21"/>
        <v>25939.750290360047</v>
      </c>
      <c r="F132" s="86">
        <f t="shared" si="14"/>
        <v>1.0896401012200092</v>
      </c>
      <c r="G132" s="191">
        <f t="shared" si="15"/>
        <v>-1278.8716621635233</v>
      </c>
      <c r="H132" s="191">
        <f t="shared" si="16"/>
        <v>-8808.8680089823483</v>
      </c>
      <c r="I132" s="191">
        <f t="shared" si="17"/>
        <v>0</v>
      </c>
      <c r="J132" s="87">
        <f t="shared" si="18"/>
        <v>0</v>
      </c>
      <c r="K132" s="191">
        <f t="shared" si="22"/>
        <v>-339.82373357138982</v>
      </c>
      <c r="L132" s="87">
        <f t="shared" si="19"/>
        <v>-2340.7058768397333</v>
      </c>
      <c r="M132" s="88">
        <f t="shared" si="23"/>
        <v>-11149.573885822081</v>
      </c>
      <c r="N132" s="88">
        <f t="shared" si="24"/>
        <v>167523.42611417791</v>
      </c>
      <c r="O132" s="88">
        <f t="shared" si="25"/>
        <v>24321.054894625133</v>
      </c>
      <c r="P132" s="89">
        <f t="shared" si="20"/>
        <v>1.0216442494824383</v>
      </c>
      <c r="Q132" s="199">
        <v>-921.92675755367236</v>
      </c>
      <c r="R132" s="89">
        <f t="shared" si="26"/>
        <v>1.2432074071135942E-2</v>
      </c>
      <c r="S132" s="89">
        <f t="shared" si="26"/>
        <v>8.1695116222303028E-3</v>
      </c>
      <c r="T132" s="91">
        <v>6888</v>
      </c>
      <c r="U132" s="194">
        <v>176479</v>
      </c>
      <c r="V132" s="194">
        <v>25729.552412888173</v>
      </c>
      <c r="W132" s="201"/>
      <c r="X132" s="88">
        <v>0</v>
      </c>
      <c r="Y132" s="88">
        <f t="shared" si="27"/>
        <v>0</v>
      </c>
    </row>
    <row r="133" spans="2:25" x14ac:dyDescent="0.25">
      <c r="B133" s="85">
        <v>3039</v>
      </c>
      <c r="C133" s="85" t="s">
        <v>150</v>
      </c>
      <c r="D133" s="1">
        <v>27588</v>
      </c>
      <c r="E133" s="85">
        <f t="shared" si="21"/>
        <v>25148.5870556062</v>
      </c>
      <c r="F133" s="86">
        <f t="shared" si="14"/>
        <v>1.0564060423894928</v>
      </c>
      <c r="G133" s="191">
        <f t="shared" si="15"/>
        <v>-804.17372131121522</v>
      </c>
      <c r="H133" s="191">
        <f t="shared" si="16"/>
        <v>-882.17857227840307</v>
      </c>
      <c r="I133" s="191">
        <f t="shared" si="17"/>
        <v>0</v>
      </c>
      <c r="J133" s="87">
        <f t="shared" si="18"/>
        <v>0</v>
      </c>
      <c r="K133" s="191">
        <f t="shared" si="22"/>
        <v>-339.82373357138982</v>
      </c>
      <c r="L133" s="87">
        <f t="shared" si="19"/>
        <v>-372.78663572781466</v>
      </c>
      <c r="M133" s="88">
        <f t="shared" si="23"/>
        <v>-1254.9652080062178</v>
      </c>
      <c r="N133" s="88">
        <f t="shared" si="24"/>
        <v>26333.034791993781</v>
      </c>
      <c r="O133" s="88">
        <f t="shared" si="25"/>
        <v>24004.58960072359</v>
      </c>
      <c r="P133" s="89">
        <f t="shared" si="20"/>
        <v>1.0083506259502315</v>
      </c>
      <c r="Q133" s="199">
        <v>-73.098904331647645</v>
      </c>
      <c r="R133" s="89">
        <f t="shared" si="26"/>
        <v>6.7234042553191486E-2</v>
      </c>
      <c r="S133" s="89">
        <f t="shared" si="26"/>
        <v>2.8319401074497222E-2</v>
      </c>
      <c r="T133" s="91">
        <v>1097</v>
      </c>
      <c r="U133" s="194">
        <v>25850</v>
      </c>
      <c r="V133" s="194">
        <v>24456.00756859035</v>
      </c>
      <c r="W133" s="201"/>
      <c r="X133" s="88">
        <v>0</v>
      </c>
      <c r="Y133" s="88">
        <f t="shared" si="27"/>
        <v>0</v>
      </c>
    </row>
    <row r="134" spans="2:25" x14ac:dyDescent="0.25">
      <c r="B134" s="85">
        <v>3040</v>
      </c>
      <c r="C134" s="85" t="s">
        <v>151</v>
      </c>
      <c r="D134" s="1">
        <v>81911</v>
      </c>
      <c r="E134" s="85">
        <f t="shared" si="21"/>
        <v>24829.039102758412</v>
      </c>
      <c r="F134" s="86">
        <f t="shared" si="14"/>
        <v>1.0429829269088819</v>
      </c>
      <c r="G134" s="191">
        <f t="shared" si="15"/>
        <v>-612.44494960254235</v>
      </c>
      <c r="H134" s="191">
        <f t="shared" si="16"/>
        <v>-2020.4558887387873</v>
      </c>
      <c r="I134" s="191">
        <f t="shared" si="17"/>
        <v>0</v>
      </c>
      <c r="J134" s="87">
        <f t="shared" si="18"/>
        <v>0</v>
      </c>
      <c r="K134" s="191">
        <f t="shared" si="22"/>
        <v>-339.82373357138982</v>
      </c>
      <c r="L134" s="87">
        <f t="shared" si="19"/>
        <v>-1121.0784970520151</v>
      </c>
      <c r="M134" s="88">
        <f t="shared" si="23"/>
        <v>-3141.5343857908024</v>
      </c>
      <c r="N134" s="88">
        <f t="shared" si="24"/>
        <v>78769.465614209199</v>
      </c>
      <c r="O134" s="88">
        <f t="shared" si="25"/>
        <v>23876.770419584482</v>
      </c>
      <c r="P134" s="89">
        <f t="shared" si="20"/>
        <v>1.0029813797579876</v>
      </c>
      <c r="Q134" s="199">
        <v>-467.16817264366364</v>
      </c>
      <c r="R134" s="89">
        <f t="shared" si="26"/>
        <v>2.9433573376566251E-2</v>
      </c>
      <c r="S134" s="89">
        <f t="shared" si="26"/>
        <v>2.1320426087148042E-2</v>
      </c>
      <c r="T134" s="91">
        <v>3299</v>
      </c>
      <c r="U134" s="194">
        <v>79569</v>
      </c>
      <c r="V134" s="194">
        <v>24310.724106324473</v>
      </c>
      <c r="W134" s="201"/>
      <c r="X134" s="88">
        <v>0</v>
      </c>
      <c r="Y134" s="88">
        <f t="shared" si="27"/>
        <v>0</v>
      </c>
    </row>
    <row r="135" spans="2:25" x14ac:dyDescent="0.25">
      <c r="B135" s="85">
        <v>3041</v>
      </c>
      <c r="C135" s="85" t="s">
        <v>152</v>
      </c>
      <c r="D135" s="1">
        <v>116033</v>
      </c>
      <c r="E135" s="85">
        <f t="shared" si="21"/>
        <v>24340.885252779524</v>
      </c>
      <c r="F135" s="86">
        <f t="shared" ref="F135:F198" si="28">E135/E$364</f>
        <v>1.022477254936411</v>
      </c>
      <c r="G135" s="191">
        <f t="shared" ref="G135:G198" si="29">($E$364+$Y$364-E135-Y135)*0.6</f>
        <v>-319.55263961520978</v>
      </c>
      <c r="H135" s="191">
        <f t="shared" ref="H135:H198" si="30">G135*T135/1000</f>
        <v>-1523.307433045705</v>
      </c>
      <c r="I135" s="191">
        <f t="shared" ref="I135:I198" si="31">IF(E135+Y135&lt;(E$364+Y$364)*0.9,((E$364+Y$364)*0.9-E135-Y135)*0.35,0)</f>
        <v>0</v>
      </c>
      <c r="J135" s="87">
        <f t="shared" ref="J135:J198" si="32">I135*T135/1000</f>
        <v>0</v>
      </c>
      <c r="K135" s="191">
        <f t="shared" si="22"/>
        <v>-339.82373357138982</v>
      </c>
      <c r="L135" s="87">
        <f t="shared" ref="L135:L198" si="33">K135*T135/1000</f>
        <v>-1619.9397379348152</v>
      </c>
      <c r="M135" s="88">
        <f t="shared" si="23"/>
        <v>-3143.2471709805204</v>
      </c>
      <c r="N135" s="88">
        <f t="shared" si="24"/>
        <v>112889.75282901948</v>
      </c>
      <c r="O135" s="88">
        <f t="shared" si="25"/>
        <v>23681.508879592926</v>
      </c>
      <c r="P135" s="89">
        <f t="shared" ref="P135:P198" si="34">O135/O$364</f>
        <v>0.99477911096899918</v>
      </c>
      <c r="Q135" s="199">
        <v>-51.28101818500636</v>
      </c>
      <c r="R135" s="89">
        <f t="shared" si="26"/>
        <v>4.6851317214002167E-2</v>
      </c>
      <c r="S135" s="89">
        <f t="shared" si="26"/>
        <v>2.4890937159166793E-2</v>
      </c>
      <c r="T135" s="91">
        <v>4767</v>
      </c>
      <c r="U135" s="194">
        <v>110840</v>
      </c>
      <c r="V135" s="194">
        <v>23749.732161988428</v>
      </c>
      <c r="W135" s="201"/>
      <c r="X135" s="88">
        <v>0</v>
      </c>
      <c r="Y135" s="88">
        <f t="shared" si="27"/>
        <v>0</v>
      </c>
    </row>
    <row r="136" spans="2:25" x14ac:dyDescent="0.25">
      <c r="B136" s="85">
        <v>3042</v>
      </c>
      <c r="C136" s="85" t="s">
        <v>153</v>
      </c>
      <c r="D136" s="1">
        <v>83118</v>
      </c>
      <c r="E136" s="85">
        <f t="shared" ref="E136:E199" si="35">D136/T136*1000</f>
        <v>31424.574669187146</v>
      </c>
      <c r="F136" s="86">
        <f t="shared" si="28"/>
        <v>1.3200387952868586</v>
      </c>
      <c r="G136" s="191">
        <f t="shared" si="29"/>
        <v>-4569.7662894597825</v>
      </c>
      <c r="H136" s="191">
        <f t="shared" si="30"/>
        <v>-12087.031835621125</v>
      </c>
      <c r="I136" s="191">
        <f t="shared" si="31"/>
        <v>0</v>
      </c>
      <c r="J136" s="87">
        <f t="shared" si="32"/>
        <v>0</v>
      </c>
      <c r="K136" s="191">
        <f t="shared" ref="K136:K199" si="36">I136+J$366</f>
        <v>-339.82373357138982</v>
      </c>
      <c r="L136" s="87">
        <f t="shared" si="33"/>
        <v>-898.83377529632605</v>
      </c>
      <c r="M136" s="88">
        <f t="shared" ref="M136:M199" si="37">+H136+L136</f>
        <v>-12985.86561091745</v>
      </c>
      <c r="N136" s="88">
        <f t="shared" ref="N136:N199" si="38">D136+M136</f>
        <v>70132.134389082552</v>
      </c>
      <c r="O136" s="88">
        <f t="shared" ref="O136:O199" si="39">N136/T136*1000</f>
        <v>26514.984646155972</v>
      </c>
      <c r="P136" s="89">
        <f t="shared" si="34"/>
        <v>1.1138037271091783</v>
      </c>
      <c r="Q136" s="199">
        <v>-809.92634636025832</v>
      </c>
      <c r="R136" s="89">
        <f t="shared" ref="R136:S199" si="40">(D136-U136)/U136</f>
        <v>0.10657276370268795</v>
      </c>
      <c r="S136" s="89">
        <f t="shared" si="40"/>
        <v>9.2348387912180904E-2</v>
      </c>
      <c r="T136" s="91">
        <v>2645</v>
      </c>
      <c r="U136" s="194">
        <v>75113</v>
      </c>
      <c r="V136" s="194">
        <v>28767.905017234774</v>
      </c>
      <c r="W136" s="201"/>
      <c r="X136" s="88">
        <v>0</v>
      </c>
      <c r="Y136" s="88">
        <f t="shared" ref="Y136:Y199" si="41">X136*1000/T136</f>
        <v>0</v>
      </c>
    </row>
    <row r="137" spans="2:25" x14ac:dyDescent="0.25">
      <c r="B137" s="85">
        <v>3043</v>
      </c>
      <c r="C137" s="85" t="s">
        <v>154</v>
      </c>
      <c r="D137" s="1">
        <v>114299</v>
      </c>
      <c r="E137" s="85">
        <f t="shared" si="35"/>
        <v>23508.638420403127</v>
      </c>
      <c r="F137" s="86">
        <f t="shared" si="28"/>
        <v>0.98751741482539568</v>
      </c>
      <c r="G137" s="191">
        <f t="shared" si="29"/>
        <v>179.79545981062839</v>
      </c>
      <c r="H137" s="191">
        <f t="shared" si="30"/>
        <v>874.16552559927527</v>
      </c>
      <c r="I137" s="191">
        <f t="shared" si="31"/>
        <v>0</v>
      </c>
      <c r="J137" s="87">
        <f t="shared" si="32"/>
        <v>0</v>
      </c>
      <c r="K137" s="191">
        <f t="shared" si="36"/>
        <v>-339.82373357138982</v>
      </c>
      <c r="L137" s="87">
        <f t="shared" si="33"/>
        <v>-1652.2229926240973</v>
      </c>
      <c r="M137" s="88">
        <f t="shared" si="37"/>
        <v>-778.05746702482202</v>
      </c>
      <c r="N137" s="88">
        <f t="shared" si="38"/>
        <v>113520.94253297518</v>
      </c>
      <c r="O137" s="88">
        <f t="shared" si="39"/>
        <v>23348.610146642364</v>
      </c>
      <c r="P137" s="89">
        <f t="shared" si="34"/>
        <v>0.98079517492459289</v>
      </c>
      <c r="Q137" s="199">
        <v>-306.22960151364157</v>
      </c>
      <c r="R137" s="89">
        <f t="shared" si="40"/>
        <v>6.0287569573283857E-2</v>
      </c>
      <c r="S137" s="89">
        <f t="shared" si="40"/>
        <v>1.4055367855979009E-2</v>
      </c>
      <c r="T137" s="91">
        <v>4862</v>
      </c>
      <c r="U137" s="194">
        <v>107800</v>
      </c>
      <c r="V137" s="194">
        <v>23182.795698924732</v>
      </c>
      <c r="W137" s="201"/>
      <c r="X137" s="88">
        <v>0</v>
      </c>
      <c r="Y137" s="88">
        <f t="shared" si="41"/>
        <v>0</v>
      </c>
    </row>
    <row r="138" spans="2:25" x14ac:dyDescent="0.25">
      <c r="B138" s="85">
        <v>3044</v>
      </c>
      <c r="C138" s="85" t="s">
        <v>155</v>
      </c>
      <c r="D138" s="1">
        <v>166427</v>
      </c>
      <c r="E138" s="85">
        <f t="shared" si="35"/>
        <v>36934.531735463832</v>
      </c>
      <c r="F138" s="86">
        <f t="shared" si="28"/>
        <v>1.5514932275080833</v>
      </c>
      <c r="G138" s="191">
        <f t="shared" si="29"/>
        <v>-7875.7405292257936</v>
      </c>
      <c r="H138" s="191">
        <f t="shared" si="30"/>
        <v>-35488.086824691425</v>
      </c>
      <c r="I138" s="191">
        <f t="shared" si="31"/>
        <v>0</v>
      </c>
      <c r="J138" s="87">
        <f t="shared" si="32"/>
        <v>0</v>
      </c>
      <c r="K138" s="191">
        <f t="shared" si="36"/>
        <v>-339.82373357138982</v>
      </c>
      <c r="L138" s="87">
        <f t="shared" si="33"/>
        <v>-1531.2457434726825</v>
      </c>
      <c r="M138" s="88">
        <f t="shared" si="37"/>
        <v>-37019.332568164107</v>
      </c>
      <c r="N138" s="88">
        <f t="shared" si="38"/>
        <v>129407.6674318359</v>
      </c>
      <c r="O138" s="88">
        <f t="shared" si="39"/>
        <v>28718.967472666645</v>
      </c>
      <c r="P138" s="89">
        <f t="shared" si="34"/>
        <v>1.2063854999976682</v>
      </c>
      <c r="Q138" s="199">
        <v>-710.44964714530943</v>
      </c>
      <c r="R138" s="89">
        <f t="shared" si="40"/>
        <v>4.0051744178779887E-2</v>
      </c>
      <c r="S138" s="89">
        <f t="shared" si="40"/>
        <v>3.9590114465429378E-2</v>
      </c>
      <c r="T138" s="91">
        <v>4506</v>
      </c>
      <c r="U138" s="194">
        <v>160018</v>
      </c>
      <c r="V138" s="194">
        <v>35527.975133214924</v>
      </c>
      <c r="W138" s="201"/>
      <c r="X138" s="88">
        <v>0</v>
      </c>
      <c r="Y138" s="88">
        <f t="shared" si="41"/>
        <v>0</v>
      </c>
    </row>
    <row r="139" spans="2:25" x14ac:dyDescent="0.25">
      <c r="B139" s="85">
        <v>3045</v>
      </c>
      <c r="C139" s="85" t="s">
        <v>156</v>
      </c>
      <c r="D139" s="1">
        <v>78020</v>
      </c>
      <c r="E139" s="85">
        <f t="shared" si="35"/>
        <v>22425.98447829836</v>
      </c>
      <c r="F139" s="86">
        <f t="shared" si="28"/>
        <v>0.9420388293395634</v>
      </c>
      <c r="G139" s="191">
        <f t="shared" si="29"/>
        <v>829.38782507348878</v>
      </c>
      <c r="H139" s="191">
        <f t="shared" si="30"/>
        <v>2885.4402434306676</v>
      </c>
      <c r="I139" s="191">
        <f t="shared" si="31"/>
        <v>0</v>
      </c>
      <c r="J139" s="87">
        <f t="shared" si="32"/>
        <v>0</v>
      </c>
      <c r="K139" s="191">
        <f t="shared" si="36"/>
        <v>-339.82373357138982</v>
      </c>
      <c r="L139" s="87">
        <f t="shared" si="33"/>
        <v>-1182.2467690948654</v>
      </c>
      <c r="M139" s="88">
        <f t="shared" si="37"/>
        <v>1703.1934743358022</v>
      </c>
      <c r="N139" s="88">
        <f t="shared" si="38"/>
        <v>79723.1934743358</v>
      </c>
      <c r="O139" s="88">
        <f t="shared" si="39"/>
        <v>22915.54856980046</v>
      </c>
      <c r="P139" s="89">
        <f t="shared" si="34"/>
        <v>0.96260374073026012</v>
      </c>
      <c r="Q139" s="199">
        <v>-427.9760147400084</v>
      </c>
      <c r="R139" s="89">
        <f t="shared" si="40"/>
        <v>-4.4586767245074148E-2</v>
      </c>
      <c r="S139" s="89">
        <f t="shared" si="40"/>
        <v>-4.1016668933543839E-2</v>
      </c>
      <c r="T139" s="91">
        <v>3479</v>
      </c>
      <c r="U139" s="194">
        <v>81661</v>
      </c>
      <c r="V139" s="194">
        <v>23385.16609392898</v>
      </c>
      <c r="W139" s="201"/>
      <c r="X139" s="88">
        <v>0</v>
      </c>
      <c r="Y139" s="88">
        <f t="shared" si="41"/>
        <v>0</v>
      </c>
    </row>
    <row r="140" spans="2:25" x14ac:dyDescent="0.25">
      <c r="B140" s="85">
        <v>3046</v>
      </c>
      <c r="C140" s="85" t="s">
        <v>157</v>
      </c>
      <c r="D140" s="1">
        <v>54358</v>
      </c>
      <c r="E140" s="85">
        <f t="shared" si="35"/>
        <v>24585.255540479418</v>
      </c>
      <c r="F140" s="86">
        <f t="shared" si="28"/>
        <v>1.0327424140857429</v>
      </c>
      <c r="G140" s="191">
        <f t="shared" si="29"/>
        <v>-466.17481223514619</v>
      </c>
      <c r="H140" s="191">
        <f t="shared" si="30"/>
        <v>-1030.7125098519082</v>
      </c>
      <c r="I140" s="191">
        <f t="shared" si="31"/>
        <v>0</v>
      </c>
      <c r="J140" s="87">
        <f t="shared" si="32"/>
        <v>0</v>
      </c>
      <c r="K140" s="191">
        <f t="shared" si="36"/>
        <v>-339.82373357138982</v>
      </c>
      <c r="L140" s="87">
        <f t="shared" si="33"/>
        <v>-751.35027492634288</v>
      </c>
      <c r="M140" s="88">
        <f t="shared" si="37"/>
        <v>-1782.0627847782512</v>
      </c>
      <c r="N140" s="88">
        <f t="shared" si="38"/>
        <v>52575.937215221747</v>
      </c>
      <c r="O140" s="88">
        <f t="shared" si="39"/>
        <v>23779.256994672884</v>
      </c>
      <c r="P140" s="89">
        <f t="shared" si="34"/>
        <v>0.99888517462873194</v>
      </c>
      <c r="Q140" s="199">
        <v>-712.44966041683188</v>
      </c>
      <c r="R140" s="89">
        <f t="shared" si="40"/>
        <v>-0.22300204405437471</v>
      </c>
      <c r="S140" s="89">
        <f t="shared" si="40"/>
        <v>-0.23073336699910738</v>
      </c>
      <c r="T140" s="91">
        <v>2211</v>
      </c>
      <c r="U140" s="194">
        <v>69959</v>
      </c>
      <c r="V140" s="194">
        <v>31959.342165372316</v>
      </c>
      <c r="W140" s="201"/>
      <c r="X140" s="88">
        <v>0</v>
      </c>
      <c r="Y140" s="88">
        <f t="shared" si="41"/>
        <v>0</v>
      </c>
    </row>
    <row r="141" spans="2:25" x14ac:dyDescent="0.25">
      <c r="B141" s="85">
        <v>3047</v>
      </c>
      <c r="C141" s="85" t="s">
        <v>158</v>
      </c>
      <c r="D141" s="1">
        <v>277084</v>
      </c>
      <c r="E141" s="85">
        <f t="shared" si="35"/>
        <v>19073.724788325188</v>
      </c>
      <c r="F141" s="86">
        <f t="shared" si="28"/>
        <v>0.80122187670854317</v>
      </c>
      <c r="G141" s="191">
        <f t="shared" si="29"/>
        <v>2840.7436390573921</v>
      </c>
      <c r="H141" s="191">
        <f t="shared" si="30"/>
        <v>41267.482844586739</v>
      </c>
      <c r="I141" s="191">
        <f t="shared" si="31"/>
        <v>823.81004291374938</v>
      </c>
      <c r="J141" s="87">
        <f t="shared" si="32"/>
        <v>11967.488493408036</v>
      </c>
      <c r="K141" s="191">
        <f t="shared" si="36"/>
        <v>483.98630934235956</v>
      </c>
      <c r="L141" s="87">
        <f t="shared" si="33"/>
        <v>7030.8691158164575</v>
      </c>
      <c r="M141" s="88">
        <f t="shared" si="37"/>
        <v>48298.351960403197</v>
      </c>
      <c r="N141" s="88">
        <f t="shared" si="38"/>
        <v>325382.3519604032</v>
      </c>
      <c r="O141" s="88">
        <f t="shared" si="39"/>
        <v>22398.45473672494</v>
      </c>
      <c r="P141" s="89">
        <f t="shared" si="34"/>
        <v>0.94088239914810745</v>
      </c>
      <c r="Q141" s="199">
        <v>1062.4232183033891</v>
      </c>
      <c r="R141" s="89">
        <f t="shared" si="40"/>
        <v>-1.5977527052414387E-2</v>
      </c>
      <c r="S141" s="89">
        <f t="shared" si="40"/>
        <v>-3.3182848738150292E-2</v>
      </c>
      <c r="T141" s="91">
        <v>14527</v>
      </c>
      <c r="U141" s="194">
        <v>281583</v>
      </c>
      <c r="V141" s="194">
        <v>19728.368247740487</v>
      </c>
      <c r="W141" s="201"/>
      <c r="X141" s="88">
        <v>0</v>
      </c>
      <c r="Y141" s="88">
        <f t="shared" si="41"/>
        <v>0</v>
      </c>
    </row>
    <row r="142" spans="2:25" x14ac:dyDescent="0.25">
      <c r="B142" s="85">
        <v>3048</v>
      </c>
      <c r="C142" s="85" t="s">
        <v>159</v>
      </c>
      <c r="D142" s="1">
        <v>435269</v>
      </c>
      <c r="E142" s="85">
        <f t="shared" si="35"/>
        <v>21237.814101000244</v>
      </c>
      <c r="F142" s="86">
        <f t="shared" si="28"/>
        <v>0.8921278596619997</v>
      </c>
      <c r="G142" s="191">
        <f t="shared" si="29"/>
        <v>1542.2900514523585</v>
      </c>
      <c r="H142" s="191">
        <f t="shared" si="30"/>
        <v>31609.234604516088</v>
      </c>
      <c r="I142" s="191">
        <f t="shared" si="31"/>
        <v>66.378783477479729</v>
      </c>
      <c r="J142" s="87">
        <f t="shared" si="32"/>
        <v>1360.4331673709471</v>
      </c>
      <c r="K142" s="191">
        <f t="shared" si="36"/>
        <v>-273.44495009391011</v>
      </c>
      <c r="L142" s="87">
        <f t="shared" si="33"/>
        <v>-5604.2542521746873</v>
      </c>
      <c r="M142" s="88">
        <f t="shared" si="37"/>
        <v>26004.980352341401</v>
      </c>
      <c r="N142" s="88">
        <f t="shared" si="38"/>
        <v>461273.98035234143</v>
      </c>
      <c r="O142" s="88">
        <f t="shared" si="39"/>
        <v>22506.659202358693</v>
      </c>
      <c r="P142" s="89">
        <f t="shared" si="34"/>
        <v>0.94542769829578033</v>
      </c>
      <c r="Q142" s="199">
        <v>-629.8650403298634</v>
      </c>
      <c r="R142" s="89">
        <f t="shared" si="40"/>
        <v>-3.0041225626740949E-2</v>
      </c>
      <c r="S142" s="89">
        <f t="shared" si="40"/>
        <v>-5.1385524589528886E-2</v>
      </c>
      <c r="T142" s="91">
        <v>20495</v>
      </c>
      <c r="U142" s="194">
        <v>448750</v>
      </c>
      <c r="V142" s="194">
        <v>22388.245859109957</v>
      </c>
      <c r="W142" s="201"/>
      <c r="X142" s="88">
        <v>0</v>
      </c>
      <c r="Y142" s="88">
        <f t="shared" si="41"/>
        <v>0</v>
      </c>
    </row>
    <row r="143" spans="2:25" x14ac:dyDescent="0.25">
      <c r="B143" s="85">
        <v>3049</v>
      </c>
      <c r="C143" s="85" t="s">
        <v>160</v>
      </c>
      <c r="D143" s="1">
        <v>728196</v>
      </c>
      <c r="E143" s="85">
        <f t="shared" si="35"/>
        <v>25852.806475663008</v>
      </c>
      <c r="F143" s="86">
        <f t="shared" si="28"/>
        <v>1.0859878892292814</v>
      </c>
      <c r="G143" s="191">
        <f t="shared" si="29"/>
        <v>-1226.7053733453001</v>
      </c>
      <c r="H143" s="191">
        <f t="shared" si="30"/>
        <v>-34552.610251017075</v>
      </c>
      <c r="I143" s="191">
        <f t="shared" si="31"/>
        <v>0</v>
      </c>
      <c r="J143" s="87">
        <f t="shared" si="32"/>
        <v>0</v>
      </c>
      <c r="K143" s="191">
        <f t="shared" si="36"/>
        <v>-339.82373357138982</v>
      </c>
      <c r="L143" s="87">
        <f t="shared" si="33"/>
        <v>-9571.8151035053379</v>
      </c>
      <c r="M143" s="88">
        <f t="shared" si="37"/>
        <v>-44124.425354522413</v>
      </c>
      <c r="N143" s="88">
        <f t="shared" si="38"/>
        <v>684071.57464547758</v>
      </c>
      <c r="O143" s="88">
        <f t="shared" si="39"/>
        <v>24286.27736874632</v>
      </c>
      <c r="P143" s="89">
        <f t="shared" si="34"/>
        <v>1.0201833646861473</v>
      </c>
      <c r="Q143" s="199">
        <v>-2204.300490710506</v>
      </c>
      <c r="R143" s="89">
        <f t="shared" si="40"/>
        <v>1.5932453095527752E-2</v>
      </c>
      <c r="S143" s="89">
        <f t="shared" si="40"/>
        <v>-5.0952964040531443E-3</v>
      </c>
      <c r="T143" s="91">
        <v>28167</v>
      </c>
      <c r="U143" s="194">
        <v>716776</v>
      </c>
      <c r="V143" s="194">
        <v>25985.208816705337</v>
      </c>
      <c r="W143" s="201"/>
      <c r="X143" s="88">
        <v>0</v>
      </c>
      <c r="Y143" s="88">
        <f t="shared" si="41"/>
        <v>0</v>
      </c>
    </row>
    <row r="144" spans="2:25" x14ac:dyDescent="0.25">
      <c r="B144" s="85">
        <v>3050</v>
      </c>
      <c r="C144" s="85" t="s">
        <v>161</v>
      </c>
      <c r="D144" s="1">
        <v>59654</v>
      </c>
      <c r="E144" s="85">
        <f t="shared" si="35"/>
        <v>21795.39641943734</v>
      </c>
      <c r="F144" s="86">
        <f t="shared" si="28"/>
        <v>0.91554998389602027</v>
      </c>
      <c r="G144" s="191">
        <f t="shared" si="29"/>
        <v>1207.7406603901006</v>
      </c>
      <c r="H144" s="191">
        <f t="shared" si="30"/>
        <v>3305.5861874877055</v>
      </c>
      <c r="I144" s="191">
        <f t="shared" si="31"/>
        <v>0</v>
      </c>
      <c r="J144" s="87">
        <f t="shared" si="32"/>
        <v>0</v>
      </c>
      <c r="K144" s="191">
        <f t="shared" si="36"/>
        <v>-339.82373357138982</v>
      </c>
      <c r="L144" s="87">
        <f t="shared" si="33"/>
        <v>-930.09755878489398</v>
      </c>
      <c r="M144" s="88">
        <f t="shared" si="37"/>
        <v>2375.4886287028116</v>
      </c>
      <c r="N144" s="88">
        <f t="shared" si="38"/>
        <v>62029.488628702813</v>
      </c>
      <c r="O144" s="88">
        <f t="shared" si="39"/>
        <v>22663.313346256051</v>
      </c>
      <c r="P144" s="89">
        <f t="shared" si="34"/>
        <v>0.9520082025528428</v>
      </c>
      <c r="Q144" s="199">
        <v>16.051867679379484</v>
      </c>
      <c r="R144" s="89">
        <f t="shared" si="40"/>
        <v>-1.7717767166145232E-2</v>
      </c>
      <c r="S144" s="89">
        <f t="shared" si="40"/>
        <v>-2.3818899047100821E-2</v>
      </c>
      <c r="T144" s="91">
        <v>2737</v>
      </c>
      <c r="U144" s="194">
        <v>60730</v>
      </c>
      <c r="V144" s="194">
        <v>22327.205882352941</v>
      </c>
      <c r="W144" s="201"/>
      <c r="X144" s="88">
        <v>0</v>
      </c>
      <c r="Y144" s="88">
        <f t="shared" si="41"/>
        <v>0</v>
      </c>
    </row>
    <row r="145" spans="2:25" x14ac:dyDescent="0.25">
      <c r="B145" s="85">
        <v>3051</v>
      </c>
      <c r="C145" s="85" t="s">
        <v>162</v>
      </c>
      <c r="D145" s="1">
        <v>29372</v>
      </c>
      <c r="E145" s="85">
        <f t="shared" si="35"/>
        <v>21502.196193265008</v>
      </c>
      <c r="F145" s="86">
        <f t="shared" si="28"/>
        <v>0.90323364620780133</v>
      </c>
      <c r="G145" s="191">
        <f t="shared" si="29"/>
        <v>1383.6607960934998</v>
      </c>
      <c r="H145" s="191">
        <f t="shared" si="30"/>
        <v>1890.0806474637207</v>
      </c>
      <c r="I145" s="191">
        <f t="shared" si="31"/>
        <v>0</v>
      </c>
      <c r="J145" s="87">
        <f t="shared" si="32"/>
        <v>0</v>
      </c>
      <c r="K145" s="191">
        <f t="shared" si="36"/>
        <v>-339.82373357138982</v>
      </c>
      <c r="L145" s="87">
        <f t="shared" si="33"/>
        <v>-464.19922005851851</v>
      </c>
      <c r="M145" s="88">
        <f t="shared" si="37"/>
        <v>1425.8814274052022</v>
      </c>
      <c r="N145" s="88">
        <f t="shared" si="38"/>
        <v>30797.881427405202</v>
      </c>
      <c r="O145" s="88">
        <f t="shared" si="39"/>
        <v>22546.033255787115</v>
      </c>
      <c r="P145" s="89">
        <f t="shared" si="34"/>
        <v>0.94708166747755507</v>
      </c>
      <c r="Q145" s="199">
        <v>20.798264979919622</v>
      </c>
      <c r="R145" s="89">
        <f t="shared" si="40"/>
        <v>-1.6606401499933039E-2</v>
      </c>
      <c r="S145" s="89">
        <f t="shared" si="40"/>
        <v>-1.3726771636096837E-2</v>
      </c>
      <c r="T145" s="91">
        <v>1366</v>
      </c>
      <c r="U145" s="194">
        <v>29868</v>
      </c>
      <c r="V145" s="194">
        <v>21801.4598540146</v>
      </c>
      <c r="W145" s="201"/>
      <c r="X145" s="88">
        <v>0</v>
      </c>
      <c r="Y145" s="88">
        <f t="shared" si="41"/>
        <v>0</v>
      </c>
    </row>
    <row r="146" spans="2:25" x14ac:dyDescent="0.25">
      <c r="B146" s="85">
        <v>3052</v>
      </c>
      <c r="C146" s="85" t="s">
        <v>163</v>
      </c>
      <c r="D146" s="1">
        <v>73116</v>
      </c>
      <c r="E146" s="85">
        <f t="shared" si="35"/>
        <v>29411.102172164119</v>
      </c>
      <c r="F146" s="86">
        <f t="shared" si="28"/>
        <v>1.2354597091005426</v>
      </c>
      <c r="G146" s="191">
        <f t="shared" si="29"/>
        <v>-3361.6827912459667</v>
      </c>
      <c r="H146" s="191">
        <f t="shared" si="30"/>
        <v>-8357.143419037473</v>
      </c>
      <c r="I146" s="191">
        <f t="shared" si="31"/>
        <v>0</v>
      </c>
      <c r="J146" s="87">
        <f t="shared" si="32"/>
        <v>0</v>
      </c>
      <c r="K146" s="191">
        <f t="shared" si="36"/>
        <v>-339.82373357138982</v>
      </c>
      <c r="L146" s="87">
        <f t="shared" si="33"/>
        <v>-844.80180165847503</v>
      </c>
      <c r="M146" s="88">
        <f t="shared" si="37"/>
        <v>-9201.9452206959486</v>
      </c>
      <c r="N146" s="88">
        <f t="shared" si="38"/>
        <v>63914.054779304053</v>
      </c>
      <c r="O146" s="88">
        <f t="shared" si="39"/>
        <v>25709.595647346763</v>
      </c>
      <c r="P146" s="89">
        <f t="shared" si="34"/>
        <v>1.0799720926346519</v>
      </c>
      <c r="Q146" s="199">
        <v>177.59391415817845</v>
      </c>
      <c r="R146" s="89">
        <f t="shared" si="40"/>
        <v>1.5429484063606695E-2</v>
      </c>
      <c r="S146" s="89">
        <f t="shared" si="40"/>
        <v>2.767249950182799E-3</v>
      </c>
      <c r="T146" s="91">
        <v>2486</v>
      </c>
      <c r="U146" s="194">
        <v>72005</v>
      </c>
      <c r="V146" s="194">
        <v>29329.938900203666</v>
      </c>
      <c r="W146" s="201"/>
      <c r="X146" s="88">
        <v>0</v>
      </c>
      <c r="Y146" s="88">
        <f t="shared" si="41"/>
        <v>0</v>
      </c>
    </row>
    <row r="147" spans="2:25" x14ac:dyDescent="0.25">
      <c r="B147" s="85">
        <v>3053</v>
      </c>
      <c r="C147" s="85" t="s">
        <v>164</v>
      </c>
      <c r="D147" s="1">
        <v>134761</v>
      </c>
      <c r="E147" s="85">
        <f t="shared" si="35"/>
        <v>19279.113018597996</v>
      </c>
      <c r="F147" s="86">
        <f t="shared" si="28"/>
        <v>0.80984953308606167</v>
      </c>
      <c r="G147" s="191">
        <f t="shared" si="29"/>
        <v>2717.5107008937071</v>
      </c>
      <c r="H147" s="191">
        <f t="shared" si="30"/>
        <v>18995.39979924701</v>
      </c>
      <c r="I147" s="191">
        <f t="shared" si="31"/>
        <v>751.92416231826621</v>
      </c>
      <c r="J147" s="87">
        <f t="shared" si="32"/>
        <v>5255.9498946046815</v>
      </c>
      <c r="K147" s="191">
        <f t="shared" si="36"/>
        <v>412.10042874687639</v>
      </c>
      <c r="L147" s="87">
        <f t="shared" si="33"/>
        <v>2880.5819969406657</v>
      </c>
      <c r="M147" s="88">
        <f t="shared" si="37"/>
        <v>21875.981796187676</v>
      </c>
      <c r="N147" s="88">
        <f t="shared" si="38"/>
        <v>156636.98179618767</v>
      </c>
      <c r="O147" s="88">
        <f t="shared" si="39"/>
        <v>22408.72414823858</v>
      </c>
      <c r="P147" s="89">
        <f t="shared" si="34"/>
        <v>0.94131378196698345</v>
      </c>
      <c r="Q147" s="199">
        <v>972.83774667454418</v>
      </c>
      <c r="R147" s="89">
        <f t="shared" si="40"/>
        <v>-4.432591366789548E-3</v>
      </c>
      <c r="S147" s="89">
        <f t="shared" si="40"/>
        <v>-1.6111636789954521E-2</v>
      </c>
      <c r="T147" s="91">
        <v>6990</v>
      </c>
      <c r="U147" s="194">
        <v>135361</v>
      </c>
      <c r="V147" s="194">
        <v>19594.817602779385</v>
      </c>
      <c r="W147" s="201"/>
      <c r="X147" s="88">
        <v>0</v>
      </c>
      <c r="Y147" s="88">
        <f t="shared" si="41"/>
        <v>0</v>
      </c>
    </row>
    <row r="148" spans="2:25" x14ac:dyDescent="0.25">
      <c r="B148" s="85">
        <v>3054</v>
      </c>
      <c r="C148" s="85" t="s">
        <v>165</v>
      </c>
      <c r="D148" s="1">
        <v>177921</v>
      </c>
      <c r="E148" s="85">
        <f t="shared" si="35"/>
        <v>19116.901257118298</v>
      </c>
      <c r="F148" s="86">
        <f t="shared" si="28"/>
        <v>0.80303557234167078</v>
      </c>
      <c r="G148" s="191">
        <f t="shared" si="29"/>
        <v>2814.8377577815263</v>
      </c>
      <c r="H148" s="191">
        <f t="shared" si="30"/>
        <v>26197.695011672666</v>
      </c>
      <c r="I148" s="191">
        <f t="shared" si="31"/>
        <v>808.69827883616085</v>
      </c>
      <c r="J148" s="87">
        <f t="shared" si="32"/>
        <v>7526.5548811281487</v>
      </c>
      <c r="K148" s="191">
        <f t="shared" si="36"/>
        <v>468.87454526477103</v>
      </c>
      <c r="L148" s="87">
        <f t="shared" si="33"/>
        <v>4363.8153927792237</v>
      </c>
      <c r="M148" s="88">
        <f t="shared" si="37"/>
        <v>30561.510404451888</v>
      </c>
      <c r="N148" s="88">
        <f t="shared" si="38"/>
        <v>208482.5104044519</v>
      </c>
      <c r="O148" s="88">
        <f t="shared" si="39"/>
        <v>22400.613560164598</v>
      </c>
      <c r="P148" s="89">
        <f t="shared" si="34"/>
        <v>0.94097308392976398</v>
      </c>
      <c r="Q148" s="199">
        <v>1250.413484735338</v>
      </c>
      <c r="R148" s="89">
        <f t="shared" si="40"/>
        <v>-1.3216567574762623E-2</v>
      </c>
      <c r="S148" s="89">
        <f t="shared" si="40"/>
        <v>-3.049879594967541E-2</v>
      </c>
      <c r="T148" s="91">
        <v>9307</v>
      </c>
      <c r="U148" s="194">
        <v>180304</v>
      </c>
      <c r="V148" s="194">
        <v>19718.285214348205</v>
      </c>
      <c r="W148" s="201"/>
      <c r="X148" s="88">
        <v>0</v>
      </c>
      <c r="Y148" s="88">
        <f t="shared" si="41"/>
        <v>0</v>
      </c>
    </row>
    <row r="149" spans="2:25" ht="30" customHeight="1" x14ac:dyDescent="0.25">
      <c r="B149" s="85">
        <v>3401</v>
      </c>
      <c r="C149" s="85" t="s">
        <v>166</v>
      </c>
      <c r="D149" s="1">
        <v>347455</v>
      </c>
      <c r="E149" s="85">
        <f t="shared" si="35"/>
        <v>19339.585884448403</v>
      </c>
      <c r="F149" s="86">
        <f t="shared" si="28"/>
        <v>0.81238979114285526</v>
      </c>
      <c r="G149" s="191">
        <f t="shared" si="29"/>
        <v>2681.2269813834632</v>
      </c>
      <c r="H149" s="191">
        <f t="shared" si="30"/>
        <v>48170.923947535295</v>
      </c>
      <c r="I149" s="191">
        <f t="shared" si="31"/>
        <v>730.75865927062398</v>
      </c>
      <c r="J149" s="87">
        <f t="shared" si="32"/>
        <v>13128.81007245603</v>
      </c>
      <c r="K149" s="191">
        <f t="shared" si="36"/>
        <v>390.93492569923416</v>
      </c>
      <c r="L149" s="87">
        <f t="shared" si="33"/>
        <v>7023.5368751124406</v>
      </c>
      <c r="M149" s="88">
        <f t="shared" si="37"/>
        <v>55194.460822647736</v>
      </c>
      <c r="N149" s="88">
        <f t="shared" si="38"/>
        <v>402649.46082264773</v>
      </c>
      <c r="O149" s="88">
        <f t="shared" si="39"/>
        <v>22411.747791531099</v>
      </c>
      <c r="P149" s="89">
        <f t="shared" si="34"/>
        <v>0.94144079486982302</v>
      </c>
      <c r="Q149" s="199">
        <v>2916.8019680621583</v>
      </c>
      <c r="R149" s="89">
        <f t="shared" si="40"/>
        <v>-6.7464231093578037E-3</v>
      </c>
      <c r="S149" s="89">
        <f t="shared" si="40"/>
        <v>-7.6862712005935476E-3</v>
      </c>
      <c r="T149" s="91">
        <v>17966</v>
      </c>
      <c r="U149" s="194">
        <v>349815</v>
      </c>
      <c r="V149" s="194">
        <v>19489.386595353502</v>
      </c>
      <c r="W149" s="201"/>
      <c r="X149" s="88">
        <v>0</v>
      </c>
      <c r="Y149" s="88">
        <f t="shared" si="41"/>
        <v>0</v>
      </c>
    </row>
    <row r="150" spans="2:25" x14ac:dyDescent="0.25">
      <c r="B150" s="85">
        <v>3403</v>
      </c>
      <c r="C150" s="85" t="s">
        <v>167</v>
      </c>
      <c r="D150" s="1">
        <v>684905</v>
      </c>
      <c r="E150" s="85">
        <f t="shared" si="35"/>
        <v>21150.793650793654</v>
      </c>
      <c r="F150" s="86">
        <f t="shared" si="28"/>
        <v>0.88847242847588848</v>
      </c>
      <c r="G150" s="191">
        <f t="shared" si="29"/>
        <v>1594.5023215763124</v>
      </c>
      <c r="H150" s="191">
        <f t="shared" si="30"/>
        <v>51633.174177284149</v>
      </c>
      <c r="I150" s="191">
        <f t="shared" si="31"/>
        <v>96.835941049786186</v>
      </c>
      <c r="J150" s="87">
        <f t="shared" si="32"/>
        <v>3135.741443074176</v>
      </c>
      <c r="K150" s="191">
        <f t="shared" si="36"/>
        <v>-242.98779252160364</v>
      </c>
      <c r="L150" s="87">
        <f t="shared" si="33"/>
        <v>-7868.4306974345691</v>
      </c>
      <c r="M150" s="88">
        <f t="shared" si="37"/>
        <v>43764.743479849581</v>
      </c>
      <c r="N150" s="88">
        <f t="shared" si="38"/>
        <v>728669.74347984954</v>
      </c>
      <c r="O150" s="88">
        <f t="shared" si="39"/>
        <v>22502.308179848358</v>
      </c>
      <c r="P150" s="89">
        <f t="shared" si="34"/>
        <v>0.94524492673647453</v>
      </c>
      <c r="Q150" s="199">
        <v>-967.05479072761227</v>
      </c>
      <c r="R150" s="89">
        <f t="shared" si="40"/>
        <v>1.271316133057916E-2</v>
      </c>
      <c r="S150" s="89">
        <f t="shared" si="40"/>
        <v>7.3523715079997843E-4</v>
      </c>
      <c r="T150" s="91">
        <v>32382</v>
      </c>
      <c r="U150" s="194">
        <v>676307</v>
      </c>
      <c r="V150" s="194">
        <v>21135.254226694586</v>
      </c>
      <c r="W150" s="201"/>
      <c r="X150" s="88">
        <v>0</v>
      </c>
      <c r="Y150" s="88">
        <f t="shared" si="41"/>
        <v>0</v>
      </c>
    </row>
    <row r="151" spans="2:25" x14ac:dyDescent="0.25">
      <c r="B151" s="85">
        <v>3405</v>
      </c>
      <c r="C151" s="85" t="s">
        <v>168</v>
      </c>
      <c r="D151" s="1">
        <v>605270</v>
      </c>
      <c r="E151" s="85">
        <f t="shared" si="35"/>
        <v>21192.927170868348</v>
      </c>
      <c r="F151" s="86">
        <f t="shared" si="28"/>
        <v>0.89024231340404092</v>
      </c>
      <c r="G151" s="191">
        <f t="shared" si="29"/>
        <v>1569.2222095314958</v>
      </c>
      <c r="H151" s="191">
        <f t="shared" si="30"/>
        <v>44816.986304219521</v>
      </c>
      <c r="I151" s="191">
        <f t="shared" si="31"/>
        <v>82.08920902364315</v>
      </c>
      <c r="J151" s="87">
        <f t="shared" si="32"/>
        <v>2344.4678097152482</v>
      </c>
      <c r="K151" s="191">
        <f t="shared" si="36"/>
        <v>-257.73452454774667</v>
      </c>
      <c r="L151" s="87">
        <f t="shared" si="33"/>
        <v>-7360.8980210836444</v>
      </c>
      <c r="M151" s="88">
        <f t="shared" si="37"/>
        <v>37456.088283135876</v>
      </c>
      <c r="N151" s="88">
        <f t="shared" si="38"/>
        <v>642726.0882831359</v>
      </c>
      <c r="O151" s="88">
        <f t="shared" si="39"/>
        <v>22504.414855852097</v>
      </c>
      <c r="P151" s="89">
        <f t="shared" si="34"/>
        <v>0.94533342098288242</v>
      </c>
      <c r="Q151" s="199">
        <v>2598.7630250392613</v>
      </c>
      <c r="R151" s="89">
        <f t="shared" si="40"/>
        <v>-9.9690694764918123E-4</v>
      </c>
      <c r="S151" s="89">
        <f t="shared" si="40"/>
        <v>-5.719085433715956E-3</v>
      </c>
      <c r="T151" s="91">
        <v>28560</v>
      </c>
      <c r="U151" s="194">
        <v>605874</v>
      </c>
      <c r="V151" s="194">
        <v>21314.828496042217</v>
      </c>
      <c r="W151" s="201"/>
      <c r="X151" s="88">
        <v>0</v>
      </c>
      <c r="Y151" s="88">
        <f t="shared" si="41"/>
        <v>0</v>
      </c>
    </row>
    <row r="152" spans="2:25" x14ac:dyDescent="0.25">
      <c r="B152" s="85">
        <v>3407</v>
      </c>
      <c r="C152" s="85" t="s">
        <v>169</v>
      </c>
      <c r="D152" s="1">
        <v>585582</v>
      </c>
      <c r="E152" s="85">
        <f t="shared" si="35"/>
        <v>19159.833785950334</v>
      </c>
      <c r="F152" s="86">
        <f t="shared" si="28"/>
        <v>0.80483902089219739</v>
      </c>
      <c r="G152" s="191">
        <f t="shared" si="29"/>
        <v>2789.0782404823044</v>
      </c>
      <c r="H152" s="191">
        <f t="shared" si="30"/>
        <v>85242.598263860666</v>
      </c>
      <c r="I152" s="191">
        <f t="shared" si="31"/>
        <v>793.67189374494819</v>
      </c>
      <c r="J152" s="87">
        <f t="shared" si="32"/>
        <v>24256.994088526852</v>
      </c>
      <c r="K152" s="191">
        <f t="shared" si="36"/>
        <v>453.84816017355837</v>
      </c>
      <c r="L152" s="87">
        <f t="shared" si="33"/>
        <v>13870.961319384465</v>
      </c>
      <c r="M152" s="88">
        <f t="shared" si="37"/>
        <v>99113.559583245136</v>
      </c>
      <c r="N152" s="88">
        <f t="shared" si="38"/>
        <v>684695.55958324508</v>
      </c>
      <c r="O152" s="88">
        <f t="shared" si="39"/>
        <v>22402.760186606196</v>
      </c>
      <c r="P152" s="89">
        <f t="shared" si="34"/>
        <v>0.94106325635729016</v>
      </c>
      <c r="Q152" s="199">
        <v>3504.4539630348445</v>
      </c>
      <c r="R152" s="89">
        <f t="shared" si="40"/>
        <v>6.234169711008087E-3</v>
      </c>
      <c r="S152" s="89">
        <f t="shared" si="40"/>
        <v>-3.5111208113378649E-3</v>
      </c>
      <c r="T152" s="91">
        <v>30563</v>
      </c>
      <c r="U152" s="194">
        <v>581954</v>
      </c>
      <c r="V152" s="194">
        <v>19227.343311197015</v>
      </c>
      <c r="W152" s="201"/>
      <c r="X152" s="88">
        <v>0</v>
      </c>
      <c r="Y152" s="88">
        <f t="shared" si="41"/>
        <v>0</v>
      </c>
    </row>
    <row r="153" spans="2:25" x14ac:dyDescent="0.25">
      <c r="B153" s="85">
        <v>3411</v>
      </c>
      <c r="C153" s="85" t="s">
        <v>170</v>
      </c>
      <c r="D153" s="1">
        <v>648893</v>
      </c>
      <c r="E153" s="85">
        <f t="shared" si="35"/>
        <v>18291.55743481325</v>
      </c>
      <c r="F153" s="86">
        <f t="shared" si="28"/>
        <v>0.76836570405030191</v>
      </c>
      <c r="G153" s="191">
        <f t="shared" si="29"/>
        <v>3310.0440511645543</v>
      </c>
      <c r="H153" s="191">
        <f t="shared" si="30"/>
        <v>117423.81271506255</v>
      </c>
      <c r="I153" s="191">
        <f t="shared" si="31"/>
        <v>1097.5686166429273</v>
      </c>
      <c r="J153" s="87">
        <f t="shared" si="32"/>
        <v>38936.246675407841</v>
      </c>
      <c r="K153" s="191">
        <f t="shared" si="36"/>
        <v>757.74488307153752</v>
      </c>
      <c r="L153" s="87">
        <f t="shared" si="33"/>
        <v>26880.999726962793</v>
      </c>
      <c r="M153" s="88">
        <f t="shared" si="37"/>
        <v>144304.81244202534</v>
      </c>
      <c r="N153" s="88">
        <f t="shared" si="38"/>
        <v>793197.8124420254</v>
      </c>
      <c r="O153" s="88">
        <f t="shared" si="39"/>
        <v>22359.346369049341</v>
      </c>
      <c r="P153" s="89">
        <f t="shared" si="34"/>
        <v>0.93923959051519534</v>
      </c>
      <c r="Q153" s="199">
        <v>2854.7805169211351</v>
      </c>
      <c r="R153" s="89">
        <f t="shared" si="40"/>
        <v>2.2489013127520205E-2</v>
      </c>
      <c r="S153" s="89">
        <f t="shared" si="40"/>
        <v>1.0902245452333202E-2</v>
      </c>
      <c r="T153" s="91">
        <v>35475</v>
      </c>
      <c r="U153" s="194">
        <v>634621</v>
      </c>
      <c r="V153" s="194">
        <v>18094.289054258261</v>
      </c>
      <c r="W153" s="201"/>
      <c r="X153" s="88">
        <v>0</v>
      </c>
      <c r="Y153" s="88">
        <f t="shared" si="41"/>
        <v>0</v>
      </c>
    </row>
    <row r="154" spans="2:25" x14ac:dyDescent="0.25">
      <c r="B154" s="85">
        <v>3412</v>
      </c>
      <c r="C154" s="85" t="s">
        <v>171</v>
      </c>
      <c r="D154" s="1">
        <v>128111</v>
      </c>
      <c r="E154" s="85">
        <f t="shared" si="35"/>
        <v>16349.030117406841</v>
      </c>
      <c r="F154" s="86">
        <f t="shared" si="28"/>
        <v>0.68676678196862084</v>
      </c>
      <c r="G154" s="191">
        <f t="shared" si="29"/>
        <v>4475.5604416083997</v>
      </c>
      <c r="H154" s="191">
        <f t="shared" si="30"/>
        <v>35070.491620443419</v>
      </c>
      <c r="I154" s="191">
        <f t="shared" si="31"/>
        <v>1777.4531777351706</v>
      </c>
      <c r="J154" s="87">
        <f t="shared" si="32"/>
        <v>13928.123100732795</v>
      </c>
      <c r="K154" s="191">
        <f t="shared" si="36"/>
        <v>1437.6294441637808</v>
      </c>
      <c r="L154" s="87">
        <f t="shared" si="33"/>
        <v>11265.264324467387</v>
      </c>
      <c r="M154" s="88">
        <f t="shared" si="37"/>
        <v>46335.755944910808</v>
      </c>
      <c r="N154" s="88">
        <f t="shared" si="38"/>
        <v>174446.75594491081</v>
      </c>
      <c r="O154" s="88">
        <f t="shared" si="39"/>
        <v>22262.22000317902</v>
      </c>
      <c r="P154" s="89">
        <f t="shared" si="34"/>
        <v>0.93515964441111121</v>
      </c>
      <c r="Q154" s="199">
        <v>841.71622073555773</v>
      </c>
      <c r="R154" s="89">
        <f t="shared" si="40"/>
        <v>-3.8722017899213896E-3</v>
      </c>
      <c r="S154" s="89">
        <f t="shared" si="40"/>
        <v>-1.9253960797504098E-2</v>
      </c>
      <c r="T154" s="91">
        <v>7836</v>
      </c>
      <c r="U154" s="194">
        <v>128609</v>
      </c>
      <c r="V154" s="194">
        <v>16669.993519118598</v>
      </c>
      <c r="W154" s="201"/>
      <c r="X154" s="88">
        <v>0</v>
      </c>
      <c r="Y154" s="88">
        <f t="shared" si="41"/>
        <v>0</v>
      </c>
    </row>
    <row r="155" spans="2:25" x14ac:dyDescent="0.25">
      <c r="B155" s="85">
        <v>3413</v>
      </c>
      <c r="C155" s="85" t="s">
        <v>172</v>
      </c>
      <c r="D155" s="1">
        <v>374971</v>
      </c>
      <c r="E155" s="85">
        <f t="shared" si="35"/>
        <v>17558.110132983704</v>
      </c>
      <c r="F155" s="86">
        <f t="shared" si="28"/>
        <v>0.73755609396311106</v>
      </c>
      <c r="G155" s="191">
        <f t="shared" si="29"/>
        <v>3750.1124322622823</v>
      </c>
      <c r="H155" s="191">
        <f t="shared" si="30"/>
        <v>80087.401103393306</v>
      </c>
      <c r="I155" s="191">
        <f t="shared" si="31"/>
        <v>1354.2751722832686</v>
      </c>
      <c r="J155" s="87">
        <f t="shared" si="32"/>
        <v>28921.900579281482</v>
      </c>
      <c r="K155" s="191">
        <f t="shared" si="36"/>
        <v>1014.4514387118788</v>
      </c>
      <c r="L155" s="87">
        <f t="shared" si="33"/>
        <v>21664.624925130884</v>
      </c>
      <c r="M155" s="88">
        <f t="shared" si="37"/>
        <v>101752.02602852418</v>
      </c>
      <c r="N155" s="88">
        <f t="shared" si="38"/>
        <v>476723.02602852415</v>
      </c>
      <c r="O155" s="88">
        <f t="shared" si="39"/>
        <v>22322.674003957865</v>
      </c>
      <c r="P155" s="89">
        <f t="shared" si="34"/>
        <v>0.93769911001083583</v>
      </c>
      <c r="Q155" s="199">
        <v>3420.0674846896873</v>
      </c>
      <c r="R155" s="89">
        <f t="shared" si="40"/>
        <v>-5.3740480693480319E-3</v>
      </c>
      <c r="S155" s="89">
        <f t="shared" si="40"/>
        <v>-1.4688769477202232E-2</v>
      </c>
      <c r="T155" s="91">
        <v>21356</v>
      </c>
      <c r="U155" s="194">
        <v>376997</v>
      </c>
      <c r="V155" s="194">
        <v>17819.861977689547</v>
      </c>
      <c r="W155" s="201"/>
      <c r="X155" s="88">
        <v>0</v>
      </c>
      <c r="Y155" s="88">
        <f t="shared" si="41"/>
        <v>0</v>
      </c>
    </row>
    <row r="156" spans="2:25" x14ac:dyDescent="0.25">
      <c r="B156" s="85">
        <v>3414</v>
      </c>
      <c r="C156" s="85" t="s">
        <v>173</v>
      </c>
      <c r="D156" s="1">
        <v>81734</v>
      </c>
      <c r="E156" s="85">
        <f t="shared" si="35"/>
        <v>16314.171656686625</v>
      </c>
      <c r="F156" s="86">
        <f t="shared" si="28"/>
        <v>0.68530249737673465</v>
      </c>
      <c r="G156" s="191">
        <f t="shared" si="29"/>
        <v>4496.4755180405291</v>
      </c>
      <c r="H156" s="191">
        <f t="shared" si="30"/>
        <v>22527.342345383051</v>
      </c>
      <c r="I156" s="191">
        <f t="shared" si="31"/>
        <v>1789.653638987246</v>
      </c>
      <c r="J156" s="87">
        <f t="shared" si="32"/>
        <v>8966.1647313261037</v>
      </c>
      <c r="K156" s="191">
        <f t="shared" si="36"/>
        <v>1449.8299054158563</v>
      </c>
      <c r="L156" s="87">
        <f t="shared" si="33"/>
        <v>7263.6478261334405</v>
      </c>
      <c r="M156" s="88">
        <f t="shared" si="37"/>
        <v>29790.990171516492</v>
      </c>
      <c r="N156" s="88">
        <f t="shared" si="38"/>
        <v>111524.99017151649</v>
      </c>
      <c r="O156" s="88">
        <f t="shared" si="39"/>
        <v>22260.477080143013</v>
      </c>
      <c r="P156" s="89">
        <f t="shared" si="34"/>
        <v>0.93508643018151716</v>
      </c>
      <c r="Q156" s="199">
        <v>950.55302014869812</v>
      </c>
      <c r="R156" s="89">
        <f t="shared" si="40"/>
        <v>3.387472171625177E-2</v>
      </c>
      <c r="S156" s="89">
        <f t="shared" si="40"/>
        <v>3.5112895035672276E-2</v>
      </c>
      <c r="T156" s="91">
        <v>5010</v>
      </c>
      <c r="U156" s="194">
        <v>79056</v>
      </c>
      <c r="V156" s="194">
        <v>15760.765550239235</v>
      </c>
      <c r="W156" s="201"/>
      <c r="X156" s="88">
        <v>0</v>
      </c>
      <c r="Y156" s="88">
        <f t="shared" si="41"/>
        <v>0</v>
      </c>
    </row>
    <row r="157" spans="2:25" x14ac:dyDescent="0.25">
      <c r="B157" s="85">
        <v>3415</v>
      </c>
      <c r="C157" s="85" t="s">
        <v>174</v>
      </c>
      <c r="D157" s="1">
        <v>148427</v>
      </c>
      <c r="E157" s="85">
        <f t="shared" si="35"/>
        <v>18394.720535382326</v>
      </c>
      <c r="F157" s="86">
        <f t="shared" si="28"/>
        <v>0.77269923271144836</v>
      </c>
      <c r="G157" s="191">
        <f t="shared" si="29"/>
        <v>3248.146190823109</v>
      </c>
      <c r="H157" s="191">
        <f t="shared" si="30"/>
        <v>26209.291613751666</v>
      </c>
      <c r="I157" s="191">
        <f t="shared" si="31"/>
        <v>1061.4615314437508</v>
      </c>
      <c r="J157" s="87">
        <f t="shared" si="32"/>
        <v>8564.9330972196258</v>
      </c>
      <c r="K157" s="191">
        <f t="shared" si="36"/>
        <v>721.63779787236103</v>
      </c>
      <c r="L157" s="87">
        <f t="shared" si="33"/>
        <v>5822.8953910320815</v>
      </c>
      <c r="M157" s="88">
        <f t="shared" si="37"/>
        <v>32032.187004783747</v>
      </c>
      <c r="N157" s="88">
        <f t="shared" si="38"/>
        <v>180459.18700478374</v>
      </c>
      <c r="O157" s="88">
        <f t="shared" si="39"/>
        <v>22364.504524077798</v>
      </c>
      <c r="P157" s="89">
        <f t="shared" si="34"/>
        <v>0.93945626694825279</v>
      </c>
      <c r="Q157" s="199">
        <v>1380.779145624736</v>
      </c>
      <c r="R157" s="89">
        <f t="shared" si="40"/>
        <v>1.0071658489115122E-2</v>
      </c>
      <c r="S157" s="89">
        <f t="shared" si="40"/>
        <v>-1.3196565341232007E-3</v>
      </c>
      <c r="T157" s="91">
        <v>8069</v>
      </c>
      <c r="U157" s="194">
        <v>146947</v>
      </c>
      <c r="V157" s="194">
        <v>18419.027325144147</v>
      </c>
      <c r="W157" s="201"/>
      <c r="X157" s="88">
        <v>0</v>
      </c>
      <c r="Y157" s="88">
        <f t="shared" si="41"/>
        <v>0</v>
      </c>
    </row>
    <row r="158" spans="2:25" x14ac:dyDescent="0.25">
      <c r="B158" s="85">
        <v>3416</v>
      </c>
      <c r="C158" s="85" t="s">
        <v>175</v>
      </c>
      <c r="D158" s="1">
        <v>93427</v>
      </c>
      <c r="E158" s="85">
        <f t="shared" si="35"/>
        <v>15498.838752488387</v>
      </c>
      <c r="F158" s="86">
        <f t="shared" si="28"/>
        <v>0.65105315348121018</v>
      </c>
      <c r="G158" s="191">
        <f t="shared" si="29"/>
        <v>4985.675260559472</v>
      </c>
      <c r="H158" s="191">
        <f t="shared" si="30"/>
        <v>30053.650470652497</v>
      </c>
      <c r="I158" s="191">
        <f t="shared" si="31"/>
        <v>2075.0201554566293</v>
      </c>
      <c r="J158" s="87">
        <f t="shared" si="32"/>
        <v>12508.221497092562</v>
      </c>
      <c r="K158" s="191">
        <f t="shared" si="36"/>
        <v>1735.1964218852395</v>
      </c>
      <c r="L158" s="87">
        <f t="shared" si="33"/>
        <v>10459.764031124223</v>
      </c>
      <c r="M158" s="88">
        <f t="shared" si="37"/>
        <v>40513.414501776722</v>
      </c>
      <c r="N158" s="88">
        <f t="shared" si="38"/>
        <v>133940.41450177672</v>
      </c>
      <c r="O158" s="88">
        <f t="shared" si="39"/>
        <v>22219.710434933098</v>
      </c>
      <c r="P158" s="89">
        <f t="shared" si="34"/>
        <v>0.9333739629867408</v>
      </c>
      <c r="Q158" s="199">
        <v>818.97794520087336</v>
      </c>
      <c r="R158" s="89">
        <f t="shared" si="40"/>
        <v>-4.8750190907702488E-2</v>
      </c>
      <c r="S158" s="89">
        <f t="shared" si="40"/>
        <v>-4.8118970065570921E-2</v>
      </c>
      <c r="T158" s="91">
        <v>6028</v>
      </c>
      <c r="U158" s="194">
        <v>98215</v>
      </c>
      <c r="V158" s="194">
        <v>16282.327586206897</v>
      </c>
      <c r="W158" s="201"/>
      <c r="X158" s="88">
        <v>0</v>
      </c>
      <c r="Y158" s="88">
        <f t="shared" si="41"/>
        <v>0</v>
      </c>
    </row>
    <row r="159" spans="2:25" x14ac:dyDescent="0.25">
      <c r="B159" s="85">
        <v>3417</v>
      </c>
      <c r="C159" s="85" t="s">
        <v>176</v>
      </c>
      <c r="D159" s="1">
        <v>82887</v>
      </c>
      <c r="E159" s="85">
        <f t="shared" si="35"/>
        <v>18129.265091863515</v>
      </c>
      <c r="F159" s="86">
        <f t="shared" si="28"/>
        <v>0.76154835835423706</v>
      </c>
      <c r="G159" s="191">
        <f t="shared" si="29"/>
        <v>3407.4194569343954</v>
      </c>
      <c r="H159" s="191">
        <f t="shared" si="30"/>
        <v>15578.721757104056</v>
      </c>
      <c r="I159" s="191">
        <f t="shared" si="31"/>
        <v>1154.3709366753346</v>
      </c>
      <c r="J159" s="87">
        <f t="shared" si="32"/>
        <v>5277.7839224796298</v>
      </c>
      <c r="K159" s="191">
        <f t="shared" si="36"/>
        <v>814.54720310394487</v>
      </c>
      <c r="L159" s="87">
        <f t="shared" si="33"/>
        <v>3724.1098125912363</v>
      </c>
      <c r="M159" s="88">
        <f t="shared" si="37"/>
        <v>19302.831569695292</v>
      </c>
      <c r="N159" s="88">
        <f t="shared" si="38"/>
        <v>102189.83156969529</v>
      </c>
      <c r="O159" s="88">
        <f t="shared" si="39"/>
        <v>22351.231751901858</v>
      </c>
      <c r="P159" s="89">
        <f t="shared" si="34"/>
        <v>0.93889872323039225</v>
      </c>
      <c r="Q159" s="199">
        <v>6.6347321596585971</v>
      </c>
      <c r="R159" s="89">
        <f t="shared" si="40"/>
        <v>8.3688518160186173E-2</v>
      </c>
      <c r="S159" s="89">
        <f t="shared" si="40"/>
        <v>7.7999864521549986E-2</v>
      </c>
      <c r="T159" s="91">
        <v>4572</v>
      </c>
      <c r="U159" s="194">
        <v>76486</v>
      </c>
      <c r="V159" s="194">
        <v>16817.502198768689</v>
      </c>
      <c r="W159" s="201"/>
      <c r="X159" s="88">
        <v>0</v>
      </c>
      <c r="Y159" s="88">
        <f t="shared" si="41"/>
        <v>0</v>
      </c>
    </row>
    <row r="160" spans="2:25" x14ac:dyDescent="0.25">
      <c r="B160" s="85">
        <v>3418</v>
      </c>
      <c r="C160" s="85" t="s">
        <v>177</v>
      </c>
      <c r="D160" s="1">
        <v>114320</v>
      </c>
      <c r="E160" s="85">
        <f t="shared" si="35"/>
        <v>15731.38846841888</v>
      </c>
      <c r="F160" s="86">
        <f t="shared" si="28"/>
        <v>0.66082177087994265</v>
      </c>
      <c r="G160" s="191">
        <f t="shared" si="29"/>
        <v>4846.1454310011768</v>
      </c>
      <c r="H160" s="191">
        <f t="shared" si="30"/>
        <v>35216.938847085548</v>
      </c>
      <c r="I160" s="191">
        <f t="shared" si="31"/>
        <v>1993.6277548809569</v>
      </c>
      <c r="J160" s="87">
        <f t="shared" si="32"/>
        <v>14487.692894719914</v>
      </c>
      <c r="K160" s="191">
        <f t="shared" si="36"/>
        <v>1653.8040213095671</v>
      </c>
      <c r="L160" s="87">
        <f t="shared" si="33"/>
        <v>12018.193822856623</v>
      </c>
      <c r="M160" s="88">
        <f t="shared" si="37"/>
        <v>47235.13266994217</v>
      </c>
      <c r="N160" s="88">
        <f t="shared" si="38"/>
        <v>161555.13266994216</v>
      </c>
      <c r="O160" s="88">
        <f t="shared" si="39"/>
        <v>22231.337920729624</v>
      </c>
      <c r="P160" s="89">
        <f t="shared" si="34"/>
        <v>0.93386239385667746</v>
      </c>
      <c r="Q160" s="199">
        <v>994.96255437535729</v>
      </c>
      <c r="R160" s="89">
        <f t="shared" si="40"/>
        <v>-1.1029888836022319E-2</v>
      </c>
      <c r="S160" s="89">
        <f t="shared" si="40"/>
        <v>-1.865096028575151E-2</v>
      </c>
      <c r="T160" s="91">
        <v>7267</v>
      </c>
      <c r="U160" s="194">
        <v>115595</v>
      </c>
      <c r="V160" s="194">
        <v>16030.370267646649</v>
      </c>
      <c r="W160" s="201"/>
      <c r="X160" s="88">
        <v>0</v>
      </c>
      <c r="Y160" s="88">
        <f t="shared" si="41"/>
        <v>0</v>
      </c>
    </row>
    <row r="161" spans="2:25" x14ac:dyDescent="0.25">
      <c r="B161" s="85">
        <v>3419</v>
      </c>
      <c r="C161" s="85" t="s">
        <v>129</v>
      </c>
      <c r="D161" s="1">
        <v>57600</v>
      </c>
      <c r="E161" s="85">
        <f t="shared" si="35"/>
        <v>15889.655172413793</v>
      </c>
      <c r="F161" s="86">
        <f t="shared" si="28"/>
        <v>0.66747001326587119</v>
      </c>
      <c r="G161" s="191">
        <f t="shared" si="29"/>
        <v>4751.1854086042285</v>
      </c>
      <c r="H161" s="191">
        <f t="shared" si="30"/>
        <v>17223.047106190326</v>
      </c>
      <c r="I161" s="191">
        <f t="shared" si="31"/>
        <v>1938.2344084827371</v>
      </c>
      <c r="J161" s="87">
        <f t="shared" si="32"/>
        <v>7026.0997307499219</v>
      </c>
      <c r="K161" s="191">
        <f t="shared" si="36"/>
        <v>1598.4106749113473</v>
      </c>
      <c r="L161" s="87">
        <f t="shared" si="33"/>
        <v>5794.2386965536343</v>
      </c>
      <c r="M161" s="88">
        <f t="shared" si="37"/>
        <v>23017.285802743962</v>
      </c>
      <c r="N161" s="88">
        <f t="shared" si="38"/>
        <v>80617.285802743965</v>
      </c>
      <c r="O161" s="88">
        <f t="shared" si="39"/>
        <v>22239.251255929372</v>
      </c>
      <c r="P161" s="89">
        <f t="shared" si="34"/>
        <v>0.93419480597597393</v>
      </c>
      <c r="Q161" s="199">
        <v>465.62898164451326</v>
      </c>
      <c r="R161" s="89">
        <f t="shared" si="40"/>
        <v>-4.0911134422298816E-2</v>
      </c>
      <c r="S161" s="89">
        <f t="shared" si="40"/>
        <v>-4.8319269108140196E-2</v>
      </c>
      <c r="T161" s="91">
        <v>3625</v>
      </c>
      <c r="U161" s="194">
        <v>60057</v>
      </c>
      <c r="V161" s="194">
        <v>16696.413678065051</v>
      </c>
      <c r="W161" s="201"/>
      <c r="X161" s="88">
        <v>0</v>
      </c>
      <c r="Y161" s="88">
        <f t="shared" si="41"/>
        <v>0</v>
      </c>
    </row>
    <row r="162" spans="2:25" x14ac:dyDescent="0.25">
      <c r="B162" s="85">
        <v>3420</v>
      </c>
      <c r="C162" s="85" t="s">
        <v>178</v>
      </c>
      <c r="D162" s="1">
        <v>389346</v>
      </c>
      <c r="E162" s="85">
        <f t="shared" si="35"/>
        <v>18052.021513353113</v>
      </c>
      <c r="F162" s="86">
        <f t="shared" si="28"/>
        <v>0.75830362007555174</v>
      </c>
      <c r="G162" s="191">
        <f t="shared" si="29"/>
        <v>3453.7656040406368</v>
      </c>
      <c r="H162" s="191">
        <f t="shared" si="30"/>
        <v>74490.816547948445</v>
      </c>
      <c r="I162" s="191">
        <f t="shared" si="31"/>
        <v>1181.4061891539754</v>
      </c>
      <c r="J162" s="87">
        <f t="shared" si="32"/>
        <v>25480.568687672941</v>
      </c>
      <c r="K162" s="191">
        <f t="shared" si="36"/>
        <v>841.58245558258568</v>
      </c>
      <c r="L162" s="87">
        <f t="shared" si="33"/>
        <v>18151.250402005207</v>
      </c>
      <c r="M162" s="88">
        <f t="shared" si="37"/>
        <v>92642.066949953645</v>
      </c>
      <c r="N162" s="88">
        <f t="shared" si="38"/>
        <v>481988.06694995367</v>
      </c>
      <c r="O162" s="88">
        <f t="shared" si="39"/>
        <v>22347.369572976339</v>
      </c>
      <c r="P162" s="89">
        <f t="shared" si="34"/>
        <v>0.93873648631645801</v>
      </c>
      <c r="Q162" s="199">
        <v>2104.7747382369998</v>
      </c>
      <c r="R162" s="89">
        <f t="shared" si="40"/>
        <v>-8.6569945970169006E-3</v>
      </c>
      <c r="S162" s="89">
        <f t="shared" si="40"/>
        <v>-1.477015389405879E-2</v>
      </c>
      <c r="T162" s="91">
        <v>21568</v>
      </c>
      <c r="U162" s="194">
        <v>392746</v>
      </c>
      <c r="V162" s="194">
        <v>18322.649871705155</v>
      </c>
      <c r="W162" s="201"/>
      <c r="X162" s="88">
        <v>0</v>
      </c>
      <c r="Y162" s="88">
        <f t="shared" si="41"/>
        <v>0</v>
      </c>
    </row>
    <row r="163" spans="2:25" x14ac:dyDescent="0.25">
      <c r="B163" s="85">
        <v>3421</v>
      </c>
      <c r="C163" s="85" t="s">
        <v>179</v>
      </c>
      <c r="D163" s="1">
        <v>129087</v>
      </c>
      <c r="E163" s="85">
        <f t="shared" si="35"/>
        <v>19612.123974475842</v>
      </c>
      <c r="F163" s="86">
        <f t="shared" si="28"/>
        <v>0.82383818323143176</v>
      </c>
      <c r="G163" s="191">
        <f t="shared" si="29"/>
        <v>2517.7041273669993</v>
      </c>
      <c r="H163" s="191">
        <f t="shared" si="30"/>
        <v>16571.528566329591</v>
      </c>
      <c r="I163" s="191">
        <f t="shared" si="31"/>
        <v>635.37032776102023</v>
      </c>
      <c r="J163" s="87">
        <f t="shared" si="32"/>
        <v>4182.0074973230348</v>
      </c>
      <c r="K163" s="191">
        <f t="shared" si="36"/>
        <v>295.54659418963041</v>
      </c>
      <c r="L163" s="87">
        <f t="shared" si="33"/>
        <v>1945.2876829561474</v>
      </c>
      <c r="M163" s="88">
        <f t="shared" si="37"/>
        <v>18516.816249285737</v>
      </c>
      <c r="N163" s="88">
        <f t="shared" si="38"/>
        <v>147603.81624928574</v>
      </c>
      <c r="O163" s="88">
        <f t="shared" si="39"/>
        <v>22425.374696032475</v>
      </c>
      <c r="P163" s="89">
        <f t="shared" si="34"/>
        <v>0.94201321447425201</v>
      </c>
      <c r="Q163" s="199">
        <v>557.32756060254542</v>
      </c>
      <c r="R163" s="89">
        <f t="shared" si="40"/>
        <v>3.2976969735768129E-2</v>
      </c>
      <c r="S163" s="89">
        <f t="shared" si="40"/>
        <v>3.6272703002928779E-2</v>
      </c>
      <c r="T163" s="91">
        <v>6582</v>
      </c>
      <c r="U163" s="194">
        <v>124966</v>
      </c>
      <c r="V163" s="194">
        <v>18925.639860669391</v>
      </c>
      <c r="W163" s="201"/>
      <c r="X163" s="88">
        <v>0</v>
      </c>
      <c r="Y163" s="88">
        <f t="shared" si="41"/>
        <v>0</v>
      </c>
    </row>
    <row r="164" spans="2:25" x14ac:dyDescent="0.25">
      <c r="B164" s="85">
        <v>3422</v>
      </c>
      <c r="C164" s="85" t="s">
        <v>180</v>
      </c>
      <c r="D164" s="1">
        <v>83866</v>
      </c>
      <c r="E164" s="85">
        <f t="shared" si="35"/>
        <v>19906.479943033468</v>
      </c>
      <c r="F164" s="86">
        <f t="shared" si="28"/>
        <v>0.83620306970040603</v>
      </c>
      <c r="G164" s="191">
        <f t="shared" si="29"/>
        <v>2341.090546232424</v>
      </c>
      <c r="H164" s="191">
        <f t="shared" si="30"/>
        <v>9863.0144712772017</v>
      </c>
      <c r="I164" s="191">
        <f t="shared" si="31"/>
        <v>532.34573876585125</v>
      </c>
      <c r="J164" s="87">
        <f t="shared" si="32"/>
        <v>2242.7725974205314</v>
      </c>
      <c r="K164" s="191">
        <f t="shared" si="36"/>
        <v>192.52200519446143</v>
      </c>
      <c r="L164" s="87">
        <f t="shared" si="33"/>
        <v>811.09520788426607</v>
      </c>
      <c r="M164" s="88">
        <f t="shared" si="37"/>
        <v>10674.109679161467</v>
      </c>
      <c r="N164" s="88">
        <f t="shared" si="38"/>
        <v>94540.109679161469</v>
      </c>
      <c r="O164" s="88">
        <f t="shared" si="39"/>
        <v>22440.09249446035</v>
      </c>
      <c r="P164" s="89">
        <f t="shared" si="34"/>
        <v>0.94263145879770049</v>
      </c>
      <c r="Q164" s="199">
        <v>910.88777921885958</v>
      </c>
      <c r="R164" s="89">
        <f t="shared" si="40"/>
        <v>7.9287047165562063E-2</v>
      </c>
      <c r="S164" s="89">
        <f t="shared" si="40"/>
        <v>7.4675804144204411E-2</v>
      </c>
      <c r="T164" s="91">
        <v>4213</v>
      </c>
      <c r="U164" s="194">
        <v>77705</v>
      </c>
      <c r="V164" s="194">
        <v>18523.241954707984</v>
      </c>
      <c r="W164" s="201"/>
      <c r="X164" s="88">
        <v>0</v>
      </c>
      <c r="Y164" s="88">
        <f t="shared" si="41"/>
        <v>0</v>
      </c>
    </row>
    <row r="165" spans="2:25" x14ac:dyDescent="0.25">
      <c r="B165" s="85">
        <v>3423</v>
      </c>
      <c r="C165" s="85" t="s">
        <v>181</v>
      </c>
      <c r="D165" s="1">
        <v>37773</v>
      </c>
      <c r="E165" s="85">
        <f t="shared" si="35"/>
        <v>16559.842174484875</v>
      </c>
      <c r="F165" s="86">
        <f t="shared" si="28"/>
        <v>0.69562227474097316</v>
      </c>
      <c r="G165" s="191">
        <f t="shared" si="29"/>
        <v>4349.07320736158</v>
      </c>
      <c r="H165" s="191">
        <f t="shared" si="30"/>
        <v>9920.2359859917651</v>
      </c>
      <c r="I165" s="191">
        <f t="shared" si="31"/>
        <v>1703.6689577578588</v>
      </c>
      <c r="J165" s="87">
        <f t="shared" si="32"/>
        <v>3886.068892645676</v>
      </c>
      <c r="K165" s="191">
        <f t="shared" si="36"/>
        <v>1363.8452241864691</v>
      </c>
      <c r="L165" s="87">
        <f t="shared" si="33"/>
        <v>3110.9309563693359</v>
      </c>
      <c r="M165" s="88">
        <f t="shared" si="37"/>
        <v>13031.166942361102</v>
      </c>
      <c r="N165" s="88">
        <f t="shared" si="38"/>
        <v>50804.166942361102</v>
      </c>
      <c r="O165" s="88">
        <f t="shared" si="39"/>
        <v>22272.760606032924</v>
      </c>
      <c r="P165" s="89">
        <f t="shared" si="34"/>
        <v>0.93560241904972896</v>
      </c>
      <c r="Q165" s="199">
        <v>287.96601576031753</v>
      </c>
      <c r="R165" s="89">
        <f t="shared" si="40"/>
        <v>-1.9774231218372906E-2</v>
      </c>
      <c r="S165" s="89">
        <f t="shared" si="40"/>
        <v>-3.8740324262115404E-3</v>
      </c>
      <c r="T165" s="91">
        <v>2281</v>
      </c>
      <c r="U165" s="194">
        <v>38535</v>
      </c>
      <c r="V165" s="194">
        <v>16624.245038826575</v>
      </c>
      <c r="W165" s="201"/>
      <c r="X165" s="88">
        <v>0</v>
      </c>
      <c r="Y165" s="88">
        <f t="shared" si="41"/>
        <v>0</v>
      </c>
    </row>
    <row r="166" spans="2:25" x14ac:dyDescent="0.25">
      <c r="B166" s="85">
        <v>3424</v>
      </c>
      <c r="C166" s="85" t="s">
        <v>182</v>
      </c>
      <c r="D166" s="1">
        <v>32003</v>
      </c>
      <c r="E166" s="85">
        <f t="shared" si="35"/>
        <v>18091.011871113624</v>
      </c>
      <c r="F166" s="86">
        <f t="shared" si="28"/>
        <v>0.75994147151595504</v>
      </c>
      <c r="G166" s="191">
        <f t="shared" si="29"/>
        <v>3430.3713893843305</v>
      </c>
      <c r="H166" s="191">
        <f t="shared" si="30"/>
        <v>6068.3269878208803</v>
      </c>
      <c r="I166" s="191">
        <f t="shared" si="31"/>
        <v>1167.7595639377967</v>
      </c>
      <c r="J166" s="87">
        <f t="shared" si="32"/>
        <v>2065.7666686059624</v>
      </c>
      <c r="K166" s="191">
        <f t="shared" si="36"/>
        <v>827.93583036640689</v>
      </c>
      <c r="L166" s="87">
        <f t="shared" si="33"/>
        <v>1464.6184839181738</v>
      </c>
      <c r="M166" s="88">
        <f t="shared" si="37"/>
        <v>7532.9454717390545</v>
      </c>
      <c r="N166" s="88">
        <f t="shared" si="38"/>
        <v>39535.945471739054</v>
      </c>
      <c r="O166" s="88">
        <f t="shared" si="39"/>
        <v>22349.319090864363</v>
      </c>
      <c r="P166" s="89">
        <f t="shared" si="34"/>
        <v>0.93881837888847819</v>
      </c>
      <c r="Q166" s="199">
        <v>508.67774304252725</v>
      </c>
      <c r="R166" s="89">
        <f t="shared" si="40"/>
        <v>7.2954034934790621E-2</v>
      </c>
      <c r="S166" s="89">
        <f t="shared" si="40"/>
        <v>4.4447059444719952E-2</v>
      </c>
      <c r="T166" s="91">
        <v>1769</v>
      </c>
      <c r="U166" s="194">
        <v>29827</v>
      </c>
      <c r="V166" s="194">
        <v>17321.138211382113</v>
      </c>
      <c r="W166" s="201"/>
      <c r="X166" s="88">
        <v>0</v>
      </c>
      <c r="Y166" s="88">
        <f t="shared" si="41"/>
        <v>0</v>
      </c>
    </row>
    <row r="167" spans="2:25" x14ac:dyDescent="0.25">
      <c r="B167" s="85">
        <v>3425</v>
      </c>
      <c r="C167" s="85" t="s">
        <v>183</v>
      </c>
      <c r="D167" s="1">
        <v>19715</v>
      </c>
      <c r="E167" s="85">
        <f t="shared" si="35"/>
        <v>14845.632530120483</v>
      </c>
      <c r="F167" s="86">
        <f t="shared" si="28"/>
        <v>0.62361419642528926</v>
      </c>
      <c r="G167" s="191">
        <f t="shared" si="29"/>
        <v>5377.5989939802148</v>
      </c>
      <c r="H167" s="191">
        <f t="shared" si="30"/>
        <v>7141.451464005725</v>
      </c>
      <c r="I167" s="191">
        <f t="shared" si="31"/>
        <v>2303.6423332853956</v>
      </c>
      <c r="J167" s="87">
        <f t="shared" si="32"/>
        <v>3059.2370186030053</v>
      </c>
      <c r="K167" s="191">
        <f t="shared" si="36"/>
        <v>1963.8185997140058</v>
      </c>
      <c r="L167" s="87">
        <f t="shared" si="33"/>
        <v>2607.9511004202</v>
      </c>
      <c r="M167" s="88">
        <f t="shared" si="37"/>
        <v>9749.4025644259254</v>
      </c>
      <c r="N167" s="88">
        <f t="shared" si="38"/>
        <v>29464.402564425924</v>
      </c>
      <c r="O167" s="88">
        <f t="shared" si="39"/>
        <v>22187.050123814701</v>
      </c>
      <c r="P167" s="89">
        <f t="shared" si="34"/>
        <v>0.93200201513394465</v>
      </c>
      <c r="Q167" s="199">
        <v>237.90864486176724</v>
      </c>
      <c r="R167" s="89">
        <f t="shared" si="40"/>
        <v>4.7907853830080017E-3</v>
      </c>
      <c r="S167" s="89">
        <f t="shared" si="40"/>
        <v>-5.1955682164978062E-2</v>
      </c>
      <c r="T167" s="91">
        <v>1328</v>
      </c>
      <c r="U167" s="194">
        <v>19621</v>
      </c>
      <c r="V167" s="194">
        <v>15659.217877094972</v>
      </c>
      <c r="W167" s="201"/>
      <c r="X167" s="88">
        <v>0</v>
      </c>
      <c r="Y167" s="88">
        <f t="shared" si="41"/>
        <v>0</v>
      </c>
    </row>
    <row r="168" spans="2:25" x14ac:dyDescent="0.25">
      <c r="B168" s="85">
        <v>3426</v>
      </c>
      <c r="C168" s="85" t="s">
        <v>184</v>
      </c>
      <c r="D168" s="1">
        <v>24156</v>
      </c>
      <c r="E168" s="85">
        <f t="shared" si="35"/>
        <v>15534.405144694534</v>
      </c>
      <c r="F168" s="86">
        <f t="shared" si="28"/>
        <v>0.65254717585111477</v>
      </c>
      <c r="G168" s="191">
        <f t="shared" si="29"/>
        <v>4964.335425235784</v>
      </c>
      <c r="H168" s="191">
        <f t="shared" si="30"/>
        <v>7719.5415862416439</v>
      </c>
      <c r="I168" s="191">
        <f t="shared" si="31"/>
        <v>2062.5719181844779</v>
      </c>
      <c r="J168" s="87">
        <f t="shared" si="32"/>
        <v>3207.2993327768631</v>
      </c>
      <c r="K168" s="191">
        <f t="shared" si="36"/>
        <v>1722.7481846130881</v>
      </c>
      <c r="L168" s="87">
        <f t="shared" si="33"/>
        <v>2678.8734270733521</v>
      </c>
      <c r="M168" s="88">
        <f t="shared" si="37"/>
        <v>10398.415013314996</v>
      </c>
      <c r="N168" s="88">
        <f t="shared" si="38"/>
        <v>34554.415013314996</v>
      </c>
      <c r="O168" s="88">
        <f t="shared" si="39"/>
        <v>22221.488754543403</v>
      </c>
      <c r="P168" s="89">
        <f t="shared" si="34"/>
        <v>0.93344866410523586</v>
      </c>
      <c r="Q168" s="199">
        <v>373.36994936751034</v>
      </c>
      <c r="R168" s="89">
        <f t="shared" si="40"/>
        <v>5.296194586112201E-2</v>
      </c>
      <c r="S168" s="89">
        <f t="shared" si="40"/>
        <v>5.0253362077556388E-2</v>
      </c>
      <c r="T168" s="91">
        <v>1555</v>
      </c>
      <c r="U168" s="194">
        <v>22941</v>
      </c>
      <c r="V168" s="194">
        <v>14791.102514506771</v>
      </c>
      <c r="W168" s="201"/>
      <c r="X168" s="88">
        <v>0</v>
      </c>
      <c r="Y168" s="88">
        <f t="shared" si="41"/>
        <v>0</v>
      </c>
    </row>
    <row r="169" spans="2:25" x14ac:dyDescent="0.25">
      <c r="B169" s="85">
        <v>3427</v>
      </c>
      <c r="C169" s="85" t="s">
        <v>185</v>
      </c>
      <c r="D169" s="1">
        <v>101550</v>
      </c>
      <c r="E169" s="85">
        <f t="shared" si="35"/>
        <v>18043.71002132196</v>
      </c>
      <c r="F169" s="86">
        <f t="shared" si="28"/>
        <v>0.75795448275091526</v>
      </c>
      <c r="G169" s="191">
        <f t="shared" si="29"/>
        <v>3458.7524992593285</v>
      </c>
      <c r="H169" s="191">
        <f t="shared" si="30"/>
        <v>19465.859065831501</v>
      </c>
      <c r="I169" s="191">
        <f t="shared" si="31"/>
        <v>1184.3152113648789</v>
      </c>
      <c r="J169" s="87">
        <f t="shared" si="32"/>
        <v>6665.3260095615387</v>
      </c>
      <c r="K169" s="191">
        <f t="shared" si="36"/>
        <v>844.49147779348914</v>
      </c>
      <c r="L169" s="87">
        <f t="shared" si="33"/>
        <v>4752.7980370217574</v>
      </c>
      <c r="M169" s="88">
        <f t="shared" si="37"/>
        <v>24218.657102853256</v>
      </c>
      <c r="N169" s="88">
        <f t="shared" si="38"/>
        <v>125768.65710285326</v>
      </c>
      <c r="O169" s="88">
        <f t="shared" si="39"/>
        <v>22346.953998374778</v>
      </c>
      <c r="P169" s="89">
        <f t="shared" si="34"/>
        <v>0.93871902945022612</v>
      </c>
      <c r="Q169" s="199">
        <v>757.61991964008485</v>
      </c>
      <c r="R169" s="89">
        <f t="shared" si="40"/>
        <v>1.561171728890178E-2</v>
      </c>
      <c r="S169" s="89">
        <f t="shared" si="40"/>
        <v>7.1302406164463353E-3</v>
      </c>
      <c r="T169" s="91">
        <v>5628</v>
      </c>
      <c r="U169" s="194">
        <v>99989</v>
      </c>
      <c r="V169" s="194">
        <v>17915.964880845728</v>
      </c>
      <c r="W169" s="201"/>
      <c r="X169" s="88">
        <v>0</v>
      </c>
      <c r="Y169" s="88">
        <f t="shared" si="41"/>
        <v>0</v>
      </c>
    </row>
    <row r="170" spans="2:25" x14ac:dyDescent="0.25">
      <c r="B170" s="85">
        <v>3428</v>
      </c>
      <c r="C170" s="85" t="s">
        <v>186</v>
      </c>
      <c r="D170" s="1">
        <v>45240</v>
      </c>
      <c r="E170" s="85">
        <f t="shared" si="35"/>
        <v>18146.811070998796</v>
      </c>
      <c r="F170" s="86">
        <f t="shared" si="28"/>
        <v>0.76228540486651897</v>
      </c>
      <c r="G170" s="191">
        <f t="shared" si="29"/>
        <v>3396.8918694532272</v>
      </c>
      <c r="H170" s="191">
        <f t="shared" si="30"/>
        <v>8468.4514305468947</v>
      </c>
      <c r="I170" s="191">
        <f t="shared" si="31"/>
        <v>1148.2298439779863</v>
      </c>
      <c r="J170" s="87">
        <f t="shared" si="32"/>
        <v>2862.5370010371198</v>
      </c>
      <c r="K170" s="191">
        <f t="shared" si="36"/>
        <v>808.40611040659655</v>
      </c>
      <c r="L170" s="87">
        <f t="shared" si="33"/>
        <v>2015.3564332436451</v>
      </c>
      <c r="M170" s="88">
        <f t="shared" si="37"/>
        <v>10483.80786379054</v>
      </c>
      <c r="N170" s="88">
        <f t="shared" si="38"/>
        <v>55723.807863790542</v>
      </c>
      <c r="O170" s="88">
        <f t="shared" si="39"/>
        <v>22352.109050858624</v>
      </c>
      <c r="P170" s="89">
        <f t="shared" si="34"/>
        <v>0.93893557555600649</v>
      </c>
      <c r="Q170" s="199">
        <v>-7.0267306924724835</v>
      </c>
      <c r="R170" s="89">
        <f t="shared" si="40"/>
        <v>1.7337920798758687E-2</v>
      </c>
      <c r="S170" s="89">
        <f t="shared" si="40"/>
        <v>-2.249812935032056E-3</v>
      </c>
      <c r="T170" s="91">
        <v>2493</v>
      </c>
      <c r="U170" s="194">
        <v>44469</v>
      </c>
      <c r="V170" s="194">
        <v>18187.730061349692</v>
      </c>
      <c r="W170" s="201"/>
      <c r="X170" s="88">
        <v>0</v>
      </c>
      <c r="Y170" s="88">
        <f t="shared" si="41"/>
        <v>0</v>
      </c>
    </row>
    <row r="171" spans="2:25" x14ac:dyDescent="0.25">
      <c r="B171" s="85">
        <v>3429</v>
      </c>
      <c r="C171" s="85" t="s">
        <v>187</v>
      </c>
      <c r="D171" s="1">
        <v>25284</v>
      </c>
      <c r="E171" s="85">
        <f t="shared" si="35"/>
        <v>16645.16129032258</v>
      </c>
      <c r="F171" s="86">
        <f t="shared" si="28"/>
        <v>0.6992062386950112</v>
      </c>
      <c r="G171" s="191">
        <f t="shared" si="29"/>
        <v>4297.8817378589565</v>
      </c>
      <c r="H171" s="191">
        <f t="shared" si="30"/>
        <v>6528.4823598077546</v>
      </c>
      <c r="I171" s="191">
        <f t="shared" si="31"/>
        <v>1673.807267214662</v>
      </c>
      <c r="J171" s="87">
        <f t="shared" si="32"/>
        <v>2542.5132388990719</v>
      </c>
      <c r="K171" s="191">
        <f t="shared" si="36"/>
        <v>1333.9835336432723</v>
      </c>
      <c r="L171" s="87">
        <f t="shared" si="33"/>
        <v>2026.3209876041306</v>
      </c>
      <c r="M171" s="88">
        <f t="shared" si="37"/>
        <v>8554.8033474118856</v>
      </c>
      <c r="N171" s="88">
        <f t="shared" si="38"/>
        <v>33838.803347411886</v>
      </c>
      <c r="O171" s="88">
        <f t="shared" si="39"/>
        <v>22277.026561824809</v>
      </c>
      <c r="P171" s="89">
        <f t="shared" si="34"/>
        <v>0.93578161724743081</v>
      </c>
      <c r="Q171" s="199">
        <v>242.21022706704207</v>
      </c>
      <c r="R171" s="89">
        <f t="shared" si="40"/>
        <v>6.9696124895455812E-3</v>
      </c>
      <c r="S171" s="89">
        <f t="shared" si="40"/>
        <v>1.4261689999344603E-2</v>
      </c>
      <c r="T171" s="91">
        <v>1519</v>
      </c>
      <c r="U171" s="194">
        <v>25109</v>
      </c>
      <c r="V171" s="194">
        <v>16411.111111111113</v>
      </c>
      <c r="W171" s="201"/>
      <c r="X171" s="88">
        <v>0</v>
      </c>
      <c r="Y171" s="88">
        <f t="shared" si="41"/>
        <v>0</v>
      </c>
    </row>
    <row r="172" spans="2:25" x14ac:dyDescent="0.25">
      <c r="B172" s="85">
        <v>3430</v>
      </c>
      <c r="C172" s="85" t="s">
        <v>188</v>
      </c>
      <c r="D172" s="1">
        <v>31943</v>
      </c>
      <c r="E172" s="85">
        <f t="shared" si="35"/>
        <v>17322.668112798267</v>
      </c>
      <c r="F172" s="86">
        <f t="shared" si="28"/>
        <v>0.72766598076484934</v>
      </c>
      <c r="G172" s="191">
        <f t="shared" si="29"/>
        <v>3891.3776443735446</v>
      </c>
      <c r="H172" s="191">
        <f t="shared" si="30"/>
        <v>7175.700376224816</v>
      </c>
      <c r="I172" s="191">
        <f t="shared" si="31"/>
        <v>1436.6798793481717</v>
      </c>
      <c r="J172" s="87">
        <f t="shared" si="32"/>
        <v>2649.2376975180282</v>
      </c>
      <c r="K172" s="191">
        <f t="shared" si="36"/>
        <v>1096.8561457767819</v>
      </c>
      <c r="L172" s="87">
        <f t="shared" si="33"/>
        <v>2022.6027328123857</v>
      </c>
      <c r="M172" s="88">
        <f t="shared" si="37"/>
        <v>9198.3031090372024</v>
      </c>
      <c r="N172" s="88">
        <f t="shared" si="38"/>
        <v>41141.303109037202</v>
      </c>
      <c r="O172" s="88">
        <f t="shared" si="39"/>
        <v>22310.90190294859</v>
      </c>
      <c r="P172" s="89">
        <f t="shared" si="34"/>
        <v>0.93720460435092268</v>
      </c>
      <c r="Q172" s="199">
        <v>274.54799783516501</v>
      </c>
      <c r="R172" s="89">
        <f t="shared" si="40"/>
        <v>-7.2206570042696566E-2</v>
      </c>
      <c r="S172" s="89">
        <f t="shared" si="40"/>
        <v>-6.6672010536443477E-2</v>
      </c>
      <c r="T172" s="91">
        <v>1844</v>
      </c>
      <c r="U172" s="194">
        <v>34429</v>
      </c>
      <c r="V172" s="194">
        <v>18560.107816711588</v>
      </c>
      <c r="W172" s="201"/>
      <c r="X172" s="88">
        <v>0</v>
      </c>
      <c r="Y172" s="88">
        <f t="shared" si="41"/>
        <v>0</v>
      </c>
    </row>
    <row r="173" spans="2:25" x14ac:dyDescent="0.25">
      <c r="B173" s="85">
        <v>3431</v>
      </c>
      <c r="C173" s="85" t="s">
        <v>189</v>
      </c>
      <c r="D173" s="1">
        <v>41905</v>
      </c>
      <c r="E173" s="85">
        <f t="shared" si="35"/>
        <v>16993.106244931063</v>
      </c>
      <c r="F173" s="86">
        <f t="shared" si="28"/>
        <v>0.71382221499835585</v>
      </c>
      <c r="G173" s="191">
        <f t="shared" si="29"/>
        <v>4089.1147650938669</v>
      </c>
      <c r="H173" s="191">
        <f t="shared" si="30"/>
        <v>10083.757010721476</v>
      </c>
      <c r="I173" s="191">
        <f t="shared" si="31"/>
        <v>1552.0265331016928</v>
      </c>
      <c r="J173" s="87">
        <f t="shared" si="32"/>
        <v>3827.2974306287747</v>
      </c>
      <c r="K173" s="191">
        <f t="shared" si="36"/>
        <v>1212.2027995303031</v>
      </c>
      <c r="L173" s="87">
        <f t="shared" si="33"/>
        <v>2989.2921036417274</v>
      </c>
      <c r="M173" s="88">
        <f t="shared" si="37"/>
        <v>13073.049114363203</v>
      </c>
      <c r="N173" s="88">
        <f t="shared" si="38"/>
        <v>54978.049114363203</v>
      </c>
      <c r="O173" s="88">
        <f t="shared" si="39"/>
        <v>22294.423809555232</v>
      </c>
      <c r="P173" s="89">
        <f t="shared" si="34"/>
        <v>0.93651241606259805</v>
      </c>
      <c r="Q173" s="199">
        <v>42.565977582178675</v>
      </c>
      <c r="R173" s="89">
        <f t="shared" si="40"/>
        <v>1.866932445243941E-2</v>
      </c>
      <c r="S173" s="89">
        <f t="shared" si="40"/>
        <v>3.1888066699997566E-2</v>
      </c>
      <c r="T173" s="91">
        <v>2466</v>
      </c>
      <c r="U173" s="194">
        <v>41137</v>
      </c>
      <c r="V173" s="194">
        <v>16467.974379503601</v>
      </c>
      <c r="W173" s="201"/>
      <c r="X173" s="88">
        <v>0</v>
      </c>
      <c r="Y173" s="88">
        <f t="shared" si="41"/>
        <v>0</v>
      </c>
    </row>
    <row r="174" spans="2:25" x14ac:dyDescent="0.25">
      <c r="B174" s="85">
        <v>3432</v>
      </c>
      <c r="C174" s="85" t="s">
        <v>190</v>
      </c>
      <c r="D174" s="1">
        <v>37539</v>
      </c>
      <c r="E174" s="85">
        <f t="shared" si="35"/>
        <v>19094.099694811801</v>
      </c>
      <c r="F174" s="86">
        <f t="shared" si="28"/>
        <v>0.80207775677361348</v>
      </c>
      <c r="G174" s="191">
        <f t="shared" si="29"/>
        <v>2828.5186951654241</v>
      </c>
      <c r="H174" s="191">
        <f t="shared" si="30"/>
        <v>5560.867754695224</v>
      </c>
      <c r="I174" s="191">
        <f t="shared" si="31"/>
        <v>816.67882564343472</v>
      </c>
      <c r="J174" s="87">
        <f t="shared" si="32"/>
        <v>1605.5905712149925</v>
      </c>
      <c r="K174" s="191">
        <f t="shared" si="36"/>
        <v>476.8550920720449</v>
      </c>
      <c r="L174" s="87">
        <f t="shared" si="33"/>
        <v>937.49711101364028</v>
      </c>
      <c r="M174" s="88">
        <f t="shared" si="37"/>
        <v>6498.3648657088643</v>
      </c>
      <c r="N174" s="88">
        <f t="shared" si="38"/>
        <v>44037.364865708863</v>
      </c>
      <c r="O174" s="88">
        <f t="shared" si="39"/>
        <v>22399.47348204927</v>
      </c>
      <c r="P174" s="89">
        <f t="shared" si="34"/>
        <v>0.94092519315136103</v>
      </c>
      <c r="Q174" s="199">
        <v>4.5809456312044858</v>
      </c>
      <c r="R174" s="89">
        <f t="shared" si="40"/>
        <v>-1.1663419514506872E-2</v>
      </c>
      <c r="S174" s="89">
        <f t="shared" si="40"/>
        <v>-1.6091308015313858E-3</v>
      </c>
      <c r="T174" s="91">
        <v>1966</v>
      </c>
      <c r="U174" s="194">
        <v>37982</v>
      </c>
      <c r="V174" s="194">
        <v>19124.874118831824</v>
      </c>
      <c r="W174" s="201"/>
      <c r="X174" s="88">
        <v>0</v>
      </c>
      <c r="Y174" s="88">
        <f t="shared" si="41"/>
        <v>0</v>
      </c>
    </row>
    <row r="175" spans="2:25" x14ac:dyDescent="0.25">
      <c r="B175" s="85">
        <v>3433</v>
      </c>
      <c r="C175" s="85" t="s">
        <v>191</v>
      </c>
      <c r="D175" s="1">
        <v>49015</v>
      </c>
      <c r="E175" s="85">
        <f t="shared" si="35"/>
        <v>22829.529576152774</v>
      </c>
      <c r="F175" s="86">
        <f t="shared" si="28"/>
        <v>0.95899037730555658</v>
      </c>
      <c r="G175" s="191">
        <f t="shared" si="29"/>
        <v>587.26076636084031</v>
      </c>
      <c r="H175" s="191">
        <f t="shared" si="30"/>
        <v>1260.8488653767242</v>
      </c>
      <c r="I175" s="191">
        <f t="shared" si="31"/>
        <v>0</v>
      </c>
      <c r="J175" s="87">
        <f t="shared" si="32"/>
        <v>0</v>
      </c>
      <c r="K175" s="191">
        <f t="shared" si="36"/>
        <v>-339.82373357138982</v>
      </c>
      <c r="L175" s="87">
        <f t="shared" si="33"/>
        <v>-729.60155597777396</v>
      </c>
      <c r="M175" s="88">
        <f t="shared" si="37"/>
        <v>531.24730939895028</v>
      </c>
      <c r="N175" s="88">
        <f t="shared" si="38"/>
        <v>49546.247309398954</v>
      </c>
      <c r="O175" s="88">
        <f t="shared" si="39"/>
        <v>23076.966608942224</v>
      </c>
      <c r="P175" s="89">
        <f t="shared" si="34"/>
        <v>0.96938435991665728</v>
      </c>
      <c r="Q175" s="199">
        <v>185.7220167729738</v>
      </c>
      <c r="R175" s="89">
        <f t="shared" si="40"/>
        <v>9.4206942739144997E-2</v>
      </c>
      <c r="S175" s="89">
        <f t="shared" si="40"/>
        <v>9.6245521114066659E-2</v>
      </c>
      <c r="T175" s="91">
        <v>2147</v>
      </c>
      <c r="U175" s="194">
        <v>44795</v>
      </c>
      <c r="V175" s="194">
        <v>20825.197582519759</v>
      </c>
      <c r="W175" s="201"/>
      <c r="X175" s="88">
        <v>0</v>
      </c>
      <c r="Y175" s="88">
        <f t="shared" si="41"/>
        <v>0</v>
      </c>
    </row>
    <row r="176" spans="2:25" x14ac:dyDescent="0.25">
      <c r="B176" s="85">
        <v>3434</v>
      </c>
      <c r="C176" s="85" t="s">
        <v>192</v>
      </c>
      <c r="D176" s="1">
        <v>37259</v>
      </c>
      <c r="E176" s="85">
        <f t="shared" si="35"/>
        <v>16844.032549728752</v>
      </c>
      <c r="F176" s="86">
        <f t="shared" si="28"/>
        <v>0.70756013943821239</v>
      </c>
      <c r="G176" s="191">
        <f t="shared" si="29"/>
        <v>4178.5589822152533</v>
      </c>
      <c r="H176" s="191">
        <f t="shared" si="30"/>
        <v>9242.9724686601403</v>
      </c>
      <c r="I176" s="191">
        <f t="shared" si="31"/>
        <v>1604.2023264225018</v>
      </c>
      <c r="J176" s="87">
        <f t="shared" si="32"/>
        <v>3548.4955460465735</v>
      </c>
      <c r="K176" s="191">
        <f t="shared" si="36"/>
        <v>1264.378592851112</v>
      </c>
      <c r="L176" s="87">
        <f t="shared" si="33"/>
        <v>2796.8054473866596</v>
      </c>
      <c r="M176" s="88">
        <f t="shared" si="37"/>
        <v>12039.7779160468</v>
      </c>
      <c r="N176" s="88">
        <f t="shared" si="38"/>
        <v>49298.777916046798</v>
      </c>
      <c r="O176" s="88">
        <f t="shared" si="39"/>
        <v>22286.97012479512</v>
      </c>
      <c r="P176" s="89">
        <f t="shared" si="34"/>
        <v>0.93619931228459108</v>
      </c>
      <c r="Q176" s="199">
        <v>420.29738135108164</v>
      </c>
      <c r="R176" s="89">
        <f t="shared" si="40"/>
        <v>2.0708945188532084E-3</v>
      </c>
      <c r="S176" s="89">
        <f t="shared" si="40"/>
        <v>1.6178787437542976E-3</v>
      </c>
      <c r="T176" s="91">
        <v>2212</v>
      </c>
      <c r="U176" s="194">
        <v>37182</v>
      </c>
      <c r="V176" s="194">
        <v>16816.824966078697</v>
      </c>
      <c r="W176" s="201"/>
      <c r="X176" s="88">
        <v>0</v>
      </c>
      <c r="Y176" s="88">
        <f t="shared" si="41"/>
        <v>0</v>
      </c>
    </row>
    <row r="177" spans="2:25" x14ac:dyDescent="0.25">
      <c r="B177" s="85">
        <v>3435</v>
      </c>
      <c r="C177" s="85" t="s">
        <v>193</v>
      </c>
      <c r="D177" s="1">
        <v>61516</v>
      </c>
      <c r="E177" s="85">
        <f t="shared" si="35"/>
        <v>17416.761041902602</v>
      </c>
      <c r="F177" s="86">
        <f t="shared" si="28"/>
        <v>0.73161850257580285</v>
      </c>
      <c r="G177" s="191">
        <f t="shared" si="29"/>
        <v>3834.9218869109432</v>
      </c>
      <c r="H177" s="191">
        <f t="shared" si="30"/>
        <v>13544.944104569451</v>
      </c>
      <c r="I177" s="191">
        <f t="shared" si="31"/>
        <v>1403.7473541616541</v>
      </c>
      <c r="J177" s="87">
        <f t="shared" si="32"/>
        <v>4958.0356548989621</v>
      </c>
      <c r="K177" s="191">
        <f t="shared" si="36"/>
        <v>1063.9236205902644</v>
      </c>
      <c r="L177" s="87">
        <f t="shared" si="33"/>
        <v>3757.7782279248136</v>
      </c>
      <c r="M177" s="88">
        <f t="shared" si="37"/>
        <v>17302.722332494264</v>
      </c>
      <c r="N177" s="88">
        <f t="shared" si="38"/>
        <v>78818.722332494261</v>
      </c>
      <c r="O177" s="88">
        <f t="shared" si="39"/>
        <v>22315.606549403812</v>
      </c>
      <c r="P177" s="89">
        <f t="shared" si="34"/>
        <v>0.93740223044147053</v>
      </c>
      <c r="Q177" s="199">
        <v>515.90386570163901</v>
      </c>
      <c r="R177" s="89">
        <f t="shared" si="40"/>
        <v>8.4804345142574997E-2</v>
      </c>
      <c r="S177" s="89">
        <f t="shared" si="40"/>
        <v>0.1029253690280256</v>
      </c>
      <c r="T177" s="91">
        <v>3532</v>
      </c>
      <c r="U177" s="194">
        <v>56707</v>
      </c>
      <c r="V177" s="194">
        <v>15791.423001949317</v>
      </c>
      <c r="W177" s="201"/>
      <c r="X177" s="88">
        <v>0</v>
      </c>
      <c r="Y177" s="88">
        <f t="shared" si="41"/>
        <v>0</v>
      </c>
    </row>
    <row r="178" spans="2:25" x14ac:dyDescent="0.25">
      <c r="B178" s="85">
        <v>3436</v>
      </c>
      <c r="C178" s="85" t="s">
        <v>194</v>
      </c>
      <c r="D178" s="1">
        <v>119267</v>
      </c>
      <c r="E178" s="85">
        <f t="shared" si="35"/>
        <v>21339.595634281624</v>
      </c>
      <c r="F178" s="86">
        <f t="shared" si="28"/>
        <v>0.896403353411385</v>
      </c>
      <c r="G178" s="191">
        <f t="shared" si="29"/>
        <v>1481.2211314835301</v>
      </c>
      <c r="H178" s="191">
        <f t="shared" si="30"/>
        <v>8278.5449038614497</v>
      </c>
      <c r="I178" s="191">
        <f t="shared" si="31"/>
        <v>30.755246828996494</v>
      </c>
      <c r="J178" s="87">
        <f t="shared" si="32"/>
        <v>171.8910745272614</v>
      </c>
      <c r="K178" s="191">
        <f t="shared" si="36"/>
        <v>-309.0684867423933</v>
      </c>
      <c r="L178" s="87">
        <f t="shared" si="33"/>
        <v>-1727.3837724032362</v>
      </c>
      <c r="M178" s="88">
        <f t="shared" si="37"/>
        <v>6551.1611314582133</v>
      </c>
      <c r="N178" s="88">
        <f t="shared" si="38"/>
        <v>125818.16113145821</v>
      </c>
      <c r="O178" s="88">
        <f t="shared" si="39"/>
        <v>22511.748279022762</v>
      </c>
      <c r="P178" s="89">
        <f t="shared" si="34"/>
        <v>0.94564147298324963</v>
      </c>
      <c r="Q178" s="199">
        <v>842.0640925833859</v>
      </c>
      <c r="R178" s="89">
        <f t="shared" si="40"/>
        <v>3.9732311965991838E-3</v>
      </c>
      <c r="S178" s="89">
        <f t="shared" si="40"/>
        <v>1.097894885927009E-2</v>
      </c>
      <c r="T178" s="91">
        <v>5589</v>
      </c>
      <c r="U178" s="194">
        <v>118795</v>
      </c>
      <c r="V178" s="194">
        <v>21107.853589196871</v>
      </c>
      <c r="W178" s="201"/>
      <c r="X178" s="88">
        <v>0</v>
      </c>
      <c r="Y178" s="88">
        <f t="shared" si="41"/>
        <v>0</v>
      </c>
    </row>
    <row r="179" spans="2:25" x14ac:dyDescent="0.25">
      <c r="B179" s="85">
        <v>3437</v>
      </c>
      <c r="C179" s="85" t="s">
        <v>195</v>
      </c>
      <c r="D179" s="1">
        <v>85442</v>
      </c>
      <c r="E179" s="85">
        <f t="shared" si="35"/>
        <v>15347.94323693192</v>
      </c>
      <c r="F179" s="86">
        <f t="shared" si="28"/>
        <v>0.64471454948525353</v>
      </c>
      <c r="G179" s="191">
        <f t="shared" si="29"/>
        <v>5076.2125698933523</v>
      </c>
      <c r="H179" s="191">
        <f t="shared" si="30"/>
        <v>28259.275376596292</v>
      </c>
      <c r="I179" s="191">
        <f t="shared" si="31"/>
        <v>2127.8335859013928</v>
      </c>
      <c r="J179" s="87">
        <f t="shared" si="32"/>
        <v>11845.649572713053</v>
      </c>
      <c r="K179" s="191">
        <f t="shared" si="36"/>
        <v>1788.009852330003</v>
      </c>
      <c r="L179" s="87">
        <f t="shared" si="33"/>
        <v>9953.8508479211268</v>
      </c>
      <c r="M179" s="88">
        <f t="shared" si="37"/>
        <v>38213.126224517415</v>
      </c>
      <c r="N179" s="88">
        <f t="shared" si="38"/>
        <v>123655.12622451741</v>
      </c>
      <c r="O179" s="88">
        <f t="shared" si="39"/>
        <v>22212.165659155275</v>
      </c>
      <c r="P179" s="89">
        <f t="shared" si="34"/>
        <v>0.93305703278694296</v>
      </c>
      <c r="Q179" s="199">
        <v>1527.2034457420741</v>
      </c>
      <c r="R179" s="89">
        <f t="shared" si="40"/>
        <v>1.8221252964379774E-2</v>
      </c>
      <c r="S179" s="89">
        <f t="shared" si="40"/>
        <v>1.1636743335007083E-2</v>
      </c>
      <c r="T179" s="91">
        <v>5567</v>
      </c>
      <c r="U179" s="194">
        <v>83913</v>
      </c>
      <c r="V179" s="194">
        <v>15171.397577291629</v>
      </c>
      <c r="W179" s="201"/>
      <c r="X179" s="88">
        <v>0</v>
      </c>
      <c r="Y179" s="88">
        <f t="shared" si="41"/>
        <v>0</v>
      </c>
    </row>
    <row r="180" spans="2:25" x14ac:dyDescent="0.25">
      <c r="B180" s="85">
        <v>3438</v>
      </c>
      <c r="C180" s="85" t="s">
        <v>196</v>
      </c>
      <c r="D180" s="1">
        <v>64708</v>
      </c>
      <c r="E180" s="85">
        <f t="shared" si="35"/>
        <v>19971.604938271605</v>
      </c>
      <c r="F180" s="86">
        <f t="shared" si="28"/>
        <v>0.83893874778554189</v>
      </c>
      <c r="G180" s="191">
        <f t="shared" si="29"/>
        <v>2302.0155490895418</v>
      </c>
      <c r="H180" s="191">
        <f t="shared" si="30"/>
        <v>7458.5303790501148</v>
      </c>
      <c r="I180" s="191">
        <f t="shared" si="31"/>
        <v>509.55199043250337</v>
      </c>
      <c r="J180" s="87">
        <f t="shared" si="32"/>
        <v>1650.9484490013108</v>
      </c>
      <c r="K180" s="191">
        <f t="shared" si="36"/>
        <v>169.72825686111355</v>
      </c>
      <c r="L180" s="87">
        <f t="shared" si="33"/>
        <v>549.91955223000798</v>
      </c>
      <c r="M180" s="88">
        <f t="shared" si="37"/>
        <v>8008.4499312801227</v>
      </c>
      <c r="N180" s="88">
        <f t="shared" si="38"/>
        <v>72716.44993128012</v>
      </c>
      <c r="O180" s="88">
        <f t="shared" si="39"/>
        <v>22443.348744222258</v>
      </c>
      <c r="P180" s="89">
        <f t="shared" si="34"/>
        <v>0.94276824270195736</v>
      </c>
      <c r="Q180" s="199">
        <v>190.62500704227386</v>
      </c>
      <c r="R180" s="89">
        <f t="shared" si="40"/>
        <v>7.0526925303995361E-2</v>
      </c>
      <c r="S180" s="89">
        <f t="shared" si="40"/>
        <v>1.2374845410938759E-2</v>
      </c>
      <c r="T180" s="91">
        <v>3240</v>
      </c>
      <c r="U180" s="194">
        <v>60445</v>
      </c>
      <c r="V180" s="194">
        <v>19727.48041775457</v>
      </c>
      <c r="W180" s="201"/>
      <c r="X180" s="88">
        <v>0</v>
      </c>
      <c r="Y180" s="88">
        <f t="shared" si="41"/>
        <v>0</v>
      </c>
    </row>
    <row r="181" spans="2:25" x14ac:dyDescent="0.25">
      <c r="B181" s="85">
        <v>3439</v>
      </c>
      <c r="C181" s="85" t="s">
        <v>197</v>
      </c>
      <c r="D181" s="1">
        <v>85414</v>
      </c>
      <c r="E181" s="85">
        <f t="shared" si="35"/>
        <v>19341.9384057971</v>
      </c>
      <c r="F181" s="86">
        <f t="shared" si="28"/>
        <v>0.81248861251051774</v>
      </c>
      <c r="G181" s="191">
        <f t="shared" si="29"/>
        <v>2679.8154685742447</v>
      </c>
      <c r="H181" s="191">
        <f t="shared" si="30"/>
        <v>11834.065109223866</v>
      </c>
      <c r="I181" s="191">
        <f t="shared" si="31"/>
        <v>729.93527679857993</v>
      </c>
      <c r="J181" s="87">
        <f t="shared" si="32"/>
        <v>3223.3941823425289</v>
      </c>
      <c r="K181" s="191">
        <f t="shared" si="36"/>
        <v>390.11154322719011</v>
      </c>
      <c r="L181" s="87">
        <f t="shared" si="33"/>
        <v>1722.7325748912715</v>
      </c>
      <c r="M181" s="88">
        <f t="shared" si="37"/>
        <v>13556.797684115138</v>
      </c>
      <c r="N181" s="88">
        <f t="shared" si="38"/>
        <v>98970.797684115139</v>
      </c>
      <c r="O181" s="88">
        <f t="shared" si="39"/>
        <v>22411.865417598539</v>
      </c>
      <c r="P181" s="89">
        <f t="shared" si="34"/>
        <v>0.94144573593820635</v>
      </c>
      <c r="Q181" s="199">
        <v>-388.50739780904769</v>
      </c>
      <c r="R181" s="89">
        <f t="shared" si="40"/>
        <v>2.3326584159008949E-2</v>
      </c>
      <c r="S181" s="89">
        <f t="shared" si="40"/>
        <v>1.6142905692312894E-2</v>
      </c>
      <c r="T181" s="91">
        <v>4416</v>
      </c>
      <c r="U181" s="194">
        <v>83467</v>
      </c>
      <c r="V181" s="194">
        <v>19034.66362599772</v>
      </c>
      <c r="W181" s="201"/>
      <c r="X181" s="88">
        <v>0</v>
      </c>
      <c r="Y181" s="88">
        <f t="shared" si="41"/>
        <v>0</v>
      </c>
    </row>
    <row r="182" spans="2:25" x14ac:dyDescent="0.25">
      <c r="B182" s="85">
        <v>3440</v>
      </c>
      <c r="C182" s="85" t="s">
        <v>198</v>
      </c>
      <c r="D182" s="1">
        <v>111271</v>
      </c>
      <c r="E182" s="85">
        <f t="shared" si="35"/>
        <v>21559.968998256154</v>
      </c>
      <c r="F182" s="86">
        <f t="shared" si="28"/>
        <v>0.90566048395194532</v>
      </c>
      <c r="G182" s="191">
        <f t="shared" si="29"/>
        <v>1348.9971130988124</v>
      </c>
      <c r="H182" s="191">
        <f t="shared" si="30"/>
        <v>6962.1741007029714</v>
      </c>
      <c r="I182" s="191">
        <f t="shared" si="31"/>
        <v>0</v>
      </c>
      <c r="J182" s="87">
        <f t="shared" si="32"/>
        <v>0</v>
      </c>
      <c r="K182" s="191">
        <f t="shared" si="36"/>
        <v>-339.82373357138982</v>
      </c>
      <c r="L182" s="87">
        <f t="shared" si="33"/>
        <v>-1753.8302889619429</v>
      </c>
      <c r="M182" s="88">
        <f t="shared" si="37"/>
        <v>5208.3438117410287</v>
      </c>
      <c r="N182" s="88">
        <f t="shared" si="38"/>
        <v>116479.34381174103</v>
      </c>
      <c r="O182" s="88">
        <f t="shared" si="39"/>
        <v>22569.142377783573</v>
      </c>
      <c r="P182" s="89">
        <f t="shared" si="34"/>
        <v>0.94805240257521273</v>
      </c>
      <c r="Q182" s="199">
        <v>369.39959411519067</v>
      </c>
      <c r="R182" s="89">
        <f t="shared" si="40"/>
        <v>3.4559384123324099E-2</v>
      </c>
      <c r="S182" s="89">
        <f t="shared" si="40"/>
        <v>1.8723268768597843E-2</v>
      </c>
      <c r="T182" s="91">
        <v>5161</v>
      </c>
      <c r="U182" s="194">
        <v>107554</v>
      </c>
      <c r="V182" s="194">
        <v>21163.715072805982</v>
      </c>
      <c r="W182" s="201"/>
      <c r="X182" s="88">
        <v>0</v>
      </c>
      <c r="Y182" s="88">
        <f t="shared" si="41"/>
        <v>0</v>
      </c>
    </row>
    <row r="183" spans="2:25" x14ac:dyDescent="0.25">
      <c r="B183" s="85">
        <v>3441</v>
      </c>
      <c r="C183" s="85" t="s">
        <v>199</v>
      </c>
      <c r="D183" s="1">
        <v>118020</v>
      </c>
      <c r="E183" s="85">
        <f t="shared" si="35"/>
        <v>19255.996084189916</v>
      </c>
      <c r="F183" s="86">
        <f t="shared" si="28"/>
        <v>0.80887846981573874</v>
      </c>
      <c r="G183" s="191">
        <f t="shared" si="29"/>
        <v>2731.3808615385556</v>
      </c>
      <c r="H183" s="191">
        <f t="shared" si="30"/>
        <v>16740.633300369806</v>
      </c>
      <c r="I183" s="191">
        <f t="shared" si="31"/>
        <v>760.01508936109451</v>
      </c>
      <c r="J183" s="87">
        <f t="shared" si="32"/>
        <v>4658.1324826941482</v>
      </c>
      <c r="K183" s="191">
        <f t="shared" si="36"/>
        <v>420.19135578970469</v>
      </c>
      <c r="L183" s="87">
        <f t="shared" si="33"/>
        <v>2575.3528196351003</v>
      </c>
      <c r="M183" s="88">
        <f t="shared" si="37"/>
        <v>19315.986120004905</v>
      </c>
      <c r="N183" s="88">
        <f t="shared" si="38"/>
        <v>137335.98612000491</v>
      </c>
      <c r="O183" s="88">
        <f t="shared" si="39"/>
        <v>22407.568301518175</v>
      </c>
      <c r="P183" s="89">
        <f t="shared" si="34"/>
        <v>0.94126522880346719</v>
      </c>
      <c r="Q183" s="199">
        <v>-83.644778345042141</v>
      </c>
      <c r="R183" s="89">
        <f t="shared" si="40"/>
        <v>2.3652780307564205E-2</v>
      </c>
      <c r="S183" s="89">
        <f t="shared" si="40"/>
        <v>1.5301884726657378E-2</v>
      </c>
      <c r="T183" s="91">
        <v>6129</v>
      </c>
      <c r="U183" s="194">
        <v>115293</v>
      </c>
      <c r="V183" s="194">
        <v>18965.783846027305</v>
      </c>
      <c r="W183" s="201"/>
      <c r="X183" s="88">
        <v>0</v>
      </c>
      <c r="Y183" s="88">
        <f t="shared" si="41"/>
        <v>0</v>
      </c>
    </row>
    <row r="184" spans="2:25" x14ac:dyDescent="0.25">
      <c r="B184" s="85">
        <v>3442</v>
      </c>
      <c r="C184" s="85" t="s">
        <v>200</v>
      </c>
      <c r="D184" s="1">
        <v>272745</v>
      </c>
      <c r="E184" s="85">
        <f t="shared" si="35"/>
        <v>18309.948979591838</v>
      </c>
      <c r="F184" s="86">
        <f t="shared" si="28"/>
        <v>0.76913826988034306</v>
      </c>
      <c r="G184" s="191">
        <f t="shared" si="29"/>
        <v>3299.0091242974017</v>
      </c>
      <c r="H184" s="191">
        <f t="shared" si="30"/>
        <v>49142.039915534093</v>
      </c>
      <c r="I184" s="191">
        <f t="shared" si="31"/>
        <v>1091.1315759704216</v>
      </c>
      <c r="J184" s="87">
        <f t="shared" si="32"/>
        <v>16253.495955655402</v>
      </c>
      <c r="K184" s="191">
        <f t="shared" si="36"/>
        <v>751.30784239903187</v>
      </c>
      <c r="L184" s="87">
        <f t="shared" si="33"/>
        <v>11191.481620375978</v>
      </c>
      <c r="M184" s="88">
        <f t="shared" si="37"/>
        <v>60333.521535910069</v>
      </c>
      <c r="N184" s="88">
        <f t="shared" si="38"/>
        <v>333078.52153591008</v>
      </c>
      <c r="O184" s="88">
        <f t="shared" si="39"/>
        <v>22360.265946288273</v>
      </c>
      <c r="P184" s="89">
        <f t="shared" si="34"/>
        <v>0.93927821880669748</v>
      </c>
      <c r="Q184" s="199">
        <v>922.67287188320188</v>
      </c>
      <c r="R184" s="89">
        <f t="shared" si="40"/>
        <v>-1.5705691508749644E-2</v>
      </c>
      <c r="S184" s="89">
        <f t="shared" si="40"/>
        <v>-2.0265056928049811E-2</v>
      </c>
      <c r="T184" s="91">
        <v>14896</v>
      </c>
      <c r="U184" s="194">
        <v>277097</v>
      </c>
      <c r="V184" s="194">
        <v>18688.676063937412</v>
      </c>
      <c r="W184" s="201"/>
      <c r="X184" s="88">
        <v>0</v>
      </c>
      <c r="Y184" s="88">
        <f t="shared" si="41"/>
        <v>0</v>
      </c>
    </row>
    <row r="185" spans="2:25" x14ac:dyDescent="0.25">
      <c r="B185" s="85">
        <v>3443</v>
      </c>
      <c r="C185" s="85" t="s">
        <v>201</v>
      </c>
      <c r="D185" s="1">
        <v>232584</v>
      </c>
      <c r="E185" s="85">
        <f t="shared" si="35"/>
        <v>17057.865786578659</v>
      </c>
      <c r="F185" s="86">
        <f t="shared" si="28"/>
        <v>0.71654254162933628</v>
      </c>
      <c r="G185" s="191">
        <f t="shared" si="29"/>
        <v>4050.2590401053094</v>
      </c>
      <c r="H185" s="191">
        <f t="shared" si="30"/>
        <v>55225.282011835894</v>
      </c>
      <c r="I185" s="191">
        <f t="shared" si="31"/>
        <v>1529.3606935250343</v>
      </c>
      <c r="J185" s="87">
        <f t="shared" si="32"/>
        <v>20852.833056213844</v>
      </c>
      <c r="K185" s="191">
        <f t="shared" si="36"/>
        <v>1189.5369599536446</v>
      </c>
      <c r="L185" s="87">
        <f t="shared" si="33"/>
        <v>16219.336448967942</v>
      </c>
      <c r="M185" s="88">
        <f t="shared" si="37"/>
        <v>71444.618460803831</v>
      </c>
      <c r="N185" s="88">
        <f t="shared" si="38"/>
        <v>304028.61846080382</v>
      </c>
      <c r="O185" s="88">
        <f t="shared" si="39"/>
        <v>22297.661786637611</v>
      </c>
      <c r="P185" s="89">
        <f t="shared" si="34"/>
        <v>0.93664843239414708</v>
      </c>
      <c r="Q185" s="199">
        <v>2488.582321302878</v>
      </c>
      <c r="R185" s="89">
        <f t="shared" si="40"/>
        <v>6.4998571935503411E-3</v>
      </c>
      <c r="S185" s="89">
        <f t="shared" si="40"/>
        <v>1.8493628038773566E-3</v>
      </c>
      <c r="T185" s="91">
        <v>13635</v>
      </c>
      <c r="U185" s="194">
        <v>231082</v>
      </c>
      <c r="V185" s="194">
        <v>17026.377836722662</v>
      </c>
      <c r="W185" s="201"/>
      <c r="X185" s="88">
        <v>0</v>
      </c>
      <c r="Y185" s="88">
        <f t="shared" si="41"/>
        <v>0</v>
      </c>
    </row>
    <row r="186" spans="2:25" x14ac:dyDescent="0.25">
      <c r="B186" s="85">
        <v>3446</v>
      </c>
      <c r="C186" s="85" t="s">
        <v>202</v>
      </c>
      <c r="D186" s="1">
        <v>269965</v>
      </c>
      <c r="E186" s="85">
        <f t="shared" si="35"/>
        <v>19897.184551886792</v>
      </c>
      <c r="F186" s="86">
        <f t="shared" si="28"/>
        <v>0.83581260214244701</v>
      </c>
      <c r="G186" s="191">
        <f t="shared" si="29"/>
        <v>2346.6677809204293</v>
      </c>
      <c r="H186" s="191">
        <f t="shared" si="30"/>
        <v>31839.588451528387</v>
      </c>
      <c r="I186" s="191">
        <f t="shared" si="31"/>
        <v>535.59912566718776</v>
      </c>
      <c r="J186" s="87">
        <f t="shared" si="32"/>
        <v>7267.0089370524038</v>
      </c>
      <c r="K186" s="191">
        <f t="shared" si="36"/>
        <v>195.77539209579794</v>
      </c>
      <c r="L186" s="87">
        <f t="shared" si="33"/>
        <v>2656.2805199557865</v>
      </c>
      <c r="M186" s="88">
        <f t="shared" si="37"/>
        <v>34495.868971484175</v>
      </c>
      <c r="N186" s="88">
        <f t="shared" si="38"/>
        <v>304460.86897148419</v>
      </c>
      <c r="O186" s="88">
        <f t="shared" si="39"/>
        <v>22439.627724903025</v>
      </c>
      <c r="P186" s="89">
        <f t="shared" si="34"/>
        <v>0.94261193541980293</v>
      </c>
      <c r="Q186" s="199">
        <v>1971.0642270214666</v>
      </c>
      <c r="R186" s="89">
        <f t="shared" si="40"/>
        <v>1.9497586876232053E-2</v>
      </c>
      <c r="S186" s="89">
        <f t="shared" si="40"/>
        <v>2.4381677615247139E-2</v>
      </c>
      <c r="T186" s="91">
        <v>13568</v>
      </c>
      <c r="U186" s="194">
        <v>264802</v>
      </c>
      <c r="V186" s="194">
        <v>19423.604489107311</v>
      </c>
      <c r="W186" s="201"/>
      <c r="X186" s="88">
        <v>0</v>
      </c>
      <c r="Y186" s="88">
        <f t="shared" si="41"/>
        <v>0</v>
      </c>
    </row>
    <row r="187" spans="2:25" x14ac:dyDescent="0.25">
      <c r="B187" s="85">
        <v>3447</v>
      </c>
      <c r="C187" s="85" t="s">
        <v>203</v>
      </c>
      <c r="D187" s="1">
        <v>85127</v>
      </c>
      <c r="E187" s="85">
        <f t="shared" si="35"/>
        <v>15299.604601006469</v>
      </c>
      <c r="F187" s="86">
        <f t="shared" si="28"/>
        <v>0.64268400888432031</v>
      </c>
      <c r="G187" s="191">
        <f t="shared" si="29"/>
        <v>5105.2157514486235</v>
      </c>
      <c r="H187" s="191">
        <f t="shared" si="30"/>
        <v>28405.420441060141</v>
      </c>
      <c r="I187" s="191">
        <f t="shared" si="31"/>
        <v>2144.7521084753007</v>
      </c>
      <c r="J187" s="87">
        <f t="shared" si="32"/>
        <v>11933.400731556574</v>
      </c>
      <c r="K187" s="191">
        <f t="shared" si="36"/>
        <v>1804.9283749039109</v>
      </c>
      <c r="L187" s="87">
        <f t="shared" si="33"/>
        <v>10042.62147796536</v>
      </c>
      <c r="M187" s="88">
        <f t="shared" si="37"/>
        <v>38448.041919025505</v>
      </c>
      <c r="N187" s="88">
        <f t="shared" si="38"/>
        <v>123575.04191902551</v>
      </c>
      <c r="O187" s="88">
        <f t="shared" si="39"/>
        <v>22209.748727359005</v>
      </c>
      <c r="P187" s="89">
        <f t="shared" si="34"/>
        <v>0.93295550575689634</v>
      </c>
      <c r="Q187" s="199">
        <v>1389.052635550368</v>
      </c>
      <c r="R187" s="89">
        <f t="shared" si="40"/>
        <v>-1.7463065558633424E-2</v>
      </c>
      <c r="S187" s="89">
        <f t="shared" si="40"/>
        <v>-2.2584124347058986E-2</v>
      </c>
      <c r="T187" s="91">
        <v>5564</v>
      </c>
      <c r="U187" s="194">
        <v>86640</v>
      </c>
      <c r="V187" s="194">
        <v>15653.116531165311</v>
      </c>
      <c r="W187" s="201"/>
      <c r="X187" s="88">
        <v>0</v>
      </c>
      <c r="Y187" s="88">
        <f t="shared" si="41"/>
        <v>0</v>
      </c>
    </row>
    <row r="188" spans="2:25" x14ac:dyDescent="0.25">
      <c r="B188" s="85">
        <v>3448</v>
      </c>
      <c r="C188" s="85" t="s">
        <v>204</v>
      </c>
      <c r="D188" s="1">
        <v>105894</v>
      </c>
      <c r="E188" s="85">
        <f t="shared" si="35"/>
        <v>16223.992645932281</v>
      </c>
      <c r="F188" s="86">
        <f t="shared" si="28"/>
        <v>0.68151438587580015</v>
      </c>
      <c r="G188" s="191">
        <f t="shared" si="29"/>
        <v>4550.5829244931356</v>
      </c>
      <c r="H188" s="191">
        <f t="shared" si="30"/>
        <v>29701.654748166697</v>
      </c>
      <c r="I188" s="191">
        <f t="shared" si="31"/>
        <v>1821.2162927512663</v>
      </c>
      <c r="J188" s="87">
        <f t="shared" si="32"/>
        <v>11887.078742787517</v>
      </c>
      <c r="K188" s="191">
        <f t="shared" si="36"/>
        <v>1481.3925591798766</v>
      </c>
      <c r="L188" s="87">
        <f t="shared" si="33"/>
        <v>9669.0492337670548</v>
      </c>
      <c r="M188" s="88">
        <f t="shared" si="37"/>
        <v>39370.703981933751</v>
      </c>
      <c r="N188" s="88">
        <f t="shared" si="38"/>
        <v>145264.70398193377</v>
      </c>
      <c r="O188" s="88">
        <f t="shared" si="39"/>
        <v>22255.968129605295</v>
      </c>
      <c r="P188" s="89">
        <f t="shared" si="34"/>
        <v>0.93489702460647039</v>
      </c>
      <c r="Q188" s="199">
        <v>1279.2627070879316</v>
      </c>
      <c r="R188" s="89">
        <f t="shared" si="40"/>
        <v>-3.5318982244855197E-2</v>
      </c>
      <c r="S188" s="89">
        <f t="shared" si="40"/>
        <v>-2.7929055649519325E-2</v>
      </c>
      <c r="T188" s="91">
        <v>6527</v>
      </c>
      <c r="U188" s="194">
        <v>109771</v>
      </c>
      <c r="V188" s="194">
        <v>16690.13227915463</v>
      </c>
      <c r="W188" s="201"/>
      <c r="X188" s="88">
        <v>0</v>
      </c>
      <c r="Y188" s="88">
        <f t="shared" si="41"/>
        <v>0</v>
      </c>
    </row>
    <row r="189" spans="2:25" x14ac:dyDescent="0.25">
      <c r="B189" s="85">
        <v>3449</v>
      </c>
      <c r="C189" s="85" t="s">
        <v>205</v>
      </c>
      <c r="D189" s="1">
        <v>56089</v>
      </c>
      <c r="E189" s="85">
        <f t="shared" si="35"/>
        <v>19570.481507327288</v>
      </c>
      <c r="F189" s="86">
        <f t="shared" si="28"/>
        <v>0.82208892575551595</v>
      </c>
      <c r="G189" s="191">
        <f t="shared" si="29"/>
        <v>2542.689607656132</v>
      </c>
      <c r="H189" s="191">
        <f t="shared" si="30"/>
        <v>7287.348415542474</v>
      </c>
      <c r="I189" s="191">
        <f t="shared" si="31"/>
        <v>649.94519126301429</v>
      </c>
      <c r="J189" s="87">
        <f t="shared" si="32"/>
        <v>1862.742918159799</v>
      </c>
      <c r="K189" s="191">
        <f t="shared" si="36"/>
        <v>310.12145769162447</v>
      </c>
      <c r="L189" s="87">
        <f t="shared" si="33"/>
        <v>888.80809774419572</v>
      </c>
      <c r="M189" s="88">
        <f t="shared" si="37"/>
        <v>8176.1565132866699</v>
      </c>
      <c r="N189" s="88">
        <f t="shared" si="38"/>
        <v>64265.156513286667</v>
      </c>
      <c r="O189" s="88">
        <f t="shared" si="39"/>
        <v>22423.29257267504</v>
      </c>
      <c r="P189" s="89">
        <f t="shared" si="34"/>
        <v>0.94192575160045589</v>
      </c>
      <c r="Q189" s="199">
        <v>215.07400314294046</v>
      </c>
      <c r="R189" s="89">
        <f t="shared" si="40"/>
        <v>0.18074647916973666</v>
      </c>
      <c r="S189" s="89">
        <f t="shared" si="40"/>
        <v>0.19022211385951474</v>
      </c>
      <c r="T189" s="91">
        <v>2866</v>
      </c>
      <c r="U189" s="194">
        <v>47503</v>
      </c>
      <c r="V189" s="194">
        <v>16442.713741779164</v>
      </c>
      <c r="W189" s="201"/>
      <c r="X189" s="88">
        <v>0</v>
      </c>
      <c r="Y189" s="88">
        <f t="shared" si="41"/>
        <v>0</v>
      </c>
    </row>
    <row r="190" spans="2:25" x14ac:dyDescent="0.25">
      <c r="B190" s="85">
        <v>3450</v>
      </c>
      <c r="C190" s="85" t="s">
        <v>206</v>
      </c>
      <c r="D190" s="1">
        <v>21944</v>
      </c>
      <c r="E190" s="85">
        <f t="shared" si="35"/>
        <v>17711.057304277641</v>
      </c>
      <c r="F190" s="86">
        <f t="shared" si="28"/>
        <v>0.7439808809924594</v>
      </c>
      <c r="G190" s="191">
        <f t="shared" si="29"/>
        <v>3658.3441294859199</v>
      </c>
      <c r="H190" s="191">
        <f t="shared" si="30"/>
        <v>4532.6883764330551</v>
      </c>
      <c r="I190" s="191">
        <f t="shared" si="31"/>
        <v>1300.7436623303904</v>
      </c>
      <c r="J190" s="87">
        <f t="shared" si="32"/>
        <v>1611.6213976273536</v>
      </c>
      <c r="K190" s="191">
        <f t="shared" si="36"/>
        <v>960.91992875900064</v>
      </c>
      <c r="L190" s="87">
        <f t="shared" si="33"/>
        <v>1190.5797917324019</v>
      </c>
      <c r="M190" s="88">
        <f t="shared" si="37"/>
        <v>5723.2681681654567</v>
      </c>
      <c r="N190" s="88">
        <f t="shared" si="38"/>
        <v>27667.268168165458</v>
      </c>
      <c r="O190" s="88">
        <f t="shared" si="39"/>
        <v>22330.321362522565</v>
      </c>
      <c r="P190" s="89">
        <f t="shared" si="34"/>
        <v>0.93802034936230339</v>
      </c>
      <c r="Q190" s="199">
        <v>1.1846091744992009</v>
      </c>
      <c r="R190" s="89">
        <f t="shared" si="40"/>
        <v>4.7946513849092647E-2</v>
      </c>
      <c r="S190" s="89">
        <f t="shared" si="40"/>
        <v>6.232511815533498E-2</v>
      </c>
      <c r="T190" s="91">
        <v>1239</v>
      </c>
      <c r="U190" s="194">
        <v>20940</v>
      </c>
      <c r="V190" s="194">
        <v>16671.974522292996</v>
      </c>
      <c r="W190" s="201"/>
      <c r="X190" s="88">
        <v>0</v>
      </c>
      <c r="Y190" s="88">
        <f t="shared" si="41"/>
        <v>0</v>
      </c>
    </row>
    <row r="191" spans="2:25" x14ac:dyDescent="0.25">
      <c r="B191" s="85">
        <v>3451</v>
      </c>
      <c r="C191" s="85" t="s">
        <v>207</v>
      </c>
      <c r="D191" s="1">
        <v>126847</v>
      </c>
      <c r="E191" s="85">
        <f t="shared" si="35"/>
        <v>19816.747383221373</v>
      </c>
      <c r="F191" s="86">
        <f t="shared" si="28"/>
        <v>0.83243371207506611</v>
      </c>
      <c r="G191" s="191">
        <f t="shared" si="29"/>
        <v>2394.9300821196812</v>
      </c>
      <c r="H191" s="191">
        <f t="shared" si="30"/>
        <v>15329.94745564808</v>
      </c>
      <c r="I191" s="191">
        <f t="shared" si="31"/>
        <v>563.75213470008453</v>
      </c>
      <c r="J191" s="87">
        <f t="shared" si="32"/>
        <v>3608.5774142152409</v>
      </c>
      <c r="K191" s="191">
        <f t="shared" si="36"/>
        <v>223.9284011286947</v>
      </c>
      <c r="L191" s="87">
        <f t="shared" si="33"/>
        <v>1433.3656956247748</v>
      </c>
      <c r="M191" s="88">
        <f t="shared" si="37"/>
        <v>16763.313151272854</v>
      </c>
      <c r="N191" s="88">
        <f t="shared" si="38"/>
        <v>143610.31315127286</v>
      </c>
      <c r="O191" s="88">
        <f t="shared" si="39"/>
        <v>22435.605866469745</v>
      </c>
      <c r="P191" s="89">
        <f t="shared" si="34"/>
        <v>0.94244299091643347</v>
      </c>
      <c r="Q191" s="199">
        <v>919.47867903629412</v>
      </c>
      <c r="R191" s="89">
        <f t="shared" si="40"/>
        <v>4.2752974894503075E-3</v>
      </c>
      <c r="S191" s="89">
        <f t="shared" si="40"/>
        <v>-3.098697039842546E-3</v>
      </c>
      <c r="T191" s="91">
        <v>6401</v>
      </c>
      <c r="U191" s="194">
        <v>126307</v>
      </c>
      <c r="V191" s="194">
        <v>19878.344350015737</v>
      </c>
      <c r="W191" s="201"/>
      <c r="X191" s="88">
        <v>0</v>
      </c>
      <c r="Y191" s="88">
        <f t="shared" si="41"/>
        <v>0</v>
      </c>
    </row>
    <row r="192" spans="2:25" x14ac:dyDescent="0.25">
      <c r="B192" s="85">
        <v>3452</v>
      </c>
      <c r="C192" s="85" t="s">
        <v>208</v>
      </c>
      <c r="D192" s="1">
        <v>47164</v>
      </c>
      <c r="E192" s="85">
        <f t="shared" si="35"/>
        <v>22555.714968914395</v>
      </c>
      <c r="F192" s="86">
        <f t="shared" si="28"/>
        <v>0.94748836309928941</v>
      </c>
      <c r="G192" s="191">
        <f t="shared" si="29"/>
        <v>751.54953070386762</v>
      </c>
      <c r="H192" s="191">
        <f t="shared" si="30"/>
        <v>1571.4900687017871</v>
      </c>
      <c r="I192" s="191">
        <f t="shared" si="31"/>
        <v>0</v>
      </c>
      <c r="J192" s="87">
        <f t="shared" si="32"/>
        <v>0</v>
      </c>
      <c r="K192" s="191">
        <f t="shared" si="36"/>
        <v>-339.82373357138982</v>
      </c>
      <c r="L192" s="87">
        <f t="shared" si="33"/>
        <v>-710.57142689777606</v>
      </c>
      <c r="M192" s="88">
        <f t="shared" si="37"/>
        <v>860.91864180401103</v>
      </c>
      <c r="N192" s="88">
        <f t="shared" si="38"/>
        <v>48024.918641804012</v>
      </c>
      <c r="O192" s="88">
        <f t="shared" si="39"/>
        <v>22967.440766046875</v>
      </c>
      <c r="P192" s="89">
        <f t="shared" si="34"/>
        <v>0.96478355423415052</v>
      </c>
      <c r="Q192" s="199">
        <v>-422.77776568593492</v>
      </c>
      <c r="R192" s="89">
        <f t="shared" si="40"/>
        <v>1.4323196696632113E-2</v>
      </c>
      <c r="S192" s="89">
        <f t="shared" si="40"/>
        <v>2.4024996760684158E-2</v>
      </c>
      <c r="T192" s="91">
        <v>2091</v>
      </c>
      <c r="U192" s="194">
        <v>46498</v>
      </c>
      <c r="V192" s="194">
        <v>22026.52771198484</v>
      </c>
      <c r="W192" s="201"/>
      <c r="X192" s="88">
        <v>0</v>
      </c>
      <c r="Y192" s="88">
        <f t="shared" si="41"/>
        <v>0</v>
      </c>
    </row>
    <row r="193" spans="2:28" x14ac:dyDescent="0.25">
      <c r="B193" s="85">
        <v>3453</v>
      </c>
      <c r="C193" s="85" t="s">
        <v>209</v>
      </c>
      <c r="D193" s="1">
        <v>72035</v>
      </c>
      <c r="E193" s="85">
        <f t="shared" si="35"/>
        <v>21888.483743542994</v>
      </c>
      <c r="F193" s="86">
        <f t="shared" si="28"/>
        <v>0.91946026368381295</v>
      </c>
      <c r="G193" s="191">
        <f t="shared" si="29"/>
        <v>1151.8882659267081</v>
      </c>
      <c r="H193" s="191">
        <f t="shared" si="30"/>
        <v>3790.8642831647962</v>
      </c>
      <c r="I193" s="191">
        <f t="shared" si="31"/>
        <v>0</v>
      </c>
      <c r="J193" s="87">
        <f t="shared" si="32"/>
        <v>0</v>
      </c>
      <c r="K193" s="191">
        <f t="shared" si="36"/>
        <v>-339.82373357138982</v>
      </c>
      <c r="L193" s="87">
        <f t="shared" si="33"/>
        <v>-1118.359907183444</v>
      </c>
      <c r="M193" s="88">
        <f t="shared" si="37"/>
        <v>2672.5043759813525</v>
      </c>
      <c r="N193" s="88">
        <f t="shared" si="38"/>
        <v>74707.504375981356</v>
      </c>
      <c r="O193" s="88">
        <f t="shared" si="39"/>
        <v>22700.548275898316</v>
      </c>
      <c r="P193" s="89">
        <f t="shared" si="34"/>
        <v>0.95357231446795998</v>
      </c>
      <c r="Q193" s="199">
        <v>-193.49671299493502</v>
      </c>
      <c r="R193" s="89">
        <f t="shared" si="40"/>
        <v>1.1244630373136423E-2</v>
      </c>
      <c r="S193" s="89">
        <f t="shared" si="40"/>
        <v>-7.3912550184154573E-4</v>
      </c>
      <c r="T193" s="91">
        <v>3291</v>
      </c>
      <c r="U193" s="194">
        <v>71234</v>
      </c>
      <c r="V193" s="194">
        <v>21904.674046740467</v>
      </c>
      <c r="W193" s="201"/>
      <c r="X193" s="88">
        <v>0</v>
      </c>
      <c r="Y193" s="88">
        <f t="shared" si="41"/>
        <v>0</v>
      </c>
    </row>
    <row r="194" spans="2:28" x14ac:dyDescent="0.25">
      <c r="B194" s="85">
        <v>3454</v>
      </c>
      <c r="C194" s="85" t="s">
        <v>210</v>
      </c>
      <c r="D194" s="1">
        <v>37633</v>
      </c>
      <c r="E194" s="85">
        <f t="shared" si="35"/>
        <v>23003.056234718828</v>
      </c>
      <c r="F194" s="86">
        <f t="shared" si="28"/>
        <v>0.96627963813836237</v>
      </c>
      <c r="G194" s="191">
        <f t="shared" si="29"/>
        <v>483.14477122120803</v>
      </c>
      <c r="H194" s="191">
        <f t="shared" si="30"/>
        <v>790.42484571789635</v>
      </c>
      <c r="I194" s="191">
        <f t="shared" si="31"/>
        <v>0</v>
      </c>
      <c r="J194" s="87">
        <f t="shared" si="32"/>
        <v>0</v>
      </c>
      <c r="K194" s="191">
        <f t="shared" si="36"/>
        <v>-339.82373357138982</v>
      </c>
      <c r="L194" s="87">
        <f t="shared" si="33"/>
        <v>-555.95162812279375</v>
      </c>
      <c r="M194" s="88">
        <f t="shared" si="37"/>
        <v>234.4732175951026</v>
      </c>
      <c r="N194" s="88">
        <f t="shared" si="38"/>
        <v>37867.473217595099</v>
      </c>
      <c r="O194" s="88">
        <f t="shared" si="39"/>
        <v>23146.377272368642</v>
      </c>
      <c r="P194" s="89">
        <f t="shared" si="34"/>
        <v>0.97230006424977944</v>
      </c>
      <c r="Q194" s="199">
        <v>123.38650183538937</v>
      </c>
      <c r="R194" s="89">
        <f t="shared" si="40"/>
        <v>0.1779454112933517</v>
      </c>
      <c r="S194" s="89">
        <f t="shared" si="40"/>
        <v>0.14266465019715721</v>
      </c>
      <c r="T194" s="91">
        <v>1636</v>
      </c>
      <c r="U194" s="194">
        <v>31948</v>
      </c>
      <c r="V194" s="194">
        <v>20131.064902331444</v>
      </c>
      <c r="W194" s="201"/>
      <c r="X194" s="88">
        <v>0</v>
      </c>
      <c r="Y194" s="88">
        <f t="shared" si="41"/>
        <v>0</v>
      </c>
    </row>
    <row r="195" spans="2:28" ht="32.1" customHeight="1" x14ac:dyDescent="0.25">
      <c r="B195" s="85">
        <v>3801</v>
      </c>
      <c r="C195" s="85" t="s">
        <v>211</v>
      </c>
      <c r="D195" s="1">
        <v>522565</v>
      </c>
      <c r="E195" s="85">
        <f t="shared" si="35"/>
        <v>18877.429376490138</v>
      </c>
      <c r="F195" s="86">
        <f t="shared" si="28"/>
        <v>0.79297617850301905</v>
      </c>
      <c r="G195" s="191">
        <f t="shared" si="29"/>
        <v>2958.5208861584219</v>
      </c>
      <c r="H195" s="191">
        <f t="shared" si="30"/>
        <v>81897.77517063744</v>
      </c>
      <c r="I195" s="191">
        <f t="shared" si="31"/>
        <v>892.51343705601676</v>
      </c>
      <c r="J195" s="87">
        <f t="shared" si="32"/>
        <v>24706.556964584655</v>
      </c>
      <c r="K195" s="191">
        <f t="shared" si="36"/>
        <v>552.68970348462699</v>
      </c>
      <c r="L195" s="87">
        <f t="shared" si="33"/>
        <v>15299.556371861445</v>
      </c>
      <c r="M195" s="88">
        <f t="shared" si="37"/>
        <v>97197.331542498883</v>
      </c>
      <c r="N195" s="88">
        <f t="shared" si="38"/>
        <v>619762.3315424989</v>
      </c>
      <c r="O195" s="88">
        <f t="shared" si="39"/>
        <v>22388.639966133189</v>
      </c>
      <c r="P195" s="89">
        <f t="shared" si="34"/>
        <v>0.94047011423783133</v>
      </c>
      <c r="Q195" s="199">
        <v>1060.5759089334024</v>
      </c>
      <c r="R195" s="92">
        <f t="shared" si="40"/>
        <v>1.7835717402144104E-2</v>
      </c>
      <c r="S195" s="92">
        <f t="shared" si="40"/>
        <v>1.1217321725083702E-2</v>
      </c>
      <c r="T195" s="91">
        <v>27682</v>
      </c>
      <c r="U195" s="194">
        <v>513408</v>
      </c>
      <c r="V195" s="194">
        <v>18668.02414369864</v>
      </c>
      <c r="W195" s="201"/>
      <c r="X195" s="88">
        <v>0</v>
      </c>
      <c r="Y195" s="88">
        <f t="shared" si="41"/>
        <v>0</v>
      </c>
      <c r="Z195" s="192"/>
      <c r="AB195" s="45"/>
    </row>
    <row r="196" spans="2:28" x14ac:dyDescent="0.25">
      <c r="B196" s="85">
        <v>3802</v>
      </c>
      <c r="C196" s="85" t="s">
        <v>212</v>
      </c>
      <c r="D196" s="1">
        <v>546895</v>
      </c>
      <c r="E196" s="85">
        <f t="shared" si="35"/>
        <v>20869.075784171564</v>
      </c>
      <c r="F196" s="86">
        <f t="shared" si="28"/>
        <v>0.87663842540086045</v>
      </c>
      <c r="G196" s="191">
        <f t="shared" si="29"/>
        <v>1763.5330415495664</v>
      </c>
      <c r="H196" s="191">
        <f t="shared" si="30"/>
        <v>46215.146886847935</v>
      </c>
      <c r="I196" s="191">
        <f t="shared" si="31"/>
        <v>195.43719436751761</v>
      </c>
      <c r="J196" s="87">
        <f t="shared" si="32"/>
        <v>5121.6271155951663</v>
      </c>
      <c r="K196" s="191">
        <f t="shared" si="36"/>
        <v>-144.38653920387222</v>
      </c>
      <c r="L196" s="87">
        <f t="shared" si="33"/>
        <v>-3783.7936463766755</v>
      </c>
      <c r="M196" s="88">
        <f t="shared" si="37"/>
        <v>42431.353240471261</v>
      </c>
      <c r="N196" s="88">
        <f t="shared" si="38"/>
        <v>589326.35324047122</v>
      </c>
      <c r="O196" s="88">
        <f t="shared" si="39"/>
        <v>22488.222286517255</v>
      </c>
      <c r="P196" s="89">
        <f t="shared" si="34"/>
        <v>0.94465322658272322</v>
      </c>
      <c r="Q196" s="199">
        <v>1100.8772946141398</v>
      </c>
      <c r="R196" s="92">
        <f t="shared" si="40"/>
        <v>1.910964519976148E-2</v>
      </c>
      <c r="S196" s="93">
        <f t="shared" si="40"/>
        <v>-1.3067695041183783E-3</v>
      </c>
      <c r="T196" s="91">
        <v>26206</v>
      </c>
      <c r="U196" s="194">
        <v>536640</v>
      </c>
      <c r="V196" s="194">
        <v>20896.382539620732</v>
      </c>
      <c r="W196" s="201"/>
      <c r="X196" s="88">
        <v>0</v>
      </c>
      <c r="Y196" s="88">
        <f t="shared" si="41"/>
        <v>0</v>
      </c>
      <c r="Z196" s="1"/>
      <c r="AA196" s="1"/>
    </row>
    <row r="197" spans="2:28" x14ac:dyDescent="0.25">
      <c r="B197" s="85">
        <v>3803</v>
      </c>
      <c r="C197" s="85" t="s">
        <v>213</v>
      </c>
      <c r="D197" s="1">
        <v>1332269</v>
      </c>
      <c r="E197" s="85">
        <f t="shared" si="35"/>
        <v>22750.106726319565</v>
      </c>
      <c r="F197" s="86">
        <f t="shared" si="28"/>
        <v>0.95565409529964995</v>
      </c>
      <c r="G197" s="191">
        <f t="shared" si="29"/>
        <v>634.91447626076547</v>
      </c>
      <c r="H197" s="191">
        <f t="shared" si="30"/>
        <v>37181.226644306691</v>
      </c>
      <c r="I197" s="191">
        <f t="shared" si="31"/>
        <v>0</v>
      </c>
      <c r="J197" s="87">
        <f t="shared" si="32"/>
        <v>0</v>
      </c>
      <c r="K197" s="191">
        <f t="shared" si="36"/>
        <v>-339.82373357138982</v>
      </c>
      <c r="L197" s="87">
        <f t="shared" si="33"/>
        <v>-19900.417661674161</v>
      </c>
      <c r="M197" s="88">
        <f t="shared" si="37"/>
        <v>17280.80898263253</v>
      </c>
      <c r="N197" s="88">
        <f t="shared" si="38"/>
        <v>1349549.8089826326</v>
      </c>
      <c r="O197" s="88">
        <f t="shared" si="39"/>
        <v>23045.197469008941</v>
      </c>
      <c r="P197" s="89">
        <f t="shared" si="34"/>
        <v>0.96804984711429465</v>
      </c>
      <c r="Q197" s="199">
        <v>-3933.7935611353569</v>
      </c>
      <c r="R197" s="92">
        <f t="shared" si="40"/>
        <v>-1.2896438031377924E-2</v>
      </c>
      <c r="S197" s="92">
        <f t="shared" si="40"/>
        <v>-2.5824981465232121E-2</v>
      </c>
      <c r="T197" s="91">
        <v>58561</v>
      </c>
      <c r="U197" s="194">
        <v>1349675</v>
      </c>
      <c r="V197" s="194">
        <v>23353.202754611208</v>
      </c>
      <c r="W197" s="201"/>
      <c r="X197" s="88">
        <v>0</v>
      </c>
      <c r="Y197" s="88">
        <f t="shared" si="41"/>
        <v>0</v>
      </c>
      <c r="Z197" s="1"/>
      <c r="AA197" s="1"/>
    </row>
    <row r="198" spans="2:28" x14ac:dyDescent="0.25">
      <c r="B198" s="85">
        <v>3804</v>
      </c>
      <c r="C198" s="85" t="s">
        <v>214</v>
      </c>
      <c r="D198" s="1">
        <v>1371323</v>
      </c>
      <c r="E198" s="85">
        <f t="shared" si="35"/>
        <v>20912.602555891055</v>
      </c>
      <c r="F198" s="86">
        <f t="shared" si="28"/>
        <v>0.87846683606061271</v>
      </c>
      <c r="G198" s="191">
        <f t="shared" si="29"/>
        <v>1737.4169785178717</v>
      </c>
      <c r="H198" s="191">
        <f t="shared" si="30"/>
        <v>113929.38094933092</v>
      </c>
      <c r="I198" s="191">
        <f t="shared" si="31"/>
        <v>180.20282426569574</v>
      </c>
      <c r="J198" s="87">
        <f t="shared" si="32"/>
        <v>11816.619998398732</v>
      </c>
      <c r="K198" s="191">
        <f t="shared" si="36"/>
        <v>-159.62090930569408</v>
      </c>
      <c r="L198" s="87">
        <f t="shared" si="33"/>
        <v>-10466.981506811584</v>
      </c>
      <c r="M198" s="88">
        <f t="shared" si="37"/>
        <v>103462.39944251934</v>
      </c>
      <c r="N198" s="88">
        <f t="shared" si="38"/>
        <v>1474785.3994425193</v>
      </c>
      <c r="O198" s="88">
        <f t="shared" si="39"/>
        <v>22490.398625103233</v>
      </c>
      <c r="P198" s="89">
        <f t="shared" si="34"/>
        <v>0.94474464711571093</v>
      </c>
      <c r="Q198" s="199">
        <v>-3025.7408296946815</v>
      </c>
      <c r="R198" s="92">
        <f t="shared" si="40"/>
        <v>2.2976870204293551E-2</v>
      </c>
      <c r="S198" s="92">
        <f t="shared" si="40"/>
        <v>1.3133053979891909E-2</v>
      </c>
      <c r="T198" s="91">
        <v>65574</v>
      </c>
      <c r="U198" s="194">
        <v>1340522</v>
      </c>
      <c r="V198" s="194">
        <v>20641.516406695104</v>
      </c>
      <c r="W198" s="201"/>
      <c r="X198" s="88">
        <v>0</v>
      </c>
      <c r="Y198" s="88">
        <f t="shared" si="41"/>
        <v>0</v>
      </c>
    </row>
    <row r="199" spans="2:28" x14ac:dyDescent="0.25">
      <c r="B199" s="85">
        <v>3805</v>
      </c>
      <c r="C199" s="85" t="s">
        <v>215</v>
      </c>
      <c r="D199" s="1">
        <v>1024362</v>
      </c>
      <c r="E199" s="85">
        <f t="shared" si="35"/>
        <v>21232.060688969035</v>
      </c>
      <c r="F199" s="86">
        <f t="shared" ref="F199:F262" si="42">E199/E$364</f>
        <v>0.89188617852020491</v>
      </c>
      <c r="G199" s="191">
        <f t="shared" ref="G199:G262" si="43">($E$364+$Y$364-E199-Y199)*0.6</f>
        <v>1545.7420986710836</v>
      </c>
      <c r="H199" s="191">
        <f t="shared" ref="H199:H262" si="44">G199*T199/1000</f>
        <v>74575.873292485107</v>
      </c>
      <c r="I199" s="191">
        <f t="shared" ref="I199:I262" si="45">IF(E199+Y199&lt;(E$364+Y$364)*0.9,((E$364+Y$364)*0.9-E199-Y199)*0.35,0)</f>
        <v>68.392477688402678</v>
      </c>
      <c r="J199" s="87">
        <f t="shared" ref="J199:J262" si="46">I199*T199/1000</f>
        <v>3299.6634785546757</v>
      </c>
      <c r="K199" s="191">
        <f t="shared" si="36"/>
        <v>-271.43125588298716</v>
      </c>
      <c r="L199" s="87">
        <f t="shared" ref="L199:L262" si="47">K199*T199/1000</f>
        <v>-13095.472371330598</v>
      </c>
      <c r="M199" s="88">
        <f t="shared" si="37"/>
        <v>61480.400921154505</v>
      </c>
      <c r="N199" s="88">
        <f t="shared" si="38"/>
        <v>1085842.4009211545</v>
      </c>
      <c r="O199" s="88">
        <f t="shared" si="39"/>
        <v>22506.371531757133</v>
      </c>
      <c r="P199" s="89">
        <f t="shared" ref="P199:P262" si="48">O199/O$364</f>
        <v>0.94541561423869058</v>
      </c>
      <c r="Q199" s="199">
        <v>-589.87049698739429</v>
      </c>
      <c r="R199" s="92">
        <f t="shared" si="40"/>
        <v>4.2231051375838755E-2</v>
      </c>
      <c r="S199" s="92">
        <f t="shared" si="40"/>
        <v>3.209950962947089E-2</v>
      </c>
      <c r="T199" s="91">
        <v>48246</v>
      </c>
      <c r="U199" s="194">
        <v>982855</v>
      </c>
      <c r="V199" s="194">
        <v>20571.71860937271</v>
      </c>
      <c r="W199" s="201"/>
      <c r="X199" s="88">
        <v>0</v>
      </c>
      <c r="Y199" s="88">
        <f t="shared" si="41"/>
        <v>0</v>
      </c>
    </row>
    <row r="200" spans="2:28" x14ac:dyDescent="0.25">
      <c r="B200" s="85">
        <v>3806</v>
      </c>
      <c r="C200" s="85" t="s">
        <v>216</v>
      </c>
      <c r="D200" s="1">
        <v>760594</v>
      </c>
      <c r="E200" s="85">
        <f t="shared" ref="E200:E263" si="49">D200/T200*1000</f>
        <v>20525.528929188255</v>
      </c>
      <c r="F200" s="86">
        <f t="shared" si="42"/>
        <v>0.86220719820524072</v>
      </c>
      <c r="G200" s="191">
        <f t="shared" si="43"/>
        <v>1969.6611545395519</v>
      </c>
      <c r="H200" s="191">
        <f t="shared" si="44"/>
        <v>72987.763742617637</v>
      </c>
      <c r="I200" s="191">
        <f t="shared" si="45"/>
        <v>315.67859361167592</v>
      </c>
      <c r="J200" s="87">
        <f t="shared" si="46"/>
        <v>11697.785964874263</v>
      </c>
      <c r="K200" s="191">
        <f t="shared" ref="K200:K263" si="50">I200+J$366</f>
        <v>-24.145139959713902</v>
      </c>
      <c r="L200" s="87">
        <f t="shared" si="47"/>
        <v>-894.72230634715834</v>
      </c>
      <c r="M200" s="88">
        <f t="shared" ref="M200:M263" si="51">+H200+L200</f>
        <v>72093.041436270476</v>
      </c>
      <c r="N200" s="88">
        <f t="shared" ref="N200:N263" si="52">D200+M200</f>
        <v>832687.04143627046</v>
      </c>
      <c r="O200" s="88">
        <f t="shared" ref="O200:O263" si="53">N200/T200*1000</f>
        <v>22471.044943768091</v>
      </c>
      <c r="P200" s="89">
        <f t="shared" si="48"/>
        <v>0.94393166522294225</v>
      </c>
      <c r="Q200" s="199">
        <v>3532.457487950116</v>
      </c>
      <c r="R200" s="92">
        <f t="shared" ref="R200:S263" si="54">(D200-U200)/U200</f>
        <v>-1.7668163983292736E-2</v>
      </c>
      <c r="S200" s="92">
        <f t="shared" si="54"/>
        <v>-2.9120219066389005E-2</v>
      </c>
      <c r="T200" s="91">
        <v>37056</v>
      </c>
      <c r="U200" s="194">
        <v>774274</v>
      </c>
      <c r="V200" s="194">
        <v>21141.164263870683</v>
      </c>
      <c r="W200" s="201"/>
      <c r="X200" s="88">
        <v>0</v>
      </c>
      <c r="Y200" s="88">
        <f t="shared" ref="Y200:Y263" si="55">X200*1000/T200</f>
        <v>0</v>
      </c>
    </row>
    <row r="201" spans="2:28" x14ac:dyDescent="0.25">
      <c r="B201" s="85">
        <v>3807</v>
      </c>
      <c r="C201" s="85" t="s">
        <v>217</v>
      </c>
      <c r="D201" s="1">
        <v>1067141</v>
      </c>
      <c r="E201" s="85">
        <f t="shared" si="49"/>
        <v>19081.986267076747</v>
      </c>
      <c r="F201" s="86">
        <f t="shared" si="42"/>
        <v>0.80156891314653167</v>
      </c>
      <c r="G201" s="191">
        <f t="shared" si="43"/>
        <v>2835.7867518064563</v>
      </c>
      <c r="H201" s="191">
        <f t="shared" si="44"/>
        <v>158588.53830802426</v>
      </c>
      <c r="I201" s="191">
        <f t="shared" si="45"/>
        <v>820.91852535070348</v>
      </c>
      <c r="J201" s="87">
        <f t="shared" si="46"/>
        <v>45909.04761171274</v>
      </c>
      <c r="K201" s="191">
        <f t="shared" si="50"/>
        <v>481.09479177931365</v>
      </c>
      <c r="L201" s="87">
        <f t="shared" si="47"/>
        <v>26904.745135466339</v>
      </c>
      <c r="M201" s="88">
        <f t="shared" si="51"/>
        <v>185493.2834434906</v>
      </c>
      <c r="N201" s="88">
        <f t="shared" si="52"/>
        <v>1252634.2834434905</v>
      </c>
      <c r="O201" s="88">
        <f t="shared" si="53"/>
        <v>22398.867810662516</v>
      </c>
      <c r="P201" s="89">
        <f t="shared" si="48"/>
        <v>0.94089975097000689</v>
      </c>
      <c r="Q201" s="199">
        <v>3930.3530536519247</v>
      </c>
      <c r="R201" s="92">
        <f t="shared" si="54"/>
        <v>-6.793306280480995E-3</v>
      </c>
      <c r="S201" s="92">
        <f t="shared" si="54"/>
        <v>-1.4092640217944683E-2</v>
      </c>
      <c r="T201" s="91">
        <v>55924</v>
      </c>
      <c r="U201" s="194">
        <v>1074440</v>
      </c>
      <c r="V201" s="194">
        <v>19354.745735233188</v>
      </c>
      <c r="W201" s="201"/>
      <c r="X201" s="88">
        <v>0</v>
      </c>
      <c r="Y201" s="88">
        <f t="shared" si="55"/>
        <v>0</v>
      </c>
    </row>
    <row r="202" spans="2:28" x14ac:dyDescent="0.25">
      <c r="B202" s="85">
        <v>3808</v>
      </c>
      <c r="C202" s="85" t="s">
        <v>218</v>
      </c>
      <c r="D202" s="1">
        <v>246553</v>
      </c>
      <c r="E202" s="85">
        <f t="shared" si="49"/>
        <v>18929.213051823419</v>
      </c>
      <c r="F202" s="86">
        <f t="shared" si="42"/>
        <v>0.7951514334148857</v>
      </c>
      <c r="G202" s="191">
        <f t="shared" si="43"/>
        <v>2927.4506809584532</v>
      </c>
      <c r="H202" s="191">
        <f t="shared" si="44"/>
        <v>38130.045119483853</v>
      </c>
      <c r="I202" s="191">
        <f t="shared" si="45"/>
        <v>874.38915068936831</v>
      </c>
      <c r="J202" s="87">
        <f t="shared" si="46"/>
        <v>11388.918687729021</v>
      </c>
      <c r="K202" s="191">
        <f t="shared" si="50"/>
        <v>534.56541711797854</v>
      </c>
      <c r="L202" s="87">
        <f t="shared" si="47"/>
        <v>6962.7145579616708</v>
      </c>
      <c r="M202" s="88">
        <f t="shared" si="51"/>
        <v>45092.759677445523</v>
      </c>
      <c r="N202" s="88">
        <f t="shared" si="52"/>
        <v>291645.75967744552</v>
      </c>
      <c r="O202" s="88">
        <f t="shared" si="53"/>
        <v>22391.229149899846</v>
      </c>
      <c r="P202" s="89">
        <f t="shared" si="48"/>
        <v>0.94057887698342435</v>
      </c>
      <c r="Q202" s="199">
        <v>2290.8675823226586</v>
      </c>
      <c r="R202" s="92">
        <f t="shared" si="54"/>
        <v>-1.4367551879494856E-2</v>
      </c>
      <c r="S202" s="93">
        <f t="shared" si="54"/>
        <v>-1.4064862452048875E-2</v>
      </c>
      <c r="T202" s="91">
        <v>13025</v>
      </c>
      <c r="U202" s="194">
        <v>250147</v>
      </c>
      <c r="V202" s="194">
        <v>19199.24783175992</v>
      </c>
      <c r="W202" s="201"/>
      <c r="X202" s="88">
        <v>0</v>
      </c>
      <c r="Y202" s="88">
        <f t="shared" si="55"/>
        <v>0</v>
      </c>
      <c r="Z202" s="1"/>
    </row>
    <row r="203" spans="2:28" x14ac:dyDescent="0.25">
      <c r="B203" s="85">
        <v>3811</v>
      </c>
      <c r="C203" s="85" t="s">
        <v>219</v>
      </c>
      <c r="D203" s="1">
        <v>656485</v>
      </c>
      <c r="E203" s="85">
        <f t="shared" si="49"/>
        <v>24059.407754892618</v>
      </c>
      <c r="F203" s="86">
        <f t="shared" si="42"/>
        <v>1.010653348929011</v>
      </c>
      <c r="G203" s="191">
        <f t="shared" si="43"/>
        <v>-150.66614088306596</v>
      </c>
      <c r="H203" s="191">
        <f t="shared" si="44"/>
        <v>-4111.0763201353375</v>
      </c>
      <c r="I203" s="191">
        <f t="shared" si="45"/>
        <v>0</v>
      </c>
      <c r="J203" s="87">
        <f t="shared" si="46"/>
        <v>0</v>
      </c>
      <c r="K203" s="191">
        <f t="shared" si="50"/>
        <v>-339.82373357138982</v>
      </c>
      <c r="L203" s="87">
        <f t="shared" si="47"/>
        <v>-9272.4303942289425</v>
      </c>
      <c r="M203" s="88">
        <f t="shared" si="51"/>
        <v>-13383.506714364281</v>
      </c>
      <c r="N203" s="88">
        <f t="shared" si="52"/>
        <v>643101.49328563572</v>
      </c>
      <c r="O203" s="88">
        <f t="shared" si="53"/>
        <v>23568.917880438163</v>
      </c>
      <c r="P203" s="89">
        <f t="shared" si="48"/>
        <v>0.99004954856603911</v>
      </c>
      <c r="Q203" s="199">
        <v>-1455.7309968945556</v>
      </c>
      <c r="R203" s="92">
        <f t="shared" si="54"/>
        <v>1.8393554111828837E-2</v>
      </c>
      <c r="S203" s="92">
        <f t="shared" si="54"/>
        <v>1.3877479199876412E-2</v>
      </c>
      <c r="T203" s="91">
        <v>27286</v>
      </c>
      <c r="U203" s="194">
        <v>644628</v>
      </c>
      <c r="V203" s="194">
        <v>23730.09387078962</v>
      </c>
      <c r="W203" s="201"/>
      <c r="X203" s="88">
        <v>0</v>
      </c>
      <c r="Y203" s="88">
        <f t="shared" si="55"/>
        <v>0</v>
      </c>
    </row>
    <row r="204" spans="2:28" x14ac:dyDescent="0.25">
      <c r="B204" s="85">
        <v>3812</v>
      </c>
      <c r="C204" s="85" t="s">
        <v>220</v>
      </c>
      <c r="D204" s="1">
        <v>47377</v>
      </c>
      <c r="E204" s="85">
        <f t="shared" si="49"/>
        <v>19948.21052631579</v>
      </c>
      <c r="F204" s="86">
        <f t="shared" si="42"/>
        <v>0.83795602863342311</v>
      </c>
      <c r="G204" s="191">
        <f t="shared" si="43"/>
        <v>2316.0521962630305</v>
      </c>
      <c r="H204" s="191">
        <f t="shared" si="44"/>
        <v>5500.6239661246973</v>
      </c>
      <c r="I204" s="191">
        <f t="shared" si="45"/>
        <v>517.74003461703853</v>
      </c>
      <c r="J204" s="87">
        <f t="shared" si="46"/>
        <v>1229.6325822154665</v>
      </c>
      <c r="K204" s="191">
        <f t="shared" si="50"/>
        <v>177.91630104564871</v>
      </c>
      <c r="L204" s="87">
        <f t="shared" si="47"/>
        <v>422.55121498341566</v>
      </c>
      <c r="M204" s="88">
        <f t="shared" si="51"/>
        <v>5923.1751811081131</v>
      </c>
      <c r="N204" s="88">
        <f t="shared" si="52"/>
        <v>53300.175181108112</v>
      </c>
      <c r="O204" s="88">
        <f t="shared" si="53"/>
        <v>22442.179023624471</v>
      </c>
      <c r="P204" s="89">
        <f t="shared" si="48"/>
        <v>0.94271910674435155</v>
      </c>
      <c r="Q204" s="199">
        <v>235.29140176709461</v>
      </c>
      <c r="R204" s="92">
        <f t="shared" si="54"/>
        <v>8.5607570862262547E-2</v>
      </c>
      <c r="S204" s="92">
        <f t="shared" si="54"/>
        <v>7.3723024823349276E-2</v>
      </c>
      <c r="T204" s="91">
        <v>2375</v>
      </c>
      <c r="U204" s="194">
        <v>43641</v>
      </c>
      <c r="V204" s="194">
        <v>18578.544061302684</v>
      </c>
      <c r="W204" s="201"/>
      <c r="X204" s="88">
        <v>0</v>
      </c>
      <c r="Y204" s="88">
        <f t="shared" si="55"/>
        <v>0</v>
      </c>
    </row>
    <row r="205" spans="2:28" x14ac:dyDescent="0.25">
      <c r="B205" s="85">
        <v>3813</v>
      </c>
      <c r="C205" s="85" t="s">
        <v>221</v>
      </c>
      <c r="D205" s="1">
        <v>298056</v>
      </c>
      <c r="E205" s="85">
        <f t="shared" si="49"/>
        <v>21031.329381879765</v>
      </c>
      <c r="F205" s="86">
        <f t="shared" si="42"/>
        <v>0.88345414354197838</v>
      </c>
      <c r="G205" s="191">
        <f t="shared" si="43"/>
        <v>1666.1808829246459</v>
      </c>
      <c r="H205" s="191">
        <f t="shared" si="44"/>
        <v>23613.11547280808</v>
      </c>
      <c r="I205" s="191">
        <f t="shared" si="45"/>
        <v>138.64843516964737</v>
      </c>
      <c r="J205" s="87">
        <f t="shared" si="46"/>
        <v>1964.9256232242426</v>
      </c>
      <c r="K205" s="191">
        <f t="shared" si="50"/>
        <v>-201.17529840174245</v>
      </c>
      <c r="L205" s="87">
        <f t="shared" si="47"/>
        <v>-2851.0563289494939</v>
      </c>
      <c r="M205" s="88">
        <f t="shared" si="51"/>
        <v>20762.059143858587</v>
      </c>
      <c r="N205" s="88">
        <f t="shared" si="52"/>
        <v>318818.05914385861</v>
      </c>
      <c r="O205" s="88">
        <f t="shared" si="53"/>
        <v>22496.334966402668</v>
      </c>
      <c r="P205" s="89">
        <f t="shared" si="48"/>
        <v>0.94499401248977921</v>
      </c>
      <c r="Q205" s="199">
        <v>210.02734561822945</v>
      </c>
      <c r="R205" s="92">
        <f t="shared" si="54"/>
        <v>-2.3957664749878836E-2</v>
      </c>
      <c r="S205" s="92">
        <f t="shared" si="54"/>
        <v>-3.1946721403069256E-2</v>
      </c>
      <c r="T205" s="91">
        <v>14172</v>
      </c>
      <c r="U205" s="194">
        <v>305372</v>
      </c>
      <c r="V205" s="194">
        <v>21725.384177575415</v>
      </c>
      <c r="W205" s="201"/>
      <c r="X205" s="88">
        <v>0</v>
      </c>
      <c r="Y205" s="88">
        <f t="shared" si="55"/>
        <v>0</v>
      </c>
    </row>
    <row r="206" spans="2:28" x14ac:dyDescent="0.25">
      <c r="B206" s="85">
        <v>3814</v>
      </c>
      <c r="C206" s="85" t="s">
        <v>222</v>
      </c>
      <c r="D206" s="1">
        <v>211474</v>
      </c>
      <c r="E206" s="85">
        <f t="shared" si="49"/>
        <v>20308.652645731298</v>
      </c>
      <c r="F206" s="86">
        <f t="shared" si="42"/>
        <v>0.85309696804446389</v>
      </c>
      <c r="G206" s="191">
        <f t="shared" si="43"/>
        <v>2099.7869246137261</v>
      </c>
      <c r="H206" s="191">
        <f t="shared" si="44"/>
        <v>21865.08124600273</v>
      </c>
      <c r="I206" s="191">
        <f t="shared" si="45"/>
        <v>391.58529282161089</v>
      </c>
      <c r="J206" s="87">
        <f t="shared" si="46"/>
        <v>4077.5776541514342</v>
      </c>
      <c r="K206" s="191">
        <f t="shared" si="50"/>
        <v>51.761559250221069</v>
      </c>
      <c r="L206" s="87">
        <f t="shared" si="47"/>
        <v>538.99311647255195</v>
      </c>
      <c r="M206" s="88">
        <f t="shared" si="51"/>
        <v>22404.074362475283</v>
      </c>
      <c r="N206" s="88">
        <f t="shared" si="52"/>
        <v>233878.07436247528</v>
      </c>
      <c r="O206" s="88">
        <f t="shared" si="53"/>
        <v>22460.201129595243</v>
      </c>
      <c r="P206" s="89">
        <f t="shared" si="48"/>
        <v>0.94347615371490345</v>
      </c>
      <c r="Q206" s="199">
        <v>-457.48782458914866</v>
      </c>
      <c r="R206" s="92">
        <f t="shared" si="54"/>
        <v>6.2090994470421018E-2</v>
      </c>
      <c r="S206" s="92">
        <f t="shared" si="54"/>
        <v>5.5767202896699224E-2</v>
      </c>
      <c r="T206" s="91">
        <v>10413</v>
      </c>
      <c r="U206" s="194">
        <v>199111</v>
      </c>
      <c r="V206" s="194">
        <v>19235.919234856534</v>
      </c>
      <c r="W206" s="201"/>
      <c r="X206" s="88">
        <v>0</v>
      </c>
      <c r="Y206" s="88">
        <f t="shared" si="55"/>
        <v>0</v>
      </c>
    </row>
    <row r="207" spans="2:28" x14ac:dyDescent="0.25">
      <c r="B207" s="85">
        <v>3815</v>
      </c>
      <c r="C207" s="85" t="s">
        <v>223</v>
      </c>
      <c r="D207" s="1">
        <v>68943</v>
      </c>
      <c r="E207" s="85">
        <f t="shared" si="49"/>
        <v>16852.358836470303</v>
      </c>
      <c r="F207" s="86">
        <f t="shared" si="42"/>
        <v>0.70790989823798089</v>
      </c>
      <c r="G207" s="191">
        <f t="shared" si="43"/>
        <v>4173.5632101703231</v>
      </c>
      <c r="H207" s="191">
        <f t="shared" si="44"/>
        <v>17074.047092806795</v>
      </c>
      <c r="I207" s="191">
        <f t="shared" si="45"/>
        <v>1601.288126062959</v>
      </c>
      <c r="J207" s="87">
        <f t="shared" si="46"/>
        <v>6550.8697237235656</v>
      </c>
      <c r="K207" s="191">
        <f t="shared" si="50"/>
        <v>1261.4643924915692</v>
      </c>
      <c r="L207" s="87">
        <f t="shared" si="47"/>
        <v>5160.6508296830098</v>
      </c>
      <c r="M207" s="88">
        <f t="shared" si="51"/>
        <v>22234.697922489806</v>
      </c>
      <c r="N207" s="88">
        <f t="shared" si="52"/>
        <v>91177.69792248981</v>
      </c>
      <c r="O207" s="88">
        <f t="shared" si="53"/>
        <v>22287.386439132195</v>
      </c>
      <c r="P207" s="89">
        <f t="shared" si="48"/>
        <v>0.93621680022457932</v>
      </c>
      <c r="Q207" s="199">
        <v>769.504831422797</v>
      </c>
      <c r="R207" s="92">
        <f t="shared" si="54"/>
        <v>3.3783175888439043E-2</v>
      </c>
      <c r="S207" s="92">
        <f t="shared" si="54"/>
        <v>3.4288569765676159E-2</v>
      </c>
      <c r="T207" s="91">
        <v>4091</v>
      </c>
      <c r="U207" s="194">
        <v>66690</v>
      </c>
      <c r="V207" s="194">
        <v>16293.672123137065</v>
      </c>
      <c r="W207" s="201"/>
      <c r="X207" s="88">
        <v>0</v>
      </c>
      <c r="Y207" s="88">
        <f t="shared" si="55"/>
        <v>0</v>
      </c>
    </row>
    <row r="208" spans="2:28" x14ac:dyDescent="0.25">
      <c r="B208" s="85">
        <v>3816</v>
      </c>
      <c r="C208" s="85" t="s">
        <v>224</v>
      </c>
      <c r="D208" s="1">
        <v>118763</v>
      </c>
      <c r="E208" s="85">
        <f t="shared" si="49"/>
        <v>18106.876048178077</v>
      </c>
      <c r="F208" s="86">
        <f t="shared" si="42"/>
        <v>0.7606078712811335</v>
      </c>
      <c r="G208" s="191">
        <f t="shared" si="43"/>
        <v>3420.8528831456583</v>
      </c>
      <c r="H208" s="191">
        <f t="shared" si="44"/>
        <v>22437.374060552374</v>
      </c>
      <c r="I208" s="191">
        <f t="shared" si="45"/>
        <v>1162.2071019652378</v>
      </c>
      <c r="J208" s="87">
        <f t="shared" si="46"/>
        <v>7622.9163817899953</v>
      </c>
      <c r="K208" s="191">
        <f t="shared" si="50"/>
        <v>822.38336839384806</v>
      </c>
      <c r="L208" s="87">
        <f t="shared" si="47"/>
        <v>5394.0125132952489</v>
      </c>
      <c r="M208" s="88">
        <f t="shared" si="51"/>
        <v>27831.386573847623</v>
      </c>
      <c r="N208" s="88">
        <f t="shared" si="52"/>
        <v>146594.38657384762</v>
      </c>
      <c r="O208" s="88">
        <f t="shared" si="53"/>
        <v>22350.112299717581</v>
      </c>
      <c r="P208" s="89">
        <f t="shared" si="48"/>
        <v>0.93885169887673692</v>
      </c>
      <c r="Q208" s="199">
        <v>1418.1213491327762</v>
      </c>
      <c r="R208" s="92">
        <f t="shared" si="54"/>
        <v>3.899182895036131E-2</v>
      </c>
      <c r="S208" s="92">
        <f t="shared" si="54"/>
        <v>2.8695370819278365E-2</v>
      </c>
      <c r="T208" s="91">
        <v>6559</v>
      </c>
      <c r="U208" s="194">
        <v>114306</v>
      </c>
      <c r="V208" s="194">
        <v>17601.786264243918</v>
      </c>
      <c r="W208" s="201"/>
      <c r="X208" s="88">
        <v>0</v>
      </c>
      <c r="Y208" s="88">
        <f t="shared" si="55"/>
        <v>0</v>
      </c>
    </row>
    <row r="209" spans="2:27" x14ac:dyDescent="0.25">
      <c r="B209" s="85">
        <v>3817</v>
      </c>
      <c r="C209" s="85" t="s">
        <v>225</v>
      </c>
      <c r="D209" s="1">
        <v>183966</v>
      </c>
      <c r="E209" s="85">
        <f t="shared" si="49"/>
        <v>17137.028411737308</v>
      </c>
      <c r="F209" s="86">
        <f t="shared" si="42"/>
        <v>0.71986789248758132</v>
      </c>
      <c r="G209" s="191">
        <f t="shared" si="43"/>
        <v>4002.7614650101195</v>
      </c>
      <c r="H209" s="191">
        <f t="shared" si="44"/>
        <v>42969.644326883637</v>
      </c>
      <c r="I209" s="191">
        <f t="shared" si="45"/>
        <v>1501.6537747195071</v>
      </c>
      <c r="J209" s="87">
        <f t="shared" si="46"/>
        <v>16120.253271613909</v>
      </c>
      <c r="K209" s="191">
        <f t="shared" si="50"/>
        <v>1161.8300411481173</v>
      </c>
      <c r="L209" s="87">
        <f t="shared" si="47"/>
        <v>12472.245491725038</v>
      </c>
      <c r="M209" s="88">
        <f t="shared" si="51"/>
        <v>55441.889818608674</v>
      </c>
      <c r="N209" s="88">
        <f t="shared" si="52"/>
        <v>239407.88981860867</v>
      </c>
      <c r="O209" s="88">
        <f t="shared" si="53"/>
        <v>22301.619917895543</v>
      </c>
      <c r="P209" s="89">
        <f t="shared" si="48"/>
        <v>0.93681469993705924</v>
      </c>
      <c r="Q209" s="199">
        <v>1993.1491359872525</v>
      </c>
      <c r="R209" s="92">
        <f t="shared" si="54"/>
        <v>2.5771701311446158E-2</v>
      </c>
      <c r="S209" s="93">
        <f t="shared" si="54"/>
        <v>7.0431262339387618E-3</v>
      </c>
      <c r="T209" s="91">
        <v>10735</v>
      </c>
      <c r="U209" s="194">
        <v>179344</v>
      </c>
      <c r="V209" s="194">
        <v>17017.174304962518</v>
      </c>
      <c r="W209" s="201"/>
      <c r="X209" s="88">
        <v>0</v>
      </c>
      <c r="Y209" s="88">
        <f t="shared" si="55"/>
        <v>0</v>
      </c>
      <c r="Z209" s="1"/>
      <c r="AA209" s="1"/>
    </row>
    <row r="210" spans="2:27" x14ac:dyDescent="0.25">
      <c r="B210" s="85">
        <v>3818</v>
      </c>
      <c r="C210" s="85" t="s">
        <v>226</v>
      </c>
      <c r="D210" s="1">
        <v>161735</v>
      </c>
      <c r="E210" s="85">
        <f t="shared" si="49"/>
        <v>29162.45943021998</v>
      </c>
      <c r="F210" s="86">
        <f t="shared" si="42"/>
        <v>1.2250150787757736</v>
      </c>
      <c r="G210" s="191">
        <f t="shared" si="43"/>
        <v>-3212.4971460794832</v>
      </c>
      <c r="H210" s="191">
        <f t="shared" si="44"/>
        <v>-17816.509172156813</v>
      </c>
      <c r="I210" s="191">
        <f t="shared" si="45"/>
        <v>0</v>
      </c>
      <c r="J210" s="87">
        <f t="shared" si="46"/>
        <v>0</v>
      </c>
      <c r="K210" s="191">
        <f t="shared" si="50"/>
        <v>-339.82373357138982</v>
      </c>
      <c r="L210" s="87">
        <f t="shared" si="47"/>
        <v>-1884.662426386928</v>
      </c>
      <c r="M210" s="88">
        <f t="shared" si="51"/>
        <v>-19701.17159854374</v>
      </c>
      <c r="N210" s="88">
        <f t="shared" si="52"/>
        <v>142033.82840145627</v>
      </c>
      <c r="O210" s="88">
        <f t="shared" si="53"/>
        <v>25610.138550569107</v>
      </c>
      <c r="P210" s="89">
        <f t="shared" si="48"/>
        <v>1.0757942405047443</v>
      </c>
      <c r="Q210" s="199">
        <v>360.26059852021717</v>
      </c>
      <c r="R210" s="89">
        <f t="shared" si="54"/>
        <v>2.2519646210162291E-2</v>
      </c>
      <c r="S210" s="89">
        <f t="shared" si="54"/>
        <v>1.625104397951941E-2</v>
      </c>
      <c r="T210" s="91">
        <v>5546</v>
      </c>
      <c r="U210" s="194">
        <v>158173</v>
      </c>
      <c r="V210" s="194">
        <v>28696.117561683601</v>
      </c>
      <c r="W210" s="201"/>
      <c r="X210" s="88">
        <v>0</v>
      </c>
      <c r="Y210" s="88">
        <f t="shared" si="55"/>
        <v>0</v>
      </c>
    </row>
    <row r="211" spans="2:27" x14ac:dyDescent="0.25">
      <c r="B211" s="85">
        <v>3819</v>
      </c>
      <c r="C211" s="85" t="s">
        <v>227</v>
      </c>
      <c r="D211" s="1">
        <v>37461</v>
      </c>
      <c r="E211" s="85">
        <f t="shared" si="49"/>
        <v>23590.050377833752</v>
      </c>
      <c r="F211" s="86">
        <f t="shared" si="42"/>
        <v>0.99093725243147279</v>
      </c>
      <c r="G211" s="191">
        <f t="shared" si="43"/>
        <v>130.94828535225386</v>
      </c>
      <c r="H211" s="191">
        <f t="shared" si="44"/>
        <v>207.94587713937912</v>
      </c>
      <c r="I211" s="191">
        <f t="shared" si="45"/>
        <v>0</v>
      </c>
      <c r="J211" s="87">
        <f t="shared" si="46"/>
        <v>0</v>
      </c>
      <c r="K211" s="191">
        <f t="shared" si="50"/>
        <v>-339.82373357138982</v>
      </c>
      <c r="L211" s="87">
        <f t="shared" si="47"/>
        <v>-539.640088911367</v>
      </c>
      <c r="M211" s="88">
        <f t="shared" si="51"/>
        <v>-331.69421177198785</v>
      </c>
      <c r="N211" s="88">
        <f t="shared" si="52"/>
        <v>37129.305788228012</v>
      </c>
      <c r="O211" s="88">
        <f t="shared" si="53"/>
        <v>23381.174929614615</v>
      </c>
      <c r="P211" s="89">
        <f t="shared" si="48"/>
        <v>0.98216310996702383</v>
      </c>
      <c r="Q211" s="199">
        <v>197.01525972775482</v>
      </c>
      <c r="R211" s="89">
        <f t="shared" si="54"/>
        <v>9.8121141871310349E-3</v>
      </c>
      <c r="S211" s="89">
        <f t="shared" si="54"/>
        <v>-6.721333526260473E-3</v>
      </c>
      <c r="T211" s="91">
        <v>1588</v>
      </c>
      <c r="U211" s="194">
        <v>37097</v>
      </c>
      <c r="V211" s="194">
        <v>23749.679897567225</v>
      </c>
      <c r="W211" s="201"/>
      <c r="X211" s="88">
        <v>0</v>
      </c>
      <c r="Y211" s="88">
        <f t="shared" si="55"/>
        <v>0</v>
      </c>
    </row>
    <row r="212" spans="2:27" x14ac:dyDescent="0.25">
      <c r="B212" s="85">
        <v>3820</v>
      </c>
      <c r="C212" s="85" t="s">
        <v>228</v>
      </c>
      <c r="D212" s="1">
        <v>61278</v>
      </c>
      <c r="E212" s="85">
        <f t="shared" si="49"/>
        <v>20849.948962232051</v>
      </c>
      <c r="F212" s="86">
        <f t="shared" si="42"/>
        <v>0.87583497309461622</v>
      </c>
      <c r="G212" s="191">
        <f t="shared" si="43"/>
        <v>1775.0091347132743</v>
      </c>
      <c r="H212" s="191">
        <f t="shared" si="44"/>
        <v>5216.7518469223132</v>
      </c>
      <c r="I212" s="191">
        <f t="shared" si="45"/>
        <v>202.13158204634726</v>
      </c>
      <c r="J212" s="87">
        <f t="shared" si="46"/>
        <v>594.06471963421461</v>
      </c>
      <c r="K212" s="191">
        <f t="shared" si="50"/>
        <v>-137.69215152504256</v>
      </c>
      <c r="L212" s="87">
        <f t="shared" si="47"/>
        <v>-404.67723333210012</v>
      </c>
      <c r="M212" s="88">
        <f t="shared" si="51"/>
        <v>4812.0746135902127</v>
      </c>
      <c r="N212" s="88">
        <f t="shared" si="52"/>
        <v>66090.074613590215</v>
      </c>
      <c r="O212" s="88">
        <f t="shared" si="53"/>
        <v>22487.265945420284</v>
      </c>
      <c r="P212" s="89">
        <f t="shared" si="48"/>
        <v>0.94461305396741124</v>
      </c>
      <c r="Q212" s="199">
        <v>-822.70628219220362</v>
      </c>
      <c r="R212" s="89">
        <f t="shared" si="54"/>
        <v>4.8293559148062611E-2</v>
      </c>
      <c r="S212" s="89">
        <f t="shared" si="54"/>
        <v>3.0459371343570147E-2</v>
      </c>
      <c r="T212" s="91">
        <v>2939</v>
      </c>
      <c r="U212" s="194">
        <v>58455</v>
      </c>
      <c r="V212" s="194">
        <v>20233.644859813085</v>
      </c>
      <c r="W212" s="201"/>
      <c r="X212" s="88">
        <v>0</v>
      </c>
      <c r="Y212" s="88">
        <f t="shared" si="55"/>
        <v>0</v>
      </c>
    </row>
    <row r="213" spans="2:27" x14ac:dyDescent="0.25">
      <c r="B213" s="85">
        <v>3821</v>
      </c>
      <c r="C213" s="85" t="s">
        <v>229</v>
      </c>
      <c r="D213" s="1">
        <v>50262</v>
      </c>
      <c r="E213" s="85">
        <f t="shared" si="49"/>
        <v>20709.517923362175</v>
      </c>
      <c r="F213" s="86">
        <f t="shared" si="42"/>
        <v>0.86993594593761747</v>
      </c>
      <c r="G213" s="191">
        <f t="shared" si="43"/>
        <v>1859.2677580351999</v>
      </c>
      <c r="H213" s="191">
        <f t="shared" si="44"/>
        <v>4512.4428487514306</v>
      </c>
      <c r="I213" s="191">
        <f t="shared" si="45"/>
        <v>251.28244565080385</v>
      </c>
      <c r="J213" s="87">
        <f t="shared" si="46"/>
        <v>609.86249559450096</v>
      </c>
      <c r="K213" s="191">
        <f t="shared" si="50"/>
        <v>-88.541287920585972</v>
      </c>
      <c r="L213" s="87">
        <f t="shared" si="47"/>
        <v>-214.88970578326214</v>
      </c>
      <c r="M213" s="88">
        <f t="shared" si="51"/>
        <v>4297.5531429681687</v>
      </c>
      <c r="N213" s="88">
        <f t="shared" si="52"/>
        <v>54559.553142968172</v>
      </c>
      <c r="O213" s="88">
        <f t="shared" si="53"/>
        <v>22480.244393476791</v>
      </c>
      <c r="P213" s="89">
        <f t="shared" si="48"/>
        <v>0.94431810260956128</v>
      </c>
      <c r="Q213" s="199">
        <v>-142.19455491000008</v>
      </c>
      <c r="R213" s="89">
        <f t="shared" si="54"/>
        <v>1.6050780302417723E-2</v>
      </c>
      <c r="S213" s="89">
        <f t="shared" si="54"/>
        <v>2.6516898764535793E-2</v>
      </c>
      <c r="T213" s="91">
        <v>2427</v>
      </c>
      <c r="U213" s="194">
        <v>49468</v>
      </c>
      <c r="V213" s="194">
        <v>20174.551386623163</v>
      </c>
      <c r="W213" s="201"/>
      <c r="X213" s="88">
        <v>0</v>
      </c>
      <c r="Y213" s="88">
        <f t="shared" si="55"/>
        <v>0</v>
      </c>
    </row>
    <row r="214" spans="2:27" x14ac:dyDescent="0.25">
      <c r="B214" s="85">
        <v>3822</v>
      </c>
      <c r="C214" s="85" t="s">
        <v>230</v>
      </c>
      <c r="D214" s="1">
        <v>31622</v>
      </c>
      <c r="E214" s="85">
        <f t="shared" si="49"/>
        <v>21929.264909847432</v>
      </c>
      <c r="F214" s="86">
        <f t="shared" si="42"/>
        <v>0.9211733408600552</v>
      </c>
      <c r="G214" s="191">
        <f t="shared" si="43"/>
        <v>1127.4195661440456</v>
      </c>
      <c r="H214" s="191">
        <f t="shared" si="44"/>
        <v>1625.7390143797136</v>
      </c>
      <c r="I214" s="191">
        <f t="shared" si="45"/>
        <v>0</v>
      </c>
      <c r="J214" s="87">
        <f t="shared" si="46"/>
        <v>0</v>
      </c>
      <c r="K214" s="191">
        <f t="shared" si="50"/>
        <v>-339.82373357138982</v>
      </c>
      <c r="L214" s="87">
        <f t="shared" si="47"/>
        <v>-490.02582380994414</v>
      </c>
      <c r="M214" s="88">
        <f t="shared" si="51"/>
        <v>1135.7131905697695</v>
      </c>
      <c r="N214" s="88">
        <f t="shared" si="52"/>
        <v>32757.713190569768</v>
      </c>
      <c r="O214" s="88">
        <f t="shared" si="53"/>
        <v>22716.860742420089</v>
      </c>
      <c r="P214" s="89">
        <f t="shared" si="48"/>
        <v>0.95425754533845686</v>
      </c>
      <c r="Q214" s="199">
        <v>82.519398317014065</v>
      </c>
      <c r="R214" s="89">
        <f t="shared" si="54"/>
        <v>3.7136962386922711E-3</v>
      </c>
      <c r="S214" s="89">
        <f t="shared" si="54"/>
        <v>-1.5775890096039819E-2</v>
      </c>
      <c r="T214" s="91">
        <v>1442</v>
      </c>
      <c r="U214" s="194">
        <v>31505</v>
      </c>
      <c r="V214" s="194">
        <v>22280.763790664783</v>
      </c>
      <c r="W214" s="201"/>
      <c r="X214" s="88">
        <v>0</v>
      </c>
      <c r="Y214" s="88">
        <f t="shared" si="55"/>
        <v>0</v>
      </c>
    </row>
    <row r="215" spans="2:27" x14ac:dyDescent="0.25">
      <c r="B215" s="85">
        <v>3823</v>
      </c>
      <c r="C215" s="85" t="s">
        <v>231</v>
      </c>
      <c r="D215" s="1">
        <v>25696</v>
      </c>
      <c r="E215" s="85">
        <f t="shared" si="49"/>
        <v>20993.464052287582</v>
      </c>
      <c r="F215" s="86">
        <f t="shared" si="42"/>
        <v>0.8818635506832303</v>
      </c>
      <c r="G215" s="191">
        <f t="shared" si="43"/>
        <v>1688.9000806799559</v>
      </c>
      <c r="H215" s="191">
        <f t="shared" si="44"/>
        <v>2067.2136987522658</v>
      </c>
      <c r="I215" s="191">
        <f t="shared" si="45"/>
        <v>151.90130052691146</v>
      </c>
      <c r="J215" s="87">
        <f t="shared" si="46"/>
        <v>185.92719184493964</v>
      </c>
      <c r="K215" s="191">
        <f t="shared" si="50"/>
        <v>-187.92243304447837</v>
      </c>
      <c r="L215" s="87">
        <f t="shared" si="47"/>
        <v>-230.01705804644152</v>
      </c>
      <c r="M215" s="88">
        <f t="shared" si="51"/>
        <v>1837.1966407058244</v>
      </c>
      <c r="N215" s="88">
        <f t="shared" si="52"/>
        <v>27533.196640705824</v>
      </c>
      <c r="O215" s="88">
        <f t="shared" si="53"/>
        <v>22494.44169992306</v>
      </c>
      <c r="P215" s="89">
        <f t="shared" si="48"/>
        <v>0.94491448284684187</v>
      </c>
      <c r="Q215" s="199">
        <v>262.33055821597191</v>
      </c>
      <c r="R215" s="89">
        <f t="shared" si="54"/>
        <v>-4.2694285075627746E-2</v>
      </c>
      <c r="S215" s="89">
        <f t="shared" si="54"/>
        <v>-6.3029210392648735E-2</v>
      </c>
      <c r="T215" s="91">
        <v>1224</v>
      </c>
      <c r="U215" s="194">
        <v>26842</v>
      </c>
      <c r="V215" s="194">
        <v>22405.67612687813</v>
      </c>
      <c r="W215" s="201"/>
      <c r="X215" s="88">
        <v>0</v>
      </c>
      <c r="Y215" s="88">
        <f t="shared" si="55"/>
        <v>0</v>
      </c>
    </row>
    <row r="216" spans="2:27" x14ac:dyDescent="0.25">
      <c r="B216" s="85">
        <v>3824</v>
      </c>
      <c r="C216" s="85" t="s">
        <v>232</v>
      </c>
      <c r="D216" s="1">
        <v>64823</v>
      </c>
      <c r="E216" s="85">
        <f t="shared" si="49"/>
        <v>29491.810737033666</v>
      </c>
      <c r="F216" s="86">
        <f t="shared" si="42"/>
        <v>1.2388499995932949</v>
      </c>
      <c r="G216" s="191">
        <f t="shared" si="43"/>
        <v>-3410.1079301676946</v>
      </c>
      <c r="H216" s="191">
        <f t="shared" si="44"/>
        <v>-7495.4172305085931</v>
      </c>
      <c r="I216" s="191">
        <f t="shared" si="45"/>
        <v>0</v>
      </c>
      <c r="J216" s="87">
        <f t="shared" si="46"/>
        <v>0</v>
      </c>
      <c r="K216" s="191">
        <f t="shared" si="50"/>
        <v>-339.82373357138982</v>
      </c>
      <c r="L216" s="87">
        <f t="shared" si="47"/>
        <v>-746.93256638991488</v>
      </c>
      <c r="M216" s="88">
        <f t="shared" si="51"/>
        <v>-8242.3497968985084</v>
      </c>
      <c r="N216" s="88">
        <f t="shared" si="52"/>
        <v>56580.65020310149</v>
      </c>
      <c r="O216" s="88">
        <f t="shared" si="53"/>
        <v>25741.879073294582</v>
      </c>
      <c r="P216" s="89">
        <f t="shared" si="48"/>
        <v>1.0813282088317528</v>
      </c>
      <c r="Q216" s="199">
        <v>300.16646151234454</v>
      </c>
      <c r="R216" s="89">
        <f t="shared" si="54"/>
        <v>-1.3978887164978249E-2</v>
      </c>
      <c r="S216" s="89">
        <f t="shared" si="54"/>
        <v>-3.9997642644701369E-2</v>
      </c>
      <c r="T216" s="91">
        <v>2198</v>
      </c>
      <c r="U216" s="194">
        <v>65742</v>
      </c>
      <c r="V216" s="194">
        <v>30720.560747663552</v>
      </c>
      <c r="W216" s="201"/>
      <c r="X216" s="88">
        <v>0</v>
      </c>
      <c r="Y216" s="88">
        <f t="shared" si="55"/>
        <v>0</v>
      </c>
    </row>
    <row r="217" spans="2:27" x14ac:dyDescent="0.25">
      <c r="B217" s="85">
        <v>3825</v>
      </c>
      <c r="C217" s="85" t="s">
        <v>233</v>
      </c>
      <c r="D217" s="1">
        <v>123928</v>
      </c>
      <c r="E217" s="85">
        <f t="shared" si="49"/>
        <v>32340.292275574113</v>
      </c>
      <c r="F217" s="86">
        <f t="shared" si="42"/>
        <v>1.3585049568398189</v>
      </c>
      <c r="G217" s="191">
        <f t="shared" si="43"/>
        <v>-5119.1968532919627</v>
      </c>
      <c r="H217" s="191">
        <f t="shared" si="44"/>
        <v>-19616.7623418148</v>
      </c>
      <c r="I217" s="191">
        <f t="shared" si="45"/>
        <v>0</v>
      </c>
      <c r="J217" s="87">
        <f t="shared" si="46"/>
        <v>0</v>
      </c>
      <c r="K217" s="191">
        <f t="shared" si="50"/>
        <v>-339.82373357138982</v>
      </c>
      <c r="L217" s="87">
        <f t="shared" si="47"/>
        <v>-1302.204547045566</v>
      </c>
      <c r="M217" s="88">
        <f t="shared" si="51"/>
        <v>-20918.966888860366</v>
      </c>
      <c r="N217" s="88">
        <f t="shared" si="52"/>
        <v>103009.03311113964</v>
      </c>
      <c r="O217" s="88">
        <f t="shared" si="53"/>
        <v>26881.27168871076</v>
      </c>
      <c r="P217" s="89">
        <f t="shared" si="48"/>
        <v>1.1291901917303624</v>
      </c>
      <c r="Q217" s="199">
        <v>-172.82917174008617</v>
      </c>
      <c r="R217" s="89">
        <f t="shared" si="54"/>
        <v>4.4497037583381286E-3</v>
      </c>
      <c r="S217" s="89">
        <f t="shared" si="54"/>
        <v>-1.5733654067703672E-2</v>
      </c>
      <c r="T217" s="91">
        <v>3832</v>
      </c>
      <c r="U217" s="194">
        <v>123379</v>
      </c>
      <c r="V217" s="194">
        <v>32857.256990679096</v>
      </c>
      <c r="W217" s="201"/>
      <c r="X217" s="88">
        <v>0</v>
      </c>
      <c r="Y217" s="88">
        <f t="shared" si="55"/>
        <v>0</v>
      </c>
    </row>
    <row r="218" spans="2:27" ht="28.5" customHeight="1" x14ac:dyDescent="0.25">
      <c r="B218" s="85">
        <v>4201</v>
      </c>
      <c r="C218" s="85" t="s">
        <v>234</v>
      </c>
      <c r="D218" s="1">
        <v>134337</v>
      </c>
      <c r="E218" s="85">
        <f t="shared" si="49"/>
        <v>19738.025271818984</v>
      </c>
      <c r="F218" s="86">
        <f t="shared" si="42"/>
        <v>0.82912686569155913</v>
      </c>
      <c r="G218" s="191">
        <f t="shared" si="43"/>
        <v>2442.1633489611145</v>
      </c>
      <c r="H218" s="191">
        <f t="shared" si="44"/>
        <v>16621.363753029345</v>
      </c>
      <c r="I218" s="191">
        <f t="shared" si="45"/>
        <v>591.30487369092054</v>
      </c>
      <c r="J218" s="87">
        <f t="shared" si="46"/>
        <v>4024.4209703404053</v>
      </c>
      <c r="K218" s="191">
        <f t="shared" si="50"/>
        <v>251.48114011953072</v>
      </c>
      <c r="L218" s="87">
        <f t="shared" si="47"/>
        <v>1711.5806396535261</v>
      </c>
      <c r="M218" s="88">
        <f t="shared" si="51"/>
        <v>18332.944392682872</v>
      </c>
      <c r="N218" s="88">
        <f t="shared" si="52"/>
        <v>152669.94439268287</v>
      </c>
      <c r="O218" s="88">
        <f t="shared" si="53"/>
        <v>22431.669760899626</v>
      </c>
      <c r="P218" s="89">
        <f t="shared" si="48"/>
        <v>0.94227764859725816</v>
      </c>
      <c r="Q218" s="199">
        <v>-174.01194508341723</v>
      </c>
      <c r="R218" s="89">
        <f t="shared" si="54"/>
        <v>2.2919886999626885E-2</v>
      </c>
      <c r="S218" s="89">
        <f t="shared" si="54"/>
        <v>1.2248815595428651E-2</v>
      </c>
      <c r="T218" s="91">
        <v>6806</v>
      </c>
      <c r="U218" s="194">
        <v>131327</v>
      </c>
      <c r="V218" s="194">
        <v>19499.183370452858</v>
      </c>
      <c r="W218" s="201"/>
      <c r="X218" s="88">
        <v>0</v>
      </c>
      <c r="Y218" s="88">
        <f t="shared" si="55"/>
        <v>0</v>
      </c>
    </row>
    <row r="219" spans="2:27" x14ac:dyDescent="0.25">
      <c r="B219" s="85">
        <v>4202</v>
      </c>
      <c r="C219" s="85" t="s">
        <v>235</v>
      </c>
      <c r="D219" s="1">
        <v>476955</v>
      </c>
      <c r="E219" s="85">
        <f t="shared" si="49"/>
        <v>19398.665961687067</v>
      </c>
      <c r="F219" s="86">
        <f t="shared" si="42"/>
        <v>0.81487154291848241</v>
      </c>
      <c r="G219" s="191">
        <f t="shared" si="43"/>
        <v>2645.7789350402641</v>
      </c>
      <c r="H219" s="191">
        <f t="shared" si="44"/>
        <v>65051.766675834973</v>
      </c>
      <c r="I219" s="191">
        <f t="shared" si="45"/>
        <v>710.08063223709132</v>
      </c>
      <c r="J219" s="87">
        <f t="shared" si="46"/>
        <v>17458.752504813365</v>
      </c>
      <c r="K219" s="191">
        <f t="shared" si="50"/>
        <v>370.2568986657015</v>
      </c>
      <c r="L219" s="87">
        <f t="shared" si="47"/>
        <v>9103.5063674936027</v>
      </c>
      <c r="M219" s="88">
        <f t="shared" si="51"/>
        <v>74155.273043328576</v>
      </c>
      <c r="N219" s="88">
        <f t="shared" si="52"/>
        <v>551110.27304332855</v>
      </c>
      <c r="O219" s="88">
        <f t="shared" si="53"/>
        <v>22414.701795393037</v>
      </c>
      <c r="P219" s="89">
        <f t="shared" si="48"/>
        <v>0.94156488245860459</v>
      </c>
      <c r="Q219" s="199">
        <v>2238.640061157028</v>
      </c>
      <c r="R219" s="89">
        <f t="shared" si="54"/>
        <v>-7.2851222318984818E-2</v>
      </c>
      <c r="S219" s="89">
        <f t="shared" si="54"/>
        <v>-9.4345296556516134E-2</v>
      </c>
      <c r="T219" s="91">
        <v>24587</v>
      </c>
      <c r="U219" s="194">
        <v>514432</v>
      </c>
      <c r="V219" s="194">
        <v>21419.494524711663</v>
      </c>
      <c r="W219" s="201"/>
      <c r="X219" s="88">
        <v>0</v>
      </c>
      <c r="Y219" s="88">
        <f t="shared" si="55"/>
        <v>0</v>
      </c>
    </row>
    <row r="220" spans="2:27" x14ac:dyDescent="0.25">
      <c r="B220" s="85">
        <v>4203</v>
      </c>
      <c r="C220" s="85" t="s">
        <v>236</v>
      </c>
      <c r="D220" s="1">
        <v>877550</v>
      </c>
      <c r="E220" s="85">
        <f t="shared" si="49"/>
        <v>19122.485890479617</v>
      </c>
      <c r="F220" s="86">
        <f t="shared" si="42"/>
        <v>0.80327016366938164</v>
      </c>
      <c r="G220" s="191">
        <f t="shared" si="43"/>
        <v>2811.486977764735</v>
      </c>
      <c r="H220" s="191">
        <f t="shared" si="44"/>
        <v>129021.94889660145</v>
      </c>
      <c r="I220" s="191">
        <f t="shared" si="45"/>
        <v>806.74365715969918</v>
      </c>
      <c r="J220" s="87">
        <f t="shared" si="46"/>
        <v>37022.273170715758</v>
      </c>
      <c r="K220" s="191">
        <f t="shared" si="50"/>
        <v>466.91992358830936</v>
      </c>
      <c r="L220" s="87">
        <f t="shared" si="47"/>
        <v>21427.422213391106</v>
      </c>
      <c r="M220" s="88">
        <f t="shared" si="51"/>
        <v>150449.37110999256</v>
      </c>
      <c r="N220" s="88">
        <f t="shared" si="52"/>
        <v>1027999.3711099925</v>
      </c>
      <c r="O220" s="88">
        <f t="shared" si="53"/>
        <v>22400.892791832655</v>
      </c>
      <c r="P220" s="89">
        <f t="shared" si="48"/>
        <v>0.94098481349614915</v>
      </c>
      <c r="Q220" s="199">
        <v>6874.0935025236395</v>
      </c>
      <c r="R220" s="89">
        <f t="shared" si="54"/>
        <v>7.7514928801102438E-3</v>
      </c>
      <c r="S220" s="89">
        <f t="shared" si="54"/>
        <v>-6.3710336490947316E-4</v>
      </c>
      <c r="T220" s="91">
        <v>45891</v>
      </c>
      <c r="U220" s="194">
        <v>870800</v>
      </c>
      <c r="V220" s="194">
        <v>19134.676657364478</v>
      </c>
      <c r="W220" s="201"/>
      <c r="X220" s="88">
        <v>0</v>
      </c>
      <c r="Y220" s="88">
        <f t="shared" si="55"/>
        <v>0</v>
      </c>
    </row>
    <row r="221" spans="2:27" x14ac:dyDescent="0.25">
      <c r="B221" s="85">
        <v>4204</v>
      </c>
      <c r="C221" s="85" t="s">
        <v>237</v>
      </c>
      <c r="D221" s="1">
        <v>2324420</v>
      </c>
      <c r="E221" s="85">
        <f t="shared" si="49"/>
        <v>20112.833026157536</v>
      </c>
      <c r="F221" s="86">
        <f t="shared" si="42"/>
        <v>0.84487125624289294</v>
      </c>
      <c r="G221" s="191">
        <f t="shared" si="43"/>
        <v>2217.2786963579833</v>
      </c>
      <c r="H221" s="191">
        <f t="shared" si="44"/>
        <v>256248.68165939578</v>
      </c>
      <c r="I221" s="191">
        <f t="shared" si="45"/>
        <v>460.12215967242753</v>
      </c>
      <c r="J221" s="87">
        <f t="shared" si="46"/>
        <v>53175.857871182779</v>
      </c>
      <c r="K221" s="191">
        <f t="shared" si="50"/>
        <v>120.29842610103771</v>
      </c>
      <c r="L221" s="87">
        <f t="shared" si="47"/>
        <v>13902.768806070828</v>
      </c>
      <c r="M221" s="88">
        <f t="shared" si="51"/>
        <v>270151.45046546659</v>
      </c>
      <c r="N221" s="88">
        <f t="shared" si="52"/>
        <v>2594571.4504654668</v>
      </c>
      <c r="O221" s="88">
        <f t="shared" si="53"/>
        <v>22450.410148616556</v>
      </c>
      <c r="P221" s="89">
        <f t="shared" si="48"/>
        <v>0.94306486812482493</v>
      </c>
      <c r="Q221" s="199">
        <v>317.36101508245338</v>
      </c>
      <c r="R221" s="89">
        <f t="shared" si="54"/>
        <v>8.9565610694743343E-3</v>
      </c>
      <c r="S221" s="89">
        <f t="shared" si="54"/>
        <v>-7.0374201874307965E-3</v>
      </c>
      <c r="T221" s="91">
        <v>115569</v>
      </c>
      <c r="U221" s="194">
        <v>2303786</v>
      </c>
      <c r="V221" s="194">
        <v>20255.378636679357</v>
      </c>
      <c r="W221" s="201"/>
      <c r="X221" s="88">
        <v>0</v>
      </c>
      <c r="Y221" s="88">
        <f t="shared" si="55"/>
        <v>0</v>
      </c>
      <c r="Z221" s="1"/>
      <c r="AA221" s="1"/>
    </row>
    <row r="222" spans="2:27" x14ac:dyDescent="0.25">
      <c r="B222" s="85">
        <v>4205</v>
      </c>
      <c r="C222" s="85" t="s">
        <v>238</v>
      </c>
      <c r="D222" s="1">
        <v>433266</v>
      </c>
      <c r="E222" s="85">
        <f t="shared" si="49"/>
        <v>18453.341283700331</v>
      </c>
      <c r="F222" s="86">
        <f t="shared" si="42"/>
        <v>0.77516168965169741</v>
      </c>
      <c r="G222" s="191">
        <f t="shared" si="43"/>
        <v>3212.9737418323061</v>
      </c>
      <c r="H222" s="191">
        <f t="shared" si="44"/>
        <v>75437.410484480715</v>
      </c>
      <c r="I222" s="191">
        <f t="shared" si="45"/>
        <v>1040.9442695324492</v>
      </c>
      <c r="J222" s="87">
        <f t="shared" si="46"/>
        <v>24440.330504352376</v>
      </c>
      <c r="K222" s="191">
        <f t="shared" si="50"/>
        <v>701.12053596105943</v>
      </c>
      <c r="L222" s="87">
        <f t="shared" si="47"/>
        <v>16461.609063829714</v>
      </c>
      <c r="M222" s="88">
        <f t="shared" si="51"/>
        <v>91899.019548310433</v>
      </c>
      <c r="N222" s="88">
        <f t="shared" si="52"/>
        <v>525165.01954831043</v>
      </c>
      <c r="O222" s="88">
        <f t="shared" si="53"/>
        <v>22367.435561493694</v>
      </c>
      <c r="P222" s="89">
        <f t="shared" si="48"/>
        <v>0.93957938979526512</v>
      </c>
      <c r="Q222" s="199">
        <v>2422.7908303534496</v>
      </c>
      <c r="R222" s="89">
        <f t="shared" si="54"/>
        <v>-6.0016242928131926E-3</v>
      </c>
      <c r="S222" s="89">
        <f t="shared" si="54"/>
        <v>-2.005705513462001E-2</v>
      </c>
      <c r="T222" s="91">
        <v>23479</v>
      </c>
      <c r="U222" s="194">
        <v>435882</v>
      </c>
      <c r="V222" s="194">
        <v>18831.036419406402</v>
      </c>
      <c r="W222" s="201"/>
      <c r="X222" s="88">
        <v>0</v>
      </c>
      <c r="Y222" s="88">
        <f t="shared" si="55"/>
        <v>0</v>
      </c>
      <c r="Z222" s="1"/>
      <c r="AA222" s="1"/>
    </row>
    <row r="223" spans="2:27" x14ac:dyDescent="0.25">
      <c r="B223" s="85">
        <v>4206</v>
      </c>
      <c r="C223" s="85" t="s">
        <v>239</v>
      </c>
      <c r="D223" s="1">
        <v>183485</v>
      </c>
      <c r="E223" s="85">
        <f t="shared" si="49"/>
        <v>18609.026369168358</v>
      </c>
      <c r="F223" s="86">
        <f t="shared" si="42"/>
        <v>0.78170148708185494</v>
      </c>
      <c r="G223" s="191">
        <f t="shared" si="43"/>
        <v>3119.56269055149</v>
      </c>
      <c r="H223" s="191">
        <f t="shared" si="44"/>
        <v>30758.888128837694</v>
      </c>
      <c r="I223" s="191">
        <f t="shared" si="45"/>
        <v>986.45448961863974</v>
      </c>
      <c r="J223" s="87">
        <f t="shared" si="46"/>
        <v>9726.4412676397878</v>
      </c>
      <c r="K223" s="191">
        <f t="shared" si="50"/>
        <v>646.63075604724986</v>
      </c>
      <c r="L223" s="87">
        <f t="shared" si="47"/>
        <v>6375.7792546258843</v>
      </c>
      <c r="M223" s="88">
        <f t="shared" si="51"/>
        <v>37134.66738346358</v>
      </c>
      <c r="N223" s="88">
        <f t="shared" si="52"/>
        <v>220619.66738346359</v>
      </c>
      <c r="O223" s="88">
        <f t="shared" si="53"/>
        <v>22375.219815767101</v>
      </c>
      <c r="P223" s="89">
        <f t="shared" si="48"/>
        <v>0.93990637966677315</v>
      </c>
      <c r="Q223" s="199">
        <v>1516.5128300731012</v>
      </c>
      <c r="R223" s="89">
        <f t="shared" si="54"/>
        <v>2.460366653823173E-2</v>
      </c>
      <c r="S223" s="89">
        <f t="shared" si="54"/>
        <v>-1.2814610234619791E-4</v>
      </c>
      <c r="T223" s="91">
        <v>9860</v>
      </c>
      <c r="U223" s="194">
        <v>179079</v>
      </c>
      <c r="V223" s="194">
        <v>18611.411348991893</v>
      </c>
      <c r="W223" s="201"/>
      <c r="X223" s="88">
        <v>0</v>
      </c>
      <c r="Y223" s="88">
        <f t="shared" si="55"/>
        <v>0</v>
      </c>
    </row>
    <row r="224" spans="2:27" x14ac:dyDescent="0.25">
      <c r="B224" s="85">
        <v>4207</v>
      </c>
      <c r="C224" s="85" t="s">
        <v>240</v>
      </c>
      <c r="D224" s="1">
        <v>178766</v>
      </c>
      <c r="E224" s="85">
        <f t="shared" si="49"/>
        <v>19397.352430555558</v>
      </c>
      <c r="F224" s="86">
        <f t="shared" si="42"/>
        <v>0.81481636597271101</v>
      </c>
      <c r="G224" s="191">
        <f t="shared" si="43"/>
        <v>2646.5670537191695</v>
      </c>
      <c r="H224" s="191">
        <f t="shared" si="44"/>
        <v>24390.761967075865</v>
      </c>
      <c r="I224" s="191">
        <f t="shared" si="45"/>
        <v>710.5403681331195</v>
      </c>
      <c r="J224" s="87">
        <f t="shared" si="46"/>
        <v>6548.3400327148292</v>
      </c>
      <c r="K224" s="191">
        <f t="shared" si="50"/>
        <v>370.71663456172968</v>
      </c>
      <c r="L224" s="87">
        <f t="shared" si="47"/>
        <v>3416.5245041209009</v>
      </c>
      <c r="M224" s="88">
        <f t="shared" si="51"/>
        <v>27807.286471196767</v>
      </c>
      <c r="N224" s="88">
        <f t="shared" si="52"/>
        <v>206573.28647119677</v>
      </c>
      <c r="O224" s="88">
        <f t="shared" si="53"/>
        <v>22414.636118836454</v>
      </c>
      <c r="P224" s="89">
        <f t="shared" si="48"/>
        <v>0.94156212361131564</v>
      </c>
      <c r="Q224" s="199">
        <v>1571.3889089202057</v>
      </c>
      <c r="R224" s="89">
        <f t="shared" si="54"/>
        <v>-3.4062337980900561E-3</v>
      </c>
      <c r="S224" s="89">
        <f t="shared" si="54"/>
        <v>-2.1573307661145555E-2</v>
      </c>
      <c r="T224" s="91">
        <v>9216</v>
      </c>
      <c r="U224" s="194">
        <v>179377</v>
      </c>
      <c r="V224" s="194">
        <v>19825.044208664898</v>
      </c>
      <c r="W224" s="201"/>
      <c r="X224" s="88">
        <v>0</v>
      </c>
      <c r="Y224" s="88">
        <f t="shared" si="55"/>
        <v>0</v>
      </c>
    </row>
    <row r="225" spans="2:27" x14ac:dyDescent="0.25">
      <c r="B225" s="85">
        <v>4211</v>
      </c>
      <c r="C225" s="85" t="s">
        <v>241</v>
      </c>
      <c r="D225" s="1">
        <v>37739</v>
      </c>
      <c r="E225" s="85">
        <f t="shared" si="49"/>
        <v>15588.186699710865</v>
      </c>
      <c r="F225" s="86">
        <f t="shared" si="42"/>
        <v>0.65480635484843697</v>
      </c>
      <c r="G225" s="191">
        <f t="shared" si="43"/>
        <v>4932.0664922259857</v>
      </c>
      <c r="H225" s="191">
        <f t="shared" si="44"/>
        <v>11940.532977679111</v>
      </c>
      <c r="I225" s="191">
        <f t="shared" si="45"/>
        <v>2043.7483739287622</v>
      </c>
      <c r="J225" s="87">
        <f t="shared" si="46"/>
        <v>4947.9148132815335</v>
      </c>
      <c r="K225" s="191">
        <f t="shared" si="50"/>
        <v>1703.9246403573725</v>
      </c>
      <c r="L225" s="87">
        <f t="shared" si="47"/>
        <v>4125.2015543051984</v>
      </c>
      <c r="M225" s="88">
        <f t="shared" si="51"/>
        <v>16065.73453198431</v>
      </c>
      <c r="N225" s="88">
        <f t="shared" si="52"/>
        <v>53804.734531984308</v>
      </c>
      <c r="O225" s="88">
        <f t="shared" si="53"/>
        <v>22224.177832294219</v>
      </c>
      <c r="P225" s="89">
        <f t="shared" si="48"/>
        <v>0.93356162305510204</v>
      </c>
      <c r="Q225" s="199">
        <v>522.9538247065866</v>
      </c>
      <c r="R225" s="89">
        <f t="shared" si="54"/>
        <v>-1.8159585815750449E-2</v>
      </c>
      <c r="S225" s="89">
        <f t="shared" si="54"/>
        <v>-1.5726276239085544E-2</v>
      </c>
      <c r="T225" s="91">
        <v>2421</v>
      </c>
      <c r="U225" s="194">
        <v>38437</v>
      </c>
      <c r="V225" s="194">
        <v>15837.247630819942</v>
      </c>
      <c r="W225" s="201"/>
      <c r="X225" s="88">
        <v>0</v>
      </c>
      <c r="Y225" s="88">
        <f t="shared" si="55"/>
        <v>0</v>
      </c>
    </row>
    <row r="226" spans="2:27" x14ac:dyDescent="0.25">
      <c r="B226" s="85">
        <v>4212</v>
      </c>
      <c r="C226" s="85" t="s">
        <v>242</v>
      </c>
      <c r="D226" s="1">
        <v>34413</v>
      </c>
      <c r="E226" s="85">
        <f t="shared" si="49"/>
        <v>16058.329444703688</v>
      </c>
      <c r="F226" s="86">
        <f t="shared" si="42"/>
        <v>0.67455544196406014</v>
      </c>
      <c r="G226" s="191">
        <f t="shared" si="43"/>
        <v>4649.9808452302923</v>
      </c>
      <c r="H226" s="191">
        <f t="shared" si="44"/>
        <v>9964.9089513285162</v>
      </c>
      <c r="I226" s="191">
        <f t="shared" si="45"/>
        <v>1879.1984131812742</v>
      </c>
      <c r="J226" s="87">
        <f t="shared" si="46"/>
        <v>4027.1221994474708</v>
      </c>
      <c r="K226" s="191">
        <f t="shared" si="50"/>
        <v>1539.3746796098844</v>
      </c>
      <c r="L226" s="87">
        <f t="shared" si="47"/>
        <v>3298.8799384039821</v>
      </c>
      <c r="M226" s="88">
        <f t="shared" si="51"/>
        <v>13263.788889732499</v>
      </c>
      <c r="N226" s="88">
        <f t="shared" si="52"/>
        <v>47676.788889732503</v>
      </c>
      <c r="O226" s="88">
        <f t="shared" si="53"/>
        <v>22247.684969543865</v>
      </c>
      <c r="P226" s="89">
        <f t="shared" si="48"/>
        <v>0.93454907741088333</v>
      </c>
      <c r="Q226" s="199">
        <v>520.32874694184466</v>
      </c>
      <c r="R226" s="89">
        <f t="shared" si="54"/>
        <v>-4.4263148758896028E-3</v>
      </c>
      <c r="S226" s="89">
        <f t="shared" si="54"/>
        <v>-1.0001155856519148E-2</v>
      </c>
      <c r="T226" s="91">
        <v>2143</v>
      </c>
      <c r="U226" s="194">
        <v>34566</v>
      </c>
      <c r="V226" s="194">
        <v>16220.553730642891</v>
      </c>
      <c r="W226" s="201"/>
      <c r="X226" s="88">
        <v>0</v>
      </c>
      <c r="Y226" s="88">
        <f t="shared" si="55"/>
        <v>0</v>
      </c>
    </row>
    <row r="227" spans="2:27" x14ac:dyDescent="0.25">
      <c r="B227" s="85">
        <v>4213</v>
      </c>
      <c r="C227" s="85" t="s">
        <v>243</v>
      </c>
      <c r="D227" s="1">
        <v>111534</v>
      </c>
      <c r="E227" s="85">
        <f t="shared" si="49"/>
        <v>18035.89909443726</v>
      </c>
      <c r="F227" s="86">
        <f t="shared" si="42"/>
        <v>0.75762637245432429</v>
      </c>
      <c r="G227" s="191">
        <f t="shared" si="43"/>
        <v>3463.439055390149</v>
      </c>
      <c r="H227" s="191">
        <f t="shared" si="44"/>
        <v>21417.907118532679</v>
      </c>
      <c r="I227" s="191">
        <f t="shared" si="45"/>
        <v>1187.0490357745239</v>
      </c>
      <c r="J227" s="87">
        <f t="shared" si="46"/>
        <v>7340.7112372296551</v>
      </c>
      <c r="K227" s="191">
        <f t="shared" si="50"/>
        <v>847.22530220313411</v>
      </c>
      <c r="L227" s="87">
        <f t="shared" si="47"/>
        <v>5239.2412688241811</v>
      </c>
      <c r="M227" s="88">
        <f t="shared" si="51"/>
        <v>26657.148387356861</v>
      </c>
      <c r="N227" s="88">
        <f t="shared" si="52"/>
        <v>138191.14838735686</v>
      </c>
      <c r="O227" s="88">
        <f t="shared" si="53"/>
        <v>22346.563452030539</v>
      </c>
      <c r="P227" s="89">
        <f t="shared" si="48"/>
        <v>0.93870262393539639</v>
      </c>
      <c r="Q227" s="199">
        <v>-69.329924830442906</v>
      </c>
      <c r="R227" s="89">
        <f t="shared" si="54"/>
        <v>-3.5131277304381675E-2</v>
      </c>
      <c r="S227" s="89">
        <f t="shared" si="54"/>
        <v>-4.5897115251664525E-2</v>
      </c>
      <c r="T227" s="91">
        <v>6184</v>
      </c>
      <c r="U227" s="194">
        <v>115595</v>
      </c>
      <c r="V227" s="194">
        <v>18903.51594439902</v>
      </c>
      <c r="W227" s="201"/>
      <c r="X227" s="88">
        <v>0</v>
      </c>
      <c r="Y227" s="88">
        <f t="shared" si="55"/>
        <v>0</v>
      </c>
    </row>
    <row r="228" spans="2:27" x14ac:dyDescent="0.25">
      <c r="B228" s="85">
        <v>4214</v>
      </c>
      <c r="C228" s="85" t="s">
        <v>244</v>
      </c>
      <c r="D228" s="1">
        <v>106410</v>
      </c>
      <c r="E228" s="85">
        <f t="shared" si="49"/>
        <v>17235.179786200195</v>
      </c>
      <c r="F228" s="86">
        <f t="shared" si="42"/>
        <v>0.72399089569337427</v>
      </c>
      <c r="G228" s="191">
        <f t="shared" si="43"/>
        <v>3943.8706403323877</v>
      </c>
      <c r="H228" s="191">
        <f t="shared" si="44"/>
        <v>24349.457333412163</v>
      </c>
      <c r="I228" s="191">
        <f t="shared" si="45"/>
        <v>1467.3007936574968</v>
      </c>
      <c r="J228" s="87">
        <f t="shared" si="46"/>
        <v>9059.1151000413865</v>
      </c>
      <c r="K228" s="191">
        <f t="shared" si="50"/>
        <v>1127.477060086107</v>
      </c>
      <c r="L228" s="87">
        <f t="shared" si="47"/>
        <v>6961.0433689716247</v>
      </c>
      <c r="M228" s="88">
        <f t="shared" si="51"/>
        <v>31310.50070238379</v>
      </c>
      <c r="N228" s="88">
        <f t="shared" si="52"/>
        <v>137720.50070238378</v>
      </c>
      <c r="O228" s="88">
        <f t="shared" si="53"/>
        <v>22306.527486618688</v>
      </c>
      <c r="P228" s="89">
        <f t="shared" si="48"/>
        <v>0.93702085009734892</v>
      </c>
      <c r="Q228" s="199">
        <v>1250.4673745305445</v>
      </c>
      <c r="R228" s="89">
        <f t="shared" si="54"/>
        <v>-2.1247240618101546E-2</v>
      </c>
      <c r="S228" s="89">
        <f t="shared" si="54"/>
        <v>-3.329537954149385E-2</v>
      </c>
      <c r="T228" s="91">
        <v>6174</v>
      </c>
      <c r="U228" s="194">
        <v>108720</v>
      </c>
      <c r="V228" s="194">
        <v>17828.79632666448</v>
      </c>
      <c r="W228" s="201"/>
      <c r="X228" s="88">
        <v>0</v>
      </c>
      <c r="Y228" s="88">
        <f t="shared" si="55"/>
        <v>0</v>
      </c>
    </row>
    <row r="229" spans="2:27" x14ac:dyDescent="0.25">
      <c r="B229" s="85">
        <v>4215</v>
      </c>
      <c r="C229" s="85" t="s">
        <v>245</v>
      </c>
      <c r="D229" s="1">
        <v>241316</v>
      </c>
      <c r="E229" s="85">
        <f t="shared" si="49"/>
        <v>21132.848760837202</v>
      </c>
      <c r="F229" s="86">
        <f t="shared" si="42"/>
        <v>0.88771862508573796</v>
      </c>
      <c r="G229" s="191">
        <f t="shared" si="43"/>
        <v>1605.2692555501837</v>
      </c>
      <c r="H229" s="191">
        <f t="shared" si="44"/>
        <v>18330.569629127545</v>
      </c>
      <c r="I229" s="191">
        <f t="shared" si="45"/>
        <v>103.11665253454447</v>
      </c>
      <c r="J229" s="87">
        <f t="shared" si="46"/>
        <v>1177.4890552919633</v>
      </c>
      <c r="K229" s="191">
        <f t="shared" si="50"/>
        <v>-236.70708103684535</v>
      </c>
      <c r="L229" s="87">
        <f t="shared" si="47"/>
        <v>-2702.9581583597374</v>
      </c>
      <c r="M229" s="88">
        <f t="shared" si="51"/>
        <v>15627.611470767808</v>
      </c>
      <c r="N229" s="88">
        <f t="shared" si="52"/>
        <v>256943.61147076782</v>
      </c>
      <c r="O229" s="88">
        <f t="shared" si="53"/>
        <v>22501.410935350541</v>
      </c>
      <c r="P229" s="89">
        <f t="shared" si="48"/>
        <v>0.94520723656696726</v>
      </c>
      <c r="Q229" s="199">
        <v>517.98385969620176</v>
      </c>
      <c r="R229" s="89">
        <f t="shared" si="54"/>
        <v>8.1296737268663575E-3</v>
      </c>
      <c r="S229" s="89">
        <f t="shared" si="54"/>
        <v>-4.2302662259981888E-3</v>
      </c>
      <c r="T229" s="91">
        <v>11419</v>
      </c>
      <c r="U229" s="194">
        <v>239370</v>
      </c>
      <c r="V229" s="194">
        <v>21222.626119336819</v>
      </c>
      <c r="W229" s="201"/>
      <c r="X229" s="88">
        <v>0</v>
      </c>
      <c r="Y229" s="88">
        <f t="shared" si="55"/>
        <v>0</v>
      </c>
    </row>
    <row r="230" spans="2:27" x14ac:dyDescent="0.25">
      <c r="B230" s="85">
        <v>4216</v>
      </c>
      <c r="C230" s="85" t="s">
        <v>246</v>
      </c>
      <c r="D230" s="1">
        <v>86031</v>
      </c>
      <c r="E230" s="85">
        <f t="shared" si="49"/>
        <v>15961.224489795919</v>
      </c>
      <c r="F230" s="86">
        <f t="shared" si="42"/>
        <v>0.67047639526120939</v>
      </c>
      <c r="G230" s="191">
        <f t="shared" si="43"/>
        <v>4708.243818174953</v>
      </c>
      <c r="H230" s="191">
        <f t="shared" si="44"/>
        <v>25377.434179962995</v>
      </c>
      <c r="I230" s="191">
        <f t="shared" si="45"/>
        <v>1913.1851473989932</v>
      </c>
      <c r="J230" s="87">
        <f t="shared" si="46"/>
        <v>10312.067944480574</v>
      </c>
      <c r="K230" s="191">
        <f t="shared" si="50"/>
        <v>1573.3614138276034</v>
      </c>
      <c r="L230" s="87">
        <f t="shared" si="47"/>
        <v>8480.4180205307821</v>
      </c>
      <c r="M230" s="88">
        <f t="shared" si="51"/>
        <v>33857.852200493777</v>
      </c>
      <c r="N230" s="88">
        <f t="shared" si="52"/>
        <v>119888.85220049377</v>
      </c>
      <c r="O230" s="88">
        <f t="shared" si="53"/>
        <v>22242.829721798473</v>
      </c>
      <c r="P230" s="89">
        <f t="shared" si="48"/>
        <v>0.93434512507574063</v>
      </c>
      <c r="Q230" s="199">
        <v>1224.2556444314287</v>
      </c>
      <c r="R230" s="89">
        <f t="shared" si="54"/>
        <v>-5.2839700305244656E-3</v>
      </c>
      <c r="S230" s="89">
        <f t="shared" si="54"/>
        <v>-1.4142294601681161E-2</v>
      </c>
      <c r="T230" s="91">
        <v>5390</v>
      </c>
      <c r="U230" s="194">
        <v>86488</v>
      </c>
      <c r="V230" s="194">
        <v>16190.19093972295</v>
      </c>
      <c r="W230" s="201"/>
      <c r="X230" s="88">
        <v>0</v>
      </c>
      <c r="Y230" s="88">
        <f t="shared" si="55"/>
        <v>0</v>
      </c>
    </row>
    <row r="231" spans="2:27" x14ac:dyDescent="0.25">
      <c r="B231" s="85">
        <v>4217</v>
      </c>
      <c r="C231" s="85" t="s">
        <v>247</v>
      </c>
      <c r="D231" s="1">
        <v>36295</v>
      </c>
      <c r="E231" s="85">
        <f t="shared" si="49"/>
        <v>20321.94848824188</v>
      </c>
      <c r="F231" s="86">
        <f t="shared" si="42"/>
        <v>0.85365548086809817</v>
      </c>
      <c r="G231" s="191">
        <f t="shared" si="43"/>
        <v>2091.8094191073765</v>
      </c>
      <c r="H231" s="191">
        <f t="shared" si="44"/>
        <v>3735.9716225257744</v>
      </c>
      <c r="I231" s="191">
        <f t="shared" si="45"/>
        <v>386.93174794290695</v>
      </c>
      <c r="J231" s="87">
        <f t="shared" si="46"/>
        <v>691.06010182603177</v>
      </c>
      <c r="K231" s="191">
        <f t="shared" si="50"/>
        <v>47.108014371517129</v>
      </c>
      <c r="L231" s="87">
        <f t="shared" si="47"/>
        <v>84.134913667529588</v>
      </c>
      <c r="M231" s="88">
        <f t="shared" si="51"/>
        <v>3820.1065361933038</v>
      </c>
      <c r="N231" s="88">
        <f t="shared" si="52"/>
        <v>40115.106536193307</v>
      </c>
      <c r="O231" s="88">
        <f t="shared" si="53"/>
        <v>22460.865921720779</v>
      </c>
      <c r="P231" s="89">
        <f t="shared" si="48"/>
        <v>0.94350407935608538</v>
      </c>
      <c r="Q231" s="199">
        <v>-1382.7176658711451</v>
      </c>
      <c r="R231" s="89">
        <f t="shared" si="54"/>
        <v>0.10773691439035556</v>
      </c>
      <c r="S231" s="89">
        <f t="shared" si="54"/>
        <v>0.11704041591099133</v>
      </c>
      <c r="T231" s="91">
        <v>1786</v>
      </c>
      <c r="U231" s="194">
        <v>32765</v>
      </c>
      <c r="V231" s="194">
        <v>18192.67073847862</v>
      </c>
      <c r="W231" s="201"/>
      <c r="X231" s="88">
        <v>0</v>
      </c>
      <c r="Y231" s="88">
        <f t="shared" si="55"/>
        <v>0</v>
      </c>
    </row>
    <row r="232" spans="2:27" x14ac:dyDescent="0.25">
      <c r="B232" s="85">
        <v>4218</v>
      </c>
      <c r="C232" s="85" t="s">
        <v>248</v>
      </c>
      <c r="D232" s="1">
        <v>23954</v>
      </c>
      <c r="E232" s="85">
        <f t="shared" si="49"/>
        <v>17822.916666666668</v>
      </c>
      <c r="F232" s="86">
        <f t="shared" si="42"/>
        <v>0.74867970983975485</v>
      </c>
      <c r="G232" s="191">
        <f t="shared" si="43"/>
        <v>3591.2285120525039</v>
      </c>
      <c r="H232" s="191">
        <f t="shared" si="44"/>
        <v>4826.6111201985659</v>
      </c>
      <c r="I232" s="191">
        <f t="shared" si="45"/>
        <v>1261.5928854942313</v>
      </c>
      <c r="J232" s="87">
        <f t="shared" si="46"/>
        <v>1695.5808381042468</v>
      </c>
      <c r="K232" s="191">
        <f t="shared" si="50"/>
        <v>921.7691519228415</v>
      </c>
      <c r="L232" s="87">
        <f t="shared" si="47"/>
        <v>1238.857740184299</v>
      </c>
      <c r="M232" s="88">
        <f t="shared" si="51"/>
        <v>6065.4688603828654</v>
      </c>
      <c r="N232" s="88">
        <f t="shared" si="52"/>
        <v>30019.468860382865</v>
      </c>
      <c r="O232" s="88">
        <f t="shared" si="53"/>
        <v>22335.914330642012</v>
      </c>
      <c r="P232" s="89">
        <f t="shared" si="48"/>
        <v>0.93825529080466796</v>
      </c>
      <c r="Q232" s="199">
        <v>310.66296588419846</v>
      </c>
      <c r="R232" s="89">
        <f t="shared" si="54"/>
        <v>-5.4803620360375322E-3</v>
      </c>
      <c r="S232" s="89">
        <f t="shared" si="54"/>
        <v>-2.1019731379224475E-2</v>
      </c>
      <c r="T232" s="91">
        <v>1344</v>
      </c>
      <c r="U232" s="194">
        <v>24086</v>
      </c>
      <c r="V232" s="194">
        <v>18205.593348450493</v>
      </c>
      <c r="W232" s="201"/>
      <c r="X232" s="88">
        <v>0</v>
      </c>
      <c r="Y232" s="88">
        <f t="shared" si="55"/>
        <v>0</v>
      </c>
    </row>
    <row r="233" spans="2:27" x14ac:dyDescent="0.25">
      <c r="B233" s="85">
        <v>4219</v>
      </c>
      <c r="C233" s="85" t="s">
        <v>249</v>
      </c>
      <c r="D233" s="1">
        <v>63691</v>
      </c>
      <c r="E233" s="85">
        <f t="shared" si="49"/>
        <v>16314.293032786885</v>
      </c>
      <c r="F233" s="86">
        <f t="shared" si="42"/>
        <v>0.68530759597115798</v>
      </c>
      <c r="G233" s="191">
        <f t="shared" si="43"/>
        <v>4496.4026923803731</v>
      </c>
      <c r="H233" s="191">
        <f t="shared" si="44"/>
        <v>17553.956111052976</v>
      </c>
      <c r="I233" s="191">
        <f t="shared" si="45"/>
        <v>1789.611157352155</v>
      </c>
      <c r="J233" s="87">
        <f t="shared" si="46"/>
        <v>6986.6419583028137</v>
      </c>
      <c r="K233" s="191">
        <f t="shared" si="50"/>
        <v>1449.7874237807653</v>
      </c>
      <c r="L233" s="87">
        <f t="shared" si="47"/>
        <v>5659.9701024401074</v>
      </c>
      <c r="M233" s="88">
        <f t="shared" si="51"/>
        <v>23213.926213493083</v>
      </c>
      <c r="N233" s="88">
        <f t="shared" si="52"/>
        <v>86904.926213493076</v>
      </c>
      <c r="O233" s="88">
        <f t="shared" si="53"/>
        <v>22260.483148948024</v>
      </c>
      <c r="P233" s="89">
        <f t="shared" si="48"/>
        <v>0.93508668511123816</v>
      </c>
      <c r="Q233" s="199">
        <v>458.25432947315858</v>
      </c>
      <c r="R233" s="89">
        <f t="shared" si="54"/>
        <v>1.4963666496685365E-2</v>
      </c>
      <c r="S233" s="89">
        <f t="shared" si="54"/>
        <v>-5.0291425790883144E-2</v>
      </c>
      <c r="T233" s="91">
        <v>3904</v>
      </c>
      <c r="U233" s="194">
        <v>62752</v>
      </c>
      <c r="V233" s="194">
        <v>17178.209690665204</v>
      </c>
      <c r="W233" s="201"/>
      <c r="X233" s="88">
        <v>0</v>
      </c>
      <c r="Y233" s="88">
        <f t="shared" si="55"/>
        <v>0</v>
      </c>
    </row>
    <row r="234" spans="2:27" x14ac:dyDescent="0.25">
      <c r="B234" s="85">
        <v>4220</v>
      </c>
      <c r="C234" s="85" t="s">
        <v>250</v>
      </c>
      <c r="D234" s="1">
        <v>22937</v>
      </c>
      <c r="E234" s="85">
        <f t="shared" si="49"/>
        <v>20191.021126760563</v>
      </c>
      <c r="F234" s="86">
        <f t="shared" si="42"/>
        <v>0.84815567066098174</v>
      </c>
      <c r="G234" s="191">
        <f t="shared" si="43"/>
        <v>2170.3658359961669</v>
      </c>
      <c r="H234" s="191">
        <f t="shared" si="44"/>
        <v>2465.5355896916453</v>
      </c>
      <c r="I234" s="191">
        <f t="shared" si="45"/>
        <v>432.75632446136802</v>
      </c>
      <c r="J234" s="87">
        <f t="shared" si="46"/>
        <v>491.6111845881141</v>
      </c>
      <c r="K234" s="191">
        <f t="shared" si="50"/>
        <v>92.932590889978201</v>
      </c>
      <c r="L234" s="87">
        <f t="shared" si="47"/>
        <v>105.57142325101523</v>
      </c>
      <c r="M234" s="88">
        <f t="shared" si="51"/>
        <v>2571.1070129426607</v>
      </c>
      <c r="N234" s="88">
        <f t="shared" si="52"/>
        <v>25508.107012942659</v>
      </c>
      <c r="O234" s="88">
        <f t="shared" si="53"/>
        <v>22454.319553646706</v>
      </c>
      <c r="P234" s="89">
        <f t="shared" si="48"/>
        <v>0.94322908884572931</v>
      </c>
      <c r="Q234" s="199">
        <v>217.00679259259869</v>
      </c>
      <c r="R234" s="89">
        <f t="shared" si="54"/>
        <v>-1.3759298275787936E-2</v>
      </c>
      <c r="S234" s="89">
        <f t="shared" si="54"/>
        <v>-1.5495637539386823E-2</v>
      </c>
      <c r="T234" s="91">
        <v>1136</v>
      </c>
      <c r="U234" s="194">
        <v>23257</v>
      </c>
      <c r="V234" s="194">
        <v>20508.818342151673</v>
      </c>
      <c r="W234" s="201"/>
      <c r="X234" s="88">
        <v>0</v>
      </c>
      <c r="Y234" s="88">
        <f t="shared" si="55"/>
        <v>0</v>
      </c>
    </row>
    <row r="235" spans="2:27" x14ac:dyDescent="0.25">
      <c r="B235" s="85">
        <v>4221</v>
      </c>
      <c r="C235" s="85" t="s">
        <v>251</v>
      </c>
      <c r="D235" s="1">
        <v>40554</v>
      </c>
      <c r="E235" s="85">
        <f t="shared" si="49"/>
        <v>34367.796610169491</v>
      </c>
      <c r="F235" s="86">
        <f t="shared" si="42"/>
        <v>1.4436734724825286</v>
      </c>
      <c r="G235" s="191">
        <f t="shared" si="43"/>
        <v>-6335.6994540491896</v>
      </c>
      <c r="H235" s="191">
        <f t="shared" si="44"/>
        <v>-7476.1253557780437</v>
      </c>
      <c r="I235" s="191">
        <f t="shared" si="45"/>
        <v>0</v>
      </c>
      <c r="J235" s="87">
        <f t="shared" si="46"/>
        <v>0</v>
      </c>
      <c r="K235" s="191">
        <f t="shared" si="50"/>
        <v>-339.82373357138982</v>
      </c>
      <c r="L235" s="87">
        <f t="shared" si="47"/>
        <v>-400.99200561423999</v>
      </c>
      <c r="M235" s="88">
        <f t="shared" si="51"/>
        <v>-7877.1173613922838</v>
      </c>
      <c r="N235" s="88">
        <f t="shared" si="52"/>
        <v>32676.882638607716</v>
      </c>
      <c r="O235" s="88">
        <f t="shared" si="53"/>
        <v>27692.273422548911</v>
      </c>
      <c r="P235" s="89">
        <f t="shared" si="48"/>
        <v>1.1632575979874464</v>
      </c>
      <c r="Q235" s="199">
        <v>46.459701812815183</v>
      </c>
      <c r="R235" s="89">
        <f t="shared" si="54"/>
        <v>-3.758567322573513E-3</v>
      </c>
      <c r="S235" s="89">
        <f t="shared" si="54"/>
        <v>-1.3045563728888461E-2</v>
      </c>
      <c r="T235" s="91">
        <v>1180</v>
      </c>
      <c r="U235" s="194">
        <v>40707</v>
      </c>
      <c r="V235" s="194">
        <v>34822.070145423437</v>
      </c>
      <c r="W235" s="201"/>
      <c r="X235" s="88">
        <v>0</v>
      </c>
      <c r="Y235" s="88">
        <f t="shared" si="55"/>
        <v>0</v>
      </c>
    </row>
    <row r="236" spans="2:27" x14ac:dyDescent="0.25">
      <c r="B236" s="85">
        <v>4222</v>
      </c>
      <c r="C236" s="85" t="s">
        <v>252</v>
      </c>
      <c r="D236" s="1">
        <v>71509</v>
      </c>
      <c r="E236" s="85">
        <f t="shared" si="49"/>
        <v>71868.341708542721</v>
      </c>
      <c r="F236" s="86">
        <f t="shared" si="42"/>
        <v>3.0189429835380168</v>
      </c>
      <c r="G236" s="191">
        <f t="shared" si="43"/>
        <v>-28836.026513073128</v>
      </c>
      <c r="H236" s="191">
        <f t="shared" si="44"/>
        <v>-28691.846380507763</v>
      </c>
      <c r="I236" s="191">
        <f t="shared" si="45"/>
        <v>0</v>
      </c>
      <c r="J236" s="87">
        <f t="shared" si="46"/>
        <v>0</v>
      </c>
      <c r="K236" s="191">
        <f t="shared" si="50"/>
        <v>-339.82373357138982</v>
      </c>
      <c r="L236" s="87">
        <f t="shared" si="47"/>
        <v>-338.12461490353292</v>
      </c>
      <c r="M236" s="88">
        <f t="shared" si="51"/>
        <v>-29029.970995411295</v>
      </c>
      <c r="N236" s="88">
        <f t="shared" si="52"/>
        <v>42479.029004588709</v>
      </c>
      <c r="O236" s="88">
        <f t="shared" si="53"/>
        <v>42692.4914618982</v>
      </c>
      <c r="P236" s="89">
        <f t="shared" si="48"/>
        <v>1.7933654024096419</v>
      </c>
      <c r="Q236" s="199">
        <v>138.41220618961597</v>
      </c>
      <c r="R236" s="89">
        <f t="shared" si="54"/>
        <v>4.8426824619534937E-2</v>
      </c>
      <c r="S236" s="89">
        <f t="shared" si="54"/>
        <v>-1.4794893447974758E-2</v>
      </c>
      <c r="T236" s="91">
        <v>995</v>
      </c>
      <c r="U236" s="194">
        <v>68206</v>
      </c>
      <c r="V236" s="194">
        <v>72947.593582887712</v>
      </c>
      <c r="W236" s="201"/>
      <c r="X236" s="88">
        <v>0</v>
      </c>
      <c r="Y236" s="88">
        <f t="shared" si="55"/>
        <v>0</v>
      </c>
    </row>
    <row r="237" spans="2:27" x14ac:dyDescent="0.25">
      <c r="B237" s="85">
        <v>4223</v>
      </c>
      <c r="C237" s="85" t="s">
        <v>253</v>
      </c>
      <c r="D237" s="1">
        <v>245717</v>
      </c>
      <c r="E237" s="85">
        <f t="shared" si="49"/>
        <v>16066.235124885576</v>
      </c>
      <c r="F237" s="86">
        <f t="shared" si="42"/>
        <v>0.67488753252226441</v>
      </c>
      <c r="G237" s="191">
        <f t="shared" si="43"/>
        <v>4645.237437121159</v>
      </c>
      <c r="H237" s="191">
        <f t="shared" si="44"/>
        <v>71044.26136333101</v>
      </c>
      <c r="I237" s="191">
        <f t="shared" si="45"/>
        <v>1876.4314251176133</v>
      </c>
      <c r="J237" s="87">
        <f t="shared" si="46"/>
        <v>28698.14221574878</v>
      </c>
      <c r="K237" s="191">
        <f t="shared" si="50"/>
        <v>1536.6076915462236</v>
      </c>
      <c r="L237" s="87">
        <f t="shared" si="47"/>
        <v>23500.878034507947</v>
      </c>
      <c r="M237" s="88">
        <f t="shared" si="51"/>
        <v>94545.139397838953</v>
      </c>
      <c r="N237" s="88">
        <f t="shared" si="52"/>
        <v>340262.13939783897</v>
      </c>
      <c r="O237" s="88">
        <f t="shared" si="53"/>
        <v>22248.080253552958</v>
      </c>
      <c r="P237" s="89">
        <f t="shared" si="48"/>
        <v>0.93456568193879352</v>
      </c>
      <c r="Q237" s="199">
        <v>3037.9803573161771</v>
      </c>
      <c r="R237" s="89">
        <f t="shared" si="54"/>
        <v>-1.0075820448154445E-2</v>
      </c>
      <c r="S237" s="89">
        <f t="shared" si="54"/>
        <v>-2.1144019395674046E-2</v>
      </c>
      <c r="T237" s="91">
        <v>15294</v>
      </c>
      <c r="U237" s="194">
        <v>248218</v>
      </c>
      <c r="V237" s="194">
        <v>16413.277788798518</v>
      </c>
      <c r="W237" s="201"/>
      <c r="X237" s="88">
        <v>0</v>
      </c>
      <c r="Y237" s="88">
        <f t="shared" si="55"/>
        <v>0</v>
      </c>
    </row>
    <row r="238" spans="2:27" x14ac:dyDescent="0.25">
      <c r="B238" s="85">
        <v>4224</v>
      </c>
      <c r="C238" s="85" t="s">
        <v>254</v>
      </c>
      <c r="D238" s="1">
        <v>34505</v>
      </c>
      <c r="E238" s="85">
        <f t="shared" si="49"/>
        <v>37875.960482985734</v>
      </c>
      <c r="F238" s="86">
        <f t="shared" si="42"/>
        <v>1.5910394260743206</v>
      </c>
      <c r="G238" s="191">
        <f t="shared" si="43"/>
        <v>-8440.5977777389362</v>
      </c>
      <c r="H238" s="191">
        <f t="shared" si="44"/>
        <v>-7689.384575520171</v>
      </c>
      <c r="I238" s="191">
        <f t="shared" si="45"/>
        <v>0</v>
      </c>
      <c r="J238" s="87">
        <f t="shared" si="46"/>
        <v>0</v>
      </c>
      <c r="K238" s="191">
        <f t="shared" si="50"/>
        <v>-339.82373357138982</v>
      </c>
      <c r="L238" s="87">
        <f t="shared" si="47"/>
        <v>-309.57942128353613</v>
      </c>
      <c r="M238" s="88">
        <f t="shared" si="51"/>
        <v>-7998.9639968037072</v>
      </c>
      <c r="N238" s="88">
        <f t="shared" si="52"/>
        <v>26506.036003196292</v>
      </c>
      <c r="O238" s="88">
        <f t="shared" si="53"/>
        <v>29095.538971675403</v>
      </c>
      <c r="P238" s="89">
        <f t="shared" si="48"/>
        <v>1.222203979424163</v>
      </c>
      <c r="Q238" s="199">
        <v>-87.637467498755541</v>
      </c>
      <c r="R238" s="89">
        <f t="shared" si="54"/>
        <v>2.788286812237481E-2</v>
      </c>
      <c r="S238" s="89">
        <f t="shared" si="54"/>
        <v>2.9011169843694819E-2</v>
      </c>
      <c r="T238" s="91">
        <v>911</v>
      </c>
      <c r="U238" s="194">
        <v>33569</v>
      </c>
      <c r="V238" s="194">
        <v>36808.114035087718</v>
      </c>
      <c r="W238" s="201"/>
      <c r="X238" s="88">
        <v>0</v>
      </c>
      <c r="Y238" s="88">
        <f t="shared" si="55"/>
        <v>0</v>
      </c>
    </row>
    <row r="239" spans="2:27" x14ac:dyDescent="0.25">
      <c r="B239" s="85">
        <v>4225</v>
      </c>
      <c r="C239" s="85" t="s">
        <v>255</v>
      </c>
      <c r="D239" s="1">
        <v>184847</v>
      </c>
      <c r="E239" s="85">
        <f t="shared" si="49"/>
        <v>17193.47037484885</v>
      </c>
      <c r="F239" s="86">
        <f t="shared" si="42"/>
        <v>0.72223882612069235</v>
      </c>
      <c r="G239" s="191">
        <f t="shared" si="43"/>
        <v>3968.8962871431945</v>
      </c>
      <c r="H239" s="191">
        <f t="shared" si="44"/>
        <v>42669.603983076486</v>
      </c>
      <c r="I239" s="191">
        <f t="shared" si="45"/>
        <v>1481.8990876304674</v>
      </c>
      <c r="J239" s="87">
        <f t="shared" si="46"/>
        <v>15931.897091115154</v>
      </c>
      <c r="K239" s="191">
        <f t="shared" si="50"/>
        <v>1142.0753540590777</v>
      </c>
      <c r="L239" s="87">
        <f t="shared" si="47"/>
        <v>12278.452131489144</v>
      </c>
      <c r="M239" s="88">
        <f t="shared" si="51"/>
        <v>54948.056114565632</v>
      </c>
      <c r="N239" s="88">
        <f t="shared" si="52"/>
        <v>239795.05611456564</v>
      </c>
      <c r="O239" s="88">
        <f t="shared" si="53"/>
        <v>22304.442016051122</v>
      </c>
      <c r="P239" s="89">
        <f t="shared" si="48"/>
        <v>0.93693324661871491</v>
      </c>
      <c r="Q239" s="199">
        <v>1874.0034570096977</v>
      </c>
      <c r="R239" s="89">
        <f t="shared" si="54"/>
        <v>2.8453316864460062E-2</v>
      </c>
      <c r="S239" s="89">
        <f t="shared" si="54"/>
        <v>2.5291378234154525E-3</v>
      </c>
      <c r="T239" s="91">
        <v>10751</v>
      </c>
      <c r="U239" s="194">
        <v>179733</v>
      </c>
      <c r="V239" s="194">
        <v>17150.09541984733</v>
      </c>
      <c r="W239" s="201"/>
      <c r="X239" s="88">
        <v>0</v>
      </c>
      <c r="Y239" s="88">
        <f t="shared" si="55"/>
        <v>0</v>
      </c>
      <c r="Z239" s="1"/>
      <c r="AA239" s="1"/>
    </row>
    <row r="240" spans="2:27" x14ac:dyDescent="0.25">
      <c r="B240" s="85">
        <v>4226</v>
      </c>
      <c r="C240" s="85" t="s">
        <v>256</v>
      </c>
      <c r="D240" s="1">
        <v>34188</v>
      </c>
      <c r="E240" s="85">
        <f t="shared" si="49"/>
        <v>19536</v>
      </c>
      <c r="F240" s="86">
        <f t="shared" si="42"/>
        <v>0.82064047568511234</v>
      </c>
      <c r="G240" s="191">
        <f t="shared" si="43"/>
        <v>2563.3785120525049</v>
      </c>
      <c r="H240" s="191">
        <f t="shared" si="44"/>
        <v>4485.9123960918841</v>
      </c>
      <c r="I240" s="191">
        <f t="shared" si="45"/>
        <v>662.01371882756496</v>
      </c>
      <c r="J240" s="87">
        <f t="shared" si="46"/>
        <v>1158.5240079482387</v>
      </c>
      <c r="K240" s="191">
        <f t="shared" si="50"/>
        <v>322.18998525617513</v>
      </c>
      <c r="L240" s="87">
        <f t="shared" si="47"/>
        <v>563.8324741983065</v>
      </c>
      <c r="M240" s="88">
        <f t="shared" si="51"/>
        <v>5049.7448702901911</v>
      </c>
      <c r="N240" s="88">
        <f t="shared" si="52"/>
        <v>39237.744870290189</v>
      </c>
      <c r="O240" s="88">
        <f t="shared" si="53"/>
        <v>22421.568497308679</v>
      </c>
      <c r="P240" s="89">
        <f t="shared" si="48"/>
        <v>0.94185332909693587</v>
      </c>
      <c r="Q240" s="199">
        <v>309.17261182838683</v>
      </c>
      <c r="R240" s="89">
        <f t="shared" si="54"/>
        <v>4.2603153304260316E-2</v>
      </c>
      <c r="S240" s="89">
        <f t="shared" si="54"/>
        <v>1.5197584703119762E-2</v>
      </c>
      <c r="T240" s="91">
        <v>1750</v>
      </c>
      <c r="U240" s="194">
        <v>32791</v>
      </c>
      <c r="V240" s="194">
        <v>19243.544600938967</v>
      </c>
      <c r="W240" s="201"/>
      <c r="X240" s="88">
        <v>0</v>
      </c>
      <c r="Y240" s="88">
        <f t="shared" si="55"/>
        <v>0</v>
      </c>
    </row>
    <row r="241" spans="2:27" x14ac:dyDescent="0.25">
      <c r="B241" s="85">
        <v>4227</v>
      </c>
      <c r="C241" s="85" t="s">
        <v>257</v>
      </c>
      <c r="D241" s="1">
        <v>132641</v>
      </c>
      <c r="E241" s="85">
        <f t="shared" si="49"/>
        <v>22018.758300132802</v>
      </c>
      <c r="F241" s="86">
        <f t="shared" si="42"/>
        <v>0.9249326517924088</v>
      </c>
      <c r="G241" s="191">
        <f t="shared" si="43"/>
        <v>1073.7235319728236</v>
      </c>
      <c r="H241" s="191">
        <f t="shared" si="44"/>
        <v>6468.1105566042897</v>
      </c>
      <c r="I241" s="191">
        <f t="shared" si="45"/>
        <v>0</v>
      </c>
      <c r="J241" s="87">
        <f t="shared" si="46"/>
        <v>0</v>
      </c>
      <c r="K241" s="191">
        <f t="shared" si="50"/>
        <v>-339.82373357138982</v>
      </c>
      <c r="L241" s="87">
        <f t="shared" si="47"/>
        <v>-2047.0981710340523</v>
      </c>
      <c r="M241" s="88">
        <f t="shared" si="51"/>
        <v>4421.0123855702377</v>
      </c>
      <c r="N241" s="88">
        <f t="shared" si="52"/>
        <v>137062.01238557024</v>
      </c>
      <c r="O241" s="88">
        <f t="shared" si="53"/>
        <v>22752.658098534237</v>
      </c>
      <c r="P241" s="89">
        <f t="shared" si="48"/>
        <v>0.95576126971139819</v>
      </c>
      <c r="Q241" s="199">
        <v>244.39088450880809</v>
      </c>
      <c r="R241" s="89">
        <f t="shared" si="54"/>
        <v>1.6897046083549912E-2</v>
      </c>
      <c r="S241" s="89">
        <f t="shared" si="54"/>
        <v>-6.9048270070511701E-3</v>
      </c>
      <c r="T241" s="91">
        <v>6024</v>
      </c>
      <c r="U241" s="194">
        <v>130437</v>
      </c>
      <c r="V241" s="194">
        <v>22171.8510963794</v>
      </c>
      <c r="W241" s="201"/>
      <c r="X241" s="88">
        <v>0</v>
      </c>
      <c r="Y241" s="88">
        <f t="shared" si="55"/>
        <v>0</v>
      </c>
    </row>
    <row r="242" spans="2:27" x14ac:dyDescent="0.25">
      <c r="B242" s="85">
        <v>4228</v>
      </c>
      <c r="C242" s="85" t="s">
        <v>258</v>
      </c>
      <c r="D242" s="1">
        <v>89722</v>
      </c>
      <c r="E242" s="85">
        <f t="shared" si="49"/>
        <v>48841.589548176373</v>
      </c>
      <c r="F242" s="86">
        <f t="shared" si="42"/>
        <v>2.0516679606896226</v>
      </c>
      <c r="G242" s="191">
        <f t="shared" si="43"/>
        <v>-15019.975216853318</v>
      </c>
      <c r="H242" s="191">
        <f t="shared" si="44"/>
        <v>-27591.694473359545</v>
      </c>
      <c r="I242" s="191">
        <f t="shared" si="45"/>
        <v>0</v>
      </c>
      <c r="J242" s="87">
        <f t="shared" si="46"/>
        <v>0</v>
      </c>
      <c r="K242" s="191">
        <f t="shared" si="50"/>
        <v>-339.82373357138982</v>
      </c>
      <c r="L242" s="87">
        <f t="shared" si="47"/>
        <v>-624.25619857064305</v>
      </c>
      <c r="M242" s="88">
        <f t="shared" si="51"/>
        <v>-28215.950671930186</v>
      </c>
      <c r="N242" s="88">
        <f t="shared" si="52"/>
        <v>61506.049328069814</v>
      </c>
      <c r="O242" s="88">
        <f t="shared" si="53"/>
        <v>33481.790597751671</v>
      </c>
      <c r="P242" s="89">
        <f t="shared" si="48"/>
        <v>1.4064553932702843</v>
      </c>
      <c r="Q242" s="199">
        <v>-301.70892183886463</v>
      </c>
      <c r="R242" s="89">
        <f t="shared" si="54"/>
        <v>3.1038484963399639E-2</v>
      </c>
      <c r="S242" s="89">
        <f t="shared" si="54"/>
        <v>1.588440815664309E-2</v>
      </c>
      <c r="T242" s="91">
        <v>1837</v>
      </c>
      <c r="U242" s="194">
        <v>87021</v>
      </c>
      <c r="V242" s="194">
        <v>48077.900552486186</v>
      </c>
      <c r="W242" s="201"/>
      <c r="X242" s="88">
        <v>0</v>
      </c>
      <c r="Y242" s="88">
        <f t="shared" si="55"/>
        <v>0</v>
      </c>
    </row>
    <row r="243" spans="2:27" ht="30.6" customHeight="1" x14ac:dyDescent="0.25">
      <c r="B243" s="85">
        <v>4601</v>
      </c>
      <c r="C243" s="85" t="s">
        <v>259</v>
      </c>
      <c r="D243" s="1">
        <v>7220073</v>
      </c>
      <c r="E243" s="85">
        <f t="shared" si="49"/>
        <v>24954.456848581205</v>
      </c>
      <c r="F243" s="86">
        <f t="shared" si="42"/>
        <v>1.0482512970251479</v>
      </c>
      <c r="G243" s="191">
        <f t="shared" si="43"/>
        <v>-687.69559709621819</v>
      </c>
      <c r="H243" s="191">
        <f t="shared" si="44"/>
        <v>-198970.96710784882</v>
      </c>
      <c r="I243" s="191">
        <f t="shared" si="45"/>
        <v>0</v>
      </c>
      <c r="J243" s="87">
        <f t="shared" si="46"/>
        <v>0</v>
      </c>
      <c r="K243" s="191">
        <f t="shared" si="50"/>
        <v>-339.82373357138982</v>
      </c>
      <c r="L243" s="87">
        <f t="shared" si="47"/>
        <v>-98321.20083421022</v>
      </c>
      <c r="M243" s="88">
        <f t="shared" si="51"/>
        <v>-297292.16794205905</v>
      </c>
      <c r="N243" s="88">
        <f t="shared" si="52"/>
        <v>6922780.8320579408</v>
      </c>
      <c r="O243" s="88">
        <f t="shared" si="53"/>
        <v>23926.937517913597</v>
      </c>
      <c r="P243" s="89">
        <f t="shared" si="48"/>
        <v>1.0050887278044938</v>
      </c>
      <c r="Q243" s="199">
        <v>-5846.0275207614759</v>
      </c>
      <c r="R243" s="89">
        <f t="shared" si="54"/>
        <v>7.9013361118742426E-3</v>
      </c>
      <c r="S243" s="89">
        <f t="shared" si="54"/>
        <v>-4.5923212048492299E-4</v>
      </c>
      <c r="T243" s="91">
        <v>289330</v>
      </c>
      <c r="U243" s="194">
        <v>7163472</v>
      </c>
      <c r="V243" s="194">
        <v>24965.922001881991</v>
      </c>
      <c r="W243" s="201"/>
      <c r="X243" s="88">
        <v>0</v>
      </c>
      <c r="Y243" s="88">
        <f t="shared" si="55"/>
        <v>0</v>
      </c>
    </row>
    <row r="244" spans="2:27" x14ac:dyDescent="0.25">
      <c r="B244" s="85">
        <v>4602</v>
      </c>
      <c r="C244" s="85" t="s">
        <v>260</v>
      </c>
      <c r="D244" s="1">
        <v>388207</v>
      </c>
      <c r="E244" s="85">
        <f t="shared" si="49"/>
        <v>22597.764712730659</v>
      </c>
      <c r="F244" s="86">
        <f t="shared" si="42"/>
        <v>0.94925472887364526</v>
      </c>
      <c r="G244" s="191">
        <f t="shared" si="43"/>
        <v>726.31968441410936</v>
      </c>
      <c r="H244" s="191">
        <f t="shared" si="44"/>
        <v>12477.445858549983</v>
      </c>
      <c r="I244" s="191">
        <f t="shared" si="45"/>
        <v>0</v>
      </c>
      <c r="J244" s="87">
        <f t="shared" si="46"/>
        <v>0</v>
      </c>
      <c r="K244" s="191">
        <f t="shared" si="50"/>
        <v>-339.82373357138982</v>
      </c>
      <c r="L244" s="87">
        <f t="shared" si="47"/>
        <v>-5837.8319190229058</v>
      </c>
      <c r="M244" s="88">
        <f t="shared" si="51"/>
        <v>6639.6139395270775</v>
      </c>
      <c r="N244" s="88">
        <f t="shared" si="52"/>
        <v>394846.61393952707</v>
      </c>
      <c r="O244" s="88">
        <f t="shared" si="53"/>
        <v>22984.260663573379</v>
      </c>
      <c r="P244" s="89">
        <f t="shared" si="48"/>
        <v>0.96549010054389284</v>
      </c>
      <c r="Q244" s="199">
        <v>1485.4493368155454</v>
      </c>
      <c r="R244" s="92">
        <f t="shared" si="54"/>
        <v>-2.148559099238527E-2</v>
      </c>
      <c r="S244" s="92">
        <f t="shared" si="54"/>
        <v>-2.4219666994036444E-2</v>
      </c>
      <c r="T244" s="91">
        <v>17179</v>
      </c>
      <c r="U244" s="194">
        <v>396731</v>
      </c>
      <c r="V244" s="194">
        <v>23158.65973965326</v>
      </c>
      <c r="W244" s="201"/>
      <c r="X244" s="88">
        <v>0</v>
      </c>
      <c r="Y244" s="88">
        <f t="shared" si="55"/>
        <v>0</v>
      </c>
      <c r="Z244" s="1"/>
      <c r="AA244" s="1"/>
    </row>
    <row r="245" spans="2:27" x14ac:dyDescent="0.25">
      <c r="B245" s="85">
        <v>4611</v>
      </c>
      <c r="C245" s="85" t="s">
        <v>261</v>
      </c>
      <c r="D245" s="1">
        <v>88566</v>
      </c>
      <c r="E245" s="85">
        <f t="shared" si="49"/>
        <v>21744.659955806528</v>
      </c>
      <c r="F245" s="86">
        <f t="shared" si="42"/>
        <v>0.91341871876249392</v>
      </c>
      <c r="G245" s="191">
        <f t="shared" si="43"/>
        <v>1238.1825385685879</v>
      </c>
      <c r="H245" s="191">
        <f t="shared" si="44"/>
        <v>5043.1174795898587</v>
      </c>
      <c r="I245" s="191">
        <f t="shared" si="45"/>
        <v>0</v>
      </c>
      <c r="J245" s="87">
        <f t="shared" si="46"/>
        <v>0</v>
      </c>
      <c r="K245" s="191">
        <f t="shared" si="50"/>
        <v>-339.82373357138982</v>
      </c>
      <c r="L245" s="87">
        <f t="shared" si="47"/>
        <v>-1384.1020668362708</v>
      </c>
      <c r="M245" s="88">
        <f t="shared" si="51"/>
        <v>3659.015412753588</v>
      </c>
      <c r="N245" s="88">
        <f t="shared" si="52"/>
        <v>92225.015412753593</v>
      </c>
      <c r="O245" s="88">
        <f t="shared" si="53"/>
        <v>22643.01876080373</v>
      </c>
      <c r="P245" s="89">
        <f t="shared" si="48"/>
        <v>0.95115569649943243</v>
      </c>
      <c r="Q245" s="199">
        <v>-58.281893657964702</v>
      </c>
      <c r="R245" s="92">
        <f t="shared" si="54"/>
        <v>-1.2388906854600399E-2</v>
      </c>
      <c r="S245" s="92">
        <f t="shared" si="54"/>
        <v>-1.9663233590265117E-2</v>
      </c>
      <c r="T245" s="91">
        <v>4073</v>
      </c>
      <c r="U245" s="194">
        <v>89677</v>
      </c>
      <c r="V245" s="194">
        <v>22180.806331931733</v>
      </c>
      <c r="W245" s="201"/>
      <c r="X245" s="88">
        <v>0</v>
      </c>
      <c r="Y245" s="88">
        <f t="shared" si="55"/>
        <v>0</v>
      </c>
      <c r="Z245" s="1"/>
    </row>
    <row r="246" spans="2:27" x14ac:dyDescent="0.25">
      <c r="B246" s="85">
        <v>4612</v>
      </c>
      <c r="C246" s="85" t="s">
        <v>262</v>
      </c>
      <c r="D246" s="1">
        <v>104270</v>
      </c>
      <c r="E246" s="85">
        <f t="shared" si="49"/>
        <v>18190.858339148639</v>
      </c>
      <c r="F246" s="86">
        <f t="shared" si="42"/>
        <v>0.76413567979931563</v>
      </c>
      <c r="G246" s="191">
        <f t="shared" si="43"/>
        <v>3370.4635085633213</v>
      </c>
      <c r="H246" s="191">
        <f t="shared" si="44"/>
        <v>19319.496831084958</v>
      </c>
      <c r="I246" s="191">
        <f t="shared" si="45"/>
        <v>1132.8133001255412</v>
      </c>
      <c r="J246" s="87">
        <f t="shared" si="46"/>
        <v>6493.2858363196019</v>
      </c>
      <c r="K246" s="191">
        <f t="shared" si="50"/>
        <v>792.98956655415145</v>
      </c>
      <c r="L246" s="87">
        <f t="shared" si="47"/>
        <v>4545.4161954883957</v>
      </c>
      <c r="M246" s="88">
        <f t="shared" si="51"/>
        <v>23864.913026573355</v>
      </c>
      <c r="N246" s="88">
        <f t="shared" si="52"/>
        <v>128134.91302657335</v>
      </c>
      <c r="O246" s="88">
        <f t="shared" si="53"/>
        <v>22354.311414266114</v>
      </c>
      <c r="P246" s="89">
        <f t="shared" si="48"/>
        <v>0.93902808930264625</v>
      </c>
      <c r="Q246" s="199">
        <v>722.74800628590674</v>
      </c>
      <c r="R246" s="92">
        <f t="shared" si="54"/>
        <v>-0.20476818767684318</v>
      </c>
      <c r="S246" s="92">
        <f t="shared" si="54"/>
        <v>-0.19880256172954794</v>
      </c>
      <c r="T246" s="91">
        <v>5732</v>
      </c>
      <c r="U246" s="194">
        <v>131119</v>
      </c>
      <c r="V246" s="194">
        <v>22704.588744588742</v>
      </c>
      <c r="W246" s="201"/>
      <c r="X246" s="88">
        <v>0</v>
      </c>
      <c r="Y246" s="88">
        <f t="shared" si="55"/>
        <v>0</v>
      </c>
      <c r="Z246" s="1"/>
    </row>
    <row r="247" spans="2:27" x14ac:dyDescent="0.25">
      <c r="B247" s="85">
        <v>4613</v>
      </c>
      <c r="C247" s="85" t="s">
        <v>263</v>
      </c>
      <c r="D247" s="1">
        <v>263325</v>
      </c>
      <c r="E247" s="85">
        <f t="shared" si="49"/>
        <v>21704.995054401581</v>
      </c>
      <c r="F247" s="86">
        <f t="shared" si="42"/>
        <v>0.91175253205298545</v>
      </c>
      <c r="G247" s="191">
        <f t="shared" si="43"/>
        <v>1261.9814794115562</v>
      </c>
      <c r="H247" s="191">
        <f t="shared" si="44"/>
        <v>15310.359308220999</v>
      </c>
      <c r="I247" s="191">
        <f t="shared" si="45"/>
        <v>0</v>
      </c>
      <c r="J247" s="87">
        <f t="shared" si="46"/>
        <v>0</v>
      </c>
      <c r="K247" s="191">
        <f t="shared" si="50"/>
        <v>-339.82373357138982</v>
      </c>
      <c r="L247" s="87">
        <f t="shared" si="47"/>
        <v>-4122.7415356881011</v>
      </c>
      <c r="M247" s="88">
        <f t="shared" si="51"/>
        <v>11187.617772532898</v>
      </c>
      <c r="N247" s="88">
        <f t="shared" si="52"/>
        <v>274512.61777253292</v>
      </c>
      <c r="O247" s="88">
        <f t="shared" si="53"/>
        <v>22627.152800241751</v>
      </c>
      <c r="P247" s="89">
        <f t="shared" si="48"/>
        <v>0.950489221815629</v>
      </c>
      <c r="Q247" s="199">
        <v>1238.631442705997</v>
      </c>
      <c r="R247" s="92">
        <f t="shared" si="54"/>
        <v>2.2402981887363865E-2</v>
      </c>
      <c r="S247" s="92">
        <f t="shared" si="54"/>
        <v>1.6419581647172381E-2</v>
      </c>
      <c r="T247" s="91">
        <v>12132</v>
      </c>
      <c r="U247" s="194">
        <v>257555</v>
      </c>
      <c r="V247" s="194">
        <v>21354.365309675813</v>
      </c>
      <c r="W247" s="201"/>
      <c r="X247" s="88">
        <v>0</v>
      </c>
      <c r="Y247" s="88">
        <f t="shared" si="55"/>
        <v>0</v>
      </c>
      <c r="Z247" s="1"/>
    </row>
    <row r="248" spans="2:27" x14ac:dyDescent="0.25">
      <c r="B248" s="85">
        <v>4614</v>
      </c>
      <c r="C248" s="85" t="s">
        <v>264</v>
      </c>
      <c r="D248" s="1">
        <v>435388</v>
      </c>
      <c r="E248" s="85">
        <f t="shared" si="49"/>
        <v>22797.570426222643</v>
      </c>
      <c r="F248" s="86">
        <f t="shared" si="42"/>
        <v>0.95764788283375291</v>
      </c>
      <c r="G248" s="191">
        <f t="shared" si="43"/>
        <v>606.43625631891916</v>
      </c>
      <c r="H248" s="191">
        <f t="shared" si="44"/>
        <v>11581.719623178718</v>
      </c>
      <c r="I248" s="191">
        <f t="shared" si="45"/>
        <v>0</v>
      </c>
      <c r="J248" s="87">
        <f t="shared" si="46"/>
        <v>0</v>
      </c>
      <c r="K248" s="191">
        <f t="shared" si="50"/>
        <v>-339.82373357138982</v>
      </c>
      <c r="L248" s="87">
        <f t="shared" si="47"/>
        <v>-6489.9536637464025</v>
      </c>
      <c r="M248" s="88">
        <f t="shared" si="51"/>
        <v>5091.7659594323159</v>
      </c>
      <c r="N248" s="88">
        <f t="shared" si="52"/>
        <v>440479.76595943229</v>
      </c>
      <c r="O248" s="88">
        <f t="shared" si="53"/>
        <v>23064.18294897017</v>
      </c>
      <c r="P248" s="89">
        <f t="shared" si="48"/>
        <v>0.96884736212793576</v>
      </c>
      <c r="Q248" s="199">
        <v>1822.0079535772284</v>
      </c>
      <c r="R248" s="92">
        <f t="shared" si="54"/>
        <v>5.069235632821889E-2</v>
      </c>
      <c r="S248" s="92">
        <f t="shared" si="54"/>
        <v>4.0844522430284531E-2</v>
      </c>
      <c r="T248" s="91">
        <v>19098</v>
      </c>
      <c r="U248" s="194">
        <v>414382</v>
      </c>
      <c r="V248" s="194">
        <v>21902.954701622708</v>
      </c>
      <c r="W248" s="201"/>
      <c r="X248" s="88">
        <v>0</v>
      </c>
      <c r="Y248" s="88">
        <f t="shared" si="55"/>
        <v>0</v>
      </c>
      <c r="Z248" s="1"/>
    </row>
    <row r="249" spans="2:27" x14ac:dyDescent="0.25">
      <c r="B249" s="85">
        <v>4615</v>
      </c>
      <c r="C249" s="85" t="s">
        <v>265</v>
      </c>
      <c r="D249" s="1">
        <v>64772</v>
      </c>
      <c r="E249" s="85">
        <f t="shared" si="49"/>
        <v>20362.150267211568</v>
      </c>
      <c r="F249" s="86">
        <f t="shared" si="42"/>
        <v>0.85534421996602361</v>
      </c>
      <c r="G249" s="191">
        <f t="shared" si="43"/>
        <v>2067.6883517255642</v>
      </c>
      <c r="H249" s="191">
        <f t="shared" si="44"/>
        <v>6577.31664683902</v>
      </c>
      <c r="I249" s="191">
        <f t="shared" si="45"/>
        <v>372.86112530351636</v>
      </c>
      <c r="J249" s="87">
        <f t="shared" si="46"/>
        <v>1186.0712395904857</v>
      </c>
      <c r="K249" s="191">
        <f t="shared" si="50"/>
        <v>33.037391732126537</v>
      </c>
      <c r="L249" s="87">
        <f t="shared" si="47"/>
        <v>105.09194309989452</v>
      </c>
      <c r="M249" s="88">
        <f t="shared" si="51"/>
        <v>6682.4085899389147</v>
      </c>
      <c r="N249" s="88">
        <f t="shared" si="52"/>
        <v>71454.408589938917</v>
      </c>
      <c r="O249" s="88">
        <f t="shared" si="53"/>
        <v>22462.876010669257</v>
      </c>
      <c r="P249" s="89">
        <f t="shared" si="48"/>
        <v>0.9435885163109814</v>
      </c>
      <c r="Q249" s="199">
        <v>197.30907327205659</v>
      </c>
      <c r="R249" s="92">
        <f t="shared" si="54"/>
        <v>4.0146947126935657E-3</v>
      </c>
      <c r="S249" s="92">
        <f t="shared" si="54"/>
        <v>-1.6185538063670051E-2</v>
      </c>
      <c r="T249" s="91">
        <v>3181</v>
      </c>
      <c r="U249" s="194">
        <v>64513</v>
      </c>
      <c r="V249" s="194">
        <v>20697.144690407444</v>
      </c>
      <c r="W249" s="201"/>
      <c r="X249" s="88">
        <v>0</v>
      </c>
      <c r="Y249" s="88">
        <f t="shared" si="55"/>
        <v>0</v>
      </c>
      <c r="Z249" s="1"/>
    </row>
    <row r="250" spans="2:27" x14ac:dyDescent="0.25">
      <c r="B250" s="85">
        <v>4616</v>
      </c>
      <c r="C250" s="85" t="s">
        <v>266</v>
      </c>
      <c r="D250" s="1">
        <v>69621</v>
      </c>
      <c r="E250" s="85">
        <f t="shared" si="49"/>
        <v>23924.742268041235</v>
      </c>
      <c r="F250" s="86">
        <f t="shared" si="42"/>
        <v>1.0049965128731098</v>
      </c>
      <c r="G250" s="191">
        <f t="shared" si="43"/>
        <v>-69.866848772235969</v>
      </c>
      <c r="H250" s="191">
        <f t="shared" si="44"/>
        <v>-203.31252992720667</v>
      </c>
      <c r="I250" s="191">
        <f t="shared" si="45"/>
        <v>0</v>
      </c>
      <c r="J250" s="87">
        <f t="shared" si="46"/>
        <v>0</v>
      </c>
      <c r="K250" s="191">
        <f t="shared" si="50"/>
        <v>-339.82373357138982</v>
      </c>
      <c r="L250" s="87">
        <f t="shared" si="47"/>
        <v>-988.88706469274439</v>
      </c>
      <c r="M250" s="88">
        <f t="shared" si="51"/>
        <v>-1192.1995946199511</v>
      </c>
      <c r="N250" s="88">
        <f t="shared" si="52"/>
        <v>68428.800405380054</v>
      </c>
      <c r="O250" s="88">
        <f t="shared" si="53"/>
        <v>23515.051685697614</v>
      </c>
      <c r="P250" s="89">
        <f t="shared" si="48"/>
        <v>0.98778681414367886</v>
      </c>
      <c r="Q250" s="199">
        <v>239.80655277566984</v>
      </c>
      <c r="R250" s="92">
        <f t="shared" si="54"/>
        <v>-2.1366019594889023E-2</v>
      </c>
      <c r="S250" s="92">
        <f t="shared" si="54"/>
        <v>-3.0446128691431439E-2</v>
      </c>
      <c r="T250" s="91">
        <v>2910</v>
      </c>
      <c r="U250" s="194">
        <v>71141</v>
      </c>
      <c r="V250" s="194">
        <v>24676.031911203609</v>
      </c>
      <c r="W250" s="201"/>
      <c r="X250" s="88">
        <v>0</v>
      </c>
      <c r="Y250" s="88">
        <f t="shared" si="55"/>
        <v>0</v>
      </c>
      <c r="Z250" s="1"/>
    </row>
    <row r="251" spans="2:27" x14ac:dyDescent="0.25">
      <c r="B251" s="85">
        <v>4617</v>
      </c>
      <c r="C251" s="85" t="s">
        <v>267</v>
      </c>
      <c r="D251" s="1">
        <v>300669</v>
      </c>
      <c r="E251" s="85">
        <f t="shared" si="49"/>
        <v>23025.654771021596</v>
      </c>
      <c r="F251" s="86">
        <f t="shared" si="42"/>
        <v>0.96722892527909188</v>
      </c>
      <c r="G251" s="191">
        <f t="shared" si="43"/>
        <v>469.58564943954696</v>
      </c>
      <c r="H251" s="191">
        <f t="shared" si="44"/>
        <v>6131.8494103816038</v>
      </c>
      <c r="I251" s="191">
        <f t="shared" si="45"/>
        <v>0</v>
      </c>
      <c r="J251" s="87">
        <f t="shared" si="46"/>
        <v>0</v>
      </c>
      <c r="K251" s="191">
        <f t="shared" si="50"/>
        <v>-339.82373357138982</v>
      </c>
      <c r="L251" s="87">
        <f t="shared" si="47"/>
        <v>-4437.4183129752082</v>
      </c>
      <c r="M251" s="88">
        <f t="shared" si="51"/>
        <v>1694.4310974063956</v>
      </c>
      <c r="N251" s="88">
        <f t="shared" si="52"/>
        <v>302363.43109740637</v>
      </c>
      <c r="O251" s="88">
        <f t="shared" si="53"/>
        <v>23155.416686889752</v>
      </c>
      <c r="P251" s="89">
        <f t="shared" si="48"/>
        <v>0.9726797791060714</v>
      </c>
      <c r="Q251" s="199">
        <v>451.55998836585422</v>
      </c>
      <c r="R251" s="92">
        <f t="shared" si="54"/>
        <v>4.1613369714417394E-3</v>
      </c>
      <c r="S251" s="92">
        <f t="shared" si="54"/>
        <v>1.008433401535915E-3</v>
      </c>
      <c r="T251" s="91">
        <v>13058</v>
      </c>
      <c r="U251" s="194">
        <v>299423</v>
      </c>
      <c r="V251" s="194">
        <v>23002.458323730509</v>
      </c>
      <c r="W251" s="201"/>
      <c r="X251" s="88">
        <v>0</v>
      </c>
      <c r="Y251" s="88">
        <f t="shared" si="55"/>
        <v>0</v>
      </c>
      <c r="Z251" s="1"/>
    </row>
    <row r="252" spans="2:27" x14ac:dyDescent="0.25">
      <c r="B252" s="85">
        <v>4618</v>
      </c>
      <c r="C252" s="85" t="s">
        <v>268</v>
      </c>
      <c r="D252" s="1">
        <v>268115</v>
      </c>
      <c r="E252" s="85">
        <f t="shared" si="49"/>
        <v>24050.502332256907</v>
      </c>
      <c r="F252" s="86">
        <f t="shared" si="42"/>
        <v>1.0102792626130841</v>
      </c>
      <c r="G252" s="191">
        <f t="shared" si="43"/>
        <v>-145.32288730163927</v>
      </c>
      <c r="H252" s="191">
        <f t="shared" si="44"/>
        <v>-1620.0595476386745</v>
      </c>
      <c r="I252" s="191">
        <f t="shared" si="45"/>
        <v>0</v>
      </c>
      <c r="J252" s="87">
        <f t="shared" si="46"/>
        <v>0</v>
      </c>
      <c r="K252" s="191">
        <f t="shared" si="50"/>
        <v>-339.82373357138982</v>
      </c>
      <c r="L252" s="87">
        <f t="shared" si="47"/>
        <v>-3788.354981853854</v>
      </c>
      <c r="M252" s="88">
        <f t="shared" si="51"/>
        <v>-5408.4145294925283</v>
      </c>
      <c r="N252" s="88">
        <f t="shared" si="52"/>
        <v>262706.58547050745</v>
      </c>
      <c r="O252" s="88">
        <f t="shared" si="53"/>
        <v>23565.355711383876</v>
      </c>
      <c r="P252" s="89">
        <f t="shared" si="48"/>
        <v>0.98989991403966826</v>
      </c>
      <c r="Q252" s="199">
        <v>853.82097949936906</v>
      </c>
      <c r="R252" s="92">
        <f t="shared" si="54"/>
        <v>-1.2813874744374374E-3</v>
      </c>
      <c r="S252" s="92">
        <f t="shared" si="54"/>
        <v>-2.5201182015550196E-2</v>
      </c>
      <c r="T252" s="91">
        <v>11148</v>
      </c>
      <c r="U252" s="194">
        <v>268459</v>
      </c>
      <c r="V252" s="194">
        <v>24672.272769046962</v>
      </c>
      <c r="W252" s="201"/>
      <c r="X252" s="88">
        <v>0</v>
      </c>
      <c r="Y252" s="88">
        <f t="shared" si="55"/>
        <v>0</v>
      </c>
      <c r="Z252" s="1"/>
      <c r="AA252" s="1"/>
    </row>
    <row r="253" spans="2:27" x14ac:dyDescent="0.25">
      <c r="B253" s="85">
        <v>4619</v>
      </c>
      <c r="C253" s="85" t="s">
        <v>269</v>
      </c>
      <c r="D253" s="1">
        <v>52365</v>
      </c>
      <c r="E253" s="85">
        <f t="shared" si="49"/>
        <v>54433.471933471934</v>
      </c>
      <c r="F253" s="86">
        <f t="shared" si="42"/>
        <v>2.2865637950796796</v>
      </c>
      <c r="G253" s="191">
        <f t="shared" si="43"/>
        <v>-18375.104648030654</v>
      </c>
      <c r="H253" s="191">
        <f t="shared" si="44"/>
        <v>-17676.850671405489</v>
      </c>
      <c r="I253" s="191">
        <f t="shared" si="45"/>
        <v>0</v>
      </c>
      <c r="J253" s="87">
        <f t="shared" si="46"/>
        <v>0</v>
      </c>
      <c r="K253" s="191">
        <f t="shared" si="50"/>
        <v>-339.82373357138982</v>
      </c>
      <c r="L253" s="87">
        <f t="shared" si="47"/>
        <v>-326.910431695677</v>
      </c>
      <c r="M253" s="88">
        <f t="shared" si="51"/>
        <v>-18003.761103101166</v>
      </c>
      <c r="N253" s="88">
        <f t="shared" si="52"/>
        <v>34361.238896898838</v>
      </c>
      <c r="O253" s="88">
        <f t="shared" si="53"/>
        <v>35718.543551869894</v>
      </c>
      <c r="P253" s="89">
        <f t="shared" si="48"/>
        <v>1.5004137270263072</v>
      </c>
      <c r="Q253" s="199">
        <v>-106.99302275938317</v>
      </c>
      <c r="R253" s="92">
        <f t="shared" si="54"/>
        <v>0.10265319014529374</v>
      </c>
      <c r="S253" s="92">
        <f t="shared" si="54"/>
        <v>7.3997961711164503E-2</v>
      </c>
      <c r="T253" s="91">
        <v>962</v>
      </c>
      <c r="U253" s="194">
        <v>47490</v>
      </c>
      <c r="V253" s="194">
        <v>50683.030949839915</v>
      </c>
      <c r="W253" s="201"/>
      <c r="X253" s="88">
        <v>0</v>
      </c>
      <c r="Y253" s="88">
        <f t="shared" si="55"/>
        <v>0</v>
      </c>
      <c r="Z253" s="1"/>
    </row>
    <row r="254" spans="2:27" x14ac:dyDescent="0.25">
      <c r="B254" s="85">
        <v>4620</v>
      </c>
      <c r="C254" s="85" t="s">
        <v>270</v>
      </c>
      <c r="D254" s="1">
        <v>27021</v>
      </c>
      <c r="E254" s="85">
        <f t="shared" si="49"/>
        <v>25588.068181818184</v>
      </c>
      <c r="F254" s="86">
        <f t="shared" si="42"/>
        <v>1.074867139874609</v>
      </c>
      <c r="G254" s="191">
        <f t="shared" si="43"/>
        <v>-1067.8623970384053</v>
      </c>
      <c r="H254" s="191">
        <f t="shared" si="44"/>
        <v>-1127.662691272556</v>
      </c>
      <c r="I254" s="191">
        <f t="shared" si="45"/>
        <v>0</v>
      </c>
      <c r="J254" s="87">
        <f t="shared" si="46"/>
        <v>0</v>
      </c>
      <c r="K254" s="191">
        <f t="shared" si="50"/>
        <v>-339.82373357138982</v>
      </c>
      <c r="L254" s="87">
        <f t="shared" si="47"/>
        <v>-358.85386265138766</v>
      </c>
      <c r="M254" s="88">
        <f t="shared" si="51"/>
        <v>-1486.5165539239438</v>
      </c>
      <c r="N254" s="88">
        <f t="shared" si="52"/>
        <v>25534.483446076058</v>
      </c>
      <c r="O254" s="88">
        <f t="shared" si="53"/>
        <v>24180.382051208388</v>
      </c>
      <c r="P254" s="89">
        <f t="shared" si="48"/>
        <v>1.0157350649442782</v>
      </c>
      <c r="Q254" s="199">
        <v>155.56732636807646</v>
      </c>
      <c r="R254" s="92">
        <f t="shared" si="54"/>
        <v>-3.3894669097929854E-2</v>
      </c>
      <c r="S254" s="92">
        <f t="shared" si="54"/>
        <v>-3.8469031460155567E-2</v>
      </c>
      <c r="T254" s="91">
        <v>1056</v>
      </c>
      <c r="U254" s="194">
        <v>27969</v>
      </c>
      <c r="V254" s="194">
        <v>26611.798287345388</v>
      </c>
      <c r="W254" s="201"/>
      <c r="X254" s="88">
        <v>0</v>
      </c>
      <c r="Y254" s="88">
        <f t="shared" si="55"/>
        <v>0</v>
      </c>
      <c r="Z254" s="1"/>
    </row>
    <row r="255" spans="2:27" x14ac:dyDescent="0.25">
      <c r="B255" s="85">
        <v>4621</v>
      </c>
      <c r="C255" s="85" t="s">
        <v>271</v>
      </c>
      <c r="D255" s="1">
        <v>333690</v>
      </c>
      <c r="E255" s="85">
        <f t="shared" si="49"/>
        <v>20669.598612487611</v>
      </c>
      <c r="F255" s="86">
        <f t="shared" si="42"/>
        <v>0.86825907235729782</v>
      </c>
      <c r="G255" s="191">
        <f t="shared" si="43"/>
        <v>1883.2193445599382</v>
      </c>
      <c r="H255" s="191">
        <f t="shared" si="44"/>
        <v>30402.693098575644</v>
      </c>
      <c r="I255" s="191">
        <f t="shared" si="45"/>
        <v>265.25420445690122</v>
      </c>
      <c r="J255" s="87">
        <f t="shared" si="46"/>
        <v>4282.2638767522139</v>
      </c>
      <c r="K255" s="191">
        <f t="shared" si="50"/>
        <v>-74.569529114488603</v>
      </c>
      <c r="L255" s="87">
        <f t="shared" si="47"/>
        <v>-1203.8504780243038</v>
      </c>
      <c r="M255" s="88">
        <f t="shared" si="51"/>
        <v>29198.842620551339</v>
      </c>
      <c r="N255" s="88">
        <f t="shared" si="52"/>
        <v>362888.84262055135</v>
      </c>
      <c r="O255" s="88">
        <f t="shared" si="53"/>
        <v>22478.24842793306</v>
      </c>
      <c r="P255" s="89">
        <f t="shared" si="48"/>
        <v>0.94423425893054524</v>
      </c>
      <c r="Q255" s="199">
        <v>2042.2599116328456</v>
      </c>
      <c r="R255" s="92">
        <f t="shared" si="54"/>
        <v>2.9824767148315258E-2</v>
      </c>
      <c r="S255" s="92">
        <f t="shared" si="54"/>
        <v>1.2665273691743266E-2</v>
      </c>
      <c r="T255" s="91">
        <v>16144</v>
      </c>
      <c r="U255" s="194">
        <v>324026</v>
      </c>
      <c r="V255" s="194">
        <v>20411.086614173229</v>
      </c>
      <c r="W255" s="201"/>
      <c r="X255" s="88">
        <v>0</v>
      </c>
      <c r="Y255" s="88">
        <f t="shared" si="55"/>
        <v>0</v>
      </c>
      <c r="Z255" s="1"/>
      <c r="AA255" s="1"/>
    </row>
    <row r="256" spans="2:27" x14ac:dyDescent="0.25">
      <c r="B256" s="85">
        <v>4622</v>
      </c>
      <c r="C256" s="85" t="s">
        <v>272</v>
      </c>
      <c r="D256" s="1">
        <v>177202</v>
      </c>
      <c r="E256" s="85">
        <f t="shared" si="49"/>
        <v>20771.539092720664</v>
      </c>
      <c r="F256" s="86">
        <f t="shared" si="42"/>
        <v>0.87254124292394508</v>
      </c>
      <c r="G256" s="191">
        <f t="shared" si="43"/>
        <v>1822.055056420106</v>
      </c>
      <c r="H256" s="191">
        <f t="shared" si="44"/>
        <v>15543.951686319924</v>
      </c>
      <c r="I256" s="191">
        <f t="shared" si="45"/>
        <v>229.57503637533245</v>
      </c>
      <c r="J256" s="87">
        <f t="shared" si="46"/>
        <v>1958.5046353179609</v>
      </c>
      <c r="K256" s="191">
        <f t="shared" si="50"/>
        <v>-110.24869719605738</v>
      </c>
      <c r="L256" s="87">
        <f t="shared" si="47"/>
        <v>-940.53163577956559</v>
      </c>
      <c r="M256" s="88">
        <f t="shared" si="51"/>
        <v>14603.420050540359</v>
      </c>
      <c r="N256" s="88">
        <f t="shared" si="52"/>
        <v>191805.42005054036</v>
      </c>
      <c r="O256" s="88">
        <f t="shared" si="53"/>
        <v>22483.345451944715</v>
      </c>
      <c r="P256" s="89">
        <f t="shared" si="48"/>
        <v>0.94444836745887761</v>
      </c>
      <c r="Q256" s="199">
        <v>1456.7539151474393</v>
      </c>
      <c r="R256" s="89">
        <f t="shared" si="54"/>
        <v>-4.6061722708429292E-3</v>
      </c>
      <c r="S256" s="89">
        <f t="shared" si="54"/>
        <v>-8.5732793090320947E-3</v>
      </c>
      <c r="T256" s="91">
        <v>8531</v>
      </c>
      <c r="U256" s="194">
        <v>178022</v>
      </c>
      <c r="V256" s="194">
        <v>20951.159232670354</v>
      </c>
      <c r="W256" s="201"/>
      <c r="X256" s="88">
        <v>0</v>
      </c>
      <c r="Y256" s="88">
        <f t="shared" si="55"/>
        <v>0</v>
      </c>
    </row>
    <row r="257" spans="2:27" x14ac:dyDescent="0.25">
      <c r="B257" s="85">
        <v>4623</v>
      </c>
      <c r="C257" s="85" t="s">
        <v>273</v>
      </c>
      <c r="D257" s="1">
        <v>49696</v>
      </c>
      <c r="E257" s="85">
        <f t="shared" si="49"/>
        <v>19918.236472945893</v>
      </c>
      <c r="F257" s="86">
        <f t="shared" si="42"/>
        <v>0.83669692127185047</v>
      </c>
      <c r="G257" s="191">
        <f t="shared" si="43"/>
        <v>2334.0366282849686</v>
      </c>
      <c r="H257" s="191">
        <f t="shared" si="44"/>
        <v>5823.4213875709966</v>
      </c>
      <c r="I257" s="191">
        <f t="shared" si="45"/>
        <v>528.23095329650243</v>
      </c>
      <c r="J257" s="87">
        <f t="shared" si="46"/>
        <v>1317.9362284747735</v>
      </c>
      <c r="K257" s="191">
        <f t="shared" si="50"/>
        <v>188.40721972511261</v>
      </c>
      <c r="L257" s="87">
        <f t="shared" si="47"/>
        <v>470.07601321415598</v>
      </c>
      <c r="M257" s="88">
        <f t="shared" si="51"/>
        <v>6293.4974007851524</v>
      </c>
      <c r="N257" s="88">
        <f t="shared" si="52"/>
        <v>55989.497400785156</v>
      </c>
      <c r="O257" s="88">
        <f t="shared" si="53"/>
        <v>22440.680320955973</v>
      </c>
      <c r="P257" s="89">
        <f t="shared" si="48"/>
        <v>0.94265615137627279</v>
      </c>
      <c r="Q257" s="199">
        <v>697.82380943532735</v>
      </c>
      <c r="R257" s="89">
        <f t="shared" si="54"/>
        <v>-1.0355265254102278E-2</v>
      </c>
      <c r="S257" s="89">
        <f t="shared" si="54"/>
        <v>-7.9753580763566295E-3</v>
      </c>
      <c r="T257" s="91">
        <v>2495</v>
      </c>
      <c r="U257" s="194">
        <v>50216</v>
      </c>
      <c r="V257" s="194">
        <v>20078.368652538986</v>
      </c>
      <c r="W257" s="201"/>
      <c r="X257" s="88">
        <v>0</v>
      </c>
      <c r="Y257" s="88">
        <f t="shared" si="55"/>
        <v>0</v>
      </c>
    </row>
    <row r="258" spans="2:27" x14ac:dyDescent="0.25">
      <c r="B258" s="85">
        <v>4624</v>
      </c>
      <c r="C258" s="85" t="s">
        <v>274</v>
      </c>
      <c r="D258" s="1">
        <v>536971</v>
      </c>
      <c r="E258" s="85">
        <f t="shared" si="49"/>
        <v>20978.70761056415</v>
      </c>
      <c r="F258" s="86">
        <f t="shared" si="42"/>
        <v>0.88124368308723633</v>
      </c>
      <c r="G258" s="191">
        <f t="shared" si="43"/>
        <v>1697.7539457140149</v>
      </c>
      <c r="H258" s="191">
        <f t="shared" si="44"/>
        <v>43455.709994495926</v>
      </c>
      <c r="I258" s="191">
        <f t="shared" si="45"/>
        <v>157.06605513011255</v>
      </c>
      <c r="J258" s="87">
        <f t="shared" si="46"/>
        <v>4020.2627471103606</v>
      </c>
      <c r="K258" s="191">
        <f t="shared" si="50"/>
        <v>-182.75767844127728</v>
      </c>
      <c r="L258" s="87">
        <f t="shared" si="47"/>
        <v>-4677.8655373829333</v>
      </c>
      <c r="M258" s="88">
        <f t="shared" si="51"/>
        <v>38777.844457112995</v>
      </c>
      <c r="N258" s="88">
        <f t="shared" si="52"/>
        <v>575748.84445711295</v>
      </c>
      <c r="O258" s="88">
        <f t="shared" si="53"/>
        <v>22493.703877836884</v>
      </c>
      <c r="P258" s="89">
        <f t="shared" si="48"/>
        <v>0.94488348946704204</v>
      </c>
      <c r="Q258" s="199">
        <v>1339.2125556339743</v>
      </c>
      <c r="R258" s="89">
        <f t="shared" si="54"/>
        <v>1.9411632931242002E-2</v>
      </c>
      <c r="S258" s="89">
        <f t="shared" si="54"/>
        <v>4.1578958077591894E-3</v>
      </c>
      <c r="T258" s="91">
        <v>25596</v>
      </c>
      <c r="U258" s="194">
        <v>526746</v>
      </c>
      <c r="V258" s="194">
        <v>20891.841510331971</v>
      </c>
      <c r="W258" s="201"/>
      <c r="X258" s="88">
        <v>0</v>
      </c>
      <c r="Y258" s="88">
        <f t="shared" si="55"/>
        <v>0</v>
      </c>
      <c r="Z258" s="1"/>
      <c r="AA258" s="1"/>
    </row>
    <row r="259" spans="2:27" x14ac:dyDescent="0.25">
      <c r="B259" s="85">
        <v>4625</v>
      </c>
      <c r="C259" s="85" t="s">
        <v>275</v>
      </c>
      <c r="D259" s="1">
        <v>196903</v>
      </c>
      <c r="E259" s="85">
        <f t="shared" si="49"/>
        <v>37172.550500283178</v>
      </c>
      <c r="F259" s="86">
        <f t="shared" si="42"/>
        <v>1.5614915809265584</v>
      </c>
      <c r="G259" s="191">
        <f t="shared" si="43"/>
        <v>-8018.5517881174019</v>
      </c>
      <c r="H259" s="191">
        <f t="shared" si="44"/>
        <v>-42474.268821657883</v>
      </c>
      <c r="I259" s="191">
        <f t="shared" si="45"/>
        <v>0</v>
      </c>
      <c r="J259" s="87">
        <f t="shared" si="46"/>
        <v>0</v>
      </c>
      <c r="K259" s="191">
        <f t="shared" si="50"/>
        <v>-339.82373357138982</v>
      </c>
      <c r="L259" s="87">
        <f t="shared" si="47"/>
        <v>-1800.0463167276521</v>
      </c>
      <c r="M259" s="88">
        <f t="shared" si="51"/>
        <v>-44274.315138385537</v>
      </c>
      <c r="N259" s="88">
        <f t="shared" si="52"/>
        <v>152628.68486161446</v>
      </c>
      <c r="O259" s="88">
        <f t="shared" si="53"/>
        <v>28814.174978594383</v>
      </c>
      <c r="P259" s="89">
        <f t="shared" si="48"/>
        <v>1.2103848413650582</v>
      </c>
      <c r="Q259" s="199">
        <v>-917.6152199131393</v>
      </c>
      <c r="R259" s="89">
        <f t="shared" si="54"/>
        <v>-1.6109770295862129E-2</v>
      </c>
      <c r="S259" s="89">
        <f t="shared" si="54"/>
        <v>-1.8710197559569555E-2</v>
      </c>
      <c r="T259" s="91">
        <v>5297</v>
      </c>
      <c r="U259" s="194">
        <v>200127</v>
      </c>
      <c r="V259" s="194">
        <v>37881.317433276548</v>
      </c>
      <c r="W259" s="201"/>
      <c r="X259" s="88">
        <v>0</v>
      </c>
      <c r="Y259" s="88">
        <f t="shared" si="55"/>
        <v>0</v>
      </c>
    </row>
    <row r="260" spans="2:27" x14ac:dyDescent="0.25">
      <c r="B260" s="85">
        <v>4626</v>
      </c>
      <c r="C260" s="85" t="s">
        <v>276</v>
      </c>
      <c r="D260" s="1">
        <v>829704</v>
      </c>
      <c r="E260" s="85">
        <f t="shared" si="49"/>
        <v>21075.594391383867</v>
      </c>
      <c r="F260" s="86">
        <f t="shared" si="42"/>
        <v>0.88531356504359859</v>
      </c>
      <c r="G260" s="191">
        <f t="shared" si="43"/>
        <v>1639.6218772221844</v>
      </c>
      <c r="H260" s="191">
        <f t="shared" si="44"/>
        <v>64548.634062482954</v>
      </c>
      <c r="I260" s="191">
        <f t="shared" si="45"/>
        <v>123.15568184321145</v>
      </c>
      <c r="J260" s="87">
        <f t="shared" si="46"/>
        <v>4848.3928828035478</v>
      </c>
      <c r="K260" s="191">
        <f t="shared" si="50"/>
        <v>-216.66805172817837</v>
      </c>
      <c r="L260" s="87">
        <f t="shared" si="47"/>
        <v>-8529.7878604349244</v>
      </c>
      <c r="M260" s="88">
        <f t="shared" si="51"/>
        <v>56018.846202048029</v>
      </c>
      <c r="N260" s="88">
        <f t="shared" si="52"/>
        <v>885722.84620204801</v>
      </c>
      <c r="O260" s="88">
        <f t="shared" si="53"/>
        <v>22498.548216877873</v>
      </c>
      <c r="P260" s="89">
        <f t="shared" si="48"/>
        <v>0.94508698356486021</v>
      </c>
      <c r="Q260" s="199">
        <v>1483.1318756912879</v>
      </c>
      <c r="R260" s="89">
        <f t="shared" si="54"/>
        <v>1.0937863625785431E-2</v>
      </c>
      <c r="S260" s="89">
        <f t="shared" si="54"/>
        <v>2.3096599533036686E-3</v>
      </c>
      <c r="T260" s="91">
        <v>39368</v>
      </c>
      <c r="U260" s="194">
        <v>820727</v>
      </c>
      <c r="V260" s="194">
        <v>21027.029104324658</v>
      </c>
      <c r="W260" s="201"/>
      <c r="X260" s="88">
        <v>0</v>
      </c>
      <c r="Y260" s="88">
        <f t="shared" si="55"/>
        <v>0</v>
      </c>
      <c r="Z260" s="1"/>
      <c r="AA260" s="1"/>
    </row>
    <row r="261" spans="2:27" x14ac:dyDescent="0.25">
      <c r="B261" s="85">
        <v>4627</v>
      </c>
      <c r="C261" s="85" t="s">
        <v>277</v>
      </c>
      <c r="D261" s="1">
        <v>579611</v>
      </c>
      <c r="E261" s="85">
        <f t="shared" si="49"/>
        <v>19327.453399579845</v>
      </c>
      <c r="F261" s="86">
        <f t="shared" si="42"/>
        <v>0.81188014699083966</v>
      </c>
      <c r="G261" s="191">
        <f t="shared" si="43"/>
        <v>2688.506472304598</v>
      </c>
      <c r="H261" s="191">
        <f t="shared" si="44"/>
        <v>80625.620597942587</v>
      </c>
      <c r="I261" s="191">
        <f t="shared" si="45"/>
        <v>735.00502897461934</v>
      </c>
      <c r="J261" s="87">
        <f t="shared" si="46"/>
        <v>22042.06581391986</v>
      </c>
      <c r="K261" s="191">
        <f t="shared" si="50"/>
        <v>395.18129540322951</v>
      </c>
      <c r="L261" s="87">
        <f t="shared" si="47"/>
        <v>11851.09186784745</v>
      </c>
      <c r="M261" s="88">
        <f t="shared" si="51"/>
        <v>92476.712465790042</v>
      </c>
      <c r="N261" s="88">
        <f t="shared" si="52"/>
        <v>672087.7124657901</v>
      </c>
      <c r="O261" s="88">
        <f t="shared" si="53"/>
        <v>22411.141167287675</v>
      </c>
      <c r="P261" s="89">
        <f t="shared" si="48"/>
        <v>0.94141531266222245</v>
      </c>
      <c r="Q261" s="199">
        <v>4342.2989463552367</v>
      </c>
      <c r="R261" s="89">
        <f t="shared" si="54"/>
        <v>2.7282008018177373E-2</v>
      </c>
      <c r="S261" s="89">
        <f t="shared" si="54"/>
        <v>2.1355842177797738E-2</v>
      </c>
      <c r="T261" s="91">
        <v>29989</v>
      </c>
      <c r="U261" s="194">
        <v>564218</v>
      </c>
      <c r="V261" s="194">
        <v>18923.329755835792</v>
      </c>
      <c r="W261" s="201"/>
      <c r="X261" s="88">
        <v>0</v>
      </c>
      <c r="Y261" s="88">
        <f t="shared" si="55"/>
        <v>0</v>
      </c>
    </row>
    <row r="262" spans="2:27" x14ac:dyDescent="0.25">
      <c r="B262" s="85">
        <v>4628</v>
      </c>
      <c r="C262" s="85" t="s">
        <v>278</v>
      </c>
      <c r="D262" s="1">
        <v>79947</v>
      </c>
      <c r="E262" s="85">
        <f t="shared" si="49"/>
        <v>20631.483870967742</v>
      </c>
      <c r="F262" s="86">
        <f t="shared" si="42"/>
        <v>0.86665800255736536</v>
      </c>
      <c r="G262" s="191">
        <f t="shared" si="43"/>
        <v>1906.0881894718593</v>
      </c>
      <c r="H262" s="191">
        <f t="shared" si="44"/>
        <v>7386.0917342034554</v>
      </c>
      <c r="I262" s="191">
        <f t="shared" si="45"/>
        <v>278.59436398885515</v>
      </c>
      <c r="J262" s="87">
        <f t="shared" si="46"/>
        <v>1079.5531604568137</v>
      </c>
      <c r="K262" s="191">
        <f t="shared" si="50"/>
        <v>-61.229369582534673</v>
      </c>
      <c r="L262" s="87">
        <f t="shared" si="47"/>
        <v>-237.26380713232186</v>
      </c>
      <c r="M262" s="88">
        <f t="shared" si="51"/>
        <v>7148.8279270711337</v>
      </c>
      <c r="N262" s="88">
        <f t="shared" si="52"/>
        <v>87095.827927071135</v>
      </c>
      <c r="O262" s="88">
        <f t="shared" si="53"/>
        <v>22476.342690857065</v>
      </c>
      <c r="P262" s="89">
        <f t="shared" si="48"/>
        <v>0.94415420544054851</v>
      </c>
      <c r="Q262" s="199">
        <v>1378.0964976199966</v>
      </c>
      <c r="R262" s="89">
        <f t="shared" si="54"/>
        <v>-7.7447220463938635E-3</v>
      </c>
      <c r="S262" s="89">
        <f t="shared" si="54"/>
        <v>-9.7932490718465205E-3</v>
      </c>
      <c r="T262" s="91">
        <v>3875</v>
      </c>
      <c r="U262" s="194">
        <v>80571</v>
      </c>
      <c r="V262" s="194">
        <v>20835.531419705199</v>
      </c>
      <c r="W262" s="201"/>
      <c r="X262" s="88">
        <v>0</v>
      </c>
      <c r="Y262" s="88">
        <f t="shared" si="55"/>
        <v>0</v>
      </c>
    </row>
    <row r="263" spans="2:27" x14ac:dyDescent="0.25">
      <c r="B263" s="85">
        <v>4629</v>
      </c>
      <c r="C263" s="85" t="s">
        <v>279</v>
      </c>
      <c r="D263" s="1">
        <v>22648</v>
      </c>
      <c r="E263" s="85">
        <f t="shared" si="49"/>
        <v>59600</v>
      </c>
      <c r="F263" s="86">
        <f t="shared" ref="F263:F326" si="56">E263/E$364</f>
        <v>2.5035919508001991</v>
      </c>
      <c r="G263" s="191">
        <f t="shared" ref="G263:G326" si="57">($E$364+$Y$364-E263-Y263)*0.6</f>
        <v>-21475.021487947495</v>
      </c>
      <c r="H263" s="191">
        <f t="shared" ref="H263:H326" si="58">G263*T263/1000</f>
        <v>-8160.5081654200476</v>
      </c>
      <c r="I263" s="191">
        <f t="shared" ref="I263:I326" si="59">IF(E263+Y263&lt;(E$364+Y$364)*0.9,((E$364+Y$364)*0.9-E263-Y263)*0.35,0)</f>
        <v>0</v>
      </c>
      <c r="J263" s="87">
        <f t="shared" ref="J263:J326" si="60">I263*T263/1000</f>
        <v>0</v>
      </c>
      <c r="K263" s="191">
        <f t="shared" si="50"/>
        <v>-339.82373357138982</v>
      </c>
      <c r="L263" s="87">
        <f t="shared" ref="L263:L326" si="61">K263*T263/1000</f>
        <v>-129.13301875712813</v>
      </c>
      <c r="M263" s="88">
        <f t="shared" si="51"/>
        <v>-8289.6411841771751</v>
      </c>
      <c r="N263" s="88">
        <f t="shared" si="52"/>
        <v>14358.358815822825</v>
      </c>
      <c r="O263" s="88">
        <f t="shared" si="53"/>
        <v>37785.154778481119</v>
      </c>
      <c r="P263" s="89">
        <f t="shared" ref="P263:P326" si="62">O263/O$364</f>
        <v>1.5872249893145152</v>
      </c>
      <c r="Q263" s="199">
        <v>83.005666685483448</v>
      </c>
      <c r="R263" s="89">
        <f t="shared" si="54"/>
        <v>-6.5522363426307975E-2</v>
      </c>
      <c r="S263" s="89">
        <f t="shared" si="54"/>
        <v>-7.0440666776695735E-2</v>
      </c>
      <c r="T263" s="91">
        <v>380</v>
      </c>
      <c r="U263" s="194">
        <v>24236</v>
      </c>
      <c r="V263" s="194">
        <v>64116.402116402111</v>
      </c>
      <c r="W263" s="201"/>
      <c r="X263" s="88">
        <v>0</v>
      </c>
      <c r="Y263" s="88">
        <f t="shared" si="55"/>
        <v>0</v>
      </c>
    </row>
    <row r="264" spans="2:27" x14ac:dyDescent="0.25">
      <c r="B264" s="85">
        <v>4630</v>
      </c>
      <c r="C264" s="85" t="s">
        <v>280</v>
      </c>
      <c r="D264" s="1">
        <v>150127</v>
      </c>
      <c r="E264" s="85">
        <f t="shared" ref="E264:E327" si="63">D264/T264*1000</f>
        <v>18415.971540726201</v>
      </c>
      <c r="F264" s="86">
        <f t="shared" si="56"/>
        <v>0.77359191469006139</v>
      </c>
      <c r="G264" s="191">
        <f t="shared" si="57"/>
        <v>3235.3955876167843</v>
      </c>
      <c r="H264" s="191">
        <f t="shared" si="58"/>
        <v>26374.944830252025</v>
      </c>
      <c r="I264" s="191">
        <f t="shared" si="59"/>
        <v>1054.0236795733947</v>
      </c>
      <c r="J264" s="87">
        <f t="shared" si="60"/>
        <v>8592.4010358823125</v>
      </c>
      <c r="K264" s="191">
        <f t="shared" ref="K264:K327" si="64">I264+J$366</f>
        <v>714.19994600200494</v>
      </c>
      <c r="L264" s="87">
        <f t="shared" si="61"/>
        <v>5822.1579598083445</v>
      </c>
      <c r="M264" s="88">
        <f t="shared" ref="M264:M327" si="65">+H264+L264</f>
        <v>32197.102790060369</v>
      </c>
      <c r="N264" s="88">
        <f t="shared" ref="N264:N327" si="66">D264+M264</f>
        <v>182324.10279006037</v>
      </c>
      <c r="O264" s="88">
        <f t="shared" ref="O264:O327" si="67">N264/T264*1000</f>
        <v>22365.567074344992</v>
      </c>
      <c r="P264" s="89">
        <f t="shared" si="62"/>
        <v>0.93950090104718342</v>
      </c>
      <c r="Q264" s="199">
        <v>1092.3015609286085</v>
      </c>
      <c r="R264" s="89">
        <f t="shared" ref="R264:S327" si="68">(D264-U264)/U264</f>
        <v>-1.8335066140939379E-2</v>
      </c>
      <c r="S264" s="89">
        <f t="shared" si="68"/>
        <v>-2.086388895878033E-2</v>
      </c>
      <c r="T264" s="91">
        <v>8152</v>
      </c>
      <c r="U264" s="194">
        <v>152931</v>
      </c>
      <c r="V264" s="194">
        <v>18808.387652195299</v>
      </c>
      <c r="W264" s="201"/>
      <c r="X264" s="88">
        <v>0</v>
      </c>
      <c r="Y264" s="88">
        <f t="shared" ref="Y264:Y327" si="69">X264*1000/T264</f>
        <v>0</v>
      </c>
    </row>
    <row r="265" spans="2:27" x14ac:dyDescent="0.25">
      <c r="B265" s="85">
        <v>4631</v>
      </c>
      <c r="C265" s="85" t="s">
        <v>281</v>
      </c>
      <c r="D265" s="1">
        <v>595802</v>
      </c>
      <c r="E265" s="85">
        <f t="shared" si="63"/>
        <v>19913.168449197863</v>
      </c>
      <c r="F265" s="86">
        <f t="shared" si="56"/>
        <v>0.83648403094530632</v>
      </c>
      <c r="G265" s="191">
        <f t="shared" si="57"/>
        <v>2337.0774425337868</v>
      </c>
      <c r="H265" s="191">
        <f t="shared" si="58"/>
        <v>69925.357080610906</v>
      </c>
      <c r="I265" s="191">
        <f t="shared" si="59"/>
        <v>530.00476160831295</v>
      </c>
      <c r="J265" s="87">
        <f t="shared" si="60"/>
        <v>15857.742467320724</v>
      </c>
      <c r="K265" s="191">
        <f t="shared" si="64"/>
        <v>190.18102803692312</v>
      </c>
      <c r="L265" s="87">
        <f t="shared" si="61"/>
        <v>5690.21635886474</v>
      </c>
      <c r="M265" s="88">
        <f t="shared" si="65"/>
        <v>75615.573439475644</v>
      </c>
      <c r="N265" s="88">
        <f t="shared" si="66"/>
        <v>671417.57343947561</v>
      </c>
      <c r="O265" s="88">
        <f t="shared" si="67"/>
        <v>22440.426919768568</v>
      </c>
      <c r="P265" s="89">
        <f t="shared" si="62"/>
        <v>0.94264550685994541</v>
      </c>
      <c r="Q265" s="199">
        <v>4846.0803119458433</v>
      </c>
      <c r="R265" s="89">
        <f t="shared" si="68"/>
        <v>2.976775859476407E-2</v>
      </c>
      <c r="S265" s="89">
        <f t="shared" si="68"/>
        <v>1.8513278078036668E-2</v>
      </c>
      <c r="T265" s="91">
        <v>29920</v>
      </c>
      <c r="U265" s="194">
        <v>578579</v>
      </c>
      <c r="V265" s="194">
        <v>19551.211435136687</v>
      </c>
      <c r="W265" s="201"/>
      <c r="X265" s="88">
        <v>0</v>
      </c>
      <c r="Y265" s="88">
        <f t="shared" si="69"/>
        <v>0</v>
      </c>
      <c r="Z265" s="1"/>
      <c r="AA265" s="1"/>
    </row>
    <row r="266" spans="2:27" x14ac:dyDescent="0.25">
      <c r="B266" s="85">
        <v>4632</v>
      </c>
      <c r="C266" s="85" t="s">
        <v>282</v>
      </c>
      <c r="D266" s="1">
        <v>83954</v>
      </c>
      <c r="E266" s="85">
        <f t="shared" si="63"/>
        <v>29395.658263305322</v>
      </c>
      <c r="F266" s="86">
        <f t="shared" si="56"/>
        <v>1.2348109633638351</v>
      </c>
      <c r="G266" s="191">
        <f t="shared" si="57"/>
        <v>-3352.4164459306885</v>
      </c>
      <c r="H266" s="191">
        <f t="shared" si="58"/>
        <v>-9574.5013695780472</v>
      </c>
      <c r="I266" s="191">
        <f t="shared" si="59"/>
        <v>0</v>
      </c>
      <c r="J266" s="87">
        <f t="shared" si="60"/>
        <v>0</v>
      </c>
      <c r="K266" s="191">
        <f t="shared" si="64"/>
        <v>-339.82373357138982</v>
      </c>
      <c r="L266" s="87">
        <f t="shared" si="61"/>
        <v>-970.53658307988928</v>
      </c>
      <c r="M266" s="88">
        <f t="shared" si="65"/>
        <v>-10545.037952657936</v>
      </c>
      <c r="N266" s="88">
        <f t="shared" si="66"/>
        <v>73408.962047342065</v>
      </c>
      <c r="O266" s="88">
        <f t="shared" si="67"/>
        <v>25703.418083803244</v>
      </c>
      <c r="P266" s="89">
        <f t="shared" si="62"/>
        <v>1.0797125943399688</v>
      </c>
      <c r="Q266" s="199">
        <v>-42.911094595425311</v>
      </c>
      <c r="R266" s="89">
        <f t="shared" si="68"/>
        <v>0.12281499511842826</v>
      </c>
      <c r="S266" s="89">
        <f t="shared" si="68"/>
        <v>0.13578869779311598</v>
      </c>
      <c r="T266" s="91">
        <v>2856</v>
      </c>
      <c r="U266" s="194">
        <v>74771</v>
      </c>
      <c r="V266" s="194">
        <v>25881.273797161648</v>
      </c>
      <c r="W266" s="201"/>
      <c r="X266" s="88">
        <v>0</v>
      </c>
      <c r="Y266" s="88">
        <f t="shared" si="69"/>
        <v>0</v>
      </c>
    </row>
    <row r="267" spans="2:27" x14ac:dyDescent="0.25">
      <c r="B267" s="85">
        <v>4633</v>
      </c>
      <c r="C267" s="85" t="s">
        <v>283</v>
      </c>
      <c r="D267" s="1">
        <v>10123</v>
      </c>
      <c r="E267" s="85">
        <f t="shared" si="63"/>
        <v>19732.943469785576</v>
      </c>
      <c r="F267" s="86">
        <f t="shared" si="56"/>
        <v>0.82891339658641816</v>
      </c>
      <c r="G267" s="191">
        <f t="shared" si="57"/>
        <v>2445.2124301811591</v>
      </c>
      <c r="H267" s="191">
        <f t="shared" si="58"/>
        <v>1254.3939766829346</v>
      </c>
      <c r="I267" s="191">
        <f t="shared" si="59"/>
        <v>593.08350440261347</v>
      </c>
      <c r="J267" s="87">
        <f t="shared" si="60"/>
        <v>304.25183775854072</v>
      </c>
      <c r="K267" s="191">
        <f t="shared" si="64"/>
        <v>253.25977083122365</v>
      </c>
      <c r="L267" s="87">
        <f t="shared" si="61"/>
        <v>129.92226243641772</v>
      </c>
      <c r="M267" s="88">
        <f t="shared" si="65"/>
        <v>1384.3162391193523</v>
      </c>
      <c r="N267" s="88">
        <f t="shared" si="66"/>
        <v>11507.316239119353</v>
      </c>
      <c r="O267" s="88">
        <f t="shared" si="67"/>
        <v>22431.415670797956</v>
      </c>
      <c r="P267" s="89">
        <f t="shared" si="62"/>
        <v>0.94226697514200108</v>
      </c>
      <c r="Q267" s="199">
        <v>145.4885427816921</v>
      </c>
      <c r="R267" s="89">
        <f t="shared" si="68"/>
        <v>-5.2951632519412477E-2</v>
      </c>
      <c r="S267" s="89">
        <f t="shared" si="68"/>
        <v>-7.3258712523869424E-2</v>
      </c>
      <c r="T267" s="91">
        <v>513</v>
      </c>
      <c r="U267" s="194">
        <v>10689</v>
      </c>
      <c r="V267" s="194">
        <v>21292.828685258963</v>
      </c>
      <c r="W267" s="201"/>
      <c r="X267" s="88">
        <v>0</v>
      </c>
      <c r="Y267" s="88">
        <f t="shared" si="69"/>
        <v>0</v>
      </c>
    </row>
    <row r="268" spans="2:27" x14ac:dyDescent="0.25">
      <c r="B268" s="85">
        <v>4634</v>
      </c>
      <c r="C268" s="85" t="s">
        <v>284</v>
      </c>
      <c r="D268" s="1">
        <v>46046</v>
      </c>
      <c r="E268" s="85">
        <f t="shared" si="63"/>
        <v>27839.177750906892</v>
      </c>
      <c r="F268" s="86">
        <f t="shared" si="56"/>
        <v>1.1694285458735989</v>
      </c>
      <c r="G268" s="191">
        <f t="shared" si="57"/>
        <v>-2418.5281384916307</v>
      </c>
      <c r="H268" s="191">
        <f t="shared" si="58"/>
        <v>-4000.2455410651569</v>
      </c>
      <c r="I268" s="191">
        <f t="shared" si="59"/>
        <v>0</v>
      </c>
      <c r="J268" s="87">
        <f t="shared" si="60"/>
        <v>0</v>
      </c>
      <c r="K268" s="191">
        <f t="shared" si="64"/>
        <v>-339.82373357138982</v>
      </c>
      <c r="L268" s="87">
        <f t="shared" si="61"/>
        <v>-562.06845532707882</v>
      </c>
      <c r="M268" s="88">
        <f t="shared" si="65"/>
        <v>-4562.3139963922358</v>
      </c>
      <c r="N268" s="88">
        <f t="shared" si="66"/>
        <v>41483.686003607763</v>
      </c>
      <c r="O268" s="88">
        <f t="shared" si="67"/>
        <v>25080.825878843872</v>
      </c>
      <c r="P268" s="89">
        <f t="shared" si="62"/>
        <v>1.0535596273438743</v>
      </c>
      <c r="Q268" s="199">
        <v>170.62571762575499</v>
      </c>
      <c r="R268" s="89">
        <f t="shared" si="68"/>
        <v>2.2040707611035892E-2</v>
      </c>
      <c r="S268" s="89">
        <f t="shared" si="68"/>
        <v>6.5926920788255735E-3</v>
      </c>
      <c r="T268" s="91">
        <v>1654</v>
      </c>
      <c r="U268" s="194">
        <v>45053</v>
      </c>
      <c r="V268" s="194">
        <v>27656.844689993861</v>
      </c>
      <c r="W268" s="201"/>
      <c r="X268" s="88">
        <v>0</v>
      </c>
      <c r="Y268" s="88">
        <f t="shared" si="69"/>
        <v>0</v>
      </c>
    </row>
    <row r="269" spans="2:27" x14ac:dyDescent="0.25">
      <c r="B269" s="85">
        <v>4635</v>
      </c>
      <c r="C269" s="85" t="s">
        <v>285</v>
      </c>
      <c r="D269" s="1">
        <v>60050</v>
      </c>
      <c r="E269" s="85">
        <f t="shared" si="63"/>
        <v>26952.423698384202</v>
      </c>
      <c r="F269" s="86">
        <f t="shared" si="56"/>
        <v>1.132179044057571</v>
      </c>
      <c r="G269" s="191">
        <f t="shared" si="57"/>
        <v>-1886.4757069780162</v>
      </c>
      <c r="H269" s="191">
        <f t="shared" si="58"/>
        <v>-4203.0678751470205</v>
      </c>
      <c r="I269" s="191">
        <f t="shared" si="59"/>
        <v>0</v>
      </c>
      <c r="J269" s="87">
        <f t="shared" si="60"/>
        <v>0</v>
      </c>
      <c r="K269" s="191">
        <f t="shared" si="64"/>
        <v>-339.82373357138982</v>
      </c>
      <c r="L269" s="87">
        <f t="shared" si="61"/>
        <v>-757.12727839705656</v>
      </c>
      <c r="M269" s="88">
        <f t="shared" si="65"/>
        <v>-4960.1951535440767</v>
      </c>
      <c r="N269" s="88">
        <f t="shared" si="66"/>
        <v>55089.804846455925</v>
      </c>
      <c r="O269" s="88">
        <f t="shared" si="67"/>
        <v>24726.124257834799</v>
      </c>
      <c r="P269" s="89">
        <f t="shared" si="62"/>
        <v>1.0386598266174634</v>
      </c>
      <c r="Q269" s="199">
        <v>-369.10151217038674</v>
      </c>
      <c r="R269" s="89">
        <f t="shared" si="68"/>
        <v>3.3136053953616407E-2</v>
      </c>
      <c r="S269" s="89">
        <f t="shared" si="68"/>
        <v>3.406346513310804E-2</v>
      </c>
      <c r="T269" s="91">
        <v>2228</v>
      </c>
      <c r="U269" s="194">
        <v>58124</v>
      </c>
      <c r="V269" s="194">
        <v>26064.57399103139</v>
      </c>
      <c r="W269" s="201"/>
      <c r="X269" s="88">
        <v>0</v>
      </c>
      <c r="Y269" s="88">
        <f t="shared" si="69"/>
        <v>0</v>
      </c>
    </row>
    <row r="270" spans="2:27" x14ac:dyDescent="0.25">
      <c r="B270" s="85">
        <v>4636</v>
      </c>
      <c r="C270" s="85" t="s">
        <v>286</v>
      </c>
      <c r="D270" s="1">
        <v>17942</v>
      </c>
      <c r="E270" s="85">
        <f t="shared" si="63"/>
        <v>23732.804232804236</v>
      </c>
      <c r="F270" s="86">
        <f t="shared" si="56"/>
        <v>0.99693385314036209</v>
      </c>
      <c r="G270" s="191">
        <f t="shared" si="57"/>
        <v>45.295972369963415</v>
      </c>
      <c r="H270" s="191">
        <f t="shared" si="58"/>
        <v>34.243755111692344</v>
      </c>
      <c r="I270" s="191">
        <f t="shared" si="59"/>
        <v>0</v>
      </c>
      <c r="J270" s="87">
        <f t="shared" si="60"/>
        <v>0</v>
      </c>
      <c r="K270" s="191">
        <f t="shared" si="64"/>
        <v>-339.82373357138982</v>
      </c>
      <c r="L270" s="87">
        <f t="shared" si="61"/>
        <v>-256.90674257997074</v>
      </c>
      <c r="M270" s="88">
        <f t="shared" si="65"/>
        <v>-222.6629874682784</v>
      </c>
      <c r="N270" s="88">
        <f t="shared" si="66"/>
        <v>17719.337012531723</v>
      </c>
      <c r="O270" s="88">
        <f t="shared" si="67"/>
        <v>23438.276471602807</v>
      </c>
      <c r="P270" s="89">
        <f t="shared" si="62"/>
        <v>0.98456175025057946</v>
      </c>
      <c r="Q270" s="199">
        <v>-43.952936804671651</v>
      </c>
      <c r="R270" s="89">
        <f t="shared" si="68"/>
        <v>0.10459890414332328</v>
      </c>
      <c r="S270" s="89">
        <f t="shared" si="68"/>
        <v>0.12213222008210639</v>
      </c>
      <c r="T270" s="91">
        <v>756</v>
      </c>
      <c r="U270" s="194">
        <v>16243</v>
      </c>
      <c r="V270" s="194">
        <v>21149.739583333332</v>
      </c>
      <c r="W270" s="201"/>
      <c r="X270" s="88">
        <v>0</v>
      </c>
      <c r="Y270" s="88">
        <f t="shared" si="69"/>
        <v>0</v>
      </c>
    </row>
    <row r="271" spans="2:27" x14ac:dyDescent="0.25">
      <c r="B271" s="85">
        <v>4637</v>
      </c>
      <c r="C271" s="85" t="s">
        <v>287</v>
      </c>
      <c r="D271" s="1">
        <v>27719</v>
      </c>
      <c r="E271" s="85">
        <f t="shared" si="63"/>
        <v>21860.410094637224</v>
      </c>
      <c r="F271" s="86">
        <f t="shared" si="56"/>
        <v>0.91828098580746942</v>
      </c>
      <c r="G271" s="191">
        <f t="shared" si="57"/>
        <v>1168.7324552701705</v>
      </c>
      <c r="H271" s="191">
        <f t="shared" si="58"/>
        <v>1481.9527532825762</v>
      </c>
      <c r="I271" s="191">
        <f t="shared" si="59"/>
        <v>0</v>
      </c>
      <c r="J271" s="87">
        <f t="shared" si="60"/>
        <v>0</v>
      </c>
      <c r="K271" s="191">
        <f t="shared" si="64"/>
        <v>-339.82373357138982</v>
      </c>
      <c r="L271" s="87">
        <f t="shared" si="61"/>
        <v>-430.89649416852228</v>
      </c>
      <c r="M271" s="88">
        <f t="shared" si="65"/>
        <v>1051.0562591140538</v>
      </c>
      <c r="N271" s="88">
        <f t="shared" si="66"/>
        <v>28770.056259114055</v>
      </c>
      <c r="O271" s="88">
        <f t="shared" si="67"/>
        <v>22689.318816336006</v>
      </c>
      <c r="P271" s="89">
        <f t="shared" si="62"/>
        <v>0.95310060331742252</v>
      </c>
      <c r="Q271" s="199">
        <v>220.87364567682152</v>
      </c>
      <c r="R271" s="89">
        <f t="shared" si="68"/>
        <v>-5.3312841530054646E-2</v>
      </c>
      <c r="S271" s="89">
        <f t="shared" si="68"/>
        <v>-3.6887670010860081E-2</v>
      </c>
      <c r="T271" s="91">
        <v>1268</v>
      </c>
      <c r="U271" s="194">
        <v>29280</v>
      </c>
      <c r="V271" s="194">
        <v>22697.674418604653</v>
      </c>
      <c r="W271" s="201"/>
      <c r="X271" s="88">
        <v>0</v>
      </c>
      <c r="Y271" s="88">
        <f t="shared" si="69"/>
        <v>0</v>
      </c>
    </row>
    <row r="272" spans="2:27" x14ac:dyDescent="0.25">
      <c r="B272" s="85">
        <v>4638</v>
      </c>
      <c r="C272" s="85" t="s">
        <v>288</v>
      </c>
      <c r="D272" s="1">
        <v>94189</v>
      </c>
      <c r="E272" s="85">
        <f t="shared" si="63"/>
        <v>23851.354773360345</v>
      </c>
      <c r="F272" s="86">
        <f t="shared" si="56"/>
        <v>1.0019137554742428</v>
      </c>
      <c r="G272" s="191">
        <f t="shared" si="57"/>
        <v>-25.83435196370192</v>
      </c>
      <c r="H272" s="191">
        <f t="shared" si="58"/>
        <v>-102.01985590465888</v>
      </c>
      <c r="I272" s="191">
        <f t="shared" si="59"/>
        <v>0</v>
      </c>
      <c r="J272" s="87">
        <f t="shared" si="60"/>
        <v>0</v>
      </c>
      <c r="K272" s="191">
        <f t="shared" si="64"/>
        <v>-339.82373357138982</v>
      </c>
      <c r="L272" s="87">
        <f t="shared" si="61"/>
        <v>-1341.9639238734185</v>
      </c>
      <c r="M272" s="88">
        <f t="shared" si="65"/>
        <v>-1443.9837797780774</v>
      </c>
      <c r="N272" s="88">
        <f t="shared" si="66"/>
        <v>92745.016220221922</v>
      </c>
      <c r="O272" s="88">
        <f t="shared" si="67"/>
        <v>23485.696687825253</v>
      </c>
      <c r="P272" s="89">
        <f t="shared" si="62"/>
        <v>0.98655371118413182</v>
      </c>
      <c r="Q272" s="199">
        <v>379.62573089728721</v>
      </c>
      <c r="R272" s="92">
        <f t="shared" si="68"/>
        <v>2.2415440059050846E-2</v>
      </c>
      <c r="S272" s="92">
        <f t="shared" si="68"/>
        <v>2.6557918418368218E-2</v>
      </c>
      <c r="T272" s="91">
        <v>3949</v>
      </c>
      <c r="U272" s="194">
        <v>92124</v>
      </c>
      <c r="V272" s="194">
        <v>23234.300126103408</v>
      </c>
      <c r="W272" s="201"/>
      <c r="X272" s="88">
        <v>0</v>
      </c>
      <c r="Y272" s="88">
        <f t="shared" si="69"/>
        <v>0</v>
      </c>
      <c r="Z272" s="1"/>
    </row>
    <row r="273" spans="2:28" x14ac:dyDescent="0.25">
      <c r="B273" s="85">
        <v>4639</v>
      </c>
      <c r="C273" s="85" t="s">
        <v>289</v>
      </c>
      <c r="D273" s="1">
        <v>63332</v>
      </c>
      <c r="E273" s="85">
        <f t="shared" si="63"/>
        <v>24729.402577118315</v>
      </c>
      <c r="F273" s="86">
        <f t="shared" si="56"/>
        <v>1.0387975375867637</v>
      </c>
      <c r="G273" s="191">
        <f t="shared" si="57"/>
        <v>-552.6630342184842</v>
      </c>
      <c r="H273" s="191">
        <f t="shared" si="58"/>
        <v>-1415.3700306335381</v>
      </c>
      <c r="I273" s="191">
        <f t="shared" si="59"/>
        <v>0</v>
      </c>
      <c r="J273" s="87">
        <f t="shared" si="60"/>
        <v>0</v>
      </c>
      <c r="K273" s="191">
        <f t="shared" si="64"/>
        <v>-339.82373357138982</v>
      </c>
      <c r="L273" s="87">
        <f t="shared" si="61"/>
        <v>-870.28858167632939</v>
      </c>
      <c r="M273" s="88">
        <f t="shared" si="65"/>
        <v>-2285.6586123098677</v>
      </c>
      <c r="N273" s="88">
        <f t="shared" si="66"/>
        <v>61046.341387690132</v>
      </c>
      <c r="O273" s="88">
        <f t="shared" si="67"/>
        <v>23836.915809328439</v>
      </c>
      <c r="P273" s="89">
        <f t="shared" si="62"/>
        <v>1.0013072240291401</v>
      </c>
      <c r="Q273" s="199">
        <v>-33.376020048629471</v>
      </c>
      <c r="R273" s="92">
        <f t="shared" si="68"/>
        <v>-2.2397851288146583E-2</v>
      </c>
      <c r="S273" s="92">
        <f t="shared" si="68"/>
        <v>-2.2779578015484206E-2</v>
      </c>
      <c r="T273" s="91">
        <v>2561</v>
      </c>
      <c r="U273" s="194">
        <v>64783</v>
      </c>
      <c r="V273" s="194">
        <v>25305.859375</v>
      </c>
      <c r="W273" s="201"/>
      <c r="X273" s="88">
        <v>0</v>
      </c>
      <c r="Y273" s="88">
        <f t="shared" si="69"/>
        <v>0</v>
      </c>
      <c r="Z273" s="1"/>
    </row>
    <row r="274" spans="2:28" x14ac:dyDescent="0.25">
      <c r="B274" s="85">
        <v>4640</v>
      </c>
      <c r="C274" s="85" t="s">
        <v>290</v>
      </c>
      <c r="D274" s="1">
        <v>240348</v>
      </c>
      <c r="E274" s="85">
        <f t="shared" si="63"/>
        <v>19703.88588293163</v>
      </c>
      <c r="F274" s="86">
        <f t="shared" si="56"/>
        <v>0.82769278684552527</v>
      </c>
      <c r="G274" s="191">
        <f t="shared" si="57"/>
        <v>2462.6469822935264</v>
      </c>
      <c r="H274" s="191">
        <f t="shared" si="58"/>
        <v>30039.367890016438</v>
      </c>
      <c r="I274" s="191">
        <f t="shared" si="59"/>
        <v>603.25365980149434</v>
      </c>
      <c r="J274" s="87">
        <f t="shared" si="60"/>
        <v>7358.4881422586286</v>
      </c>
      <c r="K274" s="191">
        <f t="shared" si="64"/>
        <v>263.42992623010451</v>
      </c>
      <c r="L274" s="87">
        <f t="shared" si="61"/>
        <v>3213.3182401548147</v>
      </c>
      <c r="M274" s="88">
        <f t="shared" si="65"/>
        <v>33252.686130171249</v>
      </c>
      <c r="N274" s="88">
        <f t="shared" si="66"/>
        <v>273600.68613017123</v>
      </c>
      <c r="O274" s="88">
        <f t="shared" si="67"/>
        <v>22429.962791455258</v>
      </c>
      <c r="P274" s="89">
        <f t="shared" si="62"/>
        <v>0.94220594465495644</v>
      </c>
      <c r="Q274" s="199">
        <v>1644.8942394757833</v>
      </c>
      <c r="R274" s="92">
        <f t="shared" si="68"/>
        <v>5.1069226396116676E-2</v>
      </c>
      <c r="S274" s="92">
        <f t="shared" si="68"/>
        <v>4.2366324947846069E-2</v>
      </c>
      <c r="T274" s="91">
        <v>12198</v>
      </c>
      <c r="U274" s="194">
        <v>228670</v>
      </c>
      <c r="V274" s="194">
        <v>18903.033810035544</v>
      </c>
      <c r="W274" s="201"/>
      <c r="X274" s="88">
        <v>0</v>
      </c>
      <c r="Y274" s="88">
        <f t="shared" si="69"/>
        <v>0</v>
      </c>
      <c r="Z274" s="1"/>
      <c r="AA274" s="1"/>
    </row>
    <row r="275" spans="2:28" x14ac:dyDescent="0.25">
      <c r="B275" s="85">
        <v>4641</v>
      </c>
      <c r="C275" s="85" t="s">
        <v>291</v>
      </c>
      <c r="D275" s="1">
        <v>69740</v>
      </c>
      <c r="E275" s="85">
        <f t="shared" si="63"/>
        <v>39290.140845070426</v>
      </c>
      <c r="F275" s="86">
        <f t="shared" si="56"/>
        <v>1.6504443014349741</v>
      </c>
      <c r="G275" s="191">
        <f t="shared" si="57"/>
        <v>-9289.1059949897499</v>
      </c>
      <c r="H275" s="191">
        <f t="shared" si="58"/>
        <v>-16488.163141106808</v>
      </c>
      <c r="I275" s="191">
        <f t="shared" si="59"/>
        <v>0</v>
      </c>
      <c r="J275" s="87">
        <f t="shared" si="60"/>
        <v>0</v>
      </c>
      <c r="K275" s="191">
        <f t="shared" si="64"/>
        <v>-339.82373357138982</v>
      </c>
      <c r="L275" s="87">
        <f t="shared" si="61"/>
        <v>-603.18712708921692</v>
      </c>
      <c r="M275" s="88">
        <f t="shared" si="65"/>
        <v>-17091.350268196024</v>
      </c>
      <c r="N275" s="88">
        <f t="shared" si="66"/>
        <v>52648.649731803976</v>
      </c>
      <c r="O275" s="88">
        <f t="shared" si="67"/>
        <v>29661.211116509283</v>
      </c>
      <c r="P275" s="89">
        <f t="shared" si="62"/>
        <v>1.2459659295684244</v>
      </c>
      <c r="Q275" s="199">
        <v>-32.955109561236895</v>
      </c>
      <c r="R275" s="92">
        <f t="shared" si="68"/>
        <v>7.555947238395192E-3</v>
      </c>
      <c r="S275" s="92">
        <f t="shared" si="68"/>
        <v>2.4472128580314946E-3</v>
      </c>
      <c r="T275" s="91">
        <v>1775</v>
      </c>
      <c r="U275" s="194">
        <v>69217</v>
      </c>
      <c r="V275" s="194">
        <v>39194.224235560592</v>
      </c>
      <c r="W275" s="201"/>
      <c r="X275" s="88">
        <v>0</v>
      </c>
      <c r="Y275" s="88">
        <f t="shared" si="69"/>
        <v>0</v>
      </c>
    </row>
    <row r="276" spans="2:28" x14ac:dyDescent="0.25">
      <c r="B276" s="85">
        <v>4642</v>
      </c>
      <c r="C276" s="85" t="s">
        <v>292</v>
      </c>
      <c r="D276" s="1">
        <v>54487</v>
      </c>
      <c r="E276" s="85">
        <f t="shared" si="63"/>
        <v>25592.766557069048</v>
      </c>
      <c r="F276" s="86">
        <f t="shared" si="56"/>
        <v>1.0750645025333321</v>
      </c>
      <c r="G276" s="191">
        <f t="shared" si="57"/>
        <v>-1070.6814221889238</v>
      </c>
      <c r="H276" s="191">
        <f t="shared" si="58"/>
        <v>-2279.4807478402186</v>
      </c>
      <c r="I276" s="191">
        <f t="shared" si="59"/>
        <v>0</v>
      </c>
      <c r="J276" s="87">
        <f t="shared" si="60"/>
        <v>0</v>
      </c>
      <c r="K276" s="191">
        <f t="shared" si="64"/>
        <v>-339.82373357138982</v>
      </c>
      <c r="L276" s="87">
        <f t="shared" si="61"/>
        <v>-723.48472877348888</v>
      </c>
      <c r="M276" s="88">
        <f t="shared" si="65"/>
        <v>-3002.9654766137073</v>
      </c>
      <c r="N276" s="88">
        <f t="shared" si="66"/>
        <v>51484.03452338629</v>
      </c>
      <c r="O276" s="88">
        <f t="shared" si="67"/>
        <v>24182.261401308733</v>
      </c>
      <c r="P276" s="89">
        <f t="shared" si="62"/>
        <v>1.0158140100077675</v>
      </c>
      <c r="Q276" s="199">
        <v>292.68280098261175</v>
      </c>
      <c r="R276" s="92">
        <f t="shared" si="68"/>
        <v>-1.7579604053225631E-2</v>
      </c>
      <c r="S276" s="92">
        <f t="shared" si="68"/>
        <v>-2.3116966547993664E-2</v>
      </c>
      <c r="T276" s="91">
        <v>2129</v>
      </c>
      <c r="U276" s="194">
        <v>55462</v>
      </c>
      <c r="V276" s="194">
        <v>26198.393953708077</v>
      </c>
      <c r="W276" s="201"/>
      <c r="X276" s="88">
        <v>0</v>
      </c>
      <c r="Y276" s="88">
        <f t="shared" si="69"/>
        <v>0</v>
      </c>
    </row>
    <row r="277" spans="2:28" x14ac:dyDescent="0.25">
      <c r="B277" s="85">
        <v>4643</v>
      </c>
      <c r="C277" s="85" t="s">
        <v>293</v>
      </c>
      <c r="D277" s="1">
        <v>133503</v>
      </c>
      <c r="E277" s="85">
        <f t="shared" si="63"/>
        <v>25812.645011600929</v>
      </c>
      <c r="F277" s="86">
        <f t="shared" si="56"/>
        <v>1.0843008436226007</v>
      </c>
      <c r="G277" s="191">
        <f t="shared" si="57"/>
        <v>-1202.6084949080525</v>
      </c>
      <c r="H277" s="191">
        <f t="shared" si="58"/>
        <v>-6219.8911356644485</v>
      </c>
      <c r="I277" s="191">
        <f t="shared" si="59"/>
        <v>0</v>
      </c>
      <c r="J277" s="87">
        <f t="shared" si="60"/>
        <v>0</v>
      </c>
      <c r="K277" s="191">
        <f t="shared" si="64"/>
        <v>-339.82373357138982</v>
      </c>
      <c r="L277" s="87">
        <f t="shared" si="61"/>
        <v>-1757.5683500312282</v>
      </c>
      <c r="M277" s="88">
        <f t="shared" si="65"/>
        <v>-7977.4594856956764</v>
      </c>
      <c r="N277" s="88">
        <f t="shared" si="66"/>
        <v>125525.54051430432</v>
      </c>
      <c r="O277" s="88">
        <f t="shared" si="67"/>
        <v>24270.212783121482</v>
      </c>
      <c r="P277" s="89">
        <f t="shared" si="62"/>
        <v>1.0195085464434748</v>
      </c>
      <c r="Q277" s="199">
        <v>735.00133709819056</v>
      </c>
      <c r="R277" s="92">
        <f t="shared" si="68"/>
        <v>1.1761941932990277E-2</v>
      </c>
      <c r="S277" s="92">
        <f t="shared" si="68"/>
        <v>1.8021876608523241E-2</v>
      </c>
      <c r="T277" s="91">
        <v>5172</v>
      </c>
      <c r="U277" s="194">
        <v>131951</v>
      </c>
      <c r="V277" s="194">
        <v>25355.68793235972</v>
      </c>
      <c r="W277" s="201"/>
      <c r="X277" s="88">
        <v>0</v>
      </c>
      <c r="Y277" s="88">
        <f t="shared" si="69"/>
        <v>0</v>
      </c>
    </row>
    <row r="278" spans="2:28" x14ac:dyDescent="0.25">
      <c r="B278" s="85">
        <v>4644</v>
      </c>
      <c r="C278" s="85" t="s">
        <v>294</v>
      </c>
      <c r="D278" s="1">
        <v>127639</v>
      </c>
      <c r="E278" s="85">
        <f t="shared" si="63"/>
        <v>24073.745756318371</v>
      </c>
      <c r="F278" s="86">
        <f t="shared" si="56"/>
        <v>1.0112556392806902</v>
      </c>
      <c r="G278" s="191">
        <f t="shared" si="57"/>
        <v>-159.26894173851761</v>
      </c>
      <c r="H278" s="191">
        <f t="shared" si="58"/>
        <v>-844.44392909762041</v>
      </c>
      <c r="I278" s="191">
        <f t="shared" si="59"/>
        <v>0</v>
      </c>
      <c r="J278" s="87">
        <f t="shared" si="60"/>
        <v>0</v>
      </c>
      <c r="K278" s="191">
        <f t="shared" si="64"/>
        <v>-339.82373357138982</v>
      </c>
      <c r="L278" s="87">
        <f t="shared" si="61"/>
        <v>-1801.7454353955088</v>
      </c>
      <c r="M278" s="88">
        <f t="shared" si="65"/>
        <v>-2646.1893644931292</v>
      </c>
      <c r="N278" s="88">
        <f t="shared" si="66"/>
        <v>124992.81063550687</v>
      </c>
      <c r="O278" s="88">
        <f t="shared" si="67"/>
        <v>23574.653081008462</v>
      </c>
      <c r="P278" s="89">
        <f t="shared" si="62"/>
        <v>0.99029046470671067</v>
      </c>
      <c r="Q278" s="199">
        <v>668.44011780638903</v>
      </c>
      <c r="R278" s="92">
        <f t="shared" si="68"/>
        <v>2.897335644322625E-2</v>
      </c>
      <c r="S278" s="92">
        <f t="shared" si="68"/>
        <v>1.8105286288412854E-2</v>
      </c>
      <c r="T278" s="91">
        <v>5302</v>
      </c>
      <c r="U278" s="194">
        <v>124045</v>
      </c>
      <c r="V278" s="194">
        <v>23645.634769348075</v>
      </c>
      <c r="W278" s="201"/>
      <c r="X278" s="88">
        <v>0</v>
      </c>
      <c r="Y278" s="88">
        <f t="shared" si="69"/>
        <v>0</v>
      </c>
    </row>
    <row r="279" spans="2:28" x14ac:dyDescent="0.25">
      <c r="B279" s="85">
        <v>4645</v>
      </c>
      <c r="C279" s="85" t="s">
        <v>295</v>
      </c>
      <c r="D279" s="1">
        <v>62215</v>
      </c>
      <c r="E279" s="85">
        <f t="shared" si="63"/>
        <v>21096.982027806036</v>
      </c>
      <c r="F279" s="86">
        <f t="shared" si="56"/>
        <v>0.88621198642603449</v>
      </c>
      <c r="G279" s="191">
        <f t="shared" si="57"/>
        <v>1626.7892953688831</v>
      </c>
      <c r="H279" s="191">
        <f t="shared" si="58"/>
        <v>4797.4016320428364</v>
      </c>
      <c r="I279" s="191">
        <f t="shared" si="59"/>
        <v>115.6700090954524</v>
      </c>
      <c r="J279" s="87">
        <f t="shared" si="60"/>
        <v>341.1108568224891</v>
      </c>
      <c r="K279" s="191">
        <f t="shared" si="64"/>
        <v>-224.15372447593742</v>
      </c>
      <c r="L279" s="87">
        <f t="shared" si="61"/>
        <v>-661.02933347953945</v>
      </c>
      <c r="M279" s="88">
        <f t="shared" si="65"/>
        <v>4136.3722985632967</v>
      </c>
      <c r="N279" s="88">
        <f t="shared" si="66"/>
        <v>66351.372298563292</v>
      </c>
      <c r="O279" s="88">
        <f t="shared" si="67"/>
        <v>22499.61759869898</v>
      </c>
      <c r="P279" s="89">
        <f t="shared" si="62"/>
        <v>0.945131904633982</v>
      </c>
      <c r="Q279" s="199">
        <v>533.64641844681182</v>
      </c>
      <c r="R279" s="92">
        <f t="shared" si="68"/>
        <v>-4.0794930697954083E-2</v>
      </c>
      <c r="S279" s="92">
        <f t="shared" si="68"/>
        <v>-4.0144401658074917E-2</v>
      </c>
      <c r="T279" s="91">
        <v>2949</v>
      </c>
      <c r="U279" s="194">
        <v>64861</v>
      </c>
      <c r="V279" s="194">
        <v>21979.329041003053</v>
      </c>
      <c r="W279" s="201"/>
      <c r="X279" s="88">
        <v>0</v>
      </c>
      <c r="Y279" s="88">
        <f t="shared" si="69"/>
        <v>0</v>
      </c>
    </row>
    <row r="280" spans="2:28" x14ac:dyDescent="0.25">
      <c r="B280" s="85">
        <v>4646</v>
      </c>
      <c r="C280" s="85" t="s">
        <v>296</v>
      </c>
      <c r="D280" s="1">
        <v>58188</v>
      </c>
      <c r="E280" s="85">
        <f t="shared" si="63"/>
        <v>19975.283213182287</v>
      </c>
      <c r="F280" s="86">
        <f t="shared" si="56"/>
        <v>0.83909325952143476</v>
      </c>
      <c r="G280" s="191">
        <f t="shared" si="57"/>
        <v>2299.8085841431325</v>
      </c>
      <c r="H280" s="191">
        <f t="shared" si="58"/>
        <v>6699.3424056089443</v>
      </c>
      <c r="I280" s="191">
        <f t="shared" si="59"/>
        <v>508.26459421376455</v>
      </c>
      <c r="J280" s="87">
        <f t="shared" si="60"/>
        <v>1480.5747629446962</v>
      </c>
      <c r="K280" s="191">
        <f t="shared" si="64"/>
        <v>168.44086064237473</v>
      </c>
      <c r="L280" s="87">
        <f t="shared" si="61"/>
        <v>490.66822705123758</v>
      </c>
      <c r="M280" s="88">
        <f t="shared" si="65"/>
        <v>7190.0106326601817</v>
      </c>
      <c r="N280" s="88">
        <f t="shared" si="66"/>
        <v>65378.010632660182</v>
      </c>
      <c r="O280" s="88">
        <f t="shared" si="67"/>
        <v>22443.532657967793</v>
      </c>
      <c r="P280" s="89">
        <f t="shared" si="62"/>
        <v>0.94277596828875199</v>
      </c>
      <c r="Q280" s="199">
        <v>677.98669614633218</v>
      </c>
      <c r="R280" s="92">
        <f t="shared" si="68"/>
        <v>-0.24098978646804847</v>
      </c>
      <c r="S280" s="92">
        <f t="shared" si="68"/>
        <v>-0.24411650207477126</v>
      </c>
      <c r="T280" s="91">
        <v>2913</v>
      </c>
      <c r="U280" s="194">
        <v>76663</v>
      </c>
      <c r="V280" s="194">
        <v>26426.404688038609</v>
      </c>
      <c r="W280" s="201"/>
      <c r="X280" s="88">
        <v>0</v>
      </c>
      <c r="Y280" s="88">
        <f t="shared" si="69"/>
        <v>0</v>
      </c>
    </row>
    <row r="281" spans="2:28" x14ac:dyDescent="0.25">
      <c r="B281" s="85">
        <v>4647</v>
      </c>
      <c r="C281" s="85" t="s">
        <v>297</v>
      </c>
      <c r="D281" s="1">
        <v>489638</v>
      </c>
      <c r="E281" s="85">
        <f t="shared" si="63"/>
        <v>22040.87328381724</v>
      </c>
      <c r="F281" s="86">
        <f t="shared" si="56"/>
        <v>0.92586162654315429</v>
      </c>
      <c r="G281" s="191">
        <f t="shared" si="57"/>
        <v>1060.4545417621607</v>
      </c>
      <c r="H281" s="191">
        <f t="shared" si="58"/>
        <v>23557.9976452464</v>
      </c>
      <c r="I281" s="191">
        <f t="shared" si="59"/>
        <v>0</v>
      </c>
      <c r="J281" s="87">
        <f t="shared" si="60"/>
        <v>0</v>
      </c>
      <c r="K281" s="191">
        <f t="shared" si="64"/>
        <v>-339.82373357138982</v>
      </c>
      <c r="L281" s="87">
        <f t="shared" si="61"/>
        <v>-7549.1842412884243</v>
      </c>
      <c r="M281" s="88">
        <f t="shared" si="65"/>
        <v>16008.813403957975</v>
      </c>
      <c r="N281" s="88">
        <f t="shared" si="66"/>
        <v>505646.81340395799</v>
      </c>
      <c r="O281" s="88">
        <f t="shared" si="67"/>
        <v>22761.50409200801</v>
      </c>
      <c r="P281" s="89">
        <f t="shared" si="62"/>
        <v>0.95613285961169636</v>
      </c>
      <c r="Q281" s="199">
        <v>1661.2654879420643</v>
      </c>
      <c r="R281" s="92">
        <f t="shared" si="68"/>
        <v>-4.0396725953167458E-3</v>
      </c>
      <c r="S281" s="92">
        <f t="shared" si="68"/>
        <v>-8.4781183487744587E-3</v>
      </c>
      <c r="T281" s="91">
        <v>22215</v>
      </c>
      <c r="U281" s="194">
        <v>491624</v>
      </c>
      <c r="V281" s="194">
        <v>22229.336227165852</v>
      </c>
      <c r="W281" s="201"/>
      <c r="X281" s="88">
        <v>0</v>
      </c>
      <c r="Y281" s="88">
        <f t="shared" si="69"/>
        <v>0</v>
      </c>
      <c r="Z281" s="1"/>
      <c r="AA281" s="1"/>
    </row>
    <row r="282" spans="2:28" x14ac:dyDescent="0.25">
      <c r="B282" s="85">
        <v>4648</v>
      </c>
      <c r="C282" s="85" t="s">
        <v>298</v>
      </c>
      <c r="D282" s="1">
        <v>84448</v>
      </c>
      <c r="E282" s="85">
        <f t="shared" si="63"/>
        <v>24252.728317059162</v>
      </c>
      <c r="F282" s="86">
        <f t="shared" si="56"/>
        <v>1.0187740838847883</v>
      </c>
      <c r="G282" s="191">
        <f t="shared" si="57"/>
        <v>-266.65847818299227</v>
      </c>
      <c r="H282" s="191">
        <f t="shared" si="58"/>
        <v>-928.50482103317904</v>
      </c>
      <c r="I282" s="191">
        <f t="shared" si="59"/>
        <v>0</v>
      </c>
      <c r="J282" s="87">
        <f t="shared" si="60"/>
        <v>0</v>
      </c>
      <c r="K282" s="191">
        <f t="shared" si="64"/>
        <v>-339.82373357138982</v>
      </c>
      <c r="L282" s="87">
        <f t="shared" si="61"/>
        <v>-1183.2662402955793</v>
      </c>
      <c r="M282" s="88">
        <f t="shared" si="65"/>
        <v>-2111.7710613287582</v>
      </c>
      <c r="N282" s="88">
        <f t="shared" si="66"/>
        <v>82336.228938671236</v>
      </c>
      <c r="O282" s="88">
        <f t="shared" si="67"/>
        <v>23646.246105304777</v>
      </c>
      <c r="P282" s="89">
        <f t="shared" si="62"/>
        <v>0.99329784254834996</v>
      </c>
      <c r="Q282" s="199">
        <v>626.49718789170765</v>
      </c>
      <c r="R282" s="92">
        <f t="shared" si="68"/>
        <v>1.5488215488215488E-2</v>
      </c>
      <c r="S282" s="92">
        <f t="shared" si="68"/>
        <v>2.6862150124643047E-2</v>
      </c>
      <c r="T282" s="91">
        <v>3482</v>
      </c>
      <c r="U282" s="194">
        <v>83160</v>
      </c>
      <c r="V282" s="194">
        <v>23618.290258449302</v>
      </c>
      <c r="W282" s="201"/>
      <c r="X282" s="88">
        <v>0</v>
      </c>
      <c r="Y282" s="88">
        <f t="shared" si="69"/>
        <v>0</v>
      </c>
    </row>
    <row r="283" spans="2:28" x14ac:dyDescent="0.25">
      <c r="B283" s="85">
        <v>4649</v>
      </c>
      <c r="C283" s="85" t="s">
        <v>299</v>
      </c>
      <c r="D283" s="1">
        <v>185596</v>
      </c>
      <c r="E283" s="85">
        <f t="shared" si="63"/>
        <v>19448.391491145339</v>
      </c>
      <c r="F283" s="86">
        <f t="shared" si="56"/>
        <v>0.81696034216849922</v>
      </c>
      <c r="G283" s="191">
        <f t="shared" si="57"/>
        <v>2615.9436173653012</v>
      </c>
      <c r="H283" s="191">
        <f t="shared" si="58"/>
        <v>24963.949940517068</v>
      </c>
      <c r="I283" s="191">
        <f t="shared" si="59"/>
        <v>692.6766969266962</v>
      </c>
      <c r="J283" s="87">
        <f t="shared" si="60"/>
        <v>6610.2137187714616</v>
      </c>
      <c r="K283" s="191">
        <f t="shared" si="64"/>
        <v>352.85296335530637</v>
      </c>
      <c r="L283" s="87">
        <f t="shared" si="61"/>
        <v>3367.2758292996887</v>
      </c>
      <c r="M283" s="88">
        <f t="shared" si="65"/>
        <v>28331.225769816756</v>
      </c>
      <c r="N283" s="88">
        <f t="shared" si="66"/>
        <v>213927.22576981675</v>
      </c>
      <c r="O283" s="88">
        <f t="shared" si="67"/>
        <v>22417.188071865952</v>
      </c>
      <c r="P283" s="89">
        <f t="shared" si="62"/>
        <v>0.94166932242110546</v>
      </c>
      <c r="Q283" s="199">
        <v>980.47721981616996</v>
      </c>
      <c r="R283" s="92">
        <f t="shared" si="68"/>
        <v>3.7046142842774604E-2</v>
      </c>
      <c r="S283" s="92">
        <f t="shared" si="68"/>
        <v>3.5307408871750191E-2</v>
      </c>
      <c r="T283" s="91">
        <v>9543</v>
      </c>
      <c r="U283" s="194">
        <v>178966</v>
      </c>
      <c r="V283" s="194">
        <v>18785.136979111998</v>
      </c>
      <c r="W283" s="201"/>
      <c r="X283" s="88">
        <v>0</v>
      </c>
      <c r="Y283" s="88">
        <f t="shared" si="69"/>
        <v>0</v>
      </c>
      <c r="Z283" s="1"/>
      <c r="AA283" s="1"/>
    </row>
    <row r="284" spans="2:28" x14ac:dyDescent="0.25">
      <c r="B284" s="85">
        <v>4650</v>
      </c>
      <c r="C284" s="85" t="s">
        <v>300</v>
      </c>
      <c r="D284" s="1">
        <v>112317</v>
      </c>
      <c r="E284" s="85">
        <f t="shared" si="63"/>
        <v>19062.627291242359</v>
      </c>
      <c r="F284" s="86">
        <f t="shared" si="56"/>
        <v>0.80075570884997616</v>
      </c>
      <c r="G284" s="191">
        <f t="shared" si="57"/>
        <v>2847.4021373070891</v>
      </c>
      <c r="H284" s="191">
        <f t="shared" si="58"/>
        <v>16776.893393013368</v>
      </c>
      <c r="I284" s="191">
        <f t="shared" si="59"/>
        <v>827.6941668927393</v>
      </c>
      <c r="J284" s="87">
        <f t="shared" si="60"/>
        <v>4876.7740313320201</v>
      </c>
      <c r="K284" s="191">
        <f t="shared" si="64"/>
        <v>487.87043332134948</v>
      </c>
      <c r="L284" s="87">
        <f t="shared" si="61"/>
        <v>2874.5325931293914</v>
      </c>
      <c r="M284" s="88">
        <f t="shared" si="65"/>
        <v>19651.42598614276</v>
      </c>
      <c r="N284" s="88">
        <f t="shared" si="66"/>
        <v>131968.42598614277</v>
      </c>
      <c r="O284" s="88">
        <f t="shared" si="67"/>
        <v>22397.899861870803</v>
      </c>
      <c r="P284" s="89">
        <f t="shared" si="62"/>
        <v>0.94085909075517937</v>
      </c>
      <c r="Q284" s="199">
        <v>691.24121651022506</v>
      </c>
      <c r="R284" s="92">
        <f t="shared" si="68"/>
        <v>-7.8792322165198887E-3</v>
      </c>
      <c r="S284" s="92">
        <f t="shared" si="68"/>
        <v>-1.0741766678895918E-2</v>
      </c>
      <c r="T284" s="91">
        <v>5892</v>
      </c>
      <c r="U284" s="194">
        <v>113209</v>
      </c>
      <c r="V284" s="194">
        <v>19269.617021276594</v>
      </c>
      <c r="W284" s="201"/>
      <c r="X284" s="88">
        <v>0</v>
      </c>
      <c r="Y284" s="88">
        <f t="shared" si="69"/>
        <v>0</v>
      </c>
    </row>
    <row r="285" spans="2:28" x14ac:dyDescent="0.25">
      <c r="B285" s="85">
        <v>4651</v>
      </c>
      <c r="C285" s="85" t="s">
        <v>301</v>
      </c>
      <c r="D285" s="1">
        <v>139491</v>
      </c>
      <c r="E285" s="85">
        <f t="shared" si="63"/>
        <v>19256.073992269463</v>
      </c>
      <c r="F285" s="86">
        <f t="shared" si="56"/>
        <v>0.80888174246743094</v>
      </c>
      <c r="G285" s="191">
        <f t="shared" si="57"/>
        <v>2731.3341166908272</v>
      </c>
      <c r="H285" s="191">
        <f t="shared" si="58"/>
        <v>19785.78434130835</v>
      </c>
      <c r="I285" s="191">
        <f t="shared" si="59"/>
        <v>759.98782153325294</v>
      </c>
      <c r="J285" s="87">
        <f t="shared" si="60"/>
        <v>5505.3517791868835</v>
      </c>
      <c r="K285" s="191">
        <f t="shared" si="64"/>
        <v>420.16408796186312</v>
      </c>
      <c r="L285" s="87">
        <f t="shared" si="61"/>
        <v>3043.6686531957366</v>
      </c>
      <c r="M285" s="88">
        <f t="shared" si="65"/>
        <v>22829.452994504085</v>
      </c>
      <c r="N285" s="88">
        <f t="shared" si="66"/>
        <v>162320.45299450407</v>
      </c>
      <c r="O285" s="88">
        <f t="shared" si="67"/>
        <v>22407.572196922152</v>
      </c>
      <c r="P285" s="89">
        <f t="shared" si="62"/>
        <v>0.94126539243605178</v>
      </c>
      <c r="Q285" s="199">
        <v>148.60634290564849</v>
      </c>
      <c r="R285" s="92">
        <f t="shared" si="68"/>
        <v>-3.4463902540319787E-2</v>
      </c>
      <c r="S285" s="92">
        <f t="shared" si="68"/>
        <v>-3.939554743347403E-2</v>
      </c>
      <c r="T285" s="91">
        <v>7244</v>
      </c>
      <c r="U285" s="194">
        <v>144470</v>
      </c>
      <c r="V285" s="194">
        <v>20045.788816428474</v>
      </c>
      <c r="W285" s="201"/>
      <c r="X285" s="88">
        <v>0</v>
      </c>
      <c r="Y285" s="88">
        <f t="shared" si="69"/>
        <v>0</v>
      </c>
    </row>
    <row r="286" spans="2:28" ht="27.95" customHeight="1" x14ac:dyDescent="0.25">
      <c r="B286" s="85">
        <v>5001</v>
      </c>
      <c r="C286" s="85" t="s">
        <v>302</v>
      </c>
      <c r="D286" s="1">
        <v>5018011</v>
      </c>
      <c r="E286" s="85">
        <f t="shared" si="63"/>
        <v>23596.40270854886</v>
      </c>
      <c r="F286" s="86">
        <f t="shared" si="56"/>
        <v>0.99120409209669369</v>
      </c>
      <c r="G286" s="191">
        <f t="shared" si="57"/>
        <v>127.13688692318901</v>
      </c>
      <c r="H286" s="191">
        <f t="shared" si="58"/>
        <v>27036.930373085375</v>
      </c>
      <c r="I286" s="191">
        <f t="shared" si="59"/>
        <v>0</v>
      </c>
      <c r="J286" s="87">
        <f t="shared" si="60"/>
        <v>0</v>
      </c>
      <c r="K286" s="191">
        <f t="shared" si="64"/>
        <v>-339.82373357138982</v>
      </c>
      <c r="L286" s="87">
        <f t="shared" si="61"/>
        <v>-72266.915181291755</v>
      </c>
      <c r="M286" s="88">
        <f t="shared" si="65"/>
        <v>-45229.984808206384</v>
      </c>
      <c r="N286" s="88">
        <f t="shared" si="66"/>
        <v>4972781.0151917934</v>
      </c>
      <c r="O286" s="88">
        <f t="shared" si="67"/>
        <v>23383.715861900655</v>
      </c>
      <c r="P286" s="89">
        <f t="shared" si="62"/>
        <v>0.98226984583311205</v>
      </c>
      <c r="Q286" s="199">
        <v>2490.0238877227166</v>
      </c>
      <c r="R286" s="92">
        <f t="shared" si="68"/>
        <v>3.288341184231787E-2</v>
      </c>
      <c r="S286" s="92">
        <f t="shared" si="68"/>
        <v>2.2372927015708529E-2</v>
      </c>
      <c r="T286" s="91">
        <v>212660</v>
      </c>
      <c r="U286" s="194">
        <v>4858255</v>
      </c>
      <c r="V286" s="194">
        <v>23080.0347750076</v>
      </c>
      <c r="W286" s="201"/>
      <c r="X286" s="88">
        <v>0</v>
      </c>
      <c r="Y286" s="88">
        <f t="shared" si="69"/>
        <v>0</v>
      </c>
      <c r="Z286" s="1"/>
      <c r="AA286" s="1"/>
    </row>
    <row r="287" spans="2:28" x14ac:dyDescent="0.25">
      <c r="B287" s="85">
        <v>5006</v>
      </c>
      <c r="C287" s="85" t="s">
        <v>303</v>
      </c>
      <c r="D287" s="1">
        <v>408854</v>
      </c>
      <c r="E287" s="85">
        <f t="shared" si="63"/>
        <v>17067.585055312044</v>
      </c>
      <c r="F287" s="86">
        <f t="shared" si="56"/>
        <v>0.71695081483350676</v>
      </c>
      <c r="G287" s="191">
        <f t="shared" si="57"/>
        <v>4044.4274788652783</v>
      </c>
      <c r="H287" s="191">
        <f t="shared" si="58"/>
        <v>96884.260256217749</v>
      </c>
      <c r="I287" s="191">
        <f t="shared" si="59"/>
        <v>1525.9589494683496</v>
      </c>
      <c r="J287" s="87">
        <f t="shared" si="60"/>
        <v>36554.346634514317</v>
      </c>
      <c r="K287" s="191">
        <f t="shared" si="64"/>
        <v>1186.1352158969598</v>
      </c>
      <c r="L287" s="87">
        <f t="shared" si="61"/>
        <v>28413.869096811675</v>
      </c>
      <c r="M287" s="88">
        <f t="shared" si="65"/>
        <v>125298.12935302942</v>
      </c>
      <c r="N287" s="88">
        <f t="shared" si="66"/>
        <v>534152.12935302942</v>
      </c>
      <c r="O287" s="88">
        <f t="shared" si="67"/>
        <v>22298.14775007428</v>
      </c>
      <c r="P287" s="89">
        <f t="shared" si="62"/>
        <v>0.93666884605435563</v>
      </c>
      <c r="Q287" s="199">
        <v>4108.6693807709089</v>
      </c>
      <c r="R287" s="92">
        <f t="shared" si="68"/>
        <v>-8.9517073206204379E-3</v>
      </c>
      <c r="S287" s="92">
        <f t="shared" si="68"/>
        <v>-6.9245160728104542E-3</v>
      </c>
      <c r="T287" s="91">
        <v>23955</v>
      </c>
      <c r="U287" s="194">
        <v>412547</v>
      </c>
      <c r="V287" s="194">
        <v>17186.593901016498</v>
      </c>
      <c r="W287" s="201"/>
      <c r="X287" s="88">
        <v>0</v>
      </c>
      <c r="Y287" s="88">
        <f t="shared" si="69"/>
        <v>0</v>
      </c>
      <c r="Z287" s="1"/>
      <c r="AA287" s="1"/>
      <c r="AB287" s="45"/>
    </row>
    <row r="288" spans="2:28" x14ac:dyDescent="0.25">
      <c r="B288" s="85">
        <v>5007</v>
      </c>
      <c r="C288" s="85" t="s">
        <v>304</v>
      </c>
      <c r="D288" s="1">
        <v>270988</v>
      </c>
      <c r="E288" s="85">
        <f t="shared" si="63"/>
        <v>18159.083294243785</v>
      </c>
      <c r="F288" s="86">
        <f t="shared" si="56"/>
        <v>0.7628009189493139</v>
      </c>
      <c r="G288" s="191">
        <f t="shared" si="57"/>
        <v>3389.5285355062338</v>
      </c>
      <c r="H288" s="191">
        <f t="shared" si="58"/>
        <v>50581.934335359532</v>
      </c>
      <c r="I288" s="191">
        <f t="shared" si="59"/>
        <v>1143.9345658422403</v>
      </c>
      <c r="J288" s="87">
        <f t="shared" si="60"/>
        <v>17070.935526063753</v>
      </c>
      <c r="K288" s="191">
        <f t="shared" si="64"/>
        <v>804.11083227085055</v>
      </c>
      <c r="L288" s="87">
        <f t="shared" si="61"/>
        <v>11999.745949977903</v>
      </c>
      <c r="M288" s="88">
        <f t="shared" si="65"/>
        <v>62581.680285337439</v>
      </c>
      <c r="N288" s="88">
        <f t="shared" si="66"/>
        <v>333569.68028533744</v>
      </c>
      <c r="O288" s="88">
        <f t="shared" si="67"/>
        <v>22352.722662020871</v>
      </c>
      <c r="P288" s="89">
        <f t="shared" si="62"/>
        <v>0.93896135126014613</v>
      </c>
      <c r="Q288" s="199">
        <v>1848.7301636086195</v>
      </c>
      <c r="R288" s="92">
        <f t="shared" si="68"/>
        <v>-1.4389710250270268E-4</v>
      </c>
      <c r="S288" s="92">
        <f t="shared" si="68"/>
        <v>5.0821818377911592E-3</v>
      </c>
      <c r="T288" s="91">
        <v>14923</v>
      </c>
      <c r="U288" s="194">
        <v>271027</v>
      </c>
      <c r="V288" s="194">
        <v>18067.262182521165</v>
      </c>
      <c r="W288" s="201"/>
      <c r="X288" s="88">
        <v>0</v>
      </c>
      <c r="Y288" s="88">
        <f t="shared" si="69"/>
        <v>0</v>
      </c>
      <c r="Z288" s="1"/>
      <c r="AA288" s="1"/>
    </row>
    <row r="289" spans="2:25" x14ac:dyDescent="0.25">
      <c r="B289" s="85">
        <v>5014</v>
      </c>
      <c r="C289" s="85" t="s">
        <v>305</v>
      </c>
      <c r="D289" s="1">
        <v>331460</v>
      </c>
      <c r="E289" s="85">
        <f t="shared" si="63"/>
        <v>61483.954739380453</v>
      </c>
      <c r="F289" s="86">
        <f t="shared" si="56"/>
        <v>2.5827304394106823</v>
      </c>
      <c r="G289" s="191">
        <f t="shared" si="57"/>
        <v>-22605.394331575768</v>
      </c>
      <c r="H289" s="191">
        <f t="shared" si="58"/>
        <v>-121865.68084152495</v>
      </c>
      <c r="I289" s="191">
        <f t="shared" si="59"/>
        <v>0</v>
      </c>
      <c r="J289" s="87">
        <f t="shared" si="60"/>
        <v>0</v>
      </c>
      <c r="K289" s="191">
        <f t="shared" si="64"/>
        <v>-339.82373357138982</v>
      </c>
      <c r="L289" s="87">
        <f t="shared" si="61"/>
        <v>-1831.9897476833626</v>
      </c>
      <c r="M289" s="88">
        <f t="shared" si="65"/>
        <v>-123697.67058920831</v>
      </c>
      <c r="N289" s="88">
        <f t="shared" si="66"/>
        <v>207762.32941079169</v>
      </c>
      <c r="O289" s="88">
        <f t="shared" si="67"/>
        <v>38538.736674233289</v>
      </c>
      <c r="P289" s="89">
        <f t="shared" si="62"/>
        <v>1.6188803847587079</v>
      </c>
      <c r="Q289" s="199">
        <v>-2446.0548707857233</v>
      </c>
      <c r="R289" s="89">
        <f t="shared" si="68"/>
        <v>0.54433930177189471</v>
      </c>
      <c r="S289" s="89">
        <f t="shared" si="68"/>
        <v>0.50824456016119968</v>
      </c>
      <c r="T289" s="91">
        <v>5391</v>
      </c>
      <c r="U289" s="194">
        <v>214629</v>
      </c>
      <c r="V289" s="194">
        <v>40765.242165242162</v>
      </c>
      <c r="W289" s="201"/>
      <c r="X289" s="88">
        <v>0</v>
      </c>
      <c r="Y289" s="88">
        <f t="shared" si="69"/>
        <v>0</v>
      </c>
    </row>
    <row r="290" spans="2:25" x14ac:dyDescent="0.25">
      <c r="B290" s="85">
        <v>5020</v>
      </c>
      <c r="C290" s="85" t="s">
        <v>306</v>
      </c>
      <c r="D290" s="1">
        <v>16460</v>
      </c>
      <c r="E290" s="85">
        <f t="shared" si="63"/>
        <v>18207.964601769912</v>
      </c>
      <c r="F290" s="86">
        <f t="shared" si="56"/>
        <v>0.76485425532627693</v>
      </c>
      <c r="G290" s="191">
        <f t="shared" si="57"/>
        <v>3360.1997509905573</v>
      </c>
      <c r="H290" s="191">
        <f t="shared" si="58"/>
        <v>3037.620574895464</v>
      </c>
      <c r="I290" s="191">
        <f t="shared" si="59"/>
        <v>1126.8261082080955</v>
      </c>
      <c r="J290" s="87">
        <f t="shared" si="60"/>
        <v>1018.6508018201183</v>
      </c>
      <c r="K290" s="191">
        <f t="shared" si="64"/>
        <v>787.00237463670578</v>
      </c>
      <c r="L290" s="87">
        <f t="shared" si="61"/>
        <v>711.45014667158205</v>
      </c>
      <c r="M290" s="88">
        <f t="shared" si="65"/>
        <v>3749.0707215670459</v>
      </c>
      <c r="N290" s="88">
        <f t="shared" si="66"/>
        <v>20209.070721567045</v>
      </c>
      <c r="O290" s="88">
        <f t="shared" si="67"/>
        <v>22355.166727397173</v>
      </c>
      <c r="P290" s="89">
        <f t="shared" si="62"/>
        <v>0.93906401807899409</v>
      </c>
      <c r="Q290" s="199">
        <v>103.99413776734718</v>
      </c>
      <c r="R290" s="89">
        <f t="shared" si="68"/>
        <v>7.09870518576355E-2</v>
      </c>
      <c r="S290" s="89">
        <f t="shared" si="68"/>
        <v>7.09870518576355E-2</v>
      </c>
      <c r="T290" s="91">
        <v>904</v>
      </c>
      <c r="U290" s="194">
        <v>15369</v>
      </c>
      <c r="V290" s="194">
        <v>17001.106194690266</v>
      </c>
      <c r="W290" s="201"/>
      <c r="X290" s="88">
        <v>0</v>
      </c>
      <c r="Y290" s="88">
        <f t="shared" si="69"/>
        <v>0</v>
      </c>
    </row>
    <row r="291" spans="2:25" x14ac:dyDescent="0.25">
      <c r="B291" s="85">
        <v>5021</v>
      </c>
      <c r="C291" s="85" t="s">
        <v>307</v>
      </c>
      <c r="D291" s="1">
        <v>142832</v>
      </c>
      <c r="E291" s="85">
        <f t="shared" si="63"/>
        <v>19684.67475192944</v>
      </c>
      <c r="F291" s="86">
        <f t="shared" si="56"/>
        <v>0.82688579300420229</v>
      </c>
      <c r="G291" s="191">
        <f t="shared" si="57"/>
        <v>2474.1736608948404</v>
      </c>
      <c r="H291" s="191">
        <f t="shared" si="58"/>
        <v>17952.604083452963</v>
      </c>
      <c r="I291" s="191">
        <f t="shared" si="59"/>
        <v>609.97755565226089</v>
      </c>
      <c r="J291" s="87">
        <f t="shared" si="60"/>
        <v>4425.997143812805</v>
      </c>
      <c r="K291" s="191">
        <f t="shared" si="64"/>
        <v>270.15382208087107</v>
      </c>
      <c r="L291" s="87">
        <f t="shared" si="61"/>
        <v>1960.2361330188005</v>
      </c>
      <c r="M291" s="88">
        <f t="shared" si="65"/>
        <v>19912.840216471763</v>
      </c>
      <c r="N291" s="88">
        <f t="shared" si="66"/>
        <v>162744.84021647176</v>
      </c>
      <c r="O291" s="88">
        <f t="shared" si="67"/>
        <v>22429.002234905147</v>
      </c>
      <c r="P291" s="89">
        <f t="shared" si="62"/>
        <v>0.94216559496289021</v>
      </c>
      <c r="Q291" s="199">
        <v>136.90958367243366</v>
      </c>
      <c r="R291" s="89">
        <f t="shared" si="68"/>
        <v>2.9976563908418966E-2</v>
      </c>
      <c r="S291" s="89">
        <f t="shared" si="68"/>
        <v>3.00639478733314E-3</v>
      </c>
      <c r="T291" s="91">
        <v>7256</v>
      </c>
      <c r="U291" s="194">
        <v>138675</v>
      </c>
      <c r="V291" s="194">
        <v>19625.67223322955</v>
      </c>
      <c r="W291" s="201"/>
      <c r="X291" s="88">
        <v>0</v>
      </c>
      <c r="Y291" s="88">
        <f t="shared" si="69"/>
        <v>0</v>
      </c>
    </row>
    <row r="292" spans="2:25" x14ac:dyDescent="0.25">
      <c r="B292" s="85">
        <v>5022</v>
      </c>
      <c r="C292" s="85" t="s">
        <v>308</v>
      </c>
      <c r="D292" s="1">
        <v>44634</v>
      </c>
      <c r="E292" s="85">
        <f t="shared" si="63"/>
        <v>17990.326481257558</v>
      </c>
      <c r="F292" s="86">
        <f t="shared" si="56"/>
        <v>0.75571202299906193</v>
      </c>
      <c r="G292" s="191">
        <f t="shared" si="57"/>
        <v>3490.7826232979701</v>
      </c>
      <c r="H292" s="191">
        <f t="shared" si="58"/>
        <v>8660.6316884022635</v>
      </c>
      <c r="I292" s="191">
        <f t="shared" si="59"/>
        <v>1202.9994503874195</v>
      </c>
      <c r="J292" s="87">
        <f t="shared" si="60"/>
        <v>2984.6416364111878</v>
      </c>
      <c r="K292" s="191">
        <f t="shared" si="64"/>
        <v>863.17571681602976</v>
      </c>
      <c r="L292" s="87">
        <f t="shared" si="61"/>
        <v>2141.5389534205697</v>
      </c>
      <c r="M292" s="88">
        <f t="shared" si="65"/>
        <v>10802.170641822833</v>
      </c>
      <c r="N292" s="88">
        <f t="shared" si="66"/>
        <v>55436.170641822835</v>
      </c>
      <c r="O292" s="88">
        <f t="shared" si="67"/>
        <v>22344.284821371559</v>
      </c>
      <c r="P292" s="89">
        <f t="shared" si="62"/>
        <v>0.93860690646263345</v>
      </c>
      <c r="Q292" s="199">
        <v>363.77002854069906</v>
      </c>
      <c r="R292" s="89">
        <f t="shared" si="68"/>
        <v>7.6077386730478364E-3</v>
      </c>
      <c r="S292" s="89">
        <f t="shared" si="68"/>
        <v>-7.8251892066683402E-3</v>
      </c>
      <c r="T292" s="91">
        <v>2481</v>
      </c>
      <c r="U292" s="194">
        <v>44297</v>
      </c>
      <c r="V292" s="194">
        <v>18132.21449038068</v>
      </c>
      <c r="W292" s="201"/>
      <c r="X292" s="88">
        <v>0</v>
      </c>
      <c r="Y292" s="88">
        <f t="shared" si="69"/>
        <v>0</v>
      </c>
    </row>
    <row r="293" spans="2:25" x14ac:dyDescent="0.25">
      <c r="B293" s="85">
        <v>5025</v>
      </c>
      <c r="C293" s="85" t="s">
        <v>309</v>
      </c>
      <c r="D293" s="1">
        <v>104731</v>
      </c>
      <c r="E293" s="85">
        <f t="shared" si="63"/>
        <v>18708.645944980351</v>
      </c>
      <c r="F293" s="86">
        <f t="shared" si="56"/>
        <v>0.78588616439972481</v>
      </c>
      <c r="G293" s="191">
        <f t="shared" si="57"/>
        <v>3059.7909450642937</v>
      </c>
      <c r="H293" s="191">
        <f t="shared" si="58"/>
        <v>17128.709710469917</v>
      </c>
      <c r="I293" s="191">
        <f t="shared" si="59"/>
        <v>951.58763808444189</v>
      </c>
      <c r="J293" s="87">
        <f t="shared" si="60"/>
        <v>5326.9875979967064</v>
      </c>
      <c r="K293" s="191">
        <f t="shared" si="64"/>
        <v>611.76390451305201</v>
      </c>
      <c r="L293" s="87">
        <f t="shared" si="61"/>
        <v>3424.6543374640651</v>
      </c>
      <c r="M293" s="88">
        <f t="shared" si="65"/>
        <v>20553.364047933981</v>
      </c>
      <c r="N293" s="88">
        <f t="shared" si="66"/>
        <v>125284.36404793398</v>
      </c>
      <c r="O293" s="88">
        <f t="shared" si="67"/>
        <v>22380.200794557695</v>
      </c>
      <c r="P293" s="89">
        <f t="shared" si="62"/>
        <v>0.94011561353266648</v>
      </c>
      <c r="Q293" s="199">
        <v>1089.9118177230339</v>
      </c>
      <c r="R293" s="89">
        <f t="shared" si="68"/>
        <v>-1.5149235485509019E-2</v>
      </c>
      <c r="S293" s="89">
        <f t="shared" si="68"/>
        <v>-1.9723390518980893E-2</v>
      </c>
      <c r="T293" s="91">
        <v>5598</v>
      </c>
      <c r="U293" s="194">
        <v>106342</v>
      </c>
      <c r="V293" s="194">
        <v>19085.068198133522</v>
      </c>
      <c r="W293" s="201"/>
      <c r="X293" s="88">
        <v>0</v>
      </c>
      <c r="Y293" s="88">
        <f t="shared" si="69"/>
        <v>0</v>
      </c>
    </row>
    <row r="294" spans="2:25" x14ac:dyDescent="0.25">
      <c r="B294" s="85">
        <v>5026</v>
      </c>
      <c r="C294" s="85" t="s">
        <v>310</v>
      </c>
      <c r="D294" s="1">
        <v>32181</v>
      </c>
      <c r="E294" s="85">
        <f t="shared" si="63"/>
        <v>16114.672008012018</v>
      </c>
      <c r="F294" s="86">
        <f t="shared" si="56"/>
        <v>0.67692220015174787</v>
      </c>
      <c r="G294" s="191">
        <f t="shared" si="57"/>
        <v>4616.1753072452939</v>
      </c>
      <c r="H294" s="191">
        <f t="shared" si="58"/>
        <v>9218.5020885688518</v>
      </c>
      <c r="I294" s="191">
        <f t="shared" si="59"/>
        <v>1859.4785160233587</v>
      </c>
      <c r="J294" s="87">
        <f t="shared" si="60"/>
        <v>3713.3785964986473</v>
      </c>
      <c r="K294" s="191">
        <f t="shared" si="64"/>
        <v>1519.6547824519689</v>
      </c>
      <c r="L294" s="87">
        <f t="shared" si="61"/>
        <v>3034.750600556582</v>
      </c>
      <c r="M294" s="88">
        <f t="shared" si="65"/>
        <v>12253.252689125435</v>
      </c>
      <c r="N294" s="88">
        <f t="shared" si="66"/>
        <v>44434.252689125438</v>
      </c>
      <c r="O294" s="88">
        <f t="shared" si="67"/>
        <v>22250.502097709283</v>
      </c>
      <c r="P294" s="89">
        <f t="shared" si="62"/>
        <v>0.93466741532026776</v>
      </c>
      <c r="Q294" s="199">
        <v>540.08931761216809</v>
      </c>
      <c r="R294" s="89">
        <f t="shared" si="68"/>
        <v>7.9872204472843447E-3</v>
      </c>
      <c r="S294" s="89">
        <f t="shared" si="68"/>
        <v>-1.4221811951153481E-2</v>
      </c>
      <c r="T294" s="91">
        <v>1997</v>
      </c>
      <c r="U294" s="194">
        <v>31926</v>
      </c>
      <c r="V294" s="194">
        <v>16347.158218125958</v>
      </c>
      <c r="W294" s="201"/>
      <c r="X294" s="88">
        <v>0</v>
      </c>
      <c r="Y294" s="88">
        <f t="shared" si="69"/>
        <v>0</v>
      </c>
    </row>
    <row r="295" spans="2:25" x14ac:dyDescent="0.25">
      <c r="B295" s="85">
        <v>5027</v>
      </c>
      <c r="C295" s="85" t="s">
        <v>311</v>
      </c>
      <c r="D295" s="1">
        <v>98420</v>
      </c>
      <c r="E295" s="85">
        <f t="shared" si="63"/>
        <v>16047.611283221915</v>
      </c>
      <c r="F295" s="86">
        <f t="shared" si="56"/>
        <v>0.67410520869538326</v>
      </c>
      <c r="G295" s="191">
        <f t="shared" si="57"/>
        <v>4656.4117421193559</v>
      </c>
      <c r="H295" s="191">
        <f t="shared" si="58"/>
        <v>28557.773214418008</v>
      </c>
      <c r="I295" s="191">
        <f t="shared" si="59"/>
        <v>1882.9497696998947</v>
      </c>
      <c r="J295" s="87">
        <f t="shared" si="60"/>
        <v>11548.130937569455</v>
      </c>
      <c r="K295" s="191">
        <f t="shared" si="64"/>
        <v>1543.1260361285049</v>
      </c>
      <c r="L295" s="87">
        <f t="shared" si="61"/>
        <v>9463.9919795761198</v>
      </c>
      <c r="M295" s="88">
        <f t="shared" si="65"/>
        <v>38021.765193994128</v>
      </c>
      <c r="N295" s="88">
        <f t="shared" si="66"/>
        <v>136441.76519399413</v>
      </c>
      <c r="O295" s="88">
        <f t="shared" si="67"/>
        <v>22247.149061469772</v>
      </c>
      <c r="P295" s="89">
        <f t="shared" si="62"/>
        <v>0.9345265657474493</v>
      </c>
      <c r="Q295" s="199">
        <v>1253.8563019105641</v>
      </c>
      <c r="R295" s="89">
        <f t="shared" si="68"/>
        <v>-1.5445560401744628E-2</v>
      </c>
      <c r="S295" s="89">
        <f t="shared" si="68"/>
        <v>-1.7532501167239041E-2</v>
      </c>
      <c r="T295" s="91">
        <v>6133</v>
      </c>
      <c r="U295" s="194">
        <v>99964</v>
      </c>
      <c r="V295" s="194">
        <v>16333.986928104576</v>
      </c>
      <c r="W295" s="201"/>
      <c r="X295" s="88">
        <v>0</v>
      </c>
      <c r="Y295" s="88">
        <f t="shared" si="69"/>
        <v>0</v>
      </c>
    </row>
    <row r="296" spans="2:25" x14ac:dyDescent="0.25">
      <c r="B296" s="85">
        <v>5028</v>
      </c>
      <c r="C296" s="85" t="s">
        <v>312</v>
      </c>
      <c r="D296" s="1">
        <v>316414</v>
      </c>
      <c r="E296" s="85">
        <f t="shared" si="63"/>
        <v>18247.635524798156</v>
      </c>
      <c r="F296" s="86">
        <f t="shared" si="56"/>
        <v>0.76652069498356434</v>
      </c>
      <c r="G296" s="191">
        <f t="shared" si="57"/>
        <v>3336.3971971736114</v>
      </c>
      <c r="H296" s="191">
        <f t="shared" si="58"/>
        <v>57853.127398990422</v>
      </c>
      <c r="I296" s="191">
        <f t="shared" si="59"/>
        <v>1112.9412851482105</v>
      </c>
      <c r="J296" s="87">
        <f t="shared" si="60"/>
        <v>19298.401884469971</v>
      </c>
      <c r="K296" s="191">
        <f t="shared" si="64"/>
        <v>773.11755157682069</v>
      </c>
      <c r="L296" s="87">
        <f t="shared" si="61"/>
        <v>13405.858344342072</v>
      </c>
      <c r="M296" s="88">
        <f t="shared" si="65"/>
        <v>71258.985743332494</v>
      </c>
      <c r="N296" s="88">
        <f t="shared" si="66"/>
        <v>387672.98574333248</v>
      </c>
      <c r="O296" s="88">
        <f t="shared" si="67"/>
        <v>22357.150273548588</v>
      </c>
      <c r="P296" s="89">
        <f t="shared" si="62"/>
        <v>0.93914734006185852</v>
      </c>
      <c r="Q296" s="199">
        <v>2859.132908059546</v>
      </c>
      <c r="R296" s="89">
        <f t="shared" si="68"/>
        <v>2.0966971695556214E-2</v>
      </c>
      <c r="S296" s="89">
        <f t="shared" si="68"/>
        <v>8.1901647256639436E-3</v>
      </c>
      <c r="T296" s="91">
        <v>17340</v>
      </c>
      <c r="U296" s="194">
        <v>309916</v>
      </c>
      <c r="V296" s="194">
        <v>18099.398469894291</v>
      </c>
      <c r="W296" s="201"/>
      <c r="X296" s="88">
        <v>0</v>
      </c>
      <c r="Y296" s="88">
        <f t="shared" si="69"/>
        <v>0</v>
      </c>
    </row>
    <row r="297" spans="2:25" x14ac:dyDescent="0.25">
      <c r="B297" s="85">
        <v>5029</v>
      </c>
      <c r="C297" s="85" t="s">
        <v>313</v>
      </c>
      <c r="D297" s="1">
        <v>149688</v>
      </c>
      <c r="E297" s="85">
        <f t="shared" si="63"/>
        <v>17733.443904750624</v>
      </c>
      <c r="F297" s="86">
        <f t="shared" si="56"/>
        <v>0.74492126543457249</v>
      </c>
      <c r="G297" s="191">
        <f t="shared" si="57"/>
        <v>3644.9121692021304</v>
      </c>
      <c r="H297" s="191">
        <f t="shared" si="58"/>
        <v>30766.703620235181</v>
      </c>
      <c r="I297" s="191">
        <f t="shared" si="59"/>
        <v>1292.9083521648465</v>
      </c>
      <c r="J297" s="87">
        <f t="shared" si="60"/>
        <v>10913.439400623469</v>
      </c>
      <c r="K297" s="191">
        <f t="shared" si="64"/>
        <v>953.08461859345675</v>
      </c>
      <c r="L297" s="87">
        <f t="shared" si="61"/>
        <v>8044.9872655473682</v>
      </c>
      <c r="M297" s="88">
        <f t="shared" si="65"/>
        <v>38811.690885782547</v>
      </c>
      <c r="N297" s="88">
        <f t="shared" si="66"/>
        <v>188499.69088578253</v>
      </c>
      <c r="O297" s="88">
        <f t="shared" si="67"/>
        <v>22331.440692546206</v>
      </c>
      <c r="P297" s="89">
        <f t="shared" si="62"/>
        <v>0.93806736858440876</v>
      </c>
      <c r="Q297" s="199">
        <v>1384.8796093962228</v>
      </c>
      <c r="R297" s="89">
        <f t="shared" si="68"/>
        <v>-6.3592793701790955E-3</v>
      </c>
      <c r="S297" s="89">
        <f t="shared" si="68"/>
        <v>-1.5894275030765959E-2</v>
      </c>
      <c r="T297" s="91">
        <v>8441</v>
      </c>
      <c r="U297" s="194">
        <v>150646</v>
      </c>
      <c r="V297" s="194">
        <v>18019.856459330142</v>
      </c>
      <c r="W297" s="201"/>
      <c r="X297" s="88">
        <v>0</v>
      </c>
      <c r="Y297" s="88">
        <f t="shared" si="69"/>
        <v>0</v>
      </c>
    </row>
    <row r="298" spans="2:25" x14ac:dyDescent="0.25">
      <c r="B298" s="85">
        <v>5031</v>
      </c>
      <c r="C298" s="85" t="s">
        <v>314</v>
      </c>
      <c r="D298" s="1">
        <v>315447</v>
      </c>
      <c r="E298" s="85">
        <f t="shared" si="63"/>
        <v>21514.595553130541</v>
      </c>
      <c r="F298" s="86">
        <f t="shared" si="56"/>
        <v>0.90375450086475473</v>
      </c>
      <c r="G298" s="191">
        <f t="shared" si="57"/>
        <v>1376.2211801741803</v>
      </c>
      <c r="H298" s="191">
        <f t="shared" si="58"/>
        <v>20178.154943713831</v>
      </c>
      <c r="I298" s="191">
        <f t="shared" si="59"/>
        <v>0</v>
      </c>
      <c r="J298" s="87">
        <f t="shared" si="60"/>
        <v>0</v>
      </c>
      <c r="K298" s="191">
        <f t="shared" si="64"/>
        <v>-339.82373357138982</v>
      </c>
      <c r="L298" s="87">
        <f t="shared" si="61"/>
        <v>-4982.495581623717</v>
      </c>
      <c r="M298" s="88">
        <f t="shared" si="65"/>
        <v>15195.659362090115</v>
      </c>
      <c r="N298" s="88">
        <f t="shared" si="66"/>
        <v>330642.65936209011</v>
      </c>
      <c r="O298" s="88">
        <f t="shared" si="67"/>
        <v>22550.992999733331</v>
      </c>
      <c r="P298" s="89">
        <f t="shared" si="62"/>
        <v>0.94729000934033658</v>
      </c>
      <c r="Q298" s="199">
        <v>517.03232879618372</v>
      </c>
      <c r="R298" s="89">
        <f t="shared" si="68"/>
        <v>4.0464544048235532E-2</v>
      </c>
      <c r="S298" s="89">
        <f t="shared" si="68"/>
        <v>2.3646231612044467E-2</v>
      </c>
      <c r="T298" s="91">
        <v>14662</v>
      </c>
      <c r="U298" s="194">
        <v>303179</v>
      </c>
      <c r="V298" s="194">
        <v>21017.608318890816</v>
      </c>
      <c r="W298" s="201"/>
      <c r="X298" s="88">
        <v>0</v>
      </c>
      <c r="Y298" s="88">
        <f t="shared" si="69"/>
        <v>0</v>
      </c>
    </row>
    <row r="299" spans="2:25" x14ac:dyDescent="0.25">
      <c r="B299" s="85">
        <v>5032</v>
      </c>
      <c r="C299" s="85" t="s">
        <v>315</v>
      </c>
      <c r="D299" s="1">
        <v>75927</v>
      </c>
      <c r="E299" s="85">
        <f t="shared" si="63"/>
        <v>18322.152509652511</v>
      </c>
      <c r="F299" s="86">
        <f t="shared" si="56"/>
        <v>0.76965089839764589</v>
      </c>
      <c r="G299" s="191">
        <f t="shared" si="57"/>
        <v>3291.6870062609983</v>
      </c>
      <c r="H299" s="191">
        <f t="shared" si="58"/>
        <v>13640.750953945577</v>
      </c>
      <c r="I299" s="191">
        <f t="shared" si="59"/>
        <v>1086.860340449186</v>
      </c>
      <c r="J299" s="87">
        <f t="shared" si="60"/>
        <v>4503.9492508214262</v>
      </c>
      <c r="K299" s="191">
        <f t="shared" si="64"/>
        <v>747.0366068777962</v>
      </c>
      <c r="L299" s="87">
        <f t="shared" si="61"/>
        <v>3095.7196989015874</v>
      </c>
      <c r="M299" s="88">
        <f t="shared" si="65"/>
        <v>16736.470652847165</v>
      </c>
      <c r="N299" s="88">
        <f t="shared" si="66"/>
        <v>92663.470652847172</v>
      </c>
      <c r="O299" s="88">
        <f t="shared" si="67"/>
        <v>22360.876122791306</v>
      </c>
      <c r="P299" s="89">
        <f t="shared" si="62"/>
        <v>0.93930385023256258</v>
      </c>
      <c r="Q299" s="199">
        <v>408.61914480961786</v>
      </c>
      <c r="R299" s="89">
        <f t="shared" si="68"/>
        <v>1.5705055315505732E-2</v>
      </c>
      <c r="S299" s="89">
        <f t="shared" si="68"/>
        <v>2.4695164672824785E-3</v>
      </c>
      <c r="T299" s="91">
        <v>4144</v>
      </c>
      <c r="U299" s="194">
        <v>74753</v>
      </c>
      <c r="V299" s="194">
        <v>18277.017114914426</v>
      </c>
      <c r="W299" s="201"/>
      <c r="X299" s="88">
        <v>0</v>
      </c>
      <c r="Y299" s="88">
        <f t="shared" si="69"/>
        <v>0</v>
      </c>
    </row>
    <row r="300" spans="2:25" x14ac:dyDescent="0.25">
      <c r="B300" s="85">
        <v>5033</v>
      </c>
      <c r="C300" s="85" t="s">
        <v>316</v>
      </c>
      <c r="D300" s="1">
        <v>27717</v>
      </c>
      <c r="E300" s="85">
        <f t="shared" si="63"/>
        <v>36808.764940239045</v>
      </c>
      <c r="F300" s="86">
        <f t="shared" si="56"/>
        <v>1.5462101950214606</v>
      </c>
      <c r="G300" s="191">
        <f t="shared" si="57"/>
        <v>-7800.2804520909222</v>
      </c>
      <c r="H300" s="191">
        <f t="shared" si="58"/>
        <v>-5873.6111804244638</v>
      </c>
      <c r="I300" s="191">
        <f t="shared" si="59"/>
        <v>0</v>
      </c>
      <c r="J300" s="87">
        <f t="shared" si="60"/>
        <v>0</v>
      </c>
      <c r="K300" s="191">
        <f t="shared" si="64"/>
        <v>-339.82373357138982</v>
      </c>
      <c r="L300" s="87">
        <f t="shared" si="61"/>
        <v>-255.88727137925653</v>
      </c>
      <c r="M300" s="88">
        <f t="shared" si="65"/>
        <v>-6129.4984518037199</v>
      </c>
      <c r="N300" s="88">
        <f t="shared" si="66"/>
        <v>21587.50154819628</v>
      </c>
      <c r="O300" s="88">
        <f t="shared" si="67"/>
        <v>28668.660754576733</v>
      </c>
      <c r="P300" s="89">
        <f t="shared" si="62"/>
        <v>1.2042722870030191</v>
      </c>
      <c r="Q300" s="199">
        <v>73.37386056359901</v>
      </c>
      <c r="R300" s="89">
        <f t="shared" si="68"/>
        <v>2.6327482781604086E-2</v>
      </c>
      <c r="S300" s="89">
        <f t="shared" si="68"/>
        <v>2.2238528666936382E-2</v>
      </c>
      <c r="T300" s="91">
        <v>753</v>
      </c>
      <c r="U300" s="194">
        <v>27006</v>
      </c>
      <c r="V300" s="194">
        <v>36008</v>
      </c>
      <c r="W300" s="201"/>
      <c r="X300" s="88">
        <v>0</v>
      </c>
      <c r="Y300" s="88">
        <f t="shared" si="69"/>
        <v>0</v>
      </c>
    </row>
    <row r="301" spans="2:25" x14ac:dyDescent="0.25">
      <c r="B301" s="85">
        <v>5034</v>
      </c>
      <c r="C301" s="85" t="s">
        <v>317</v>
      </c>
      <c r="D301" s="1">
        <v>44352</v>
      </c>
      <c r="E301" s="85">
        <f t="shared" si="63"/>
        <v>18281.945589447652</v>
      </c>
      <c r="F301" s="86">
        <f t="shared" si="56"/>
        <v>0.76796194333403267</v>
      </c>
      <c r="G301" s="191">
        <f t="shared" si="57"/>
        <v>3315.8111583839132</v>
      </c>
      <c r="H301" s="191">
        <f t="shared" si="58"/>
        <v>8044.1578702393736</v>
      </c>
      <c r="I301" s="191">
        <f t="shared" si="59"/>
        <v>1100.9327625208866</v>
      </c>
      <c r="J301" s="87">
        <f t="shared" si="60"/>
        <v>2670.8628818756711</v>
      </c>
      <c r="K301" s="191">
        <f t="shared" si="64"/>
        <v>761.10902894949686</v>
      </c>
      <c r="L301" s="87">
        <f t="shared" si="61"/>
        <v>1846.4505042314795</v>
      </c>
      <c r="M301" s="88">
        <f t="shared" si="65"/>
        <v>9890.6083744708521</v>
      </c>
      <c r="N301" s="88">
        <f t="shared" si="66"/>
        <v>54242.608374470852</v>
      </c>
      <c r="O301" s="88">
        <f t="shared" si="67"/>
        <v>22358.865776781058</v>
      </c>
      <c r="P301" s="89">
        <f t="shared" si="62"/>
        <v>0.93921940247938174</v>
      </c>
      <c r="Q301" s="199">
        <v>623.05517502608927</v>
      </c>
      <c r="R301" s="89">
        <f t="shared" si="68"/>
        <v>4.6704269228046165E-2</v>
      </c>
      <c r="S301" s="89">
        <f t="shared" si="68"/>
        <v>3.5055046116274906E-2</v>
      </c>
      <c r="T301" s="91">
        <v>2426</v>
      </c>
      <c r="U301" s="194">
        <v>42373</v>
      </c>
      <c r="V301" s="194">
        <v>17662.776156731972</v>
      </c>
      <c r="W301" s="201"/>
      <c r="X301" s="88">
        <v>0</v>
      </c>
      <c r="Y301" s="88">
        <f t="shared" si="69"/>
        <v>0</v>
      </c>
    </row>
    <row r="302" spans="2:25" x14ac:dyDescent="0.25">
      <c r="B302" s="85">
        <v>5035</v>
      </c>
      <c r="C302" s="85" t="s">
        <v>318</v>
      </c>
      <c r="D302" s="1">
        <v>452691</v>
      </c>
      <c r="E302" s="85">
        <f t="shared" si="63"/>
        <v>18446.314331119349</v>
      </c>
      <c r="F302" s="86">
        <f t="shared" si="56"/>
        <v>0.77486651143155638</v>
      </c>
      <c r="G302" s="191">
        <f t="shared" si="57"/>
        <v>3217.1899133808952</v>
      </c>
      <c r="H302" s="191">
        <f t="shared" si="58"/>
        <v>78953.057664280554</v>
      </c>
      <c r="I302" s="191">
        <f t="shared" si="59"/>
        <v>1043.4037029357928</v>
      </c>
      <c r="J302" s="87">
        <f t="shared" si="60"/>
        <v>25606.170273747292</v>
      </c>
      <c r="K302" s="191">
        <f t="shared" si="64"/>
        <v>703.57996936440304</v>
      </c>
      <c r="L302" s="87">
        <f t="shared" si="61"/>
        <v>17266.556028171814</v>
      </c>
      <c r="M302" s="88">
        <f t="shared" si="65"/>
        <v>96219.613692452374</v>
      </c>
      <c r="N302" s="88">
        <f t="shared" si="66"/>
        <v>548910.61369245243</v>
      </c>
      <c r="O302" s="88">
        <f t="shared" si="67"/>
        <v>22367.084213864651</v>
      </c>
      <c r="P302" s="89">
        <f t="shared" si="62"/>
        <v>0.93956463088425834</v>
      </c>
      <c r="Q302" s="199">
        <v>2307.2276382174023</v>
      </c>
      <c r="R302" s="89">
        <f t="shared" si="68"/>
        <v>1.336177757083824E-2</v>
      </c>
      <c r="S302" s="89">
        <f t="shared" si="68"/>
        <v>2.8734563327878471E-3</v>
      </c>
      <c r="T302" s="91">
        <v>24541</v>
      </c>
      <c r="U302" s="194">
        <v>446722</v>
      </c>
      <c r="V302" s="194">
        <v>18393.461522625272</v>
      </c>
      <c r="W302" s="201"/>
      <c r="X302" s="88">
        <v>0</v>
      </c>
      <c r="Y302" s="88">
        <f t="shared" si="69"/>
        <v>0</v>
      </c>
    </row>
    <row r="303" spans="2:25" x14ac:dyDescent="0.25">
      <c r="B303" s="85">
        <v>5036</v>
      </c>
      <c r="C303" s="85" t="s">
        <v>319</v>
      </c>
      <c r="D303" s="1">
        <v>44737</v>
      </c>
      <c r="E303" s="85">
        <f t="shared" si="63"/>
        <v>16913.799621928167</v>
      </c>
      <c r="F303" s="86">
        <f t="shared" si="56"/>
        <v>0.71049081528367131</v>
      </c>
      <c r="G303" s="191">
        <f t="shared" si="57"/>
        <v>4136.6987388956049</v>
      </c>
      <c r="H303" s="191">
        <f t="shared" si="58"/>
        <v>10941.568164378876</v>
      </c>
      <c r="I303" s="191">
        <f t="shared" si="59"/>
        <v>1579.7838511527066</v>
      </c>
      <c r="J303" s="87">
        <f t="shared" si="60"/>
        <v>4178.5282862989088</v>
      </c>
      <c r="K303" s="191">
        <f t="shared" si="64"/>
        <v>1239.9601175813168</v>
      </c>
      <c r="L303" s="87">
        <f t="shared" si="61"/>
        <v>3279.6945110025831</v>
      </c>
      <c r="M303" s="88">
        <f t="shared" si="65"/>
        <v>14221.262675381458</v>
      </c>
      <c r="N303" s="88">
        <f t="shared" si="66"/>
        <v>58958.262675381455</v>
      </c>
      <c r="O303" s="88">
        <f t="shared" si="67"/>
        <v>22290.458478405086</v>
      </c>
      <c r="P303" s="89">
        <f t="shared" si="62"/>
        <v>0.93634584607686377</v>
      </c>
      <c r="Q303" s="199">
        <v>274.21431902062068</v>
      </c>
      <c r="R303" s="89">
        <f t="shared" si="68"/>
        <v>3.4357587107812539E-2</v>
      </c>
      <c r="S303" s="89">
        <f t="shared" si="68"/>
        <v>1.9888312732391434E-2</v>
      </c>
      <c r="T303" s="91">
        <v>2645</v>
      </c>
      <c r="U303" s="194">
        <v>43251</v>
      </c>
      <c r="V303" s="194">
        <v>16583.972392638036</v>
      </c>
      <c r="W303" s="201"/>
      <c r="X303" s="88">
        <v>0</v>
      </c>
      <c r="Y303" s="88">
        <f t="shared" si="69"/>
        <v>0</v>
      </c>
    </row>
    <row r="304" spans="2:25" x14ac:dyDescent="0.25">
      <c r="B304" s="85">
        <v>5037</v>
      </c>
      <c r="C304" s="85" t="s">
        <v>320</v>
      </c>
      <c r="D304" s="1">
        <v>364764</v>
      </c>
      <c r="E304" s="85">
        <f t="shared" si="63"/>
        <v>17929.80731419583</v>
      </c>
      <c r="F304" s="86">
        <f t="shared" si="56"/>
        <v>0.75316981998689969</v>
      </c>
      <c r="G304" s="191">
        <f t="shared" si="57"/>
        <v>3527.0941235350065</v>
      </c>
      <c r="H304" s="191">
        <f t="shared" si="58"/>
        <v>71755.202849196168</v>
      </c>
      <c r="I304" s="191">
        <f t="shared" si="59"/>
        <v>1224.1811588590244</v>
      </c>
      <c r="J304" s="87">
        <f t="shared" si="60"/>
        <v>24904.741495827991</v>
      </c>
      <c r="K304" s="191">
        <f t="shared" si="64"/>
        <v>884.35742528763467</v>
      </c>
      <c r="L304" s="87">
        <f t="shared" si="61"/>
        <v>17991.367460051642</v>
      </c>
      <c r="M304" s="88">
        <f t="shared" si="65"/>
        <v>89746.570309247807</v>
      </c>
      <c r="N304" s="88">
        <f t="shared" si="66"/>
        <v>454510.57030924782</v>
      </c>
      <c r="O304" s="88">
        <f t="shared" si="67"/>
        <v>22341.258863018473</v>
      </c>
      <c r="P304" s="89">
        <f t="shared" si="62"/>
        <v>0.93847979631202538</v>
      </c>
      <c r="Q304" s="199">
        <v>1672.394180021045</v>
      </c>
      <c r="R304" s="89">
        <f t="shared" si="68"/>
        <v>5.6407457032736173E-3</v>
      </c>
      <c r="S304" s="89">
        <f t="shared" si="68"/>
        <v>-2.9109574527756534E-3</v>
      </c>
      <c r="T304" s="91">
        <v>20344</v>
      </c>
      <c r="U304" s="194">
        <v>362718</v>
      </c>
      <c r="V304" s="194">
        <v>17982.152595310097</v>
      </c>
      <c r="W304" s="201"/>
      <c r="X304" s="88">
        <v>0</v>
      </c>
      <c r="Y304" s="88">
        <f t="shared" si="69"/>
        <v>0</v>
      </c>
    </row>
    <row r="305" spans="2:27" x14ac:dyDescent="0.25">
      <c r="B305" s="85">
        <v>5038</v>
      </c>
      <c r="C305" s="85" t="s">
        <v>321</v>
      </c>
      <c r="D305" s="1">
        <v>255348</v>
      </c>
      <c r="E305" s="85">
        <f t="shared" si="63"/>
        <v>17020.93054259432</v>
      </c>
      <c r="F305" s="86">
        <f t="shared" si="56"/>
        <v>0.71499101848269142</v>
      </c>
      <c r="G305" s="191">
        <f t="shared" si="57"/>
        <v>4072.4201864959123</v>
      </c>
      <c r="H305" s="191">
        <f t="shared" si="58"/>
        <v>61094.447637811674</v>
      </c>
      <c r="I305" s="191">
        <f t="shared" si="59"/>
        <v>1542.2880289195527</v>
      </c>
      <c r="J305" s="87">
        <f t="shared" si="60"/>
        <v>23137.405009851132</v>
      </c>
      <c r="K305" s="191">
        <f t="shared" si="64"/>
        <v>1202.464295348163</v>
      </c>
      <c r="L305" s="87">
        <f t="shared" si="61"/>
        <v>18039.369358813139</v>
      </c>
      <c r="M305" s="88">
        <f t="shared" si="65"/>
        <v>79133.81699662481</v>
      </c>
      <c r="N305" s="88">
        <f t="shared" si="66"/>
        <v>334481.81699662481</v>
      </c>
      <c r="O305" s="88">
        <f t="shared" si="67"/>
        <v>22295.815024438398</v>
      </c>
      <c r="P305" s="89">
        <f t="shared" si="62"/>
        <v>0.93657085623681502</v>
      </c>
      <c r="Q305" s="199">
        <v>1832.0514986568451</v>
      </c>
      <c r="R305" s="89">
        <f t="shared" si="68"/>
        <v>1.6229553866358895E-2</v>
      </c>
      <c r="S305" s="89">
        <f t="shared" si="68"/>
        <v>1.3045792432435333E-2</v>
      </c>
      <c r="T305" s="91">
        <v>15002</v>
      </c>
      <c r="U305" s="194">
        <v>251270</v>
      </c>
      <c r="V305" s="194">
        <v>16801.738548980276</v>
      </c>
      <c r="W305" s="201"/>
      <c r="X305" s="88">
        <v>0</v>
      </c>
      <c r="Y305" s="88">
        <f t="shared" si="69"/>
        <v>0</v>
      </c>
    </row>
    <row r="306" spans="2:27" x14ac:dyDescent="0.25">
      <c r="B306" s="85">
        <v>5041</v>
      </c>
      <c r="C306" s="85" t="s">
        <v>322</v>
      </c>
      <c r="D306" s="1">
        <v>35131</v>
      </c>
      <c r="E306" s="85">
        <f t="shared" si="63"/>
        <v>17382.978723404256</v>
      </c>
      <c r="F306" s="86">
        <f t="shared" si="56"/>
        <v>0.73019942303432916</v>
      </c>
      <c r="G306" s="191">
        <f t="shared" si="57"/>
        <v>3855.191278009951</v>
      </c>
      <c r="H306" s="191">
        <f t="shared" si="58"/>
        <v>7791.3415728581112</v>
      </c>
      <c r="I306" s="191">
        <f t="shared" si="59"/>
        <v>1415.5711656360754</v>
      </c>
      <c r="J306" s="87">
        <f t="shared" si="60"/>
        <v>2860.8693257505083</v>
      </c>
      <c r="K306" s="191">
        <f t="shared" si="64"/>
        <v>1075.7474320646857</v>
      </c>
      <c r="L306" s="87">
        <f t="shared" si="61"/>
        <v>2174.08556020273</v>
      </c>
      <c r="M306" s="88">
        <f t="shared" si="65"/>
        <v>9965.4271330608408</v>
      </c>
      <c r="N306" s="88">
        <f t="shared" si="66"/>
        <v>45096.427133060839</v>
      </c>
      <c r="O306" s="88">
        <f t="shared" si="67"/>
        <v>22313.917433478891</v>
      </c>
      <c r="P306" s="89">
        <f t="shared" si="62"/>
        <v>0.93733127646439673</v>
      </c>
      <c r="Q306" s="199">
        <v>-235.70420085419755</v>
      </c>
      <c r="R306" s="89">
        <f t="shared" si="68"/>
        <v>4.5503243854532471E-2</v>
      </c>
      <c r="S306" s="89">
        <f t="shared" si="68"/>
        <v>5.1711081027345202E-2</v>
      </c>
      <c r="T306" s="91">
        <v>2021</v>
      </c>
      <c r="U306" s="194">
        <v>33602</v>
      </c>
      <c r="V306" s="194">
        <v>16528.283325135268</v>
      </c>
      <c r="W306" s="201"/>
      <c r="X306" s="88">
        <v>0</v>
      </c>
      <c r="Y306" s="88">
        <f t="shared" si="69"/>
        <v>0</v>
      </c>
    </row>
    <row r="307" spans="2:27" x14ac:dyDescent="0.25">
      <c r="B307" s="85">
        <v>5042</v>
      </c>
      <c r="C307" s="85" t="s">
        <v>323</v>
      </c>
      <c r="D307" s="1">
        <v>24326</v>
      </c>
      <c r="E307" s="85">
        <f t="shared" si="63"/>
        <v>18784.555984555987</v>
      </c>
      <c r="F307" s="86">
        <f t="shared" si="56"/>
        <v>0.78907488527332348</v>
      </c>
      <c r="G307" s="191">
        <f t="shared" si="57"/>
        <v>3014.2449213189125</v>
      </c>
      <c r="H307" s="191">
        <f t="shared" si="58"/>
        <v>3903.4471731079916</v>
      </c>
      <c r="I307" s="191">
        <f t="shared" si="59"/>
        <v>925.01912423296938</v>
      </c>
      <c r="J307" s="87">
        <f t="shared" si="60"/>
        <v>1197.8997658816954</v>
      </c>
      <c r="K307" s="191">
        <f t="shared" si="64"/>
        <v>585.19539066157949</v>
      </c>
      <c r="L307" s="87">
        <f t="shared" si="61"/>
        <v>757.82803090674543</v>
      </c>
      <c r="M307" s="88">
        <f t="shared" si="65"/>
        <v>4661.275204014737</v>
      </c>
      <c r="N307" s="88">
        <f t="shared" si="66"/>
        <v>28987.275204014739</v>
      </c>
      <c r="O307" s="88">
        <f t="shared" si="67"/>
        <v>22383.996296536476</v>
      </c>
      <c r="P307" s="89">
        <f t="shared" si="62"/>
        <v>0.94027504957634633</v>
      </c>
      <c r="Q307" s="199">
        <v>344.64973275300326</v>
      </c>
      <c r="R307" s="89">
        <f t="shared" si="68"/>
        <v>2.9410520079556513E-2</v>
      </c>
      <c r="S307" s="89">
        <f t="shared" si="68"/>
        <v>4.053928245879513E-2</v>
      </c>
      <c r="T307" s="91">
        <v>1295</v>
      </c>
      <c r="U307" s="194">
        <v>23631</v>
      </c>
      <c r="V307" s="194">
        <v>18052.711993888464</v>
      </c>
      <c r="W307" s="201"/>
      <c r="X307" s="88">
        <v>0</v>
      </c>
      <c r="Y307" s="88">
        <f t="shared" si="69"/>
        <v>0</v>
      </c>
    </row>
    <row r="308" spans="2:27" x14ac:dyDescent="0.25">
      <c r="B308" s="85">
        <v>5043</v>
      </c>
      <c r="C308" s="85" t="s">
        <v>324</v>
      </c>
      <c r="D308" s="1">
        <v>9538</v>
      </c>
      <c r="E308" s="85">
        <f t="shared" si="63"/>
        <v>22233.100233100235</v>
      </c>
      <c r="F308" s="86">
        <f t="shared" si="56"/>
        <v>0.93393642256583531</v>
      </c>
      <c r="G308" s="191">
        <f t="shared" si="57"/>
        <v>945.11837219236395</v>
      </c>
      <c r="H308" s="191">
        <f t="shared" si="58"/>
        <v>405.45578167052417</v>
      </c>
      <c r="I308" s="191">
        <f t="shared" si="59"/>
        <v>0</v>
      </c>
      <c r="J308" s="87">
        <f t="shared" si="60"/>
        <v>0</v>
      </c>
      <c r="K308" s="191">
        <f t="shared" si="64"/>
        <v>-339.82373357138982</v>
      </c>
      <c r="L308" s="87">
        <f t="shared" si="61"/>
        <v>-145.78438170212624</v>
      </c>
      <c r="M308" s="88">
        <f t="shared" si="65"/>
        <v>259.67139996839796</v>
      </c>
      <c r="N308" s="88">
        <f t="shared" si="66"/>
        <v>9797.671399968398</v>
      </c>
      <c r="O308" s="88">
        <f t="shared" si="67"/>
        <v>22838.394871721208</v>
      </c>
      <c r="P308" s="89">
        <f t="shared" si="62"/>
        <v>0.95936277802076875</v>
      </c>
      <c r="Q308" s="199">
        <v>24.667976337031007</v>
      </c>
      <c r="R308" s="89">
        <f t="shared" si="68"/>
        <v>-1.3854425144747726E-2</v>
      </c>
      <c r="S308" s="89">
        <f t="shared" si="68"/>
        <v>1.3730066459595023E-2</v>
      </c>
      <c r="T308" s="91">
        <v>429</v>
      </c>
      <c r="U308" s="194">
        <v>9672</v>
      </c>
      <c r="V308" s="194">
        <v>21931.972789115647</v>
      </c>
      <c r="W308" s="201"/>
      <c r="X308" s="88">
        <v>0</v>
      </c>
      <c r="Y308" s="88">
        <f t="shared" si="69"/>
        <v>0</v>
      </c>
    </row>
    <row r="309" spans="2:27" x14ac:dyDescent="0.25">
      <c r="B309" s="85">
        <v>5044</v>
      </c>
      <c r="C309" s="85" t="s">
        <v>325</v>
      </c>
      <c r="D309" s="1">
        <v>23108</v>
      </c>
      <c r="E309" s="85">
        <f t="shared" si="63"/>
        <v>28388.206388206389</v>
      </c>
      <c r="F309" s="86">
        <f t="shared" si="56"/>
        <v>1.1924913592477904</v>
      </c>
      <c r="G309" s="191">
        <f t="shared" si="57"/>
        <v>-2747.945320871328</v>
      </c>
      <c r="H309" s="191">
        <f t="shared" si="58"/>
        <v>-2236.8274911892609</v>
      </c>
      <c r="I309" s="191">
        <f t="shared" si="59"/>
        <v>0</v>
      </c>
      <c r="J309" s="87">
        <f t="shared" si="60"/>
        <v>0</v>
      </c>
      <c r="K309" s="191">
        <f t="shared" si="64"/>
        <v>-339.82373357138982</v>
      </c>
      <c r="L309" s="87">
        <f t="shared" si="61"/>
        <v>-276.6165191271113</v>
      </c>
      <c r="M309" s="88">
        <f t="shared" si="65"/>
        <v>-2513.444010316372</v>
      </c>
      <c r="N309" s="88">
        <f t="shared" si="66"/>
        <v>20594.555989683628</v>
      </c>
      <c r="O309" s="88">
        <f t="shared" si="67"/>
        <v>25300.437333763672</v>
      </c>
      <c r="P309" s="89">
        <f t="shared" si="62"/>
        <v>1.062784752693551</v>
      </c>
      <c r="Q309" s="199">
        <v>57.528980742061322</v>
      </c>
      <c r="R309" s="89">
        <f t="shared" si="68"/>
        <v>2.2704138083646824E-2</v>
      </c>
      <c r="S309" s="89">
        <f t="shared" si="68"/>
        <v>2.7729711243763101E-2</v>
      </c>
      <c r="T309" s="91">
        <v>814</v>
      </c>
      <c r="U309" s="194">
        <v>22595</v>
      </c>
      <c r="V309" s="194">
        <v>27622.249388753055</v>
      </c>
      <c r="W309" s="201"/>
      <c r="X309" s="88">
        <v>0</v>
      </c>
      <c r="Y309" s="88">
        <f t="shared" si="69"/>
        <v>0</v>
      </c>
    </row>
    <row r="310" spans="2:27" x14ac:dyDescent="0.25">
      <c r="B310" s="85">
        <v>5045</v>
      </c>
      <c r="C310" s="85" t="s">
        <v>326</v>
      </c>
      <c r="D310" s="1">
        <v>42017</v>
      </c>
      <c r="E310" s="85">
        <f t="shared" si="63"/>
        <v>18300.087108013937</v>
      </c>
      <c r="F310" s="86">
        <f t="shared" si="56"/>
        <v>0.76872400641889582</v>
      </c>
      <c r="G310" s="191">
        <f t="shared" si="57"/>
        <v>3304.9262472441428</v>
      </c>
      <c r="H310" s="191">
        <f t="shared" si="58"/>
        <v>7588.1106636725517</v>
      </c>
      <c r="I310" s="191">
        <f t="shared" si="59"/>
        <v>1094.583231022687</v>
      </c>
      <c r="J310" s="87">
        <f t="shared" si="60"/>
        <v>2513.1630984280891</v>
      </c>
      <c r="K310" s="191">
        <f t="shared" si="64"/>
        <v>754.75949745129719</v>
      </c>
      <c r="L310" s="87">
        <f t="shared" si="61"/>
        <v>1732.9278061481784</v>
      </c>
      <c r="M310" s="88">
        <f t="shared" si="65"/>
        <v>9321.0384698207308</v>
      </c>
      <c r="N310" s="88">
        <f t="shared" si="66"/>
        <v>51338.038469820734</v>
      </c>
      <c r="O310" s="88">
        <f t="shared" si="67"/>
        <v>22359.772852709379</v>
      </c>
      <c r="P310" s="89">
        <f t="shared" si="62"/>
        <v>0.9392575056336252</v>
      </c>
      <c r="Q310" s="199">
        <v>528.42006671884337</v>
      </c>
      <c r="R310" s="89">
        <f t="shared" si="68"/>
        <v>-3.5865075722808629E-2</v>
      </c>
      <c r="S310" s="89">
        <f t="shared" si="68"/>
        <v>-3.9644350251769836E-2</v>
      </c>
      <c r="T310" s="91">
        <v>2296</v>
      </c>
      <c r="U310" s="194">
        <v>43580</v>
      </c>
      <c r="V310" s="194">
        <v>19055.53126366419</v>
      </c>
      <c r="W310" s="201"/>
      <c r="X310" s="88">
        <v>0</v>
      </c>
      <c r="Y310" s="88">
        <f t="shared" si="69"/>
        <v>0</v>
      </c>
    </row>
    <row r="311" spans="2:27" x14ac:dyDescent="0.25">
      <c r="B311" s="85">
        <v>5046</v>
      </c>
      <c r="C311" s="85" t="s">
        <v>327</v>
      </c>
      <c r="D311" s="1">
        <v>17903</v>
      </c>
      <c r="E311" s="85">
        <f t="shared" si="63"/>
        <v>14722.861842105263</v>
      </c>
      <c r="F311" s="86">
        <f t="shared" si="56"/>
        <v>0.61845702014493509</v>
      </c>
      <c r="G311" s="191">
        <f t="shared" si="57"/>
        <v>5451.2614067893464</v>
      </c>
      <c r="H311" s="191">
        <f t="shared" si="58"/>
        <v>6628.7338706558448</v>
      </c>
      <c r="I311" s="191">
        <f t="shared" si="59"/>
        <v>2346.6120740907227</v>
      </c>
      <c r="J311" s="87">
        <f t="shared" si="60"/>
        <v>2853.4802820943187</v>
      </c>
      <c r="K311" s="191">
        <f t="shared" si="64"/>
        <v>2006.7883405193329</v>
      </c>
      <c r="L311" s="87">
        <f t="shared" si="61"/>
        <v>2440.2546220715089</v>
      </c>
      <c r="M311" s="88">
        <f t="shared" si="65"/>
        <v>9068.9884927273542</v>
      </c>
      <c r="N311" s="88">
        <f t="shared" si="66"/>
        <v>26971.988492727352</v>
      </c>
      <c r="O311" s="88">
        <f t="shared" si="67"/>
        <v>22180.911589413943</v>
      </c>
      <c r="P311" s="89">
        <f t="shared" si="62"/>
        <v>0.93174415631992702</v>
      </c>
      <c r="Q311" s="199">
        <v>-31.021602295248158</v>
      </c>
      <c r="R311" s="89">
        <f t="shared" si="68"/>
        <v>6.9745205017155074E-3</v>
      </c>
      <c r="S311" s="89">
        <f t="shared" si="68"/>
        <v>-1.2071872566984686E-2</v>
      </c>
      <c r="T311" s="91">
        <v>1216</v>
      </c>
      <c r="U311" s="194">
        <v>17779</v>
      </c>
      <c r="V311" s="194">
        <v>14902.766135792121</v>
      </c>
      <c r="W311" s="201"/>
      <c r="X311" s="88">
        <v>0</v>
      </c>
      <c r="Y311" s="88">
        <f t="shared" si="69"/>
        <v>0</v>
      </c>
    </row>
    <row r="312" spans="2:27" x14ac:dyDescent="0.25">
      <c r="B312" s="85">
        <v>5047</v>
      </c>
      <c r="C312" s="85" t="s">
        <v>328</v>
      </c>
      <c r="D312" s="1">
        <v>66867</v>
      </c>
      <c r="E312" s="85">
        <f t="shared" si="63"/>
        <v>17264.910921766073</v>
      </c>
      <c r="F312" s="86">
        <f t="shared" si="56"/>
        <v>0.72523979890966428</v>
      </c>
      <c r="G312" s="191">
        <f t="shared" si="57"/>
        <v>3926.0319589928604</v>
      </c>
      <c r="H312" s="191">
        <f t="shared" si="58"/>
        <v>15205.521777179347</v>
      </c>
      <c r="I312" s="191">
        <f t="shared" si="59"/>
        <v>1456.8948962094391</v>
      </c>
      <c r="J312" s="87">
        <f t="shared" si="60"/>
        <v>5642.5539330191577</v>
      </c>
      <c r="K312" s="191">
        <f t="shared" si="64"/>
        <v>1117.0711626380494</v>
      </c>
      <c r="L312" s="87">
        <f t="shared" si="61"/>
        <v>4326.4166128971647</v>
      </c>
      <c r="M312" s="88">
        <f t="shared" si="65"/>
        <v>19531.93839007651</v>
      </c>
      <c r="N312" s="88">
        <f t="shared" si="66"/>
        <v>86398.93839007651</v>
      </c>
      <c r="O312" s="88">
        <f t="shared" si="67"/>
        <v>22308.014043396979</v>
      </c>
      <c r="P312" s="89">
        <f t="shared" si="62"/>
        <v>0.93708329525816336</v>
      </c>
      <c r="Q312" s="199">
        <v>762.54595749219516</v>
      </c>
      <c r="R312" s="89">
        <f t="shared" si="68"/>
        <v>-1.6517134872775407E-2</v>
      </c>
      <c r="S312" s="89">
        <f t="shared" si="68"/>
        <v>-3.07373880220458E-2</v>
      </c>
      <c r="T312" s="91">
        <v>3873</v>
      </c>
      <c r="U312" s="194">
        <v>67990</v>
      </c>
      <c r="V312" s="194">
        <v>17812.41812942101</v>
      </c>
      <c r="W312" s="201"/>
      <c r="X312" s="88">
        <v>0</v>
      </c>
      <c r="Y312" s="88">
        <f t="shared" si="69"/>
        <v>0</v>
      </c>
    </row>
    <row r="313" spans="2:27" x14ac:dyDescent="0.25">
      <c r="B313" s="85">
        <v>5049</v>
      </c>
      <c r="C313" s="85" t="s">
        <v>329</v>
      </c>
      <c r="D313" s="1">
        <v>26500</v>
      </c>
      <c r="E313" s="85">
        <f t="shared" si="63"/>
        <v>23916.967509025271</v>
      </c>
      <c r="F313" s="86">
        <f t="shared" si="56"/>
        <v>1.0046699218648585</v>
      </c>
      <c r="G313" s="191">
        <f t="shared" si="57"/>
        <v>-65.201993362657959</v>
      </c>
      <c r="H313" s="191">
        <f t="shared" si="58"/>
        <v>-72.243808645825013</v>
      </c>
      <c r="I313" s="191">
        <f t="shared" si="59"/>
        <v>0</v>
      </c>
      <c r="J313" s="87">
        <f t="shared" si="60"/>
        <v>0</v>
      </c>
      <c r="K313" s="191">
        <f t="shared" si="64"/>
        <v>-339.82373357138982</v>
      </c>
      <c r="L313" s="87">
        <f t="shared" si="61"/>
        <v>-376.52469679709992</v>
      </c>
      <c r="M313" s="88">
        <f t="shared" si="65"/>
        <v>-448.76850544292495</v>
      </c>
      <c r="N313" s="88">
        <f t="shared" si="66"/>
        <v>26051.231494557076</v>
      </c>
      <c r="O313" s="88">
        <f t="shared" si="67"/>
        <v>23511.941782091224</v>
      </c>
      <c r="P313" s="89">
        <f t="shared" si="62"/>
        <v>0.98765617774037806</v>
      </c>
      <c r="Q313" s="199">
        <v>-375.89716134864409</v>
      </c>
      <c r="R313" s="89">
        <f t="shared" si="68"/>
        <v>-2.8271790546734628E-2</v>
      </c>
      <c r="S313" s="89">
        <f t="shared" si="68"/>
        <v>-3.4410867682269711E-2</v>
      </c>
      <c r="T313" s="91">
        <v>1108</v>
      </c>
      <c r="U313" s="194">
        <v>27271</v>
      </c>
      <c r="V313" s="194">
        <v>24769.30063578565</v>
      </c>
      <c r="W313" s="201"/>
      <c r="X313" s="88">
        <v>0</v>
      </c>
      <c r="Y313" s="88">
        <f t="shared" si="69"/>
        <v>0</v>
      </c>
    </row>
    <row r="314" spans="2:27" x14ac:dyDescent="0.25">
      <c r="B314" s="85">
        <v>5052</v>
      </c>
      <c r="C314" s="85" t="s">
        <v>330</v>
      </c>
      <c r="D314" s="1">
        <v>10054</v>
      </c>
      <c r="E314" s="85">
        <f t="shared" si="63"/>
        <v>17274.914089347079</v>
      </c>
      <c r="F314" s="86">
        <f t="shared" si="56"/>
        <v>0.72565999773245471</v>
      </c>
      <c r="G314" s="191">
        <f t="shared" si="57"/>
        <v>3920.0300584442571</v>
      </c>
      <c r="H314" s="191">
        <f t="shared" si="58"/>
        <v>2281.4574940145576</v>
      </c>
      <c r="I314" s="191">
        <f t="shared" si="59"/>
        <v>1453.3937875560871</v>
      </c>
      <c r="J314" s="87">
        <f t="shared" si="60"/>
        <v>845.87518435764264</v>
      </c>
      <c r="K314" s="191">
        <f t="shared" si="64"/>
        <v>1113.5700539846973</v>
      </c>
      <c r="L314" s="87">
        <f t="shared" si="61"/>
        <v>648.09777141909387</v>
      </c>
      <c r="M314" s="88">
        <f t="shared" si="65"/>
        <v>2929.5552654336516</v>
      </c>
      <c r="N314" s="88">
        <f t="shared" si="66"/>
        <v>12983.555265433652</v>
      </c>
      <c r="O314" s="88">
        <f t="shared" si="67"/>
        <v>22308.514201776034</v>
      </c>
      <c r="P314" s="89">
        <f t="shared" si="62"/>
        <v>0.93710430519930299</v>
      </c>
      <c r="Q314" s="199">
        <v>117.65717719092618</v>
      </c>
      <c r="R314" s="89">
        <f t="shared" si="68"/>
        <v>-6.708731557947481E-2</v>
      </c>
      <c r="S314" s="89">
        <f t="shared" si="68"/>
        <v>-8.6322628660310347E-2</v>
      </c>
      <c r="T314" s="91">
        <v>582</v>
      </c>
      <c r="U314" s="194">
        <v>10777</v>
      </c>
      <c r="V314" s="194">
        <v>18907.017543859649</v>
      </c>
      <c r="W314" s="201"/>
      <c r="X314" s="88">
        <v>0</v>
      </c>
      <c r="Y314" s="88">
        <f t="shared" si="69"/>
        <v>0</v>
      </c>
    </row>
    <row r="315" spans="2:27" x14ac:dyDescent="0.25">
      <c r="B315" s="85">
        <v>5053</v>
      </c>
      <c r="C315" s="85" t="s">
        <v>331</v>
      </c>
      <c r="D315" s="1">
        <v>124620</v>
      </c>
      <c r="E315" s="85">
        <f t="shared" si="63"/>
        <v>18216.634994883789</v>
      </c>
      <c r="F315" s="86">
        <f t="shared" si="56"/>
        <v>0.76521846885664901</v>
      </c>
      <c r="G315" s="191">
        <f t="shared" si="57"/>
        <v>3354.9975151222316</v>
      </c>
      <c r="H315" s="191">
        <f t="shared" si="58"/>
        <v>22951.538000951186</v>
      </c>
      <c r="I315" s="191">
        <f t="shared" si="59"/>
        <v>1123.7914706182389</v>
      </c>
      <c r="J315" s="87">
        <f t="shared" si="60"/>
        <v>7687.8574504993721</v>
      </c>
      <c r="K315" s="191">
        <f t="shared" si="64"/>
        <v>783.96773704684915</v>
      </c>
      <c r="L315" s="87">
        <f t="shared" si="61"/>
        <v>5363.1232891374948</v>
      </c>
      <c r="M315" s="88">
        <f t="shared" si="65"/>
        <v>28314.661290088683</v>
      </c>
      <c r="N315" s="88">
        <f t="shared" si="66"/>
        <v>152934.66129008867</v>
      </c>
      <c r="O315" s="88">
        <f t="shared" si="67"/>
        <v>22355.600247052866</v>
      </c>
      <c r="P315" s="89">
        <f t="shared" si="62"/>
        <v>0.93908222875551262</v>
      </c>
      <c r="Q315" s="199">
        <v>1317.0975071531429</v>
      </c>
      <c r="R315" s="89">
        <f t="shared" si="68"/>
        <v>-6.4815479180120065E-3</v>
      </c>
      <c r="S315" s="89">
        <f t="shared" si="68"/>
        <v>-1.3307358069722773E-2</v>
      </c>
      <c r="T315" s="91">
        <v>6841</v>
      </c>
      <c r="U315" s="194">
        <v>125433</v>
      </c>
      <c r="V315" s="194">
        <v>18462.319693847512</v>
      </c>
      <c r="W315" s="201"/>
      <c r="X315" s="88">
        <v>0</v>
      </c>
      <c r="Y315" s="88">
        <f t="shared" si="69"/>
        <v>0</v>
      </c>
    </row>
    <row r="316" spans="2:27" x14ac:dyDescent="0.25">
      <c r="B316" s="85">
        <v>5054</v>
      </c>
      <c r="C316" s="85" t="s">
        <v>332</v>
      </c>
      <c r="D316" s="1">
        <v>161327</v>
      </c>
      <c r="E316" s="85">
        <f t="shared" si="63"/>
        <v>16169.89074872206</v>
      </c>
      <c r="F316" s="86">
        <f t="shared" si="56"/>
        <v>0.67924175039965029</v>
      </c>
      <c r="G316" s="191">
        <f t="shared" si="57"/>
        <v>4583.0440628192682</v>
      </c>
      <c r="H316" s="191">
        <f t="shared" si="58"/>
        <v>45725.03061474784</v>
      </c>
      <c r="I316" s="191">
        <f t="shared" si="59"/>
        <v>1840.1519567748437</v>
      </c>
      <c r="J316" s="87">
        <f t="shared" si="60"/>
        <v>18359.196072742616</v>
      </c>
      <c r="K316" s="191">
        <f t="shared" si="64"/>
        <v>1500.3282232034539</v>
      </c>
      <c r="L316" s="87">
        <f t="shared" si="61"/>
        <v>14968.774682900861</v>
      </c>
      <c r="M316" s="88">
        <f t="shared" si="65"/>
        <v>60693.805297648702</v>
      </c>
      <c r="N316" s="88">
        <f t="shared" si="66"/>
        <v>222020.80529764871</v>
      </c>
      <c r="O316" s="88">
        <f t="shared" si="67"/>
        <v>22253.263034744785</v>
      </c>
      <c r="P316" s="89">
        <f t="shared" si="62"/>
        <v>0.93478339283266287</v>
      </c>
      <c r="Q316" s="199">
        <v>2457.4444275496207</v>
      </c>
      <c r="R316" s="92">
        <f t="shared" si="68"/>
        <v>-1.1016159486035163E-2</v>
      </c>
      <c r="S316" s="92">
        <f t="shared" si="68"/>
        <v>-1.8748016713667832E-2</v>
      </c>
      <c r="T316" s="91">
        <v>9977</v>
      </c>
      <c r="U316" s="194">
        <v>163124</v>
      </c>
      <c r="V316" s="194">
        <v>16478.836246085466</v>
      </c>
      <c r="W316" s="201"/>
      <c r="X316" s="88">
        <v>0</v>
      </c>
      <c r="Y316" s="88">
        <f t="shared" si="69"/>
        <v>0</v>
      </c>
      <c r="Z316" s="1"/>
    </row>
    <row r="317" spans="2:27" x14ac:dyDescent="0.25">
      <c r="B317" s="85">
        <v>5055</v>
      </c>
      <c r="C317" s="85" t="s">
        <v>333</v>
      </c>
      <c r="D317" s="1">
        <v>118474</v>
      </c>
      <c r="E317" s="85">
        <f t="shared" si="63"/>
        <v>20148.639455782311</v>
      </c>
      <c r="F317" s="86">
        <f t="shared" si="56"/>
        <v>0.84637536176295136</v>
      </c>
      <c r="G317" s="191">
        <f t="shared" si="57"/>
        <v>2195.7948385831178</v>
      </c>
      <c r="H317" s="191">
        <f t="shared" si="58"/>
        <v>12911.273650868732</v>
      </c>
      <c r="I317" s="191">
        <f t="shared" si="59"/>
        <v>447.58990930375603</v>
      </c>
      <c r="J317" s="87">
        <f t="shared" si="60"/>
        <v>2631.8286667060856</v>
      </c>
      <c r="K317" s="191">
        <f t="shared" si="64"/>
        <v>107.76617573236621</v>
      </c>
      <c r="L317" s="87">
        <f t="shared" si="61"/>
        <v>633.66511330631329</v>
      </c>
      <c r="M317" s="88">
        <f t="shared" si="65"/>
        <v>13544.938764175045</v>
      </c>
      <c r="N317" s="88">
        <f t="shared" si="66"/>
        <v>132018.93876417505</v>
      </c>
      <c r="O317" s="88">
        <f t="shared" si="67"/>
        <v>22452.200470097796</v>
      </c>
      <c r="P317" s="89">
        <f t="shared" si="62"/>
        <v>0.94314007340082795</v>
      </c>
      <c r="Q317" s="199">
        <v>853.98797574337914</v>
      </c>
      <c r="R317" s="92">
        <f t="shared" si="68"/>
        <v>4.0660547235276033E-2</v>
      </c>
      <c r="S317" s="92">
        <f t="shared" si="68"/>
        <v>4.1368479580333885E-2</v>
      </c>
      <c r="T317" s="91">
        <v>5880</v>
      </c>
      <c r="U317" s="194">
        <v>113845</v>
      </c>
      <c r="V317" s="194">
        <v>19348.232494901429</v>
      </c>
      <c r="W317" s="201"/>
      <c r="X317" s="88">
        <v>0</v>
      </c>
      <c r="Y317" s="88">
        <f t="shared" si="69"/>
        <v>0</v>
      </c>
      <c r="Z317" s="1"/>
      <c r="AA317" s="1"/>
    </row>
    <row r="318" spans="2:27" x14ac:dyDescent="0.25">
      <c r="B318" s="85">
        <v>5056</v>
      </c>
      <c r="C318" s="85" t="s">
        <v>334</v>
      </c>
      <c r="D318" s="1">
        <v>102886</v>
      </c>
      <c r="E318" s="85">
        <f t="shared" si="63"/>
        <v>19482.2950198826</v>
      </c>
      <c r="F318" s="86">
        <f t="shared" si="56"/>
        <v>0.81838451333712892</v>
      </c>
      <c r="G318" s="191">
        <f t="shared" si="57"/>
        <v>2595.6015001229448</v>
      </c>
      <c r="H318" s="191">
        <f t="shared" si="58"/>
        <v>13707.371522149273</v>
      </c>
      <c r="I318" s="191">
        <f t="shared" si="59"/>
        <v>680.8104618686549</v>
      </c>
      <c r="J318" s="87">
        <f t="shared" si="60"/>
        <v>3595.3600491283664</v>
      </c>
      <c r="K318" s="191">
        <f t="shared" si="64"/>
        <v>340.98672829726507</v>
      </c>
      <c r="L318" s="87">
        <f t="shared" si="61"/>
        <v>1800.7509121378569</v>
      </c>
      <c r="M318" s="88">
        <f t="shared" si="65"/>
        <v>15508.12243428713</v>
      </c>
      <c r="N318" s="88">
        <f t="shared" si="66"/>
        <v>118394.12243428713</v>
      </c>
      <c r="O318" s="88">
        <f t="shared" si="67"/>
        <v>22418.883248302809</v>
      </c>
      <c r="P318" s="89">
        <f t="shared" si="62"/>
        <v>0.94174053097953669</v>
      </c>
      <c r="Q318" s="199">
        <v>608.02620746611319</v>
      </c>
      <c r="R318" s="92">
        <f t="shared" si="68"/>
        <v>2.4587470249061414E-2</v>
      </c>
      <c r="S318" s="92">
        <f t="shared" si="68"/>
        <v>3.3573122593472175E-4</v>
      </c>
      <c r="T318" s="91">
        <v>5281</v>
      </c>
      <c r="U318" s="194">
        <v>100417</v>
      </c>
      <c r="V318" s="194">
        <v>19475.756400310318</v>
      </c>
      <c r="W318" s="201"/>
      <c r="X318" s="88">
        <v>0</v>
      </c>
      <c r="Y318" s="88">
        <f t="shared" si="69"/>
        <v>0</v>
      </c>
      <c r="Z318" s="1"/>
      <c r="AA318" s="1"/>
    </row>
    <row r="319" spans="2:27" x14ac:dyDescent="0.25">
      <c r="B319" s="85">
        <v>5057</v>
      </c>
      <c r="C319" s="85" t="s">
        <v>335</v>
      </c>
      <c r="D319" s="1">
        <v>188428</v>
      </c>
      <c r="E319" s="85">
        <f t="shared" si="63"/>
        <v>17993.506493506495</v>
      </c>
      <c r="F319" s="86">
        <f t="shared" si="56"/>
        <v>0.75584560442640902</v>
      </c>
      <c r="G319" s="191">
        <f t="shared" si="57"/>
        <v>3488.8746159486077</v>
      </c>
      <c r="H319" s="191">
        <f t="shared" si="58"/>
        <v>36535.494978213814</v>
      </c>
      <c r="I319" s="191">
        <f t="shared" si="59"/>
        <v>1201.8864461002918</v>
      </c>
      <c r="J319" s="87">
        <f t="shared" si="60"/>
        <v>12586.154863562257</v>
      </c>
      <c r="K319" s="191">
        <f t="shared" si="64"/>
        <v>862.06271252890201</v>
      </c>
      <c r="L319" s="87">
        <f t="shared" si="61"/>
        <v>9027.5207256026624</v>
      </c>
      <c r="M319" s="88">
        <f t="shared" si="65"/>
        <v>45563.015703816476</v>
      </c>
      <c r="N319" s="88">
        <f t="shared" si="66"/>
        <v>233991.01570381649</v>
      </c>
      <c r="O319" s="88">
        <f t="shared" si="67"/>
        <v>22344.443821984005</v>
      </c>
      <c r="P319" s="89">
        <f t="shared" si="62"/>
        <v>0.93861358553400076</v>
      </c>
      <c r="Q319" s="199">
        <v>1802.5281091810612</v>
      </c>
      <c r="R319" s="92">
        <f t="shared" si="68"/>
        <v>8.9420533524668284E-3</v>
      </c>
      <c r="S319" s="92">
        <f t="shared" si="68"/>
        <v>-7.8895766630690208E-4</v>
      </c>
      <c r="T319" s="91">
        <v>10472</v>
      </c>
      <c r="U319" s="194">
        <v>186758</v>
      </c>
      <c r="V319" s="194">
        <v>18007.713817375374</v>
      </c>
      <c r="W319" s="201"/>
      <c r="X319" s="88">
        <v>0</v>
      </c>
      <c r="Y319" s="88">
        <f t="shared" si="69"/>
        <v>0</v>
      </c>
      <c r="Z319" s="1"/>
      <c r="AA319" s="1"/>
    </row>
    <row r="320" spans="2:27" x14ac:dyDescent="0.25">
      <c r="B320" s="85">
        <v>5058</v>
      </c>
      <c r="C320" s="85" t="s">
        <v>336</v>
      </c>
      <c r="D320" s="1">
        <v>80629</v>
      </c>
      <c r="E320" s="85">
        <f t="shared" si="63"/>
        <v>18962.60583254939</v>
      </c>
      <c r="F320" s="86">
        <f t="shared" si="56"/>
        <v>0.79655414980818062</v>
      </c>
      <c r="G320" s="191">
        <f t="shared" si="57"/>
        <v>2907.4150125228703</v>
      </c>
      <c r="H320" s="191">
        <f t="shared" si="58"/>
        <v>12362.328633247245</v>
      </c>
      <c r="I320" s="191">
        <f t="shared" si="59"/>
        <v>862.70167743527827</v>
      </c>
      <c r="J320" s="87">
        <f t="shared" si="60"/>
        <v>3668.2075324548032</v>
      </c>
      <c r="K320" s="191">
        <f t="shared" si="64"/>
        <v>522.8779438638885</v>
      </c>
      <c r="L320" s="87">
        <f t="shared" si="61"/>
        <v>2223.277017309254</v>
      </c>
      <c r="M320" s="88">
        <f t="shared" si="65"/>
        <v>14585.605650556499</v>
      </c>
      <c r="N320" s="88">
        <f t="shared" si="66"/>
        <v>95214.605650556507</v>
      </c>
      <c r="O320" s="88">
        <f t="shared" si="67"/>
        <v>22392.898788936152</v>
      </c>
      <c r="P320" s="89">
        <f t="shared" si="62"/>
        <v>0.94064901280308943</v>
      </c>
      <c r="Q320" s="199">
        <v>433.49831171102051</v>
      </c>
      <c r="R320" s="92">
        <f t="shared" si="68"/>
        <v>-1.7701810384737213E-2</v>
      </c>
      <c r="S320" s="92">
        <f t="shared" si="68"/>
        <v>-1.7701810384736949E-2</v>
      </c>
      <c r="T320" s="91">
        <v>4252</v>
      </c>
      <c r="U320" s="194">
        <v>82082</v>
      </c>
      <c r="V320" s="194">
        <v>19304.327375352772</v>
      </c>
      <c r="W320" s="201"/>
      <c r="X320" s="88">
        <v>0</v>
      </c>
      <c r="Y320" s="88">
        <f t="shared" si="69"/>
        <v>0</v>
      </c>
      <c r="Z320" s="1"/>
      <c r="AA320" s="1"/>
    </row>
    <row r="321" spans="2:27" x14ac:dyDescent="0.25">
      <c r="B321" s="85">
        <v>5059</v>
      </c>
      <c r="C321" s="85" t="s">
        <v>337</v>
      </c>
      <c r="D321" s="1">
        <v>337920</v>
      </c>
      <c r="E321" s="85">
        <f t="shared" si="63"/>
        <v>18080.256821829855</v>
      </c>
      <c r="F321" s="86">
        <f t="shared" si="56"/>
        <v>0.75948968871700695</v>
      </c>
      <c r="G321" s="191">
        <f t="shared" si="57"/>
        <v>3436.8244189545917</v>
      </c>
      <c r="H321" s="191">
        <f t="shared" si="58"/>
        <v>64234.248390261324</v>
      </c>
      <c r="I321" s="191">
        <f t="shared" si="59"/>
        <v>1171.5238311871158</v>
      </c>
      <c r="J321" s="87">
        <f t="shared" si="60"/>
        <v>21895.780404887195</v>
      </c>
      <c r="K321" s="191">
        <f t="shared" si="64"/>
        <v>831.70009761572601</v>
      </c>
      <c r="L321" s="87">
        <f t="shared" si="61"/>
        <v>15544.474824437921</v>
      </c>
      <c r="M321" s="88">
        <f t="shared" si="65"/>
        <v>79778.723214699246</v>
      </c>
      <c r="N321" s="88">
        <f t="shared" si="66"/>
        <v>417698.72321469925</v>
      </c>
      <c r="O321" s="88">
        <f t="shared" si="67"/>
        <v>22348.781338400171</v>
      </c>
      <c r="P321" s="89">
        <f t="shared" si="62"/>
        <v>0.93879578974853062</v>
      </c>
      <c r="Q321" s="199">
        <v>4206.0974943272158</v>
      </c>
      <c r="R321" s="92">
        <f t="shared" si="68"/>
        <v>2.0631914681550883E-2</v>
      </c>
      <c r="S321" s="92">
        <f t="shared" si="68"/>
        <v>1.0365526240666334E-2</v>
      </c>
      <c r="T321" s="91">
        <v>18690</v>
      </c>
      <c r="U321" s="194">
        <v>331089</v>
      </c>
      <c r="V321" s="194">
        <v>17894.768133174792</v>
      </c>
      <c r="W321" s="201"/>
      <c r="X321" s="88">
        <v>0</v>
      </c>
      <c r="Y321" s="88">
        <f t="shared" si="69"/>
        <v>0</v>
      </c>
      <c r="Z321" s="1"/>
      <c r="AA321" s="1"/>
    </row>
    <row r="322" spans="2:27" x14ac:dyDescent="0.25">
      <c r="B322" s="85">
        <v>5060</v>
      </c>
      <c r="C322" s="85" t="s">
        <v>338</v>
      </c>
      <c r="D322" s="1">
        <v>256029</v>
      </c>
      <c r="E322" s="85">
        <f t="shared" si="63"/>
        <v>25887.664307381194</v>
      </c>
      <c r="F322" s="86">
        <f t="shared" si="56"/>
        <v>1.0874521473989458</v>
      </c>
      <c r="G322" s="191">
        <f t="shared" si="57"/>
        <v>-1247.6200723762115</v>
      </c>
      <c r="H322" s="191">
        <f t="shared" si="58"/>
        <v>-12338.962515800731</v>
      </c>
      <c r="I322" s="191">
        <f t="shared" si="59"/>
        <v>0</v>
      </c>
      <c r="J322" s="87">
        <f t="shared" si="60"/>
        <v>0</v>
      </c>
      <c r="K322" s="191">
        <f t="shared" si="64"/>
        <v>-339.82373357138982</v>
      </c>
      <c r="L322" s="87">
        <f t="shared" si="61"/>
        <v>-3360.8567250210453</v>
      </c>
      <c r="M322" s="88">
        <f t="shared" si="65"/>
        <v>-15699.819240821776</v>
      </c>
      <c r="N322" s="88">
        <f t="shared" si="66"/>
        <v>240329.18075917821</v>
      </c>
      <c r="O322" s="88">
        <f t="shared" si="67"/>
        <v>24300.220501433589</v>
      </c>
      <c r="P322" s="89">
        <f t="shared" si="62"/>
        <v>1.0207690679540129</v>
      </c>
      <c r="Q322" s="199">
        <v>391.05800926162374</v>
      </c>
      <c r="R322" s="92">
        <f t="shared" si="68"/>
        <v>0.15139590940979655</v>
      </c>
      <c r="S322" s="92">
        <f t="shared" si="68"/>
        <v>0.13300151571042879</v>
      </c>
      <c r="T322" s="91">
        <v>9890</v>
      </c>
      <c r="U322" s="194">
        <v>222364</v>
      </c>
      <c r="V322" s="194">
        <v>22848.746403616933</v>
      </c>
      <c r="W322" s="201"/>
      <c r="X322" s="88">
        <v>0</v>
      </c>
      <c r="Y322" s="88">
        <f t="shared" si="69"/>
        <v>0</v>
      </c>
      <c r="Z322" s="1"/>
      <c r="AA322" s="1"/>
    </row>
    <row r="323" spans="2:27" x14ac:dyDescent="0.25">
      <c r="B323" s="85">
        <v>5061</v>
      </c>
      <c r="C323" s="85" t="s">
        <v>339</v>
      </c>
      <c r="D323" s="1">
        <v>35332</v>
      </c>
      <c r="E323" s="85">
        <f t="shared" si="63"/>
        <v>18054.164537557488</v>
      </c>
      <c r="F323" s="86">
        <f t="shared" si="56"/>
        <v>0.75839364118542496</v>
      </c>
      <c r="G323" s="191">
        <f t="shared" si="57"/>
        <v>3452.4797895180118</v>
      </c>
      <c r="H323" s="191">
        <f t="shared" si="58"/>
        <v>6756.5029480867488</v>
      </c>
      <c r="I323" s="191">
        <f t="shared" si="59"/>
        <v>1180.6561306824442</v>
      </c>
      <c r="J323" s="87">
        <f t="shared" si="60"/>
        <v>2310.5440477455436</v>
      </c>
      <c r="K323" s="191">
        <f t="shared" si="64"/>
        <v>840.83239711105443</v>
      </c>
      <c r="L323" s="87">
        <f t="shared" si="61"/>
        <v>1645.5090011463335</v>
      </c>
      <c r="M323" s="88">
        <f t="shared" si="65"/>
        <v>8402.0119492330814</v>
      </c>
      <c r="N323" s="88">
        <f t="shared" si="66"/>
        <v>43734.011949233085</v>
      </c>
      <c r="O323" s="88">
        <f t="shared" si="67"/>
        <v>22347.476724186552</v>
      </c>
      <c r="P323" s="89">
        <f t="shared" si="62"/>
        <v>0.93874098737195144</v>
      </c>
      <c r="Q323" s="199">
        <v>168.67851505608269</v>
      </c>
      <c r="R323" s="89">
        <f t="shared" si="68"/>
        <v>3.4097228319723713E-2</v>
      </c>
      <c r="S323" s="89">
        <f t="shared" si="68"/>
        <v>4.6250644901917722E-2</v>
      </c>
      <c r="T323" s="91">
        <v>1957</v>
      </c>
      <c r="U323" s="194">
        <v>34167</v>
      </c>
      <c r="V323" s="194">
        <v>17256.060606060608</v>
      </c>
      <c r="W323" s="201"/>
      <c r="X323" s="88">
        <v>0</v>
      </c>
      <c r="Y323" s="88">
        <f t="shared" si="69"/>
        <v>0</v>
      </c>
    </row>
    <row r="324" spans="2:27" ht="28.5" customHeight="1" x14ac:dyDescent="0.25">
      <c r="B324" s="85">
        <v>5401</v>
      </c>
      <c r="C324" s="85" t="s">
        <v>340</v>
      </c>
      <c r="D324" s="1">
        <v>1756544</v>
      </c>
      <c r="E324" s="85">
        <f t="shared" si="63"/>
        <v>22522.104831264744</v>
      </c>
      <c r="F324" s="86">
        <f t="shared" si="56"/>
        <v>0.94607651628578338</v>
      </c>
      <c r="G324" s="191">
        <f t="shared" si="57"/>
        <v>771.71561329365863</v>
      </c>
      <c r="H324" s="191">
        <f t="shared" si="58"/>
        <v>60187.644111999027</v>
      </c>
      <c r="I324" s="191">
        <f t="shared" si="59"/>
        <v>0</v>
      </c>
      <c r="J324" s="87">
        <f t="shared" si="60"/>
        <v>0</v>
      </c>
      <c r="K324" s="191">
        <f t="shared" si="64"/>
        <v>-339.82373357138982</v>
      </c>
      <c r="L324" s="87">
        <f t="shared" si="61"/>
        <v>-26503.532628699835</v>
      </c>
      <c r="M324" s="88">
        <f t="shared" si="65"/>
        <v>33684.111483299188</v>
      </c>
      <c r="N324" s="88">
        <f t="shared" si="66"/>
        <v>1790228.1114832992</v>
      </c>
      <c r="O324" s="88">
        <f t="shared" si="67"/>
        <v>22953.996710987012</v>
      </c>
      <c r="P324" s="89">
        <f t="shared" si="62"/>
        <v>0.96421881550874811</v>
      </c>
      <c r="Q324" s="199">
        <v>5823.5398845635136</v>
      </c>
      <c r="R324" s="89">
        <f t="shared" si="68"/>
        <v>6.7816350205649988E-3</v>
      </c>
      <c r="S324" s="89">
        <f t="shared" si="68"/>
        <v>9.9850120569655349E-4</v>
      </c>
      <c r="T324" s="91">
        <v>77992</v>
      </c>
      <c r="U324" s="194">
        <v>1744712</v>
      </c>
      <c r="V324" s="194">
        <v>22499.638914680698</v>
      </c>
      <c r="W324" s="201"/>
      <c r="X324" s="88">
        <v>0</v>
      </c>
      <c r="Y324" s="88">
        <f t="shared" si="69"/>
        <v>0</v>
      </c>
    </row>
    <row r="325" spans="2:27" x14ac:dyDescent="0.25">
      <c r="B325" s="85">
        <v>5402</v>
      </c>
      <c r="C325" s="85" t="s">
        <v>341</v>
      </c>
      <c r="D325" s="1">
        <v>505660</v>
      </c>
      <c r="E325" s="85">
        <f t="shared" si="63"/>
        <v>20305.184114363728</v>
      </c>
      <c r="F325" s="86">
        <f t="shared" si="56"/>
        <v>0.85295126691672996</v>
      </c>
      <c r="G325" s="191">
        <f t="shared" si="57"/>
        <v>2101.8680434342677</v>
      </c>
      <c r="H325" s="191">
        <f t="shared" si="58"/>
        <v>52342.81988564357</v>
      </c>
      <c r="I325" s="191">
        <f t="shared" si="59"/>
        <v>392.79927880026003</v>
      </c>
      <c r="J325" s="87">
        <f t="shared" si="60"/>
        <v>9781.8804399628752</v>
      </c>
      <c r="K325" s="191">
        <f t="shared" si="64"/>
        <v>52.975545228870203</v>
      </c>
      <c r="L325" s="87">
        <f t="shared" si="61"/>
        <v>1319.2500028345548</v>
      </c>
      <c r="M325" s="88">
        <f t="shared" si="65"/>
        <v>53662.069888478123</v>
      </c>
      <c r="N325" s="88">
        <f t="shared" si="66"/>
        <v>559322.06988847815</v>
      </c>
      <c r="O325" s="88">
        <f t="shared" si="67"/>
        <v>22460.02770302687</v>
      </c>
      <c r="P325" s="89">
        <f t="shared" si="62"/>
        <v>0.94346886865851698</v>
      </c>
      <c r="Q325" s="199">
        <v>4142.2254013499623</v>
      </c>
      <c r="R325" s="89">
        <f t="shared" si="68"/>
        <v>-3.56082267418374E-3</v>
      </c>
      <c r="S325" s="89">
        <f t="shared" si="68"/>
        <v>-7.5220915395919352E-3</v>
      </c>
      <c r="T325" s="91">
        <v>24903</v>
      </c>
      <c r="U325" s="194">
        <v>507467</v>
      </c>
      <c r="V325" s="194">
        <v>20459.079180777295</v>
      </c>
      <c r="W325" s="201"/>
      <c r="X325" s="88">
        <v>0</v>
      </c>
      <c r="Y325" s="88">
        <f t="shared" si="69"/>
        <v>0</v>
      </c>
    </row>
    <row r="326" spans="2:27" x14ac:dyDescent="0.25">
      <c r="B326" s="85">
        <v>5403</v>
      </c>
      <c r="C326" s="85" t="s">
        <v>342</v>
      </c>
      <c r="D326" s="1">
        <v>434890</v>
      </c>
      <c r="E326" s="85">
        <f t="shared" si="63"/>
        <v>20401.088333255149</v>
      </c>
      <c r="F326" s="86">
        <f t="shared" si="56"/>
        <v>0.85697987481042692</v>
      </c>
      <c r="G326" s="191">
        <f t="shared" si="57"/>
        <v>2044.3255120994152</v>
      </c>
      <c r="H326" s="191">
        <f t="shared" si="58"/>
        <v>43578.886941423232</v>
      </c>
      <c r="I326" s="191">
        <f t="shared" si="59"/>
        <v>359.23280218826272</v>
      </c>
      <c r="J326" s="87">
        <f t="shared" si="60"/>
        <v>7657.7656442471962</v>
      </c>
      <c r="K326" s="191">
        <f t="shared" si="64"/>
        <v>19.409068616872901</v>
      </c>
      <c r="L326" s="87">
        <f t="shared" si="61"/>
        <v>413.74311570587963</v>
      </c>
      <c r="M326" s="88">
        <f t="shared" si="65"/>
        <v>43992.630057129114</v>
      </c>
      <c r="N326" s="88">
        <f t="shared" si="66"/>
        <v>478882.63005712914</v>
      </c>
      <c r="O326" s="88">
        <f t="shared" si="67"/>
        <v>22464.822913971439</v>
      </c>
      <c r="P326" s="89">
        <f t="shared" si="62"/>
        <v>0.94367029905320177</v>
      </c>
      <c r="Q326" s="199">
        <v>77.506952197589271</v>
      </c>
      <c r="R326" s="89">
        <f t="shared" si="68"/>
        <v>3.5395680712722873E-2</v>
      </c>
      <c r="S326" s="89">
        <f t="shared" si="68"/>
        <v>2.6992835436028116E-2</v>
      </c>
      <c r="T326" s="91">
        <v>21317</v>
      </c>
      <c r="U326" s="194">
        <v>420023</v>
      </c>
      <c r="V326" s="194">
        <v>19864.87892546349</v>
      </c>
      <c r="W326" s="201"/>
      <c r="X326" s="88">
        <v>0</v>
      </c>
      <c r="Y326" s="88">
        <f t="shared" si="69"/>
        <v>0</v>
      </c>
    </row>
    <row r="327" spans="2:27" x14ac:dyDescent="0.25">
      <c r="B327" s="85">
        <v>5404</v>
      </c>
      <c r="C327" s="85" t="s">
        <v>343</v>
      </c>
      <c r="D327" s="1">
        <v>33732</v>
      </c>
      <c r="E327" s="85">
        <f t="shared" si="63"/>
        <v>17450.594930160376</v>
      </c>
      <c r="F327" s="86">
        <f t="shared" ref="F327:F362" si="70">E327/E$364</f>
        <v>0.73303974838631347</v>
      </c>
      <c r="G327" s="191">
        <f t="shared" ref="G327:G362" si="71">($E$364+$Y$364-E327-Y327)*0.6</f>
        <v>3814.6215539562791</v>
      </c>
      <c r="H327" s="191">
        <f t="shared" ref="H327:H362" si="72">G327*T327/1000</f>
        <v>7373.6634637974876</v>
      </c>
      <c r="I327" s="191">
        <f t="shared" ref="I327:I362" si="73">IF(E327+Y327&lt;(E$364+Y$364)*0.9,((E$364+Y$364)*0.9-E327-Y327)*0.35,0)</f>
        <v>1391.9054932714334</v>
      </c>
      <c r="J327" s="87">
        <f t="shared" ref="J327:J362" si="74">I327*T327/1000</f>
        <v>2690.5533184936812</v>
      </c>
      <c r="K327" s="191">
        <f t="shared" si="64"/>
        <v>1052.0817597000437</v>
      </c>
      <c r="L327" s="87">
        <f t="shared" ref="L327:L362" si="75">K327*T327/1000</f>
        <v>2033.6740415001846</v>
      </c>
      <c r="M327" s="88">
        <f t="shared" si="65"/>
        <v>9407.3375052976717</v>
      </c>
      <c r="N327" s="88">
        <f t="shared" si="66"/>
        <v>43139.33750529767</v>
      </c>
      <c r="O327" s="88">
        <f t="shared" si="67"/>
        <v>22317.298243816695</v>
      </c>
      <c r="P327" s="89">
        <f t="shared" ref="P327:P362" si="76">O327/O$364</f>
        <v>0.93747329273199587</v>
      </c>
      <c r="Q327" s="199">
        <v>-259.17796647756586</v>
      </c>
      <c r="R327" s="89">
        <f t="shared" si="68"/>
        <v>7.6152496410910833E-2</v>
      </c>
      <c r="S327" s="89">
        <f t="shared" si="68"/>
        <v>5.6110339209259188E-2</v>
      </c>
      <c r="T327" s="91">
        <v>1933</v>
      </c>
      <c r="U327" s="194">
        <v>31345</v>
      </c>
      <c r="V327" s="194">
        <v>16523.458091723776</v>
      </c>
      <c r="W327" s="201"/>
      <c r="X327" s="88">
        <v>0</v>
      </c>
      <c r="Y327" s="88">
        <f t="shared" si="69"/>
        <v>0</v>
      </c>
    </row>
    <row r="328" spans="2:27" x14ac:dyDescent="0.25">
      <c r="B328" s="85">
        <v>5405</v>
      </c>
      <c r="C328" s="85" t="s">
        <v>344</v>
      </c>
      <c r="D328" s="1">
        <v>106380</v>
      </c>
      <c r="E328" s="85">
        <f t="shared" ref="E328:E362" si="77">D328/T328*1000</f>
        <v>19020.203826211335</v>
      </c>
      <c r="F328" s="86">
        <f t="shared" si="70"/>
        <v>0.79897364432687668</v>
      </c>
      <c r="G328" s="191">
        <f t="shared" si="71"/>
        <v>2872.8562163257038</v>
      </c>
      <c r="H328" s="191">
        <f t="shared" si="72"/>
        <v>16067.884817909662</v>
      </c>
      <c r="I328" s="191">
        <f t="shared" si="73"/>
        <v>842.54237965359789</v>
      </c>
      <c r="J328" s="87">
        <f t="shared" si="74"/>
        <v>4712.3395294025722</v>
      </c>
      <c r="K328" s="191">
        <f t="shared" ref="K328:K362" si="78">I328+J$366</f>
        <v>502.71864608220807</v>
      </c>
      <c r="L328" s="87">
        <f t="shared" si="75"/>
        <v>2811.7053875377896</v>
      </c>
      <c r="M328" s="88">
        <f t="shared" ref="M328:M362" si="79">+H328+L328</f>
        <v>18879.59020544745</v>
      </c>
      <c r="N328" s="88">
        <f t="shared" ref="N328:N362" si="80">D328+M328</f>
        <v>125259.59020544746</v>
      </c>
      <c r="O328" s="88">
        <f t="shared" ref="O328:O362" si="81">N328/T328*1000</f>
        <v>22395.778688619248</v>
      </c>
      <c r="P328" s="89">
        <f t="shared" si="76"/>
        <v>0.94076998752902419</v>
      </c>
      <c r="Q328" s="199">
        <v>1180.7604674035356</v>
      </c>
      <c r="R328" s="89">
        <f t="shared" ref="R328:S362" si="82">(D328-U328)/U328</f>
        <v>1.8516745495279856E-2</v>
      </c>
      <c r="S328" s="89">
        <f t="shared" si="82"/>
        <v>1.3964104937907691E-2</v>
      </c>
      <c r="T328" s="91">
        <v>5593</v>
      </c>
      <c r="U328" s="194">
        <v>104446</v>
      </c>
      <c r="V328" s="194">
        <v>18758.261494252874</v>
      </c>
      <c r="W328" s="201"/>
      <c r="X328" s="88">
        <v>0</v>
      </c>
      <c r="Y328" s="88">
        <f t="shared" ref="Y328:Y362" si="83">X328*1000/T328</f>
        <v>0</v>
      </c>
    </row>
    <row r="329" spans="2:27" x14ac:dyDescent="0.25">
      <c r="B329" s="85">
        <v>5406</v>
      </c>
      <c r="C329" s="85" t="s">
        <v>345</v>
      </c>
      <c r="D329" s="1">
        <v>249057</v>
      </c>
      <c r="E329" s="85">
        <f t="shared" si="77"/>
        <v>22020.954907161806</v>
      </c>
      <c r="F329" s="86">
        <f t="shared" si="70"/>
        <v>0.92502492373329603</v>
      </c>
      <c r="G329" s="191">
        <f t="shared" si="71"/>
        <v>1072.4055677554213</v>
      </c>
      <c r="H329" s="191">
        <f t="shared" si="72"/>
        <v>12128.906971313816</v>
      </c>
      <c r="I329" s="191">
        <f t="shared" si="73"/>
        <v>0</v>
      </c>
      <c r="J329" s="87">
        <f t="shared" si="74"/>
        <v>0</v>
      </c>
      <c r="K329" s="191">
        <f t="shared" si="78"/>
        <v>-339.82373357138982</v>
      </c>
      <c r="L329" s="87">
        <f t="shared" si="75"/>
        <v>-3843.4064266924188</v>
      </c>
      <c r="M329" s="88">
        <f t="shared" si="79"/>
        <v>8285.5005446213981</v>
      </c>
      <c r="N329" s="88">
        <f t="shared" si="80"/>
        <v>257342.50054462141</v>
      </c>
      <c r="O329" s="88">
        <f t="shared" si="81"/>
        <v>22753.536741345837</v>
      </c>
      <c r="P329" s="89">
        <f t="shared" si="76"/>
        <v>0.95579817848775306</v>
      </c>
      <c r="Q329" s="199">
        <v>1356.3739216126469</v>
      </c>
      <c r="R329" s="89">
        <f>(D329-U329)/U329</f>
        <v>1.4129412387463507E-2</v>
      </c>
      <c r="S329" s="89">
        <f t="shared" si="82"/>
        <v>1.0901414257848234E-2</v>
      </c>
      <c r="T329" s="91">
        <v>11310</v>
      </c>
      <c r="U329" s="194">
        <v>245587</v>
      </c>
      <c r="V329" s="194">
        <v>21783.484122760336</v>
      </c>
      <c r="W329" s="201"/>
      <c r="X329" s="88">
        <v>0</v>
      </c>
      <c r="Y329" s="88">
        <f t="shared" si="83"/>
        <v>0</v>
      </c>
    </row>
    <row r="330" spans="2:27" x14ac:dyDescent="0.25">
      <c r="B330" s="85">
        <v>5411</v>
      </c>
      <c r="C330" s="85" t="s">
        <v>346</v>
      </c>
      <c r="D330" s="1">
        <v>45844</v>
      </c>
      <c r="E330" s="85">
        <f t="shared" si="77"/>
        <v>15995.812979762735</v>
      </c>
      <c r="F330" s="86">
        <f t="shared" si="70"/>
        <v>0.67192933930602905</v>
      </c>
      <c r="G330" s="191">
        <f t="shared" si="71"/>
        <v>4687.4907241948631</v>
      </c>
      <c r="H330" s="191">
        <f t="shared" si="72"/>
        <v>13434.348415542478</v>
      </c>
      <c r="I330" s="191">
        <f t="shared" si="73"/>
        <v>1901.0791759106075</v>
      </c>
      <c r="J330" s="87">
        <f t="shared" si="74"/>
        <v>5448.4929181598018</v>
      </c>
      <c r="K330" s="191">
        <f t="shared" si="78"/>
        <v>1561.2554423392178</v>
      </c>
      <c r="L330" s="87">
        <f t="shared" si="75"/>
        <v>4474.5580977441987</v>
      </c>
      <c r="M330" s="88">
        <f t="shared" si="79"/>
        <v>17908.906513286674</v>
      </c>
      <c r="N330" s="88">
        <f t="shared" si="80"/>
        <v>63752.906513286674</v>
      </c>
      <c r="O330" s="88">
        <f t="shared" si="81"/>
        <v>22244.559146296815</v>
      </c>
      <c r="P330" s="89">
        <f t="shared" si="76"/>
        <v>0.93441777227798173</v>
      </c>
      <c r="Q330" s="199">
        <v>776.52400314295301</v>
      </c>
      <c r="R330" s="89">
        <f t="shared" si="82"/>
        <v>-2.0385486559254668E-2</v>
      </c>
      <c r="S330" s="89">
        <f t="shared" si="82"/>
        <v>-4.6704508727760545E-2</v>
      </c>
      <c r="T330" s="91">
        <v>2866</v>
      </c>
      <c r="U330" s="194">
        <v>46798</v>
      </c>
      <c r="V330" s="194">
        <v>16779.490856937973</v>
      </c>
      <c r="W330" s="201"/>
      <c r="X330" s="88">
        <v>0</v>
      </c>
      <c r="Y330" s="88">
        <f t="shared" si="83"/>
        <v>0</v>
      </c>
    </row>
    <row r="331" spans="2:27" x14ac:dyDescent="0.25">
      <c r="B331" s="85">
        <v>5412</v>
      </c>
      <c r="C331" s="85" t="s">
        <v>347</v>
      </c>
      <c r="D331" s="1">
        <v>77564</v>
      </c>
      <c r="E331" s="85">
        <f t="shared" si="77"/>
        <v>18441.274369947696</v>
      </c>
      <c r="F331" s="86">
        <f t="shared" si="70"/>
        <v>0.77465479991776964</v>
      </c>
      <c r="G331" s="191">
        <f t="shared" si="71"/>
        <v>3220.2138900838872</v>
      </c>
      <c r="H331" s="191">
        <f t="shared" si="72"/>
        <v>13544.21962169283</v>
      </c>
      <c r="I331" s="191">
        <f t="shared" si="73"/>
        <v>1045.1676893458714</v>
      </c>
      <c r="J331" s="87">
        <f t="shared" si="74"/>
        <v>4395.9753013887348</v>
      </c>
      <c r="K331" s="191">
        <f t="shared" si="78"/>
        <v>705.34395577448163</v>
      </c>
      <c r="L331" s="87">
        <f t="shared" si="75"/>
        <v>2966.6766779874697</v>
      </c>
      <c r="M331" s="88">
        <f t="shared" si="79"/>
        <v>16510.896299680298</v>
      </c>
      <c r="N331" s="88">
        <f t="shared" si="80"/>
        <v>94074.896299680302</v>
      </c>
      <c r="O331" s="88">
        <f t="shared" si="81"/>
        <v>22366.832215806062</v>
      </c>
      <c r="P331" s="89">
        <f t="shared" si="76"/>
        <v>0.93955404530856867</v>
      </c>
      <c r="Q331" s="199">
        <v>367.18588877152797</v>
      </c>
      <c r="R331" s="89">
        <f t="shared" si="82"/>
        <v>2.3852581279617726E-2</v>
      </c>
      <c r="S331" s="89">
        <f t="shared" si="82"/>
        <v>2.2635447920987734E-2</v>
      </c>
      <c r="T331" s="91">
        <v>4206</v>
      </c>
      <c r="U331" s="194">
        <v>75757</v>
      </c>
      <c r="V331" s="194">
        <v>18033.087360152345</v>
      </c>
      <c r="W331" s="201"/>
      <c r="X331" s="88">
        <v>0</v>
      </c>
      <c r="Y331" s="88">
        <f t="shared" si="83"/>
        <v>0</v>
      </c>
    </row>
    <row r="332" spans="2:27" x14ac:dyDescent="0.25">
      <c r="B332" s="85">
        <v>5413</v>
      </c>
      <c r="C332" s="85" t="s">
        <v>348</v>
      </c>
      <c r="D332" s="1">
        <v>28554</v>
      </c>
      <c r="E332" s="85">
        <f t="shared" si="77"/>
        <v>22325.254104769348</v>
      </c>
      <c r="F332" s="86">
        <f t="shared" si="70"/>
        <v>0.937807491212578</v>
      </c>
      <c r="G332" s="191">
        <f t="shared" si="71"/>
        <v>889.82604919089567</v>
      </c>
      <c r="H332" s="191">
        <f t="shared" si="72"/>
        <v>1138.0875169151557</v>
      </c>
      <c r="I332" s="191">
        <f t="shared" si="73"/>
        <v>0</v>
      </c>
      <c r="J332" s="87">
        <f t="shared" si="74"/>
        <v>0</v>
      </c>
      <c r="K332" s="191">
        <f t="shared" si="78"/>
        <v>-339.82373357138982</v>
      </c>
      <c r="L332" s="87">
        <f t="shared" si="75"/>
        <v>-434.63455523780755</v>
      </c>
      <c r="M332" s="88">
        <f t="shared" si="79"/>
        <v>703.45296167734818</v>
      </c>
      <c r="N332" s="88">
        <f t="shared" si="80"/>
        <v>29257.452961677347</v>
      </c>
      <c r="O332" s="88">
        <f t="shared" si="81"/>
        <v>22875.256420388854</v>
      </c>
      <c r="P332" s="89">
        <f t="shared" si="76"/>
        <v>0.96091120547946585</v>
      </c>
      <c r="Q332" s="199">
        <v>284.07538865982286</v>
      </c>
      <c r="R332" s="89">
        <f t="shared" si="82"/>
        <v>-2.249152716442436E-2</v>
      </c>
      <c r="S332" s="89">
        <f t="shared" si="82"/>
        <v>-1.4848771317391081E-2</v>
      </c>
      <c r="T332" s="91">
        <v>1279</v>
      </c>
      <c r="U332" s="194">
        <v>29211</v>
      </c>
      <c r="V332" s="194">
        <v>22661.753297129559</v>
      </c>
      <c r="W332" s="201"/>
      <c r="X332" s="88">
        <v>0</v>
      </c>
      <c r="Y332" s="88">
        <f t="shared" si="83"/>
        <v>0</v>
      </c>
    </row>
    <row r="333" spans="2:27" x14ac:dyDescent="0.25">
      <c r="B333" s="85">
        <v>5414</v>
      </c>
      <c r="C333" s="85" t="s">
        <v>349</v>
      </c>
      <c r="D333" s="1">
        <v>25598</v>
      </c>
      <c r="E333" s="85">
        <f t="shared" si="77"/>
        <v>23723.818350324374</v>
      </c>
      <c r="F333" s="86">
        <f t="shared" si="70"/>
        <v>0.99655638698184845</v>
      </c>
      <c r="G333" s="191">
        <f t="shared" si="71"/>
        <v>50.687501857880122</v>
      </c>
      <c r="H333" s="191">
        <f t="shared" si="72"/>
        <v>54.691814504652648</v>
      </c>
      <c r="I333" s="191">
        <f t="shared" si="73"/>
        <v>0</v>
      </c>
      <c r="J333" s="87">
        <f t="shared" si="74"/>
        <v>0</v>
      </c>
      <c r="K333" s="191">
        <f t="shared" si="78"/>
        <v>-339.82373357138982</v>
      </c>
      <c r="L333" s="87">
        <f t="shared" si="75"/>
        <v>-366.66980852352964</v>
      </c>
      <c r="M333" s="88">
        <f t="shared" si="79"/>
        <v>-311.97799401887698</v>
      </c>
      <c r="N333" s="88">
        <f t="shared" si="80"/>
        <v>25286.022005981122</v>
      </c>
      <c r="O333" s="88">
        <f t="shared" si="81"/>
        <v>23434.682118610861</v>
      </c>
      <c r="P333" s="89">
        <f t="shared" si="76"/>
        <v>0.98441076378717396</v>
      </c>
      <c r="Q333" s="199">
        <v>67.461879877988565</v>
      </c>
      <c r="R333" s="89">
        <f t="shared" si="82"/>
        <v>0.25302266386019873</v>
      </c>
      <c r="S333" s="89">
        <f t="shared" si="82"/>
        <v>0.24257113098277364</v>
      </c>
      <c r="T333" s="91">
        <v>1079</v>
      </c>
      <c r="U333" s="194">
        <v>20429</v>
      </c>
      <c r="V333" s="194">
        <v>19092.52336448598</v>
      </c>
      <c r="W333" s="201"/>
      <c r="X333" s="88">
        <v>0</v>
      </c>
      <c r="Y333" s="88">
        <f t="shared" si="83"/>
        <v>0</v>
      </c>
    </row>
    <row r="334" spans="2:27" x14ac:dyDescent="0.25">
      <c r="B334" s="85">
        <v>5415</v>
      </c>
      <c r="C334" s="85" t="s">
        <v>350</v>
      </c>
      <c r="D334" s="1">
        <v>13305</v>
      </c>
      <c r="E334" s="85">
        <f t="shared" si="77"/>
        <v>13535.096642929806</v>
      </c>
      <c r="F334" s="86">
        <f t="shared" si="70"/>
        <v>0.5685630706131185</v>
      </c>
      <c r="G334" s="191">
        <f t="shared" si="71"/>
        <v>6163.9205262946207</v>
      </c>
      <c r="H334" s="191">
        <f t="shared" si="72"/>
        <v>6059.1338773476118</v>
      </c>
      <c r="I334" s="191">
        <f t="shared" si="73"/>
        <v>2762.3298938021326</v>
      </c>
      <c r="J334" s="87">
        <f t="shared" si="74"/>
        <v>2715.3702856074965</v>
      </c>
      <c r="K334" s="191">
        <f t="shared" si="78"/>
        <v>2422.5061602307428</v>
      </c>
      <c r="L334" s="87">
        <f t="shared" si="75"/>
        <v>2381.3235555068204</v>
      </c>
      <c r="M334" s="88">
        <f t="shared" si="79"/>
        <v>8440.4574328544331</v>
      </c>
      <c r="N334" s="88">
        <f t="shared" si="80"/>
        <v>21745.457432854433</v>
      </c>
      <c r="O334" s="88">
        <f t="shared" si="81"/>
        <v>22121.523329455173</v>
      </c>
      <c r="P334" s="89">
        <f t="shared" si="76"/>
        <v>0.92924945884333632</v>
      </c>
      <c r="Q334" s="199">
        <v>339.06547281560415</v>
      </c>
      <c r="R334" s="89">
        <f t="shared" si="82"/>
        <v>-0.10083124957761709</v>
      </c>
      <c r="S334" s="89">
        <f t="shared" si="82"/>
        <v>-0.11272259622613293</v>
      </c>
      <c r="T334" s="91">
        <v>983</v>
      </c>
      <c r="U334" s="194">
        <v>14797</v>
      </c>
      <c r="V334" s="194">
        <v>15254.639175257733</v>
      </c>
      <c r="W334" s="201"/>
      <c r="X334" s="88">
        <v>0</v>
      </c>
      <c r="Y334" s="88">
        <f t="shared" si="83"/>
        <v>0</v>
      </c>
    </row>
    <row r="335" spans="2:27" x14ac:dyDescent="0.25">
      <c r="B335" s="85">
        <v>5416</v>
      </c>
      <c r="C335" s="85" t="s">
        <v>351</v>
      </c>
      <c r="D335" s="1">
        <v>90823</v>
      </c>
      <c r="E335" s="85">
        <f t="shared" si="77"/>
        <v>22998.98708533806</v>
      </c>
      <c r="F335" s="86">
        <f t="shared" si="70"/>
        <v>0.96610870710419638</v>
      </c>
      <c r="G335" s="191">
        <f t="shared" si="71"/>
        <v>485.58626084966886</v>
      </c>
      <c r="H335" s="191">
        <f t="shared" si="72"/>
        <v>1917.5801440953423</v>
      </c>
      <c r="I335" s="191">
        <f t="shared" si="73"/>
        <v>0</v>
      </c>
      <c r="J335" s="87">
        <f t="shared" si="74"/>
        <v>0</v>
      </c>
      <c r="K335" s="191">
        <f t="shared" si="78"/>
        <v>-339.82373357138982</v>
      </c>
      <c r="L335" s="87">
        <f t="shared" si="75"/>
        <v>-1341.9639238734185</v>
      </c>
      <c r="M335" s="88">
        <f t="shared" si="79"/>
        <v>575.61622022192387</v>
      </c>
      <c r="N335" s="88">
        <f t="shared" si="80"/>
        <v>91398.616220221928</v>
      </c>
      <c r="O335" s="88">
        <f t="shared" si="81"/>
        <v>23144.749612616342</v>
      </c>
      <c r="P335" s="89">
        <f t="shared" si="76"/>
        <v>0.97223169183611335</v>
      </c>
      <c r="Q335" s="199">
        <v>719.82573089729021</v>
      </c>
      <c r="R335" s="89">
        <f t="shared" si="82"/>
        <v>9.1332318529794114E-3</v>
      </c>
      <c r="S335" s="89">
        <f t="shared" si="82"/>
        <v>2.0377056163318995E-2</v>
      </c>
      <c r="T335" s="91">
        <v>3949</v>
      </c>
      <c r="U335" s="194">
        <v>90001</v>
      </c>
      <c r="V335" s="194">
        <v>22539.6944653143</v>
      </c>
      <c r="W335" s="201"/>
      <c r="X335" s="88">
        <v>0</v>
      </c>
      <c r="Y335" s="88">
        <f t="shared" si="83"/>
        <v>0</v>
      </c>
    </row>
    <row r="336" spans="2:27" x14ac:dyDescent="0.25">
      <c r="B336" s="85">
        <v>5417</v>
      </c>
      <c r="C336" s="85" t="s">
        <v>352</v>
      </c>
      <c r="D336" s="1">
        <v>35912</v>
      </c>
      <c r="E336" s="85">
        <f t="shared" si="77"/>
        <v>17535.15625</v>
      </c>
      <c r="F336" s="86">
        <f t="shared" si="70"/>
        <v>0.73659187992489605</v>
      </c>
      <c r="G336" s="191">
        <f t="shared" si="71"/>
        <v>3763.8847620525048</v>
      </c>
      <c r="H336" s="191">
        <f t="shared" si="72"/>
        <v>7708.4359926835295</v>
      </c>
      <c r="I336" s="191">
        <f t="shared" si="73"/>
        <v>1362.309031327565</v>
      </c>
      <c r="J336" s="87">
        <f t="shared" si="74"/>
        <v>2790.0088961588531</v>
      </c>
      <c r="K336" s="191">
        <f t="shared" si="78"/>
        <v>1022.4852977561752</v>
      </c>
      <c r="L336" s="87">
        <f t="shared" si="75"/>
        <v>2094.0498898046467</v>
      </c>
      <c r="M336" s="88">
        <f t="shared" si="79"/>
        <v>9802.4858824881758</v>
      </c>
      <c r="N336" s="88">
        <f t="shared" si="80"/>
        <v>45714.485882488174</v>
      </c>
      <c r="O336" s="88">
        <f t="shared" si="81"/>
        <v>22321.52630980868</v>
      </c>
      <c r="P336" s="89">
        <f t="shared" si="76"/>
        <v>0.93765089930892509</v>
      </c>
      <c r="Q336" s="199">
        <v>152.65309087116293</v>
      </c>
      <c r="R336" s="89">
        <f t="shared" si="82"/>
        <v>2.148737268034045E-3</v>
      </c>
      <c r="S336" s="89">
        <f t="shared" si="82"/>
        <v>2.1232624354681123E-2</v>
      </c>
      <c r="T336" s="91">
        <v>2048</v>
      </c>
      <c r="U336" s="194">
        <v>35835</v>
      </c>
      <c r="V336" s="194">
        <v>17170.579779587926</v>
      </c>
      <c r="W336" s="201"/>
      <c r="X336" s="88">
        <v>0</v>
      </c>
      <c r="Y336" s="88">
        <f t="shared" si="83"/>
        <v>0</v>
      </c>
    </row>
    <row r="337" spans="2:25" x14ac:dyDescent="0.25">
      <c r="B337" s="85">
        <v>5418</v>
      </c>
      <c r="C337" s="85" t="s">
        <v>353</v>
      </c>
      <c r="D337" s="1">
        <v>137188</v>
      </c>
      <c r="E337" s="85">
        <f t="shared" si="77"/>
        <v>20228.251253317605</v>
      </c>
      <c r="F337" s="86">
        <f t="shared" si="70"/>
        <v>0.84971958081493282</v>
      </c>
      <c r="G337" s="191">
        <f t="shared" si="71"/>
        <v>2148.0277600619415</v>
      </c>
      <c r="H337" s="191">
        <f t="shared" si="72"/>
        <v>14567.924268740087</v>
      </c>
      <c r="I337" s="191">
        <f t="shared" si="73"/>
        <v>419.72578016640324</v>
      </c>
      <c r="J337" s="87">
        <f t="shared" si="74"/>
        <v>2846.5802410885467</v>
      </c>
      <c r="K337" s="191">
        <f t="shared" si="78"/>
        <v>79.902046595013417</v>
      </c>
      <c r="L337" s="87">
        <f t="shared" si="75"/>
        <v>541.89568000738097</v>
      </c>
      <c r="M337" s="88">
        <f t="shared" si="79"/>
        <v>15109.819948747469</v>
      </c>
      <c r="N337" s="88">
        <f t="shared" si="80"/>
        <v>152297.81994874746</v>
      </c>
      <c r="O337" s="88">
        <f t="shared" si="81"/>
        <v>22456.181059974562</v>
      </c>
      <c r="P337" s="89">
        <f t="shared" si="76"/>
        <v>0.94330728435342703</v>
      </c>
      <c r="Q337" s="199">
        <v>1470.0815733829386</v>
      </c>
      <c r="R337" s="89">
        <f t="shared" si="82"/>
        <v>2.7189802362296805E-3</v>
      </c>
      <c r="S337" s="89">
        <f t="shared" si="82"/>
        <v>-2.4337577325437947E-2</v>
      </c>
      <c r="T337" s="91">
        <v>6782</v>
      </c>
      <c r="U337" s="194">
        <v>136816</v>
      </c>
      <c r="V337" s="194">
        <v>20732.838308834671</v>
      </c>
      <c r="W337" s="201"/>
      <c r="X337" s="88">
        <v>0</v>
      </c>
      <c r="Y337" s="88">
        <f t="shared" si="83"/>
        <v>0</v>
      </c>
    </row>
    <row r="338" spans="2:25" x14ac:dyDescent="0.25">
      <c r="B338" s="85">
        <v>5419</v>
      </c>
      <c r="C338" s="85" t="s">
        <v>354</v>
      </c>
      <c r="D338" s="1">
        <v>63276</v>
      </c>
      <c r="E338" s="85">
        <f t="shared" si="77"/>
        <v>18458.5764294049</v>
      </c>
      <c r="F338" s="86">
        <f t="shared" si="70"/>
        <v>0.77538160019946967</v>
      </c>
      <c r="G338" s="191">
        <f t="shared" si="71"/>
        <v>3209.8326544095644</v>
      </c>
      <c r="H338" s="191">
        <f t="shared" si="72"/>
        <v>11003.306339315986</v>
      </c>
      <c r="I338" s="191">
        <f t="shared" si="73"/>
        <v>1039.1119685358499</v>
      </c>
      <c r="J338" s="87">
        <f t="shared" si="74"/>
        <v>3562.0758281408935</v>
      </c>
      <c r="K338" s="191">
        <f t="shared" si="78"/>
        <v>699.28823496446012</v>
      </c>
      <c r="L338" s="87">
        <f t="shared" si="75"/>
        <v>2397.1600694581693</v>
      </c>
      <c r="M338" s="88">
        <f t="shared" si="79"/>
        <v>13400.466408774155</v>
      </c>
      <c r="N338" s="88">
        <f t="shared" si="80"/>
        <v>76676.466408774155</v>
      </c>
      <c r="O338" s="88">
        <f t="shared" si="81"/>
        <v>22367.697318778926</v>
      </c>
      <c r="P338" s="89">
        <f t="shared" si="76"/>
        <v>0.93959038532265382</v>
      </c>
      <c r="Q338" s="199">
        <v>771.17577905583858</v>
      </c>
      <c r="R338" s="89">
        <f t="shared" si="82"/>
        <v>-4.3547923878047672E-2</v>
      </c>
      <c r="S338" s="89">
        <f t="shared" si="82"/>
        <v>-4.7454087549490806E-2</v>
      </c>
      <c r="T338" s="91">
        <v>3428</v>
      </c>
      <c r="U338" s="194">
        <v>66157</v>
      </c>
      <c r="V338" s="194">
        <v>19378.148799062681</v>
      </c>
      <c r="W338" s="201"/>
      <c r="X338" s="88">
        <v>0</v>
      </c>
      <c r="Y338" s="88">
        <f t="shared" si="83"/>
        <v>0</v>
      </c>
    </row>
    <row r="339" spans="2:25" x14ac:dyDescent="0.25">
      <c r="B339" s="85">
        <v>5420</v>
      </c>
      <c r="C339" s="85" t="s">
        <v>355</v>
      </c>
      <c r="D339" s="1">
        <v>17522</v>
      </c>
      <c r="E339" s="85">
        <f t="shared" si="77"/>
        <v>16592.803030303032</v>
      </c>
      <c r="F339" s="86">
        <f t="shared" si="70"/>
        <v>0.69700684744764807</v>
      </c>
      <c r="G339" s="191">
        <f t="shared" si="71"/>
        <v>4329.2966938706859</v>
      </c>
      <c r="H339" s="191">
        <f t="shared" si="72"/>
        <v>4571.7373087274445</v>
      </c>
      <c r="I339" s="191">
        <f t="shared" si="73"/>
        <v>1692.1326582215038</v>
      </c>
      <c r="J339" s="87">
        <f t="shared" si="74"/>
        <v>1786.8920870819079</v>
      </c>
      <c r="K339" s="191">
        <f t="shared" si="78"/>
        <v>1352.308924650114</v>
      </c>
      <c r="L339" s="87">
        <f t="shared" si="75"/>
        <v>1428.0382244305204</v>
      </c>
      <c r="M339" s="88">
        <f t="shared" si="79"/>
        <v>5999.7755331579647</v>
      </c>
      <c r="N339" s="88">
        <f t="shared" si="80"/>
        <v>23521.775533157965</v>
      </c>
      <c r="O339" s="88">
        <f t="shared" si="81"/>
        <v>22274.408648823828</v>
      </c>
      <c r="P339" s="89">
        <f t="shared" si="76"/>
        <v>0.93567164768506261</v>
      </c>
      <c r="Q339" s="199">
        <v>215.18518748044153</v>
      </c>
      <c r="R339" s="89">
        <f t="shared" si="82"/>
        <v>1.3594030196101116E-2</v>
      </c>
      <c r="S339" s="89">
        <f t="shared" si="82"/>
        <v>2.5112144175602334E-2</v>
      </c>
      <c r="T339" s="91">
        <v>1056</v>
      </c>
      <c r="U339" s="194">
        <v>17287</v>
      </c>
      <c r="V339" s="194">
        <v>16186.329588014982</v>
      </c>
      <c r="W339" s="201"/>
      <c r="X339" s="88">
        <v>0</v>
      </c>
      <c r="Y339" s="88">
        <f t="shared" si="83"/>
        <v>0</v>
      </c>
    </row>
    <row r="340" spans="2:25" x14ac:dyDescent="0.25">
      <c r="B340" s="85">
        <v>5421</v>
      </c>
      <c r="C340" s="85" t="s">
        <v>356</v>
      </c>
      <c r="D340" s="1">
        <v>307089</v>
      </c>
      <c r="E340" s="85">
        <f t="shared" si="77"/>
        <v>20678.001481381725</v>
      </c>
      <c r="F340" s="86">
        <f t="shared" si="70"/>
        <v>0.86861204811110537</v>
      </c>
      <c r="G340" s="191">
        <f t="shared" si="71"/>
        <v>1878.1776232234697</v>
      </c>
      <c r="H340" s="191">
        <f t="shared" si="72"/>
        <v>27892.815882491748</v>
      </c>
      <c r="I340" s="191">
        <f t="shared" si="73"/>
        <v>262.31320034396123</v>
      </c>
      <c r="J340" s="87">
        <f t="shared" si="74"/>
        <v>3895.6133383081683</v>
      </c>
      <c r="K340" s="191">
        <f t="shared" si="78"/>
        <v>-77.510533227428596</v>
      </c>
      <c r="L340" s="87">
        <f t="shared" si="75"/>
        <v>-1151.108928960542</v>
      </c>
      <c r="M340" s="88">
        <f t="shared" si="79"/>
        <v>26741.706953531208</v>
      </c>
      <c r="N340" s="88">
        <f t="shared" si="80"/>
        <v>333830.70695353119</v>
      </c>
      <c r="O340" s="88">
        <f t="shared" si="81"/>
        <v>22478.668571377762</v>
      </c>
      <c r="P340" s="89">
        <f t="shared" si="76"/>
        <v>0.94425190771823542</v>
      </c>
      <c r="Q340" s="199">
        <v>871.0607190076189</v>
      </c>
      <c r="R340" s="89">
        <f t="shared" si="82"/>
        <v>3.1181687222761354E-2</v>
      </c>
      <c r="S340" s="89">
        <f t="shared" si="82"/>
        <v>2.333551318356052E-2</v>
      </c>
      <c r="T340" s="91">
        <v>14851</v>
      </c>
      <c r="U340" s="194">
        <v>297803</v>
      </c>
      <c r="V340" s="194">
        <v>20206.473062830777</v>
      </c>
      <c r="W340" s="201"/>
      <c r="X340" s="88">
        <v>0</v>
      </c>
      <c r="Y340" s="88">
        <f t="shared" si="83"/>
        <v>0</v>
      </c>
    </row>
    <row r="341" spans="2:25" x14ac:dyDescent="0.25">
      <c r="B341" s="85">
        <v>5422</v>
      </c>
      <c r="C341" s="85" t="s">
        <v>357</v>
      </c>
      <c r="D341" s="1">
        <v>92353</v>
      </c>
      <c r="E341" s="85">
        <f t="shared" si="77"/>
        <v>16739.713612470547</v>
      </c>
      <c r="F341" s="86">
        <f t="shared" si="70"/>
        <v>0.70317805803492928</v>
      </c>
      <c r="G341" s="191">
        <f t="shared" si="71"/>
        <v>4241.1503445701765</v>
      </c>
      <c r="H341" s="191">
        <f t="shared" si="72"/>
        <v>23398.426450993666</v>
      </c>
      <c r="I341" s="191">
        <f t="shared" si="73"/>
        <v>1640.7139544628735</v>
      </c>
      <c r="J341" s="87">
        <f t="shared" si="74"/>
        <v>9051.8188867716726</v>
      </c>
      <c r="K341" s="191">
        <f t="shared" si="78"/>
        <v>1300.8902208914838</v>
      </c>
      <c r="L341" s="87">
        <f t="shared" si="75"/>
        <v>7177.0113486583159</v>
      </c>
      <c r="M341" s="88">
        <f t="shared" si="79"/>
        <v>30575.437799651983</v>
      </c>
      <c r="N341" s="88">
        <f t="shared" si="80"/>
        <v>122928.43779965199</v>
      </c>
      <c r="O341" s="88">
        <f t="shared" si="81"/>
        <v>22281.754177932205</v>
      </c>
      <c r="P341" s="89">
        <f t="shared" si="76"/>
        <v>0.93598020821442673</v>
      </c>
      <c r="Q341" s="199">
        <v>402.68994254697827</v>
      </c>
      <c r="R341" s="89">
        <f t="shared" si="82"/>
        <v>-1.4380554894794888E-3</v>
      </c>
      <c r="S341" s="89">
        <f t="shared" si="82"/>
        <v>9.2407835038359355E-3</v>
      </c>
      <c r="T341" s="91">
        <v>5517</v>
      </c>
      <c r="U341" s="194">
        <v>92486</v>
      </c>
      <c r="V341" s="194">
        <v>16586.441893830703</v>
      </c>
      <c r="W341" s="201"/>
      <c r="X341" s="88">
        <v>0</v>
      </c>
      <c r="Y341" s="88">
        <f t="shared" si="83"/>
        <v>0</v>
      </c>
    </row>
    <row r="342" spans="2:25" x14ac:dyDescent="0.25">
      <c r="B342" s="85">
        <v>5423</v>
      </c>
      <c r="C342" s="85" t="s">
        <v>358</v>
      </c>
      <c r="D342" s="1">
        <v>42062</v>
      </c>
      <c r="E342" s="85">
        <f t="shared" si="77"/>
        <v>19374.481805619533</v>
      </c>
      <c r="F342" s="86">
        <f t="shared" si="70"/>
        <v>0.81385564932003307</v>
      </c>
      <c r="G342" s="191">
        <f t="shared" si="71"/>
        <v>2660.289428680785</v>
      </c>
      <c r="H342" s="191">
        <f t="shared" si="72"/>
        <v>5775.4883496659841</v>
      </c>
      <c r="I342" s="191">
        <f t="shared" si="73"/>
        <v>718.54508686072859</v>
      </c>
      <c r="J342" s="87">
        <f t="shared" si="74"/>
        <v>1559.9613835746418</v>
      </c>
      <c r="K342" s="191">
        <f t="shared" si="78"/>
        <v>378.72135328933877</v>
      </c>
      <c r="L342" s="87">
        <f t="shared" si="75"/>
        <v>822.20405799115451</v>
      </c>
      <c r="M342" s="88">
        <f t="shared" si="79"/>
        <v>6597.6924076571386</v>
      </c>
      <c r="N342" s="88">
        <f t="shared" si="80"/>
        <v>48659.692407657138</v>
      </c>
      <c r="O342" s="88">
        <f t="shared" si="81"/>
        <v>22413.492587589655</v>
      </c>
      <c r="P342" s="89">
        <f t="shared" si="76"/>
        <v>0.94151408777868195</v>
      </c>
      <c r="Q342" s="199">
        <v>-136.81369126889876</v>
      </c>
      <c r="R342" s="89">
        <f t="shared" si="82"/>
        <v>5.1497425128743564E-2</v>
      </c>
      <c r="S342" s="89">
        <f t="shared" si="82"/>
        <v>5.5372127754736288E-2</v>
      </c>
      <c r="T342" s="91">
        <v>2171</v>
      </c>
      <c r="U342" s="194">
        <v>40002</v>
      </c>
      <c r="V342" s="194">
        <v>18357.962368058743</v>
      </c>
      <c r="W342" s="201"/>
      <c r="X342" s="88">
        <v>0</v>
      </c>
      <c r="Y342" s="88">
        <f t="shared" si="83"/>
        <v>0</v>
      </c>
    </row>
    <row r="343" spans="2:25" x14ac:dyDescent="0.25">
      <c r="B343" s="85">
        <v>5424</v>
      </c>
      <c r="C343" s="85" t="s">
        <v>359</v>
      </c>
      <c r="D343" s="1">
        <v>44095</v>
      </c>
      <c r="E343" s="85">
        <f t="shared" si="77"/>
        <v>16247.236551215916</v>
      </c>
      <c r="F343" s="86">
        <f t="shared" si="70"/>
        <v>0.68249078275790198</v>
      </c>
      <c r="G343" s="191">
        <f t="shared" si="71"/>
        <v>4536.636581322955</v>
      </c>
      <c r="H343" s="191">
        <f t="shared" si="72"/>
        <v>12312.431681710501</v>
      </c>
      <c r="I343" s="191">
        <f t="shared" si="73"/>
        <v>1813.0809259019943</v>
      </c>
      <c r="J343" s="87">
        <f t="shared" si="74"/>
        <v>4920.7016328980126</v>
      </c>
      <c r="K343" s="191">
        <f t="shared" si="78"/>
        <v>1473.2571923306045</v>
      </c>
      <c r="L343" s="87">
        <f t="shared" si="75"/>
        <v>3998.4200199852608</v>
      </c>
      <c r="M343" s="88">
        <f t="shared" si="79"/>
        <v>16310.851701695761</v>
      </c>
      <c r="N343" s="88">
        <f t="shared" si="80"/>
        <v>60405.851701695763</v>
      </c>
      <c r="O343" s="88">
        <f t="shared" si="81"/>
        <v>22257.130324869478</v>
      </c>
      <c r="P343" s="89">
        <f t="shared" si="76"/>
        <v>0.93494584445057549</v>
      </c>
      <c r="Q343" s="199">
        <v>473.4329534298522</v>
      </c>
      <c r="R343" s="89">
        <f t="shared" si="82"/>
        <v>-3.0111736758754178E-2</v>
      </c>
      <c r="S343" s="89">
        <f t="shared" si="82"/>
        <v>-2.4751263675254417E-2</v>
      </c>
      <c r="T343" s="91">
        <v>2714</v>
      </c>
      <c r="U343" s="194">
        <v>45464</v>
      </c>
      <c r="V343" s="194">
        <v>16659.582264565775</v>
      </c>
      <c r="W343" s="201"/>
      <c r="X343" s="88">
        <v>0</v>
      </c>
      <c r="Y343" s="88">
        <f t="shared" si="83"/>
        <v>0</v>
      </c>
    </row>
    <row r="344" spans="2:25" x14ac:dyDescent="0.25">
      <c r="B344" s="85">
        <v>5425</v>
      </c>
      <c r="C344" s="85" t="s">
        <v>360</v>
      </c>
      <c r="D344" s="1">
        <v>33874</v>
      </c>
      <c r="E344" s="85">
        <f t="shared" si="77"/>
        <v>18449.891067538127</v>
      </c>
      <c r="F344" s="86">
        <f t="shared" si="70"/>
        <v>0.77501675788303603</v>
      </c>
      <c r="G344" s="191">
        <f t="shared" si="71"/>
        <v>3215.0438715296286</v>
      </c>
      <c r="H344" s="191">
        <f t="shared" si="72"/>
        <v>5902.8205481283985</v>
      </c>
      <c r="I344" s="191">
        <f t="shared" si="73"/>
        <v>1042.1518451892207</v>
      </c>
      <c r="J344" s="87">
        <f t="shared" si="74"/>
        <v>1913.3907877674092</v>
      </c>
      <c r="K344" s="191">
        <f t="shared" si="78"/>
        <v>702.32811161783093</v>
      </c>
      <c r="L344" s="87">
        <f t="shared" si="75"/>
        <v>1289.4744129303374</v>
      </c>
      <c r="M344" s="88">
        <f t="shared" si="79"/>
        <v>7192.2949610587357</v>
      </c>
      <c r="N344" s="88">
        <f t="shared" si="80"/>
        <v>41066.294961058738</v>
      </c>
      <c r="O344" s="88">
        <f t="shared" si="81"/>
        <v>22367.263050685586</v>
      </c>
      <c r="P344" s="89">
        <f t="shared" si="76"/>
        <v>0.93957214320683213</v>
      </c>
      <c r="Q344" s="199">
        <v>451.44583732395586</v>
      </c>
      <c r="R344" s="89">
        <f t="shared" si="82"/>
        <v>-1.325410003204288E-2</v>
      </c>
      <c r="S344" s="89">
        <f t="shared" si="82"/>
        <v>-1.3254100032042812E-2</v>
      </c>
      <c r="T344" s="91">
        <v>1836</v>
      </c>
      <c r="U344" s="194">
        <v>34329</v>
      </c>
      <c r="V344" s="194">
        <v>18697.712418300653</v>
      </c>
      <c r="W344" s="201"/>
      <c r="X344" s="88">
        <v>0</v>
      </c>
      <c r="Y344" s="88">
        <f t="shared" si="83"/>
        <v>0</v>
      </c>
    </row>
    <row r="345" spans="2:25" x14ac:dyDescent="0.25">
      <c r="B345" s="85">
        <v>5426</v>
      </c>
      <c r="C345" s="85" t="s">
        <v>361</v>
      </c>
      <c r="D345" s="1">
        <v>33805</v>
      </c>
      <c r="E345" s="85">
        <f t="shared" si="77"/>
        <v>16902.5</v>
      </c>
      <c r="F345" s="86">
        <f t="shared" si="70"/>
        <v>0.7100161568523552</v>
      </c>
      <c r="G345" s="191">
        <f t="shared" si="71"/>
        <v>4143.4785120525048</v>
      </c>
      <c r="H345" s="191">
        <f t="shared" si="72"/>
        <v>8286.9570241050096</v>
      </c>
      <c r="I345" s="191">
        <f t="shared" si="73"/>
        <v>1583.738718827565</v>
      </c>
      <c r="J345" s="87">
        <f t="shared" si="74"/>
        <v>3167.47743765513</v>
      </c>
      <c r="K345" s="191">
        <f t="shared" si="78"/>
        <v>1243.9149852561752</v>
      </c>
      <c r="L345" s="87">
        <f t="shared" si="75"/>
        <v>2487.8299705123504</v>
      </c>
      <c r="M345" s="88">
        <f t="shared" si="79"/>
        <v>10774.78699461736</v>
      </c>
      <c r="N345" s="88">
        <f t="shared" si="80"/>
        <v>44579.78699461736</v>
      </c>
      <c r="O345" s="88">
        <f t="shared" si="81"/>
        <v>22289.89349730868</v>
      </c>
      <c r="P345" s="89">
        <f t="shared" si="76"/>
        <v>0.93632211315529812</v>
      </c>
      <c r="Q345" s="199">
        <v>536.69012780387129</v>
      </c>
      <c r="R345" s="89">
        <f t="shared" si="82"/>
        <v>-3.0376312374660848E-3</v>
      </c>
      <c r="S345" s="89">
        <f t="shared" si="82"/>
        <v>2.9441429751090489E-3</v>
      </c>
      <c r="T345" s="91">
        <v>2000</v>
      </c>
      <c r="U345" s="194">
        <v>33908</v>
      </c>
      <c r="V345" s="194">
        <v>16852.882703777337</v>
      </c>
      <c r="W345" s="201"/>
      <c r="X345" s="88">
        <v>0</v>
      </c>
      <c r="Y345" s="88">
        <f t="shared" si="83"/>
        <v>0</v>
      </c>
    </row>
    <row r="346" spans="2:25" x14ac:dyDescent="0.25">
      <c r="B346" s="85">
        <v>5427</v>
      </c>
      <c r="C346" s="85" t="s">
        <v>362</v>
      </c>
      <c r="D346" s="1">
        <v>49126</v>
      </c>
      <c r="E346" s="85">
        <f t="shared" si="77"/>
        <v>17607.885304659496</v>
      </c>
      <c r="F346" s="86">
        <f t="shared" si="70"/>
        <v>0.73964697851272865</v>
      </c>
      <c r="G346" s="191">
        <f t="shared" si="71"/>
        <v>3720.247329256807</v>
      </c>
      <c r="H346" s="191">
        <f t="shared" si="72"/>
        <v>10379.490048626492</v>
      </c>
      <c r="I346" s="191">
        <f t="shared" si="73"/>
        <v>1336.8538621967414</v>
      </c>
      <c r="J346" s="87">
        <f t="shared" si="74"/>
        <v>3729.8222755289084</v>
      </c>
      <c r="K346" s="191">
        <f t="shared" si="78"/>
        <v>997.03012862535161</v>
      </c>
      <c r="L346" s="87">
        <f t="shared" si="75"/>
        <v>2781.7140588647308</v>
      </c>
      <c r="M346" s="88">
        <f t="shared" si="79"/>
        <v>13161.204107491223</v>
      </c>
      <c r="N346" s="88">
        <f t="shared" si="80"/>
        <v>62287.204107491227</v>
      </c>
      <c r="O346" s="88">
        <f t="shared" si="81"/>
        <v>22325.162762541659</v>
      </c>
      <c r="P346" s="89">
        <f t="shared" si="76"/>
        <v>0.93780365423831691</v>
      </c>
      <c r="Q346" s="199">
        <v>45.003478286402242</v>
      </c>
      <c r="R346" s="89">
        <f t="shared" si="82"/>
        <v>-3.7314946258365442E-3</v>
      </c>
      <c r="S346" s="89">
        <f t="shared" si="82"/>
        <v>1.2677021753240505E-3</v>
      </c>
      <c r="T346" s="91">
        <v>2790</v>
      </c>
      <c r="U346" s="194">
        <v>49310</v>
      </c>
      <c r="V346" s="194">
        <v>17585.592011412267</v>
      </c>
      <c r="W346" s="201"/>
      <c r="X346" s="88">
        <v>0</v>
      </c>
      <c r="Y346" s="88">
        <f t="shared" si="83"/>
        <v>0</v>
      </c>
    </row>
    <row r="347" spans="2:25" x14ac:dyDescent="0.25">
      <c r="B347" s="85">
        <v>5428</v>
      </c>
      <c r="C347" s="85" t="s">
        <v>363</v>
      </c>
      <c r="D347" s="1">
        <v>84865</v>
      </c>
      <c r="E347" s="85">
        <f t="shared" si="77"/>
        <v>17783.948030176027</v>
      </c>
      <c r="F347" s="86">
        <f t="shared" si="70"/>
        <v>0.74704277083553283</v>
      </c>
      <c r="G347" s="191">
        <f t="shared" si="71"/>
        <v>3614.6096939468885</v>
      </c>
      <c r="H347" s="191">
        <f t="shared" si="72"/>
        <v>17248.917459514552</v>
      </c>
      <c r="I347" s="191">
        <f t="shared" si="73"/>
        <v>1275.2319082659556</v>
      </c>
      <c r="J347" s="87">
        <f t="shared" si="74"/>
        <v>6085.4066662451405</v>
      </c>
      <c r="K347" s="191">
        <f t="shared" si="78"/>
        <v>935.40817469456579</v>
      </c>
      <c r="L347" s="87">
        <f t="shared" si="75"/>
        <v>4463.7678096424679</v>
      </c>
      <c r="M347" s="88">
        <f t="shared" si="79"/>
        <v>21712.68526915702</v>
      </c>
      <c r="N347" s="88">
        <f t="shared" si="80"/>
        <v>106577.68526915702</v>
      </c>
      <c r="O347" s="88">
        <f t="shared" si="81"/>
        <v>22333.965898817482</v>
      </c>
      <c r="P347" s="89">
        <f t="shared" si="76"/>
        <v>0.938173443854457</v>
      </c>
      <c r="Q347" s="199">
        <v>1042.8887449400354</v>
      </c>
      <c r="R347" s="89">
        <f t="shared" si="82"/>
        <v>1.9362665609647702E-2</v>
      </c>
      <c r="S347" s="89">
        <f t="shared" si="82"/>
        <v>1.3808719820492071E-2</v>
      </c>
      <c r="T347" s="91">
        <v>4772</v>
      </c>
      <c r="U347" s="194">
        <v>83253</v>
      </c>
      <c r="V347" s="194">
        <v>17541.719342604298</v>
      </c>
      <c r="W347" s="201"/>
      <c r="X347" s="88">
        <v>0</v>
      </c>
      <c r="Y347" s="88">
        <f t="shared" si="83"/>
        <v>0</v>
      </c>
    </row>
    <row r="348" spans="2:25" x14ac:dyDescent="0.25">
      <c r="B348" s="85">
        <v>5429</v>
      </c>
      <c r="C348" s="85" t="s">
        <v>364</v>
      </c>
      <c r="D348" s="1">
        <v>20712</v>
      </c>
      <c r="E348" s="85">
        <f t="shared" si="77"/>
        <v>18525.939177101969</v>
      </c>
      <c r="F348" s="86">
        <f t="shared" si="70"/>
        <v>0.77821127860413686</v>
      </c>
      <c r="G348" s="191">
        <f t="shared" si="71"/>
        <v>3169.4150057913234</v>
      </c>
      <c r="H348" s="191">
        <f t="shared" si="72"/>
        <v>3543.4059764746994</v>
      </c>
      <c r="I348" s="191">
        <f t="shared" si="73"/>
        <v>1015.5350068418758</v>
      </c>
      <c r="J348" s="87">
        <f t="shared" si="74"/>
        <v>1135.3681376492173</v>
      </c>
      <c r="K348" s="191">
        <f t="shared" si="78"/>
        <v>675.71127327048589</v>
      </c>
      <c r="L348" s="87">
        <f t="shared" si="75"/>
        <v>755.44520351640324</v>
      </c>
      <c r="M348" s="88">
        <f t="shared" si="79"/>
        <v>4298.851179991103</v>
      </c>
      <c r="N348" s="88">
        <f t="shared" si="80"/>
        <v>25010.851179991103</v>
      </c>
      <c r="O348" s="88">
        <f t="shared" si="81"/>
        <v>22371.065456163778</v>
      </c>
      <c r="P348" s="89">
        <f t="shared" si="76"/>
        <v>0.93973186924288721</v>
      </c>
      <c r="Q348" s="199">
        <v>31.251931442363457</v>
      </c>
      <c r="R348" s="89">
        <f t="shared" si="82"/>
        <v>-8.4733591842596576E-3</v>
      </c>
      <c r="S348" s="89">
        <f t="shared" si="82"/>
        <v>2.7888530147981476E-2</v>
      </c>
      <c r="T348" s="91">
        <v>1118</v>
      </c>
      <c r="U348" s="194">
        <v>20889</v>
      </c>
      <c r="V348" s="194">
        <v>18023.29594477998</v>
      </c>
      <c r="W348" s="201"/>
      <c r="X348" s="88">
        <v>0</v>
      </c>
      <c r="Y348" s="88">
        <f t="shared" si="83"/>
        <v>0</v>
      </c>
    </row>
    <row r="349" spans="2:25" x14ac:dyDescent="0.25">
      <c r="B349" s="85">
        <v>5430</v>
      </c>
      <c r="C349" s="85" t="s">
        <v>365</v>
      </c>
      <c r="D349" s="1">
        <v>39626</v>
      </c>
      <c r="E349" s="85">
        <f t="shared" si="77"/>
        <v>13918.510713031261</v>
      </c>
      <c r="F349" s="86">
        <f t="shared" si="70"/>
        <v>0.58466898302468806</v>
      </c>
      <c r="G349" s="191">
        <f t="shared" si="71"/>
        <v>5933.872084233748</v>
      </c>
      <c r="H349" s="191">
        <f t="shared" si="72"/>
        <v>16893.73382381348</v>
      </c>
      <c r="I349" s="191">
        <f t="shared" si="73"/>
        <v>2628.1349692666236</v>
      </c>
      <c r="J349" s="87">
        <f t="shared" si="74"/>
        <v>7482.3002575020773</v>
      </c>
      <c r="K349" s="191">
        <f t="shared" si="78"/>
        <v>2288.3112356952338</v>
      </c>
      <c r="L349" s="87">
        <f t="shared" si="75"/>
        <v>6514.8220880243307</v>
      </c>
      <c r="M349" s="88">
        <f t="shared" si="79"/>
        <v>23408.555911837811</v>
      </c>
      <c r="N349" s="88">
        <f t="shared" si="80"/>
        <v>63034.555911837815</v>
      </c>
      <c r="O349" s="88">
        <f t="shared" si="81"/>
        <v>22140.694032960244</v>
      </c>
      <c r="P349" s="89">
        <f t="shared" si="76"/>
        <v>0.93005475446391472</v>
      </c>
      <c r="Q349" s="199">
        <v>390.81887192881186</v>
      </c>
      <c r="R349" s="89">
        <f t="shared" si="82"/>
        <v>-1.6431691818903891E-2</v>
      </c>
      <c r="S349" s="89">
        <f t="shared" si="82"/>
        <v>-6.0674314587237533E-3</v>
      </c>
      <c r="T349" s="91">
        <v>2847</v>
      </c>
      <c r="U349" s="194">
        <v>40288</v>
      </c>
      <c r="V349" s="194">
        <v>14003.475842891901</v>
      </c>
      <c r="W349" s="201"/>
      <c r="X349" s="88">
        <v>0</v>
      </c>
      <c r="Y349" s="88">
        <f t="shared" si="83"/>
        <v>0</v>
      </c>
    </row>
    <row r="350" spans="2:25" x14ac:dyDescent="0.25">
      <c r="B350" s="85">
        <v>5432</v>
      </c>
      <c r="C350" s="85" t="s">
        <v>366</v>
      </c>
      <c r="D350" s="1">
        <v>14924</v>
      </c>
      <c r="E350" s="85">
        <f t="shared" si="77"/>
        <v>17313.225058004642</v>
      </c>
      <c r="F350" s="86">
        <f t="shared" si="70"/>
        <v>0.72726931036262976</v>
      </c>
      <c r="G350" s="191">
        <f t="shared" si="71"/>
        <v>3897.0434772497192</v>
      </c>
      <c r="H350" s="191">
        <f t="shared" si="72"/>
        <v>3359.2514773892581</v>
      </c>
      <c r="I350" s="191">
        <f t="shared" si="73"/>
        <v>1439.9849485259401</v>
      </c>
      <c r="J350" s="87">
        <f t="shared" si="74"/>
        <v>1241.2670256293604</v>
      </c>
      <c r="K350" s="191">
        <f t="shared" si="78"/>
        <v>1100.1612149545504</v>
      </c>
      <c r="L350" s="87">
        <f t="shared" si="75"/>
        <v>948.33896729082244</v>
      </c>
      <c r="M350" s="88">
        <f t="shared" si="79"/>
        <v>4307.5904446800805</v>
      </c>
      <c r="N350" s="88">
        <f t="shared" si="80"/>
        <v>19231.590444680081</v>
      </c>
      <c r="O350" s="88">
        <f t="shared" si="81"/>
        <v>22310.42975020891</v>
      </c>
      <c r="P350" s="89">
        <f t="shared" si="76"/>
        <v>0.93718477083081175</v>
      </c>
      <c r="Q350" s="199">
        <v>14.782795083464407</v>
      </c>
      <c r="R350" s="89">
        <f t="shared" si="82"/>
        <v>3.6101083032490974E-2</v>
      </c>
      <c r="S350" s="89">
        <f t="shared" si="82"/>
        <v>3.2495162789918521E-2</v>
      </c>
      <c r="T350" s="91">
        <v>862</v>
      </c>
      <c r="U350" s="194">
        <v>14404</v>
      </c>
      <c r="V350" s="194">
        <v>16768.335273573924</v>
      </c>
      <c r="W350" s="201"/>
      <c r="X350" s="88">
        <v>0</v>
      </c>
      <c r="Y350" s="88">
        <f t="shared" si="83"/>
        <v>0</v>
      </c>
    </row>
    <row r="351" spans="2:25" x14ac:dyDescent="0.25">
      <c r="B351" s="85">
        <v>5433</v>
      </c>
      <c r="C351" s="85" t="s">
        <v>367</v>
      </c>
      <c r="D351" s="1">
        <v>17147</v>
      </c>
      <c r="E351" s="85">
        <f t="shared" si="77"/>
        <v>17677.319587628866</v>
      </c>
      <c r="F351" s="86">
        <f t="shared" si="70"/>
        <v>0.74256367502198539</v>
      </c>
      <c r="G351" s="191">
        <f t="shared" si="71"/>
        <v>3678.5867594751849</v>
      </c>
      <c r="H351" s="191">
        <f t="shared" si="72"/>
        <v>3568.2291566909289</v>
      </c>
      <c r="I351" s="191">
        <f t="shared" si="73"/>
        <v>1312.5518631574616</v>
      </c>
      <c r="J351" s="87">
        <f t="shared" si="74"/>
        <v>1273.1753072627378</v>
      </c>
      <c r="K351" s="191">
        <f t="shared" si="78"/>
        <v>972.72812958607187</v>
      </c>
      <c r="L351" s="87">
        <f t="shared" si="75"/>
        <v>943.54628569848978</v>
      </c>
      <c r="M351" s="88">
        <f t="shared" si="79"/>
        <v>4511.7754423894185</v>
      </c>
      <c r="N351" s="88">
        <f t="shared" si="80"/>
        <v>21658.775442389418</v>
      </c>
      <c r="O351" s="88">
        <f t="shared" si="81"/>
        <v>22328.634476690124</v>
      </c>
      <c r="P351" s="89">
        <f t="shared" si="76"/>
        <v>0.93794948906377962</v>
      </c>
      <c r="Q351" s="199">
        <v>-426.78803801512277</v>
      </c>
      <c r="R351" s="89">
        <f t="shared" si="82"/>
        <v>-3.5448628544862853E-3</v>
      </c>
      <c r="S351" s="89">
        <f t="shared" si="82"/>
        <v>-9.7085028780668561E-3</v>
      </c>
      <c r="T351" s="91">
        <v>970</v>
      </c>
      <c r="U351" s="194">
        <v>17208</v>
      </c>
      <c r="V351" s="194">
        <v>17850.622406639006</v>
      </c>
      <c r="W351" s="201"/>
      <c r="X351" s="88">
        <v>0</v>
      </c>
      <c r="Y351" s="88">
        <f t="shared" si="83"/>
        <v>0</v>
      </c>
    </row>
    <row r="352" spans="2:25" x14ac:dyDescent="0.25">
      <c r="B352" s="85">
        <v>5434</v>
      </c>
      <c r="C352" s="85" t="s">
        <v>368</v>
      </c>
      <c r="D352" s="1">
        <v>23684</v>
      </c>
      <c r="E352" s="85">
        <f t="shared" si="77"/>
        <v>21165.326184092941</v>
      </c>
      <c r="F352" s="86">
        <f t="shared" si="70"/>
        <v>0.88908289044556688</v>
      </c>
      <c r="G352" s="191">
        <f t="shared" si="71"/>
        <v>1585.7828015967402</v>
      </c>
      <c r="H352" s="191">
        <f t="shared" si="72"/>
        <v>1774.4909549867523</v>
      </c>
      <c r="I352" s="191">
        <f t="shared" si="73"/>
        <v>91.74955439503573</v>
      </c>
      <c r="J352" s="87">
        <f t="shared" si="74"/>
        <v>102.66775136804497</v>
      </c>
      <c r="K352" s="191">
        <f t="shared" si="78"/>
        <v>-248.07417917635411</v>
      </c>
      <c r="L352" s="87">
        <f t="shared" si="75"/>
        <v>-277.59500649834024</v>
      </c>
      <c r="M352" s="88">
        <f t="shared" si="79"/>
        <v>1496.8959484884122</v>
      </c>
      <c r="N352" s="88">
        <f t="shared" si="80"/>
        <v>25180.895948488411</v>
      </c>
      <c r="O352" s="88">
        <f t="shared" si="81"/>
        <v>22503.034806513326</v>
      </c>
      <c r="P352" s="89">
        <f t="shared" si="76"/>
        <v>0.94527544983495859</v>
      </c>
      <c r="Q352" s="199">
        <v>-20.547798493731534</v>
      </c>
      <c r="R352" s="89">
        <f t="shared" si="82"/>
        <v>-2.4009098184575206E-3</v>
      </c>
      <c r="S352" s="89">
        <f t="shared" si="82"/>
        <v>3.5933997132218412E-2</v>
      </c>
      <c r="T352" s="91">
        <v>1119</v>
      </c>
      <c r="U352" s="194">
        <v>23741</v>
      </c>
      <c r="V352" s="194">
        <v>20431.153184165232</v>
      </c>
      <c r="W352" s="201"/>
      <c r="X352" s="88">
        <v>0</v>
      </c>
      <c r="Y352" s="88">
        <f t="shared" si="83"/>
        <v>0</v>
      </c>
    </row>
    <row r="353" spans="2:28" x14ac:dyDescent="0.25">
      <c r="B353" s="85">
        <v>5435</v>
      </c>
      <c r="C353" s="85" t="s">
        <v>369</v>
      </c>
      <c r="D353" s="1">
        <v>60588</v>
      </c>
      <c r="E353" s="85">
        <f t="shared" si="77"/>
        <v>20664.392905866305</v>
      </c>
      <c r="F353" s="86">
        <f t="shared" si="70"/>
        <v>0.86804039844462455</v>
      </c>
      <c r="G353" s="191">
        <f t="shared" si="71"/>
        <v>1886.3427685327215</v>
      </c>
      <c r="H353" s="191">
        <f t="shared" si="72"/>
        <v>5530.7569973379395</v>
      </c>
      <c r="I353" s="191">
        <f t="shared" si="73"/>
        <v>267.0762017743582</v>
      </c>
      <c r="J353" s="87">
        <f t="shared" si="74"/>
        <v>783.06742360241833</v>
      </c>
      <c r="K353" s="191">
        <f t="shared" si="78"/>
        <v>-72.747531797031627</v>
      </c>
      <c r="L353" s="87">
        <f t="shared" si="75"/>
        <v>-213.29576322889673</v>
      </c>
      <c r="M353" s="88">
        <f t="shared" si="79"/>
        <v>5317.4612341090424</v>
      </c>
      <c r="N353" s="88">
        <f t="shared" si="80"/>
        <v>65905.46123410904</v>
      </c>
      <c r="O353" s="88">
        <f t="shared" si="81"/>
        <v>22477.988142601989</v>
      </c>
      <c r="P353" s="89">
        <f t="shared" si="76"/>
        <v>0.94422332523491126</v>
      </c>
      <c r="Q353" s="199">
        <v>-159.90817263953159</v>
      </c>
      <c r="R353" s="89">
        <f t="shared" si="82"/>
        <v>2.3843723068083883E-2</v>
      </c>
      <c r="S353" s="89">
        <f t="shared" si="82"/>
        <v>2.9081668445308271E-2</v>
      </c>
      <c r="T353" s="91">
        <v>2932</v>
      </c>
      <c r="U353" s="194">
        <v>59177</v>
      </c>
      <c r="V353" s="194">
        <v>20080.420766881572</v>
      </c>
      <c r="W353" s="201"/>
      <c r="X353" s="88">
        <v>0</v>
      </c>
      <c r="Y353" s="88">
        <f t="shared" si="83"/>
        <v>0</v>
      </c>
    </row>
    <row r="354" spans="2:28" x14ac:dyDescent="0.25">
      <c r="B354" s="85">
        <v>5436</v>
      </c>
      <c r="C354" s="85" t="s">
        <v>370</v>
      </c>
      <c r="D354" s="1">
        <v>71522</v>
      </c>
      <c r="E354" s="85">
        <f t="shared" si="77"/>
        <v>18514.62593838985</v>
      </c>
      <c r="F354" s="86">
        <f t="shared" si="70"/>
        <v>0.77773604817834585</v>
      </c>
      <c r="G354" s="191">
        <f t="shared" si="71"/>
        <v>3176.2029490185946</v>
      </c>
      <c r="H354" s="191">
        <f t="shared" si="72"/>
        <v>12269.671992058831</v>
      </c>
      <c r="I354" s="191">
        <f t="shared" si="73"/>
        <v>1019.4946403911173</v>
      </c>
      <c r="J354" s="87">
        <f t="shared" si="74"/>
        <v>3938.3077958308859</v>
      </c>
      <c r="K354" s="191">
        <f t="shared" si="78"/>
        <v>679.67090681972741</v>
      </c>
      <c r="L354" s="87">
        <f t="shared" si="75"/>
        <v>2625.5687130446072</v>
      </c>
      <c r="M354" s="88">
        <f t="shared" si="79"/>
        <v>14895.240705103439</v>
      </c>
      <c r="N354" s="88">
        <f t="shared" si="80"/>
        <v>86417.240705103439</v>
      </c>
      <c r="O354" s="88">
        <f t="shared" si="81"/>
        <v>22370.499794228173</v>
      </c>
      <c r="P354" s="89">
        <f t="shared" si="76"/>
        <v>0.93970810772159763</v>
      </c>
      <c r="Q354" s="199">
        <v>913.84325685318072</v>
      </c>
      <c r="R354" s="89">
        <f t="shared" si="82"/>
        <v>3.0323984038492013E-2</v>
      </c>
      <c r="S354" s="89">
        <f t="shared" si="82"/>
        <v>4.1259340845527535E-2</v>
      </c>
      <c r="T354" s="91">
        <v>3863</v>
      </c>
      <c r="U354" s="194">
        <v>69417</v>
      </c>
      <c r="V354" s="194">
        <v>17780.993852459014</v>
      </c>
      <c r="W354" s="201"/>
      <c r="X354" s="88">
        <v>0</v>
      </c>
      <c r="Y354" s="88">
        <f t="shared" si="83"/>
        <v>0</v>
      </c>
    </row>
    <row r="355" spans="2:28" x14ac:dyDescent="0.25">
      <c r="B355" s="85">
        <v>5437</v>
      </c>
      <c r="C355" s="85" t="s">
        <v>371</v>
      </c>
      <c r="D355" s="1">
        <v>42272</v>
      </c>
      <c r="E355" s="85">
        <f t="shared" si="77"/>
        <v>16622.886354699174</v>
      </c>
      <c r="F355" s="86">
        <f t="shared" si="70"/>
        <v>0.69827054491092821</v>
      </c>
      <c r="G355" s="191">
        <f t="shared" si="71"/>
        <v>4311.2466992330001</v>
      </c>
      <c r="H355" s="191">
        <f t="shared" si="72"/>
        <v>10963.50035614952</v>
      </c>
      <c r="I355" s="191">
        <f t="shared" si="73"/>
        <v>1681.603494682854</v>
      </c>
      <c r="J355" s="87">
        <f t="shared" si="74"/>
        <v>4276.3176869784975</v>
      </c>
      <c r="K355" s="191">
        <f t="shared" si="78"/>
        <v>1341.7797611114643</v>
      </c>
      <c r="L355" s="87">
        <f t="shared" si="75"/>
        <v>3412.1459325064538</v>
      </c>
      <c r="M355" s="88">
        <f t="shared" si="79"/>
        <v>14375.646288655973</v>
      </c>
      <c r="N355" s="88">
        <f t="shared" si="80"/>
        <v>56647.646288655975</v>
      </c>
      <c r="O355" s="88">
        <f t="shared" si="81"/>
        <v>22275.912815043641</v>
      </c>
      <c r="P355" s="89">
        <f t="shared" si="76"/>
        <v>0.93573483255822687</v>
      </c>
      <c r="Q355" s="199">
        <v>388.8367725026219</v>
      </c>
      <c r="R355" s="89">
        <f t="shared" si="82"/>
        <v>-1.709024112353803E-2</v>
      </c>
      <c r="S355" s="89">
        <f t="shared" si="82"/>
        <v>-1.2430920421635698E-3</v>
      </c>
      <c r="T355" s="91">
        <v>2543</v>
      </c>
      <c r="U355" s="194">
        <v>43007</v>
      </c>
      <c r="V355" s="194">
        <v>16643.575851393187</v>
      </c>
      <c r="W355" s="201"/>
      <c r="X355" s="88">
        <v>0</v>
      </c>
      <c r="Y355" s="88">
        <f t="shared" si="83"/>
        <v>0</v>
      </c>
    </row>
    <row r="356" spans="2:28" x14ac:dyDescent="0.25">
      <c r="B356" s="85">
        <v>5438</v>
      </c>
      <c r="C356" s="85" t="s">
        <v>372</v>
      </c>
      <c r="D356" s="1">
        <v>26430</v>
      </c>
      <c r="E356" s="85">
        <f t="shared" si="77"/>
        <v>21557.911908646001</v>
      </c>
      <c r="F356" s="86">
        <f t="shared" si="70"/>
        <v>0.90557407266016599</v>
      </c>
      <c r="G356" s="191">
        <f t="shared" si="71"/>
        <v>1350.231366864904</v>
      </c>
      <c r="H356" s="191">
        <f t="shared" si="72"/>
        <v>1655.3836557763723</v>
      </c>
      <c r="I356" s="191">
        <f t="shared" si="73"/>
        <v>0</v>
      </c>
      <c r="J356" s="87">
        <f t="shared" si="74"/>
        <v>0</v>
      </c>
      <c r="K356" s="191">
        <f t="shared" si="78"/>
        <v>-339.82373357138982</v>
      </c>
      <c r="L356" s="87">
        <f t="shared" si="75"/>
        <v>-416.62389735852389</v>
      </c>
      <c r="M356" s="88">
        <f t="shared" si="79"/>
        <v>1238.7597584178484</v>
      </c>
      <c r="N356" s="88">
        <f t="shared" si="80"/>
        <v>27668.759758417847</v>
      </c>
      <c r="O356" s="88">
        <f t="shared" si="81"/>
        <v>22568.319541939516</v>
      </c>
      <c r="P356" s="89">
        <f t="shared" si="76"/>
        <v>0.94801783805850104</v>
      </c>
      <c r="Q356" s="199">
        <v>10.648808832636405</v>
      </c>
      <c r="R356" s="89">
        <f t="shared" si="82"/>
        <v>1.3070642799647361E-2</v>
      </c>
      <c r="S356" s="89">
        <f t="shared" si="82"/>
        <v>8.9390333265655791E-3</v>
      </c>
      <c r="T356" s="91">
        <v>1226</v>
      </c>
      <c r="U356" s="194">
        <v>26089</v>
      </c>
      <c r="V356" s="194">
        <v>21366.912366912366</v>
      </c>
      <c r="W356" s="201"/>
      <c r="X356" s="88">
        <v>0</v>
      </c>
      <c r="Y356" s="88">
        <f t="shared" si="83"/>
        <v>0</v>
      </c>
    </row>
    <row r="357" spans="2:28" x14ac:dyDescent="0.25">
      <c r="B357" s="85">
        <v>5439</v>
      </c>
      <c r="C357" s="85" t="s">
        <v>373</v>
      </c>
      <c r="D357" s="1">
        <v>18368</v>
      </c>
      <c r="E357" s="85">
        <f t="shared" si="77"/>
        <v>17426.944971536999</v>
      </c>
      <c r="F357" s="86">
        <f t="shared" si="70"/>
        <v>0.73204629459359127</v>
      </c>
      <c r="G357" s="191">
        <f t="shared" si="71"/>
        <v>3828.8115291303052</v>
      </c>
      <c r="H357" s="191">
        <f t="shared" si="72"/>
        <v>4035.5673517033415</v>
      </c>
      <c r="I357" s="191">
        <f t="shared" si="73"/>
        <v>1400.1829787896152</v>
      </c>
      <c r="J357" s="87">
        <f t="shared" si="74"/>
        <v>1475.7928596442543</v>
      </c>
      <c r="K357" s="191">
        <f t="shared" si="78"/>
        <v>1060.3592452182254</v>
      </c>
      <c r="L357" s="87">
        <f t="shared" si="75"/>
        <v>1117.6186444600096</v>
      </c>
      <c r="M357" s="88">
        <f t="shared" si="79"/>
        <v>5153.1859961633509</v>
      </c>
      <c r="N357" s="88">
        <f t="shared" si="80"/>
        <v>23521.185996163353</v>
      </c>
      <c r="O357" s="88">
        <f t="shared" si="81"/>
        <v>22316.115745885534</v>
      </c>
      <c r="P357" s="89">
        <f t="shared" si="76"/>
        <v>0.93742362004236002</v>
      </c>
      <c r="Q357" s="199">
        <v>-356.66535264735921</v>
      </c>
      <c r="R357" s="89">
        <f t="shared" si="82"/>
        <v>8.0122928328394249E-3</v>
      </c>
      <c r="S357" s="89">
        <f t="shared" si="82"/>
        <v>1.0881398030655767E-2</v>
      </c>
      <c r="T357" s="91">
        <v>1054</v>
      </c>
      <c r="U357" s="194">
        <v>18222</v>
      </c>
      <c r="V357" s="194">
        <v>17239.356669820245</v>
      </c>
      <c r="W357" s="201"/>
      <c r="X357" s="88">
        <v>0</v>
      </c>
      <c r="Y357" s="88">
        <f t="shared" si="83"/>
        <v>0</v>
      </c>
    </row>
    <row r="358" spans="2:28" x14ac:dyDescent="0.25">
      <c r="B358" s="85">
        <v>5440</v>
      </c>
      <c r="C358" s="85" t="s">
        <v>374</v>
      </c>
      <c r="D358" s="1">
        <v>17722</v>
      </c>
      <c r="E358" s="85">
        <f t="shared" si="77"/>
        <v>19517.621145374447</v>
      </c>
      <c r="F358" s="86">
        <f t="shared" si="70"/>
        <v>0.81986844292495353</v>
      </c>
      <c r="G358" s="191">
        <f t="shared" si="71"/>
        <v>2574.4058248278366</v>
      </c>
      <c r="H358" s="191">
        <f t="shared" si="72"/>
        <v>2337.5604889436754</v>
      </c>
      <c r="I358" s="191">
        <f t="shared" si="73"/>
        <v>668.44631794650843</v>
      </c>
      <c r="J358" s="87">
        <f t="shared" si="74"/>
        <v>606.94925669542965</v>
      </c>
      <c r="K358" s="191">
        <f t="shared" si="78"/>
        <v>328.62258437511861</v>
      </c>
      <c r="L358" s="87">
        <f t="shared" si="75"/>
        <v>298.3893066126077</v>
      </c>
      <c r="M358" s="88">
        <f t="shared" si="79"/>
        <v>2635.9497955562829</v>
      </c>
      <c r="N358" s="88">
        <f t="shared" si="80"/>
        <v>20357.949795556284</v>
      </c>
      <c r="O358" s="88">
        <f t="shared" si="81"/>
        <v>22420.649554577405</v>
      </c>
      <c r="P358" s="89">
        <f t="shared" si="76"/>
        <v>0.94181472745892814</v>
      </c>
      <c r="Q358" s="199">
        <v>128.59521802295876</v>
      </c>
      <c r="R358" s="89">
        <f t="shared" si="82"/>
        <v>-7.5245251513254022E-2</v>
      </c>
      <c r="S358" s="89">
        <f t="shared" si="82"/>
        <v>-7.7282156245603723E-2</v>
      </c>
      <c r="T358" s="91">
        <v>908</v>
      </c>
      <c r="U358" s="194">
        <v>19164</v>
      </c>
      <c r="V358" s="194">
        <v>21152.317880794701</v>
      </c>
      <c r="W358" s="201"/>
      <c r="X358" s="88">
        <v>0</v>
      </c>
      <c r="Y358" s="88">
        <f t="shared" si="83"/>
        <v>0</v>
      </c>
    </row>
    <row r="359" spans="2:28" x14ac:dyDescent="0.25">
      <c r="B359" s="85">
        <v>5441</v>
      </c>
      <c r="C359" s="85" t="s">
        <v>375</v>
      </c>
      <c r="D359" s="1">
        <v>49771</v>
      </c>
      <c r="E359" s="85">
        <f t="shared" si="77"/>
        <v>17750</v>
      </c>
      <c r="F359" s="86">
        <f t="shared" si="70"/>
        <v>0.7456167303138177</v>
      </c>
      <c r="G359" s="191">
        <f t="shared" si="71"/>
        <v>3634.9785120525048</v>
      </c>
      <c r="H359" s="191">
        <f t="shared" si="72"/>
        <v>10192.479747795223</v>
      </c>
      <c r="I359" s="191">
        <f t="shared" si="73"/>
        <v>1287.113718827565</v>
      </c>
      <c r="J359" s="87">
        <f t="shared" si="74"/>
        <v>3609.0668675924921</v>
      </c>
      <c r="K359" s="191">
        <f t="shared" si="78"/>
        <v>947.28998525617521</v>
      </c>
      <c r="L359" s="87">
        <f t="shared" si="75"/>
        <v>2656.2011186583154</v>
      </c>
      <c r="M359" s="88">
        <f t="shared" si="79"/>
        <v>12848.680866453538</v>
      </c>
      <c r="N359" s="88">
        <f t="shared" si="80"/>
        <v>62619.680866453535</v>
      </c>
      <c r="O359" s="88">
        <f t="shared" si="81"/>
        <v>22332.26849730868</v>
      </c>
      <c r="P359" s="89">
        <f t="shared" si="76"/>
        <v>0.93810214182837115</v>
      </c>
      <c r="Q359" s="199">
        <v>482.6072591810298</v>
      </c>
      <c r="R359" s="89">
        <f t="shared" si="82"/>
        <v>-2.7929142008945137E-2</v>
      </c>
      <c r="S359" s="89">
        <f t="shared" si="82"/>
        <v>-2.2035702427687064E-2</v>
      </c>
      <c r="T359" s="91">
        <v>2804</v>
      </c>
      <c r="U359" s="194">
        <v>51201</v>
      </c>
      <c r="V359" s="194">
        <v>18149.946827366184</v>
      </c>
      <c r="W359" s="201"/>
      <c r="X359" s="88">
        <v>0</v>
      </c>
      <c r="Y359" s="88">
        <f t="shared" si="83"/>
        <v>0</v>
      </c>
    </row>
    <row r="360" spans="2:28" x14ac:dyDescent="0.25">
      <c r="B360" s="85">
        <v>5442</v>
      </c>
      <c r="C360" s="85" t="s">
        <v>376</v>
      </c>
      <c r="D360" s="1">
        <v>14626</v>
      </c>
      <c r="E360" s="85">
        <f t="shared" si="77"/>
        <v>16928.240740740741</v>
      </c>
      <c r="F360" s="86">
        <f t="shared" si="70"/>
        <v>0.71109743724373353</v>
      </c>
      <c r="G360" s="191">
        <f t="shared" si="71"/>
        <v>4128.0340676080605</v>
      </c>
      <c r="H360" s="191">
        <f t="shared" si="72"/>
        <v>3566.6214344133641</v>
      </c>
      <c r="I360" s="191">
        <f t="shared" si="73"/>
        <v>1574.7294595683056</v>
      </c>
      <c r="J360" s="87">
        <f t="shared" si="74"/>
        <v>1360.5662530670161</v>
      </c>
      <c r="K360" s="191">
        <f t="shared" si="78"/>
        <v>1234.9057259969159</v>
      </c>
      <c r="L360" s="87">
        <f t="shared" si="75"/>
        <v>1066.9585472613355</v>
      </c>
      <c r="M360" s="88">
        <f t="shared" si="79"/>
        <v>4633.5799816746994</v>
      </c>
      <c r="N360" s="88">
        <f t="shared" si="80"/>
        <v>19259.579981674699</v>
      </c>
      <c r="O360" s="88">
        <f t="shared" si="81"/>
        <v>22291.180534345716</v>
      </c>
      <c r="P360" s="89">
        <f t="shared" si="76"/>
        <v>0.93637617717486699</v>
      </c>
      <c r="Q360" s="199">
        <v>145.83333521126951</v>
      </c>
      <c r="R360" s="89">
        <f t="shared" si="82"/>
        <v>7.8555678059536935E-3</v>
      </c>
      <c r="S360" s="89">
        <f t="shared" si="82"/>
        <v>-3.8094271918004178E-3</v>
      </c>
      <c r="T360" s="91">
        <v>864</v>
      </c>
      <c r="U360" s="194">
        <v>14512</v>
      </c>
      <c r="V360" s="194">
        <v>16992.974238875879</v>
      </c>
      <c r="W360" s="201"/>
      <c r="X360" s="88">
        <v>0</v>
      </c>
      <c r="Y360" s="88">
        <f t="shared" si="83"/>
        <v>0</v>
      </c>
    </row>
    <row r="361" spans="2:28" x14ac:dyDescent="0.25">
      <c r="B361" s="85">
        <v>5443</v>
      </c>
      <c r="C361" s="85" t="s">
        <v>377</v>
      </c>
      <c r="D361" s="1">
        <v>42246</v>
      </c>
      <c r="E361" s="85">
        <f t="shared" si="77"/>
        <v>19955.597543693904</v>
      </c>
      <c r="F361" s="86">
        <f t="shared" si="70"/>
        <v>0.83826633194295785</v>
      </c>
      <c r="G361" s="191">
        <f t="shared" si="71"/>
        <v>2311.619985836162</v>
      </c>
      <c r="H361" s="191">
        <f t="shared" si="72"/>
        <v>4893.6995100151553</v>
      </c>
      <c r="I361" s="191">
        <f t="shared" si="73"/>
        <v>515.15457853469854</v>
      </c>
      <c r="J361" s="87">
        <f t="shared" si="74"/>
        <v>1090.5822427579567</v>
      </c>
      <c r="K361" s="191">
        <f t="shared" si="78"/>
        <v>175.33084496330872</v>
      </c>
      <c r="L361" s="87">
        <f t="shared" si="75"/>
        <v>371.17539878732453</v>
      </c>
      <c r="M361" s="88">
        <f t="shared" si="79"/>
        <v>5264.8749088024797</v>
      </c>
      <c r="N361" s="88">
        <f t="shared" si="80"/>
        <v>47510.874908802478</v>
      </c>
      <c r="O361" s="88">
        <f t="shared" si="81"/>
        <v>22442.548374493377</v>
      </c>
      <c r="P361" s="89">
        <f t="shared" si="76"/>
        <v>0.94273462190982826</v>
      </c>
      <c r="Q361" s="199">
        <v>-800.47827471959772</v>
      </c>
      <c r="R361" s="89">
        <f t="shared" si="82"/>
        <v>1.4212320545445816E-2</v>
      </c>
      <c r="S361" s="89">
        <f t="shared" si="82"/>
        <v>3.7208159650869155E-2</v>
      </c>
      <c r="T361" s="91">
        <v>2117</v>
      </c>
      <c r="U361" s="194">
        <v>41654</v>
      </c>
      <c r="V361" s="194">
        <v>19239.722863741339</v>
      </c>
      <c r="W361" s="201"/>
      <c r="X361" s="88">
        <v>0</v>
      </c>
      <c r="Y361" s="88">
        <f t="shared" si="83"/>
        <v>0</v>
      </c>
    </row>
    <row r="362" spans="2:28" x14ac:dyDescent="0.25">
      <c r="B362" s="85">
        <v>5444</v>
      </c>
      <c r="C362" s="85" t="s">
        <v>378</v>
      </c>
      <c r="D362" s="1">
        <v>187854</v>
      </c>
      <c r="E362" s="85">
        <f t="shared" si="77"/>
        <v>19071.472081218275</v>
      </c>
      <c r="F362" s="86">
        <f t="shared" si="70"/>
        <v>0.80112724819544967</v>
      </c>
      <c r="G362" s="191">
        <f t="shared" si="71"/>
        <v>2842.0952633215397</v>
      </c>
      <c r="H362" s="191">
        <f t="shared" si="72"/>
        <v>27994.638343717164</v>
      </c>
      <c r="I362" s="191">
        <f t="shared" si="73"/>
        <v>824.59849040116876</v>
      </c>
      <c r="J362" s="87">
        <f t="shared" si="74"/>
        <v>8122.2951304515127</v>
      </c>
      <c r="K362" s="191">
        <f t="shared" si="78"/>
        <v>484.77475682977894</v>
      </c>
      <c r="L362" s="87">
        <f t="shared" si="75"/>
        <v>4775.0313547733222</v>
      </c>
      <c r="M362" s="88">
        <f t="shared" si="79"/>
        <v>32769.669698490485</v>
      </c>
      <c r="N362" s="88">
        <f t="shared" si="80"/>
        <v>220623.66969849047</v>
      </c>
      <c r="O362" s="88">
        <f t="shared" si="81"/>
        <v>22398.342101369588</v>
      </c>
      <c r="P362" s="89">
        <f t="shared" si="76"/>
        <v>0.94087766772245252</v>
      </c>
      <c r="Q362" s="199">
        <v>2098.1601294340471</v>
      </c>
      <c r="R362" s="89">
        <f t="shared" si="82"/>
        <v>-1.2349962934338574E-2</v>
      </c>
      <c r="S362" s="89">
        <f t="shared" si="82"/>
        <v>-4.8297849871380503E-3</v>
      </c>
      <c r="T362" s="91">
        <v>9850</v>
      </c>
      <c r="U362" s="194">
        <v>190203</v>
      </c>
      <c r="V362" s="194">
        <v>19164.030226700252</v>
      </c>
      <c r="W362" s="201"/>
      <c r="X362" s="88">
        <v>0</v>
      </c>
      <c r="Y362" s="88">
        <f t="shared" si="83"/>
        <v>0</v>
      </c>
    </row>
    <row r="363" spans="2:28" x14ac:dyDescent="0.25">
      <c r="B363" s="85"/>
      <c r="C363" s="85"/>
      <c r="D363" s="85"/>
      <c r="E363" s="85"/>
      <c r="F363" s="86"/>
      <c r="G363" s="191"/>
      <c r="H363" s="191"/>
      <c r="I363" s="191"/>
      <c r="J363" s="87"/>
      <c r="K363" s="191"/>
      <c r="L363" s="87"/>
      <c r="M363" s="88"/>
      <c r="N363" s="88"/>
      <c r="O363" s="88"/>
      <c r="P363" s="89"/>
      <c r="Q363" s="90"/>
      <c r="R363" s="89"/>
      <c r="S363" s="89"/>
      <c r="T363" s="91"/>
      <c r="U363" s="1"/>
      <c r="V363" s="129"/>
      <c r="X363" s="88"/>
      <c r="Y363" s="88"/>
    </row>
    <row r="364" spans="2:28" ht="23.25" customHeight="1" x14ac:dyDescent="0.25">
      <c r="B364" s="208"/>
      <c r="C364" s="94" t="s">
        <v>380</v>
      </c>
      <c r="D364" s="95">
        <f>SUM(D7:D362)</f>
        <v>130669635</v>
      </c>
      <c r="E364" s="96">
        <f>D364/T364*1000</f>
        <v>23805.7963003718</v>
      </c>
      <c r="F364" s="97">
        <f>E364/E$364</f>
        <v>1</v>
      </c>
      <c r="G364" s="98">
        <f>($E$364-E364)*0.6</f>
        <v>0</v>
      </c>
      <c r="H364" s="95">
        <f>SUM(H7:H362)</f>
        <v>8.1090547610074282E-9</v>
      </c>
      <c r="I364" s="99">
        <f>IF(E364&lt;E$364*0.9,(E$364*0.9-E364)*0.35,0)</f>
        <v>0</v>
      </c>
      <c r="J364" s="95">
        <f>SUM(J7:J362)</f>
        <v>1865287.0363936217</v>
      </c>
      <c r="K364" s="94"/>
      <c r="L364" s="95">
        <f>SUM(L7:L362)</f>
        <v>1.3187673175707459E-9</v>
      </c>
      <c r="M364" s="95">
        <f>SUM(M7:M362)</f>
        <v>9.6042640507221222E-9</v>
      </c>
      <c r="N364" s="95">
        <f>SUM(N7:N362)</f>
        <v>130669634.99999988</v>
      </c>
      <c r="O364" s="100">
        <f>N364/T364*1000</f>
        <v>23805.796300371778</v>
      </c>
      <c r="P364" s="97">
        <f>O364/O$364</f>
        <v>1</v>
      </c>
      <c r="Q364" s="219">
        <f>SUM(Q7:Q362)</f>
        <v>-6093.693000000053</v>
      </c>
      <c r="R364" s="97">
        <f>(D364-U364)/U364</f>
        <v>9.774844077562423E-3</v>
      </c>
      <c r="S364" s="97">
        <f>(E364-V364)/V364</f>
        <v>-1.9462311552233375E-3</v>
      </c>
      <c r="T364" s="101">
        <f>SUM(T7:T362)</f>
        <v>5488984</v>
      </c>
      <c r="U364" s="170">
        <f>SUM(U7:U362)</f>
        <v>129404724</v>
      </c>
      <c r="V364" s="170">
        <v>23852.218230613405</v>
      </c>
      <c r="W364" s="209"/>
      <c r="X364" s="95">
        <f>SUM(X7:X362)</f>
        <v>13729.154999999999</v>
      </c>
      <c r="Y364" s="100">
        <f>X364*1000/T364</f>
        <v>2.50121971570695</v>
      </c>
      <c r="Z364" s="1"/>
      <c r="AA364" s="45"/>
      <c r="AB364" s="1"/>
    </row>
    <row r="366" spans="2:28" ht="19.5" customHeight="1" x14ac:dyDescent="0.25">
      <c r="B366" s="193" t="s">
        <v>421</v>
      </c>
      <c r="C366" s="106" t="s">
        <v>422</v>
      </c>
      <c r="D366" s="102"/>
      <c r="E366" s="102"/>
      <c r="F366" s="102"/>
      <c r="G366" s="102"/>
      <c r="H366" s="102"/>
      <c r="I366" s="102"/>
      <c r="J366" s="103">
        <f>-J364*1000/$T$364</f>
        <v>-339.82373357138982</v>
      </c>
      <c r="S366" s="104"/>
    </row>
    <row r="367" spans="2:28" ht="20.25" customHeight="1" x14ac:dyDescent="0.25">
      <c r="B367" s="105"/>
      <c r="C367" s="106" t="s">
        <v>419</v>
      </c>
      <c r="D367" s="106"/>
      <c r="E367" s="106"/>
      <c r="F367" s="106"/>
      <c r="G367" s="106"/>
      <c r="H367" s="106"/>
      <c r="I367" s="106"/>
      <c r="J367" s="107">
        <f>J364/D364</f>
        <v>1.4274831611748374E-2</v>
      </c>
    </row>
    <row r="368" spans="2:28" ht="21.75" customHeight="1" x14ac:dyDescent="0.25">
      <c r="B368" s="105" t="s">
        <v>420</v>
      </c>
      <c r="C368" s="106" t="s">
        <v>444</v>
      </c>
      <c r="D368" s="169"/>
      <c r="E368" s="108"/>
      <c r="F368" s="108"/>
      <c r="G368" s="108"/>
      <c r="H368" s="108"/>
      <c r="I368" s="108"/>
      <c r="J368" s="108"/>
    </row>
  </sheetData>
  <sheetProtection sheet="1" objects="1" scenarios="1"/>
  <mergeCells count="10">
    <mergeCell ref="R1:S1"/>
    <mergeCell ref="D2:F2"/>
    <mergeCell ref="G2:H2"/>
    <mergeCell ref="N2:P2"/>
    <mergeCell ref="G3:H3"/>
    <mergeCell ref="D1:F1"/>
    <mergeCell ref="G1:H1"/>
    <mergeCell ref="I1:L1"/>
    <mergeCell ref="N1:P1"/>
    <mergeCell ref="R2:S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90012-6A72-417C-A5EE-B33A081868F9}">
  <dimension ref="A1:T21"/>
  <sheetViews>
    <sheetView workbookViewId="0">
      <selection activeCell="C12" sqref="C12"/>
    </sheetView>
  </sheetViews>
  <sheetFormatPr baseColWidth="10" defaultRowHeight="15" x14ac:dyDescent="0.25"/>
  <cols>
    <col min="2" max="2" width="18.85546875" customWidth="1"/>
    <col min="11" max="11" width="12.5703125" customWidth="1"/>
  </cols>
  <sheetData>
    <row r="1" spans="1:20" ht="33" customHeight="1" x14ac:dyDescent="0.25">
      <c r="A1" s="48"/>
      <c r="B1" s="2"/>
      <c r="C1" s="232" t="s">
        <v>433</v>
      </c>
      <c r="D1" s="232"/>
      <c r="E1" s="232"/>
      <c r="F1" s="233" t="s">
        <v>384</v>
      </c>
      <c r="G1" s="233"/>
      <c r="H1" s="233" t="s">
        <v>434</v>
      </c>
      <c r="I1" s="233"/>
      <c r="J1" s="233"/>
      <c r="K1" s="4" t="s">
        <v>385</v>
      </c>
      <c r="L1" s="49" t="s">
        <v>5</v>
      </c>
      <c r="M1" s="44"/>
      <c r="N1" s="234" t="s">
        <v>386</v>
      </c>
      <c r="O1" s="235"/>
      <c r="Q1" s="125"/>
    </row>
    <row r="2" spans="1:20" x14ac:dyDescent="0.25">
      <c r="A2" s="113"/>
      <c r="B2" s="114"/>
      <c r="C2" s="236" t="s">
        <v>445</v>
      </c>
      <c r="D2" s="236"/>
      <c r="E2" s="236"/>
      <c r="F2" s="237" t="str">
        <f>C2</f>
        <v>Jan-aug</v>
      </c>
      <c r="G2" s="237"/>
      <c r="H2" s="237" t="str">
        <f>C2</f>
        <v>Jan-aug</v>
      </c>
      <c r="I2" s="238"/>
      <c r="J2" s="238"/>
      <c r="K2" s="110" t="s">
        <v>387</v>
      </c>
      <c r="L2" s="111" t="s">
        <v>11</v>
      </c>
      <c r="M2" s="112"/>
      <c r="N2" s="239" t="str">
        <f>C2</f>
        <v>Jan-aug</v>
      </c>
      <c r="O2" s="240"/>
      <c r="P2" s="26"/>
      <c r="Q2" s="241" t="str">
        <f>N2</f>
        <v>Jan-aug</v>
      </c>
      <c r="R2" s="242"/>
      <c r="S2" s="243"/>
      <c r="T2" s="243"/>
    </row>
    <row r="3" spans="1:20" x14ac:dyDescent="0.25">
      <c r="C3" s="244"/>
      <c r="D3" s="245"/>
      <c r="E3" s="46" t="s">
        <v>13</v>
      </c>
      <c r="F3" s="3"/>
      <c r="G3" s="3"/>
      <c r="H3" s="246"/>
      <c r="I3" s="246"/>
      <c r="J3" s="47" t="s">
        <v>19</v>
      </c>
      <c r="K3" s="109" t="str">
        <f>RIGHT(C2,4)</f>
        <v>-aug</v>
      </c>
      <c r="L3" s="197" t="s">
        <v>437</v>
      </c>
      <c r="M3" s="44"/>
      <c r="N3" s="122" t="s">
        <v>388</v>
      </c>
      <c r="O3" s="50" t="s">
        <v>388</v>
      </c>
      <c r="Q3" s="247" t="s">
        <v>423</v>
      </c>
      <c r="R3" s="248"/>
      <c r="S3" s="249"/>
      <c r="T3" s="250"/>
    </row>
    <row r="4" spans="1:20" x14ac:dyDescent="0.25">
      <c r="A4" s="48" t="s">
        <v>382</v>
      </c>
      <c r="B4" s="2" t="s">
        <v>383</v>
      </c>
      <c r="C4" s="115" t="s">
        <v>20</v>
      </c>
      <c r="D4" s="115" t="s">
        <v>21</v>
      </c>
      <c r="E4" s="115" t="s">
        <v>22</v>
      </c>
      <c r="F4" s="115" t="s">
        <v>21</v>
      </c>
      <c r="G4" s="115" t="s">
        <v>20</v>
      </c>
      <c r="H4" s="115" t="s">
        <v>20</v>
      </c>
      <c r="I4" s="115" t="s">
        <v>21</v>
      </c>
      <c r="J4" s="115" t="s">
        <v>24</v>
      </c>
      <c r="K4" s="116" t="s">
        <v>389</v>
      </c>
      <c r="L4" s="117"/>
      <c r="M4" s="118"/>
      <c r="N4" s="123" t="s">
        <v>25</v>
      </c>
      <c r="O4" s="119" t="s">
        <v>418</v>
      </c>
      <c r="P4" s="120"/>
      <c r="Q4" s="127" t="s">
        <v>25</v>
      </c>
      <c r="R4" s="121" t="s">
        <v>390</v>
      </c>
      <c r="S4" s="21"/>
      <c r="T4" s="21"/>
    </row>
    <row r="5" spans="1:20" x14ac:dyDescent="0.25">
      <c r="A5" s="5"/>
      <c r="B5" s="5"/>
      <c r="C5" s="210">
        <v>1</v>
      </c>
      <c r="D5" s="6">
        <v>2</v>
      </c>
      <c r="E5" s="6">
        <v>3</v>
      </c>
      <c r="F5" s="6"/>
      <c r="G5" s="6"/>
      <c r="H5" s="6"/>
      <c r="I5" s="6"/>
      <c r="J5" s="6"/>
      <c r="K5" s="210" t="s">
        <v>439</v>
      </c>
      <c r="L5" s="51"/>
      <c r="M5" s="29"/>
      <c r="N5" s="124"/>
      <c r="O5" s="6"/>
      <c r="Q5" s="213"/>
      <c r="R5" s="214"/>
      <c r="S5" s="22"/>
      <c r="T5" s="22"/>
    </row>
    <row r="6" spans="1:20" x14ac:dyDescent="0.25">
      <c r="A6" s="8"/>
      <c r="B6" s="9"/>
      <c r="C6" s="10"/>
      <c r="D6" s="10"/>
      <c r="E6" s="10"/>
      <c r="F6" s="10"/>
      <c r="G6" s="10"/>
      <c r="H6" s="10"/>
      <c r="I6" s="10"/>
      <c r="J6" s="10"/>
      <c r="K6" s="11"/>
      <c r="L6" s="12"/>
      <c r="N6" s="125"/>
      <c r="Q6" s="128"/>
      <c r="R6" s="23"/>
      <c r="S6" s="23"/>
      <c r="T6" s="23"/>
    </row>
    <row r="7" spans="1:20" x14ac:dyDescent="0.25">
      <c r="A7" s="19">
        <v>3</v>
      </c>
      <c r="B7" t="s">
        <v>26</v>
      </c>
      <c r="C7" s="198">
        <v>4491688</v>
      </c>
      <c r="D7" s="52">
        <f t="shared" ref="D7:D17" si="0">C7*1000/L7</f>
        <v>6334.9134107246873</v>
      </c>
      <c r="E7" s="37">
        <f t="shared" ref="E7:E17" si="1">D7/D$19</f>
        <v>1.3447468066196124</v>
      </c>
      <c r="F7" s="53">
        <f t="shared" ref="F7:F17" si="2">($D$19-D7)*0.875</f>
        <v>-1421.0470797048381</v>
      </c>
      <c r="G7" s="52">
        <f t="shared" ref="G7:G17" si="3">(F7*L7)/1000</f>
        <v>-1007574.9582526793</v>
      </c>
      <c r="H7" s="52">
        <f>G7+C7</f>
        <v>3484113.0417473204</v>
      </c>
      <c r="I7" s="54">
        <f t="shared" ref="I7:I17" si="4">H7*1000/L7</f>
        <v>4913.866331019849</v>
      </c>
      <c r="J7" s="37">
        <f t="shared" ref="J7:J17" si="5">I7/I$19</f>
        <v>1.0430933508274516</v>
      </c>
      <c r="K7" s="215">
        <v>-39277.703032427933</v>
      </c>
      <c r="L7" s="63">
        <v>709037</v>
      </c>
      <c r="N7" s="126">
        <f>(C7-Q7)/Q7</f>
        <v>-2.4886217619157812E-3</v>
      </c>
      <c r="O7" s="27">
        <f>(D7-R7)/R7</f>
        <v>-1.544574500593936E-2</v>
      </c>
      <c r="Q7" s="1">
        <v>4502894</v>
      </c>
      <c r="R7" s="24">
        <v>6434.2959045592697</v>
      </c>
      <c r="S7" s="24"/>
      <c r="T7" s="1"/>
    </row>
    <row r="8" spans="1:20" x14ac:dyDescent="0.25">
      <c r="A8" s="19">
        <v>11</v>
      </c>
      <c r="B8" t="s">
        <v>392</v>
      </c>
      <c r="C8" s="198">
        <v>2477918</v>
      </c>
      <c r="D8" s="52">
        <f t="shared" si="0"/>
        <v>5032.8384279475986</v>
      </c>
      <c r="E8" s="37">
        <f t="shared" si="1"/>
        <v>1.0683482102150448</v>
      </c>
      <c r="F8" s="53">
        <f t="shared" si="2"/>
        <v>-281.73146977488545</v>
      </c>
      <c r="G8" s="52">
        <f t="shared" si="3"/>
        <v>-138710.48914366486</v>
      </c>
      <c r="H8" s="52">
        <f t="shared" ref="H8:H17" si="6">G8+C8</f>
        <v>2339207.5108563351</v>
      </c>
      <c r="I8" s="54">
        <f t="shared" si="4"/>
        <v>4751.1069581727124</v>
      </c>
      <c r="J8" s="37">
        <f t="shared" si="5"/>
        <v>1.0085435262768805</v>
      </c>
      <c r="K8" s="215">
        <v>-310.17611301108263</v>
      </c>
      <c r="L8" s="63">
        <v>492350</v>
      </c>
      <c r="N8" s="126">
        <f>(C8-Q8)/Q8</f>
        <v>3.1634295560025003E-3</v>
      </c>
      <c r="O8" s="27">
        <f t="shared" ref="O8:O17" si="7">(D8-R8)/R8</f>
        <v>-1.0188311997527479E-2</v>
      </c>
      <c r="Q8" s="1">
        <v>2470104</v>
      </c>
      <c r="R8" s="24">
        <v>5084.6423506114697</v>
      </c>
      <c r="S8" s="24"/>
      <c r="T8" s="1"/>
    </row>
    <row r="9" spans="1:20" x14ac:dyDescent="0.25">
      <c r="A9" s="20">
        <v>15</v>
      </c>
      <c r="B9" t="s">
        <v>393</v>
      </c>
      <c r="C9" s="198">
        <v>1142370</v>
      </c>
      <c r="D9" s="52">
        <f t="shared" si="0"/>
        <v>4256.7771505226092</v>
      </c>
      <c r="E9" s="37">
        <f t="shared" si="1"/>
        <v>0.9036094273941746</v>
      </c>
      <c r="F9" s="53">
        <f t="shared" si="2"/>
        <v>397.32214797198026</v>
      </c>
      <c r="G9" s="52">
        <f t="shared" si="3"/>
        <v>106627.35824050049</v>
      </c>
      <c r="H9" s="52">
        <f t="shared" si="6"/>
        <v>1248997.3582405006</v>
      </c>
      <c r="I9" s="54">
        <f t="shared" si="4"/>
        <v>4654.0992984945897</v>
      </c>
      <c r="J9" s="37">
        <f t="shared" si="5"/>
        <v>0.98795117842427183</v>
      </c>
      <c r="K9" s="215">
        <v>5490.9165213908855</v>
      </c>
      <c r="L9" s="63">
        <v>268365</v>
      </c>
      <c r="N9" s="126">
        <f t="shared" ref="N9:N17" si="8">(C9-Q9)/Q9</f>
        <v>-1.0257241106246789E-2</v>
      </c>
      <c r="O9" s="27">
        <f t="shared" si="7"/>
        <v>-1.9540055646650914E-2</v>
      </c>
      <c r="Q9" s="1">
        <v>1154209</v>
      </c>
      <c r="R9" s="24">
        <v>4341.6125003761545</v>
      </c>
      <c r="S9" s="24"/>
      <c r="T9" s="1"/>
    </row>
    <row r="10" spans="1:20" x14ac:dyDescent="0.25">
      <c r="A10" s="20">
        <v>18</v>
      </c>
      <c r="B10" t="s">
        <v>394</v>
      </c>
      <c r="C10" s="198">
        <v>1007055</v>
      </c>
      <c r="D10" s="52">
        <f t="shared" si="0"/>
        <v>4177.1955003235389</v>
      </c>
      <c r="E10" s="37">
        <f t="shared" si="1"/>
        <v>0.88671619412763236</v>
      </c>
      <c r="F10" s="53">
        <f t="shared" si="2"/>
        <v>466.95609189616675</v>
      </c>
      <c r="G10" s="52">
        <f t="shared" si="3"/>
        <v>112575.64245869547</v>
      </c>
      <c r="H10" s="52">
        <f t="shared" si="6"/>
        <v>1119630.6424586955</v>
      </c>
      <c r="I10" s="54">
        <f t="shared" si="4"/>
        <v>4644.151592219705</v>
      </c>
      <c r="J10" s="37">
        <f t="shared" si="5"/>
        <v>0.98583952426595389</v>
      </c>
      <c r="K10" s="215">
        <v>6218.9473031802918</v>
      </c>
      <c r="L10" s="63">
        <v>241084</v>
      </c>
      <c r="N10" s="126">
        <f t="shared" si="8"/>
        <v>-3.7527680319901828E-2</v>
      </c>
      <c r="O10" s="27">
        <f t="shared" si="7"/>
        <v>-4.1096769325368737E-2</v>
      </c>
      <c r="Q10" s="1">
        <v>1046321</v>
      </c>
      <c r="R10" s="24">
        <v>4356.2221574586783</v>
      </c>
      <c r="S10" s="24"/>
      <c r="T10" s="1"/>
    </row>
    <row r="11" spans="1:20" x14ac:dyDescent="0.25">
      <c r="A11" s="20">
        <v>30</v>
      </c>
      <c r="B11" t="s">
        <v>395</v>
      </c>
      <c r="C11" s="198">
        <v>6233246</v>
      </c>
      <c r="D11" s="52">
        <f t="shared" si="0"/>
        <v>4823.5940509548918</v>
      </c>
      <c r="E11" s="37">
        <f t="shared" si="1"/>
        <v>1.023930758938175</v>
      </c>
      <c r="F11" s="53">
        <f t="shared" si="2"/>
        <v>-98.64263990626705</v>
      </c>
      <c r="G11" s="52">
        <f t="shared" si="3"/>
        <v>-127470.06363511443</v>
      </c>
      <c r="H11" s="52">
        <f t="shared" si="6"/>
        <v>6105775.9363648854</v>
      </c>
      <c r="I11" s="54">
        <f t="shared" si="4"/>
        <v>4724.9514110486243</v>
      </c>
      <c r="J11" s="37">
        <f t="shared" si="5"/>
        <v>1.0029913448672718</v>
      </c>
      <c r="K11" s="215">
        <v>-9553.8370749026217</v>
      </c>
      <c r="L11" s="63">
        <v>1292241</v>
      </c>
      <c r="N11" s="126">
        <f t="shared" si="8"/>
        <v>-9.5961939996259717E-3</v>
      </c>
      <c r="O11" s="27">
        <f t="shared" si="7"/>
        <v>-2.7232364017350602E-2</v>
      </c>
      <c r="Q11" s="1">
        <v>6293641</v>
      </c>
      <c r="R11" s="24">
        <v>4958.6292476540893</v>
      </c>
      <c r="S11" s="24"/>
      <c r="T11" s="1"/>
    </row>
    <row r="12" spans="1:20" x14ac:dyDescent="0.25">
      <c r="A12" s="20">
        <v>34</v>
      </c>
      <c r="B12" t="s">
        <v>396</v>
      </c>
      <c r="C12" s="198">
        <v>1415159</v>
      </c>
      <c r="D12" s="52">
        <f t="shared" si="0"/>
        <v>3787.6149539113771</v>
      </c>
      <c r="E12" s="37">
        <f t="shared" si="1"/>
        <v>0.80401779531101025</v>
      </c>
      <c r="F12" s="53">
        <f t="shared" si="2"/>
        <v>807.83907000680824</v>
      </c>
      <c r="G12" s="52">
        <f t="shared" si="3"/>
        <v>301831.29604850378</v>
      </c>
      <c r="H12" s="52">
        <f t="shared" si="6"/>
        <v>1716990.2960485038</v>
      </c>
      <c r="I12" s="54">
        <f t="shared" si="4"/>
        <v>4595.4540239181861</v>
      </c>
      <c r="J12" s="37">
        <f t="shared" si="5"/>
        <v>0.97550222441387646</v>
      </c>
      <c r="K12" s="215">
        <v>8380.0964704945218</v>
      </c>
      <c r="L12" s="63">
        <v>373628</v>
      </c>
      <c r="N12" s="126">
        <f t="shared" si="8"/>
        <v>-9.3190551295756086E-3</v>
      </c>
      <c r="O12" s="27">
        <f t="shared" si="7"/>
        <v>-1.5616407694338592E-2</v>
      </c>
      <c r="Q12" s="1">
        <v>1428471</v>
      </c>
      <c r="R12" s="24">
        <v>3847.7022407899735</v>
      </c>
      <c r="S12" s="24"/>
      <c r="T12" s="1"/>
    </row>
    <row r="13" spans="1:20" x14ac:dyDescent="0.25">
      <c r="A13" s="20">
        <v>38</v>
      </c>
      <c r="B13" t="s">
        <v>397</v>
      </c>
      <c r="C13" s="198">
        <v>1817154</v>
      </c>
      <c r="D13" s="52">
        <f t="shared" si="0"/>
        <v>4234.7932071936448</v>
      </c>
      <c r="E13" s="37">
        <f t="shared" si="1"/>
        <v>0.89894277519676913</v>
      </c>
      <c r="F13" s="53">
        <f t="shared" si="2"/>
        <v>416.55809838482412</v>
      </c>
      <c r="G13" s="52">
        <f t="shared" si="3"/>
        <v>178745.49657502642</v>
      </c>
      <c r="H13" s="52">
        <f t="shared" si="6"/>
        <v>1995899.4965750263</v>
      </c>
      <c r="I13" s="54">
        <f t="shared" si="4"/>
        <v>4651.3513055784679</v>
      </c>
      <c r="J13" s="37">
        <f t="shared" si="5"/>
        <v>0.98736784689959589</v>
      </c>
      <c r="K13" s="215">
        <v>2040.7142380539444</v>
      </c>
      <c r="L13" s="63">
        <v>429101</v>
      </c>
      <c r="N13" s="126">
        <f t="shared" si="8"/>
        <v>-9.30908845078777E-3</v>
      </c>
      <c r="O13" s="27">
        <f t="shared" si="7"/>
        <v>-1.9165181774745493E-2</v>
      </c>
      <c r="Q13" s="1">
        <v>1834229</v>
      </c>
      <c r="R13" s="24">
        <v>4317.5396391985541</v>
      </c>
      <c r="S13" s="24"/>
      <c r="T13" s="1"/>
    </row>
    <row r="14" spans="1:20" x14ac:dyDescent="0.25">
      <c r="A14" s="20">
        <v>42</v>
      </c>
      <c r="B14" t="s">
        <v>398</v>
      </c>
      <c r="C14" s="198">
        <v>1244178</v>
      </c>
      <c r="D14" s="52">
        <f t="shared" si="0"/>
        <v>3936.6368086163311</v>
      </c>
      <c r="E14" s="37">
        <f t="shared" si="1"/>
        <v>0.83565148155710123</v>
      </c>
      <c r="F14" s="53">
        <f t="shared" si="2"/>
        <v>677.44494713997358</v>
      </c>
      <c r="G14" s="52">
        <f t="shared" si="3"/>
        <v>214107.15298853579</v>
      </c>
      <c r="H14" s="52">
        <f t="shared" si="6"/>
        <v>1458285.1529885358</v>
      </c>
      <c r="I14" s="54">
        <f t="shared" si="4"/>
        <v>4614.081755756305</v>
      </c>
      <c r="J14" s="37">
        <f t="shared" si="5"/>
        <v>0.97945643519463776</v>
      </c>
      <c r="K14" s="215">
        <v>5553.5803080770129</v>
      </c>
      <c r="L14" s="63">
        <v>316051</v>
      </c>
      <c r="N14" s="126">
        <f t="shared" si="8"/>
        <v>-1.6040048716448128E-2</v>
      </c>
      <c r="O14" s="27">
        <f t="shared" si="7"/>
        <v>-3.1348119503951402E-2</v>
      </c>
      <c r="Q14" s="1">
        <v>1264460</v>
      </c>
      <c r="R14" s="24">
        <v>4064.0367172986557</v>
      </c>
      <c r="S14" s="24"/>
      <c r="T14" s="1"/>
    </row>
    <row r="15" spans="1:20" x14ac:dyDescent="0.25">
      <c r="A15" s="20">
        <v>46</v>
      </c>
      <c r="B15" t="s">
        <v>399</v>
      </c>
      <c r="C15" s="198">
        <v>2985811</v>
      </c>
      <c r="D15" s="52">
        <f t="shared" si="0"/>
        <v>4620.5321840592378</v>
      </c>
      <c r="E15" s="37">
        <f t="shared" si="1"/>
        <v>0.98082570298084182</v>
      </c>
      <c r="F15" s="53">
        <f t="shared" si="2"/>
        <v>79.036493627430218</v>
      </c>
      <c r="G15" s="52">
        <f t="shared" si="3"/>
        <v>51073.777364513546</v>
      </c>
      <c r="H15" s="52">
        <f t="shared" si="6"/>
        <v>3036884.7773645134</v>
      </c>
      <c r="I15" s="54">
        <f t="shared" si="4"/>
        <v>4699.5686776866678</v>
      </c>
      <c r="J15" s="37">
        <f t="shared" si="5"/>
        <v>0.99760321287260523</v>
      </c>
      <c r="K15" s="215">
        <v>7494.0346359640462</v>
      </c>
      <c r="L15" s="63">
        <v>646205</v>
      </c>
      <c r="N15" s="126">
        <f t="shared" si="8"/>
        <v>-1.1417100454459069E-2</v>
      </c>
      <c r="O15" s="27">
        <f t="shared" si="7"/>
        <v>-1.8933148435312262E-2</v>
      </c>
      <c r="Q15" s="1">
        <v>3020294</v>
      </c>
      <c r="R15" s="24">
        <v>4709.7016647642567</v>
      </c>
      <c r="S15" s="24"/>
      <c r="T15" s="1"/>
    </row>
    <row r="16" spans="1:20" x14ac:dyDescent="0.25">
      <c r="A16" s="20">
        <v>50</v>
      </c>
      <c r="B16" t="s">
        <v>400</v>
      </c>
      <c r="C16" s="198">
        <v>2031795</v>
      </c>
      <c r="D16" s="52">
        <f t="shared" si="0"/>
        <v>4246.4417831838982</v>
      </c>
      <c r="E16" s="37">
        <f t="shared" si="1"/>
        <v>0.90141548229613377</v>
      </c>
      <c r="F16" s="53">
        <f t="shared" si="2"/>
        <v>406.36559439335235</v>
      </c>
      <c r="G16" s="52">
        <f t="shared" si="3"/>
        <v>194433.74594938732</v>
      </c>
      <c r="H16" s="52">
        <f t="shared" si="6"/>
        <v>2226228.7459493876</v>
      </c>
      <c r="I16" s="54">
        <f t="shared" si="4"/>
        <v>4652.8073775772518</v>
      </c>
      <c r="J16" s="37">
        <f t="shared" si="5"/>
        <v>0.98767693528701694</v>
      </c>
      <c r="K16" s="215">
        <v>8175.204247908463</v>
      </c>
      <c r="L16" s="63">
        <v>478470</v>
      </c>
      <c r="N16" s="126">
        <f t="shared" si="8"/>
        <v>1.6379772201909806E-2</v>
      </c>
      <c r="O16" s="27">
        <f t="shared" si="7"/>
        <v>7.1627432730655659E-3</v>
      </c>
      <c r="Q16" s="1">
        <v>1999051</v>
      </c>
      <c r="R16" s="24">
        <v>4216.2419247001353</v>
      </c>
      <c r="S16" s="24"/>
      <c r="T16" s="1"/>
    </row>
    <row r="17" spans="1:20" x14ac:dyDescent="0.25">
      <c r="A17" s="20">
        <v>54</v>
      </c>
      <c r="B17" t="s">
        <v>401</v>
      </c>
      <c r="C17" s="198">
        <v>1011459</v>
      </c>
      <c r="D17" s="52">
        <f t="shared" si="0"/>
        <v>4171.7907049642818</v>
      </c>
      <c r="E17" s="37">
        <f t="shared" si="1"/>
        <v>0.88556888858001603</v>
      </c>
      <c r="F17" s="53">
        <f t="shared" si="2"/>
        <v>471.68528783551676</v>
      </c>
      <c r="G17" s="52">
        <f t="shared" si="3"/>
        <v>114361.04140629672</v>
      </c>
      <c r="H17" s="52">
        <f t="shared" si="6"/>
        <v>1125820.0414062967</v>
      </c>
      <c r="I17" s="54">
        <f t="shared" si="4"/>
        <v>4643.4759927997984</v>
      </c>
      <c r="J17" s="37">
        <f t="shared" si="5"/>
        <v>0.98569611107250199</v>
      </c>
      <c r="K17" s="215">
        <v>5788.2224952742981</v>
      </c>
      <c r="L17" s="63">
        <v>242452</v>
      </c>
      <c r="N17" s="126">
        <f t="shared" si="8"/>
        <v>-9.1788144733349064E-3</v>
      </c>
      <c r="O17" s="27">
        <f t="shared" si="7"/>
        <v>-1.210486981145165E-2</v>
      </c>
      <c r="Q17" s="1">
        <v>1020829</v>
      </c>
      <c r="R17" s="24">
        <v>4222.9084621239699</v>
      </c>
      <c r="S17" s="24"/>
      <c r="T17" s="1"/>
    </row>
    <row r="18" spans="1:20" x14ac:dyDescent="0.25">
      <c r="A18" s="13"/>
      <c r="B18" s="8"/>
      <c r="C18" s="55"/>
      <c r="D18" s="52"/>
      <c r="E18" s="37"/>
      <c r="F18" s="56"/>
      <c r="G18" s="52"/>
      <c r="H18" s="52"/>
      <c r="I18" s="54"/>
      <c r="J18" s="37"/>
      <c r="K18" s="57"/>
      <c r="L18" s="14"/>
      <c r="N18" s="126"/>
      <c r="O18" s="27"/>
      <c r="Q18" s="15"/>
      <c r="R18" s="15"/>
      <c r="S18" s="15"/>
      <c r="T18" s="25"/>
    </row>
    <row r="19" spans="1:20" x14ac:dyDescent="0.25">
      <c r="A19" s="16" t="s">
        <v>380</v>
      </c>
      <c r="B19" s="17"/>
      <c r="C19" s="58">
        <f>SUM(C7:C17)</f>
        <v>25857833</v>
      </c>
      <c r="D19" s="58">
        <f>C19*1000/L19</f>
        <v>4710.8596053477295</v>
      </c>
      <c r="E19" s="59">
        <f>D19/D$19</f>
        <v>1</v>
      </c>
      <c r="F19" s="60"/>
      <c r="G19" s="58">
        <f>SUM(G7:G17)</f>
        <v>8.149072527885437E-10</v>
      </c>
      <c r="H19" s="58">
        <f>SUM(H7:H18)</f>
        <v>25857833</v>
      </c>
      <c r="I19" s="61">
        <f>H19*1000/L19</f>
        <v>4710.8596053477295</v>
      </c>
      <c r="J19" s="59">
        <f>I19/I$19</f>
        <v>1</v>
      </c>
      <c r="K19" s="62">
        <f>SUM(K7:K17)</f>
        <v>1.8262653611600399E-9</v>
      </c>
      <c r="L19" s="18">
        <f>SUM(L7:L17)</f>
        <v>5488984</v>
      </c>
      <c r="N19" s="218">
        <f>(C19-Q19)/Q19</f>
        <v>-6.7859947240014526E-3</v>
      </c>
      <c r="O19" s="131">
        <f>(D19-R19)/R19</f>
        <v>-1.8314838155163826E-2</v>
      </c>
      <c r="Q19" s="130">
        <f>SUM(Q7:Q18)</f>
        <v>26034503</v>
      </c>
      <c r="R19" s="221">
        <v>4798.7478964180591</v>
      </c>
      <c r="S19" s="15"/>
      <c r="T19" s="24"/>
    </row>
    <row r="21" spans="1:20" x14ac:dyDescent="0.25">
      <c r="A21" s="64" t="s">
        <v>421</v>
      </c>
      <c r="B21" s="176" t="s">
        <v>444</v>
      </c>
      <c r="C21" s="65"/>
      <c r="D21" s="65"/>
      <c r="E21" s="65"/>
      <c r="O21" s="66"/>
      <c r="Q21" s="45"/>
    </row>
  </sheetData>
  <sheetProtection sheet="1" objects="1" scenarios="1"/>
  <mergeCells count="14">
    <mergeCell ref="Q2:R2"/>
    <mergeCell ref="S2:T2"/>
    <mergeCell ref="C3:D3"/>
    <mergeCell ref="H3:I3"/>
    <mergeCell ref="Q3:R3"/>
    <mergeCell ref="S3:T3"/>
    <mergeCell ref="C1:E1"/>
    <mergeCell ref="F1:G1"/>
    <mergeCell ref="H1:J1"/>
    <mergeCell ref="N1:O1"/>
    <mergeCell ref="C2:E2"/>
    <mergeCell ref="F2:G2"/>
    <mergeCell ref="H2:J2"/>
    <mergeCell ref="N2:O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731D-BFF1-46DE-95F0-186DFB26424E}">
  <dimension ref="A1:S63"/>
  <sheetViews>
    <sheetView tabSelected="1" zoomScale="90" zoomScaleNormal="90" workbookViewId="0">
      <selection activeCell="M6" sqref="M6"/>
    </sheetView>
  </sheetViews>
  <sheetFormatPr baseColWidth="10" defaultColWidth="11.5703125" defaultRowHeight="15" x14ac:dyDescent="0.25"/>
  <cols>
    <col min="1" max="1" width="23" style="29" customWidth="1"/>
    <col min="2" max="2" width="12.85546875" style="29" customWidth="1"/>
    <col min="3" max="4" width="13.85546875" style="29" customWidth="1"/>
    <col min="5" max="5" width="12.5703125" style="29" bestFit="1" customWidth="1"/>
    <col min="6" max="6" width="11.5703125" style="29" bestFit="1" customWidth="1"/>
    <col min="7" max="8" width="12.140625" style="29" customWidth="1"/>
    <col min="9" max="9" width="14.85546875" style="29" customWidth="1"/>
    <col min="10" max="12" width="14.5703125" style="29" customWidth="1"/>
    <col min="13" max="13" width="13.85546875" style="29" customWidth="1"/>
    <col min="14" max="14" width="11.5703125" style="29" bestFit="1" customWidth="1"/>
    <col min="15" max="15" width="15.28515625" style="29" bestFit="1" customWidth="1"/>
    <col min="16" max="16" width="11.5703125" style="29"/>
    <col min="17" max="17" width="13.85546875" style="29" bestFit="1" customWidth="1"/>
    <col min="18" max="18" width="12.28515625" style="29" customWidth="1"/>
    <col min="19" max="16384" width="11.5703125" style="29"/>
  </cols>
  <sheetData>
    <row r="1" spans="1:17" x14ac:dyDescent="0.25">
      <c r="A1" s="137" t="s">
        <v>402</v>
      </c>
      <c r="B1" s="251" t="s">
        <v>440</v>
      </c>
      <c r="C1" s="251"/>
      <c r="D1" s="251"/>
      <c r="E1" s="212"/>
      <c r="F1" s="251" t="s">
        <v>441</v>
      </c>
      <c r="G1" s="251"/>
      <c r="H1" s="251"/>
      <c r="I1" s="212"/>
      <c r="J1" s="252" t="s">
        <v>442</v>
      </c>
      <c r="K1" s="252"/>
      <c r="L1" s="252"/>
    </row>
    <row r="2" spans="1:17" x14ac:dyDescent="0.25">
      <c r="A2" s="138"/>
      <c r="B2" s="136">
        <v>2021</v>
      </c>
      <c r="C2" s="136">
        <v>2022</v>
      </c>
      <c r="D2" s="136">
        <v>2023</v>
      </c>
      <c r="E2" s="136"/>
      <c r="F2" s="136">
        <f>B2</f>
        <v>2021</v>
      </c>
      <c r="G2" s="136">
        <f>C2</f>
        <v>2022</v>
      </c>
      <c r="H2" s="136">
        <f>D2</f>
        <v>2023</v>
      </c>
      <c r="I2" s="136"/>
      <c r="J2" s="136">
        <f>F2</f>
        <v>2021</v>
      </c>
      <c r="K2" s="136">
        <f>G2</f>
        <v>2022</v>
      </c>
      <c r="L2" s="136">
        <f>H2</f>
        <v>2023</v>
      </c>
    </row>
    <row r="3" spans="1:17" x14ac:dyDescent="0.25">
      <c r="A3" s="7" t="s">
        <v>391</v>
      </c>
      <c r="B3" s="28">
        <v>21035195</v>
      </c>
      <c r="C3" s="28">
        <v>25046985</v>
      </c>
      <c r="D3" s="28">
        <f>25063955</f>
        <v>25063955</v>
      </c>
      <c r="E3" s="7"/>
      <c r="F3" s="28">
        <v>4256424</v>
      </c>
      <c r="G3" s="28">
        <v>5183875</v>
      </c>
      <c r="H3" s="28">
        <v>4993742</v>
      </c>
      <c r="I3" s="7"/>
      <c r="J3" s="28">
        <f t="shared" ref="J3:J14" si="0">B3+F3</f>
        <v>25291619</v>
      </c>
      <c r="K3" s="28">
        <f t="shared" ref="K3:K14" si="1">C3+G3</f>
        <v>30230860</v>
      </c>
      <c r="L3" s="28">
        <f t="shared" ref="L3:L14" si="2">D3+H3</f>
        <v>30057697</v>
      </c>
      <c r="O3" s="166"/>
      <c r="P3" s="166"/>
      <c r="Q3" s="166"/>
    </row>
    <row r="4" spans="1:17" x14ac:dyDescent="0.25">
      <c r="A4" s="7" t="s">
        <v>403</v>
      </c>
      <c r="B4" s="28">
        <v>22196274</v>
      </c>
      <c r="C4" s="28">
        <v>26348339</v>
      </c>
      <c r="D4" s="28">
        <v>26304885</v>
      </c>
      <c r="E4" s="7"/>
      <c r="F4" s="28">
        <v>4477215</v>
      </c>
      <c r="G4" s="28">
        <v>5437205</v>
      </c>
      <c r="H4" s="211">
        <v>5229541</v>
      </c>
      <c r="I4" s="28"/>
      <c r="J4" s="28">
        <f t="shared" si="0"/>
        <v>26673489</v>
      </c>
      <c r="K4" s="28">
        <f t="shared" si="1"/>
        <v>31785544</v>
      </c>
      <c r="L4" s="28">
        <f t="shared" si="2"/>
        <v>31534426</v>
      </c>
      <c r="N4" s="220"/>
      <c r="O4" s="166"/>
      <c r="P4" s="166"/>
    </row>
    <row r="5" spans="1:17" x14ac:dyDescent="0.25">
      <c r="A5" s="7" t="s">
        <v>404</v>
      </c>
      <c r="B5" s="28">
        <v>53484714</v>
      </c>
      <c r="C5" s="28">
        <f>58238448</f>
        <v>58238448</v>
      </c>
      <c r="D5" s="28">
        <v>60452989</v>
      </c>
      <c r="E5" s="28"/>
      <c r="F5" s="28">
        <v>10944789</v>
      </c>
      <c r="G5" s="28">
        <v>11795438</v>
      </c>
      <c r="H5" s="28">
        <v>11982449</v>
      </c>
      <c r="I5" s="28"/>
      <c r="J5" s="28">
        <f t="shared" si="0"/>
        <v>64429503</v>
      </c>
      <c r="K5" s="28">
        <f t="shared" si="1"/>
        <v>70033886</v>
      </c>
      <c r="L5" s="28">
        <f t="shared" si="2"/>
        <v>72435438</v>
      </c>
      <c r="N5" s="220"/>
      <c r="O5" s="166"/>
    </row>
    <row r="6" spans="1:17" x14ac:dyDescent="0.25">
      <c r="A6" s="7" t="s">
        <v>405</v>
      </c>
      <c r="B6" s="28">
        <v>55218728</v>
      </c>
      <c r="C6" s="28">
        <v>60397398</v>
      </c>
      <c r="D6" s="28">
        <v>62209675</v>
      </c>
      <c r="E6" s="28"/>
      <c r="F6" s="28">
        <v>11281613</v>
      </c>
      <c r="G6" s="28">
        <v>12221762</v>
      </c>
      <c r="H6" s="28">
        <v>12319395</v>
      </c>
      <c r="I6" s="28"/>
      <c r="J6" s="28">
        <f t="shared" si="0"/>
        <v>66500341</v>
      </c>
      <c r="K6" s="28">
        <f t="shared" si="1"/>
        <v>72619160</v>
      </c>
      <c r="L6" s="28">
        <f t="shared" si="2"/>
        <v>74529070</v>
      </c>
      <c r="N6" s="220"/>
      <c r="O6" s="166"/>
    </row>
    <row r="7" spans="1:17" x14ac:dyDescent="0.25">
      <c r="A7" s="7" t="s">
        <v>406</v>
      </c>
      <c r="B7" s="28">
        <v>86991741</v>
      </c>
      <c r="C7" s="28">
        <v>97791092</v>
      </c>
      <c r="D7" s="28">
        <v>99697151</v>
      </c>
      <c r="E7" s="28"/>
      <c r="F7" s="28">
        <v>17844123</v>
      </c>
      <c r="G7" s="28">
        <v>19699908</v>
      </c>
      <c r="H7" s="28">
        <v>19731661</v>
      </c>
      <c r="I7" s="28"/>
      <c r="J7" s="28">
        <f t="shared" si="0"/>
        <v>104835864</v>
      </c>
      <c r="K7" s="28">
        <f t="shared" si="1"/>
        <v>117491000</v>
      </c>
      <c r="L7" s="28">
        <f t="shared" si="2"/>
        <v>119428812</v>
      </c>
      <c r="N7" s="166"/>
      <c r="O7" s="166"/>
      <c r="P7" s="166"/>
    </row>
    <row r="8" spans="1:17" x14ac:dyDescent="0.25">
      <c r="A8" s="7" t="s">
        <v>407</v>
      </c>
      <c r="B8" s="28">
        <v>90692438</v>
      </c>
      <c r="C8" s="28">
        <v>102840296</v>
      </c>
      <c r="D8" s="28">
        <v>104847661</v>
      </c>
      <c r="E8" s="28"/>
      <c r="F8" s="28">
        <v>18598039</v>
      </c>
      <c r="G8" s="28">
        <v>20707889</v>
      </c>
      <c r="H8" s="28">
        <v>20742396</v>
      </c>
      <c r="I8" s="28"/>
      <c r="J8" s="28">
        <f t="shared" si="0"/>
        <v>109290477</v>
      </c>
      <c r="K8" s="28">
        <f t="shared" si="1"/>
        <v>123548185</v>
      </c>
      <c r="L8" s="28">
        <f t="shared" si="2"/>
        <v>125590057</v>
      </c>
      <c r="N8" s="166"/>
      <c r="O8" s="166"/>
      <c r="P8" s="166"/>
      <c r="Q8" s="166"/>
    </row>
    <row r="9" spans="1:17" x14ac:dyDescent="0.25">
      <c r="A9" s="7" t="s">
        <v>408</v>
      </c>
      <c r="B9" s="28">
        <v>112974018</v>
      </c>
      <c r="C9" s="28">
        <v>124903414</v>
      </c>
      <c r="D9" s="28">
        <v>127895476</v>
      </c>
      <c r="E9" s="28"/>
      <c r="F9" s="28">
        <v>23210943</v>
      </c>
      <c r="G9" s="28">
        <v>25114257</v>
      </c>
      <c r="H9" s="28">
        <v>25309163</v>
      </c>
      <c r="I9" s="28"/>
      <c r="J9" s="28">
        <f t="shared" si="0"/>
        <v>136184961</v>
      </c>
      <c r="K9" s="28">
        <f t="shared" si="1"/>
        <v>150017671</v>
      </c>
      <c r="L9" s="28">
        <f t="shared" si="2"/>
        <v>153204639</v>
      </c>
      <c r="N9" s="166"/>
      <c r="O9" s="166"/>
      <c r="P9" s="166"/>
      <c r="Q9" s="166"/>
    </row>
    <row r="10" spans="1:17" x14ac:dyDescent="0.25">
      <c r="A10" s="7" t="s">
        <v>409</v>
      </c>
      <c r="B10" s="28">
        <v>115926311</v>
      </c>
      <c r="C10" s="28">
        <v>129404724</v>
      </c>
      <c r="D10" s="28">
        <v>130669635</v>
      </c>
      <c r="E10" s="28"/>
      <c r="F10" s="28">
        <v>23805587</v>
      </c>
      <c r="G10" s="28">
        <v>26034503</v>
      </c>
      <c r="H10" s="28">
        <v>25857833</v>
      </c>
      <c r="I10" s="28"/>
      <c r="J10" s="28">
        <f t="shared" si="0"/>
        <v>139731898</v>
      </c>
      <c r="K10" s="28">
        <f t="shared" si="1"/>
        <v>155439227</v>
      </c>
      <c r="L10" s="28">
        <f t="shared" si="2"/>
        <v>156527468</v>
      </c>
      <c r="N10" s="166"/>
      <c r="O10" s="166"/>
      <c r="P10" s="166"/>
    </row>
    <row r="11" spans="1:17" x14ac:dyDescent="0.25">
      <c r="A11" s="7" t="s">
        <v>410</v>
      </c>
      <c r="B11" s="28">
        <v>150576254</v>
      </c>
      <c r="C11" s="28">
        <v>165668406</v>
      </c>
      <c r="D11" s="28"/>
      <c r="E11" s="28"/>
      <c r="F11" s="28">
        <v>30954025</v>
      </c>
      <c r="G11" s="28">
        <v>33286461</v>
      </c>
      <c r="H11" s="28"/>
      <c r="I11" s="28"/>
      <c r="J11" s="28">
        <f t="shared" si="0"/>
        <v>181530279</v>
      </c>
      <c r="K11" s="28">
        <f t="shared" si="1"/>
        <v>198954867</v>
      </c>
      <c r="L11" s="28">
        <f t="shared" si="2"/>
        <v>0</v>
      </c>
    </row>
    <row r="12" spans="1:17" ht="15.75" thickBot="1" x14ac:dyDescent="0.3">
      <c r="A12" s="7" t="s">
        <v>411</v>
      </c>
      <c r="B12" s="28">
        <v>152418472</v>
      </c>
      <c r="C12" s="28">
        <v>167290401</v>
      </c>
      <c r="D12" s="28"/>
      <c r="E12" s="28"/>
      <c r="F12" s="28">
        <v>31323277</v>
      </c>
      <c r="G12" s="28">
        <v>33623340</v>
      </c>
      <c r="H12" s="28"/>
      <c r="I12" s="28"/>
      <c r="J12" s="28">
        <f t="shared" si="0"/>
        <v>183741749</v>
      </c>
      <c r="K12" s="28">
        <f t="shared" si="1"/>
        <v>200913741</v>
      </c>
      <c r="L12" s="28">
        <f t="shared" si="2"/>
        <v>0</v>
      </c>
    </row>
    <row r="13" spans="1:17" x14ac:dyDescent="0.25">
      <c r="A13" s="7" t="s">
        <v>412</v>
      </c>
      <c r="B13" s="28">
        <v>190287729</v>
      </c>
      <c r="C13" s="28">
        <v>216186638</v>
      </c>
      <c r="D13" s="28"/>
      <c r="E13" s="30" t="s">
        <v>21</v>
      </c>
      <c r="F13" s="28">
        <v>39300433</v>
      </c>
      <c r="G13" s="28">
        <v>43645701</v>
      </c>
      <c r="H13" s="28"/>
      <c r="I13" s="30" t="s">
        <v>21</v>
      </c>
      <c r="J13" s="28">
        <f t="shared" si="0"/>
        <v>229588162</v>
      </c>
      <c r="K13" s="28">
        <f t="shared" si="1"/>
        <v>259832339</v>
      </c>
      <c r="L13" s="28">
        <f t="shared" si="2"/>
        <v>0</v>
      </c>
      <c r="M13" s="31"/>
      <c r="N13" s="139"/>
    </row>
    <row r="14" spans="1:17" x14ac:dyDescent="0.25">
      <c r="A14" s="38" t="s">
        <v>413</v>
      </c>
      <c r="B14" s="28">
        <v>195955447</v>
      </c>
      <c r="C14" s="28">
        <v>220842958</v>
      </c>
      <c r="D14" s="28"/>
      <c r="E14" s="202">
        <f>D14*1000/$N$15</f>
        <v>0</v>
      </c>
      <c r="F14" s="28">
        <v>40450518</v>
      </c>
      <c r="G14" s="28">
        <v>44561358</v>
      </c>
      <c r="H14" s="28"/>
      <c r="I14" s="202">
        <f>H14*1000/$N$15</f>
        <v>0</v>
      </c>
      <c r="J14" s="28">
        <f t="shared" si="0"/>
        <v>236405965</v>
      </c>
      <c r="K14" s="28">
        <f t="shared" si="1"/>
        <v>265404316</v>
      </c>
      <c r="L14" s="28">
        <f t="shared" si="2"/>
        <v>0</v>
      </c>
      <c r="N14" s="195" t="s">
        <v>436</v>
      </c>
      <c r="O14" s="195"/>
    </row>
    <row r="15" spans="1:17" x14ac:dyDescent="0.25">
      <c r="A15" s="133" t="s">
        <v>424</v>
      </c>
      <c r="B15" s="137"/>
      <c r="C15" s="203"/>
      <c r="D15" s="203">
        <v>200750000</v>
      </c>
      <c r="E15" s="204">
        <f>D15*1000/$N$15</f>
        <v>36573.252900718966</v>
      </c>
      <c r="F15" s="137"/>
      <c r="G15" s="205"/>
      <c r="H15" s="206">
        <v>40350000</v>
      </c>
      <c r="I15" s="204">
        <f>H15*1000/$N$15</f>
        <v>7351.0871957360414</v>
      </c>
      <c r="J15" s="137"/>
      <c r="K15" s="207"/>
      <c r="L15" s="207">
        <f>D15+H15</f>
        <v>241100000</v>
      </c>
      <c r="M15" s="32"/>
      <c r="N15" s="196">
        <v>5488984</v>
      </c>
      <c r="O15" s="195"/>
    </row>
    <row r="16" spans="1:17" x14ac:dyDescent="0.25">
      <c r="A16" s="40" t="s">
        <v>428</v>
      </c>
      <c r="B16" s="38"/>
      <c r="C16" s="171"/>
      <c r="D16" s="171">
        <v>200725000</v>
      </c>
      <c r="E16" s="41">
        <f>D16*1000/$N$15</f>
        <v>36568.698323769939</v>
      </c>
      <c r="F16" s="38"/>
      <c r="G16" s="172"/>
      <c r="H16" s="172">
        <v>40265000</v>
      </c>
      <c r="I16" s="41">
        <f>H16*1000/$N$15</f>
        <v>7335.6016341093364</v>
      </c>
      <c r="J16" s="38"/>
      <c r="K16" s="42"/>
      <c r="L16" s="42">
        <f>D16+H16</f>
        <v>240990000</v>
      </c>
      <c r="M16" s="32"/>
      <c r="N16" s="140"/>
    </row>
    <row r="17" spans="1:19" x14ac:dyDescent="0.25">
      <c r="A17" s="7" t="s">
        <v>443</v>
      </c>
      <c r="B17" s="43"/>
      <c r="C17" s="38"/>
      <c r="D17" s="38">
        <v>204653000</v>
      </c>
      <c r="E17" s="41">
        <f>D17*1000/$N$15</f>
        <v>37284.313454001691</v>
      </c>
      <c r="F17" s="43"/>
      <c r="G17" s="38"/>
      <c r="H17" s="38">
        <v>40464000</v>
      </c>
      <c r="I17" s="41">
        <f>H17*1000/$N$15</f>
        <v>7371.8560666236226</v>
      </c>
      <c r="J17" s="43"/>
      <c r="K17" s="38"/>
      <c r="L17" s="38">
        <f>D17+H17</f>
        <v>245117000</v>
      </c>
      <c r="M17" s="33"/>
      <c r="N17" s="150"/>
    </row>
    <row r="18" spans="1:19" ht="15.75" thickBot="1" x14ac:dyDescent="0.3">
      <c r="A18" s="40" t="s">
        <v>438</v>
      </c>
      <c r="B18" s="200"/>
      <c r="C18" s="200"/>
      <c r="D18" s="173"/>
      <c r="E18" s="174">
        <f>D18*1000/$N$15</f>
        <v>0</v>
      </c>
      <c r="F18" s="43"/>
      <c r="G18" s="38"/>
      <c r="H18" s="38"/>
      <c r="I18" s="174">
        <f>H18*1000/$N$15</f>
        <v>0</v>
      </c>
      <c r="J18" s="43"/>
      <c r="K18" s="38"/>
      <c r="L18" s="38">
        <f>D18+H18</f>
        <v>0</v>
      </c>
      <c r="M18" s="33"/>
      <c r="N18" s="150"/>
    </row>
    <row r="19" spans="1:19" x14ac:dyDescent="0.25">
      <c r="A19" s="141"/>
      <c r="B19" s="142"/>
      <c r="C19" s="143"/>
      <c r="D19" s="143"/>
      <c r="E19" s="144"/>
      <c r="F19" s="142"/>
      <c r="G19" s="143"/>
      <c r="H19" s="143"/>
      <c r="I19" s="144"/>
      <c r="J19" s="142"/>
      <c r="K19" s="145"/>
      <c r="L19" s="145"/>
      <c r="M19" s="33"/>
      <c r="N19" s="32"/>
      <c r="O19" s="149"/>
      <c r="P19" s="149"/>
    </row>
    <row r="20" spans="1:19" x14ac:dyDescent="0.25">
      <c r="A20" s="162"/>
      <c r="B20" s="162"/>
      <c r="C20" s="162"/>
      <c r="D20" s="162"/>
      <c r="E20" s="144"/>
      <c r="F20" s="142"/>
      <c r="G20" s="146"/>
      <c r="H20" s="146"/>
      <c r="I20" s="144"/>
      <c r="J20" s="142"/>
      <c r="K20" s="145"/>
      <c r="L20" s="145"/>
      <c r="M20" s="147"/>
      <c r="N20" s="32"/>
      <c r="O20" s="149"/>
    </row>
    <row r="21" spans="1:19" x14ac:dyDescent="0.25">
      <c r="A21" s="163"/>
      <c r="B21" s="164"/>
      <c r="C21" s="165"/>
      <c r="D21" s="165"/>
      <c r="E21" s="144"/>
      <c r="F21" s="142"/>
      <c r="G21" s="146"/>
      <c r="H21" s="146"/>
      <c r="I21" s="144"/>
      <c r="J21" s="142"/>
      <c r="K21" s="145"/>
      <c r="L21" s="145"/>
      <c r="M21" s="33"/>
      <c r="N21" s="32"/>
    </row>
    <row r="22" spans="1:19" x14ac:dyDescent="0.25">
      <c r="A22" s="34" t="s">
        <v>414</v>
      </c>
      <c r="B22" s="254"/>
      <c r="C22" s="254"/>
      <c r="D22" s="254"/>
      <c r="E22" s="35"/>
      <c r="F22" s="254"/>
      <c r="G22" s="254"/>
      <c r="H22" s="132"/>
      <c r="I22" s="35"/>
      <c r="J22" s="254"/>
      <c r="K22" s="254"/>
      <c r="L22" s="254"/>
    </row>
    <row r="23" spans="1:19" x14ac:dyDescent="0.25">
      <c r="A23" s="36" t="s">
        <v>415</v>
      </c>
      <c r="B23" s="136">
        <f t="shared" ref="B23:K23" si="3">B2</f>
        <v>2021</v>
      </c>
      <c r="C23" s="136">
        <f>C2</f>
        <v>2022</v>
      </c>
      <c r="D23" s="136">
        <f>D2</f>
        <v>2023</v>
      </c>
      <c r="E23" s="136"/>
      <c r="F23" s="136">
        <f t="shared" si="3"/>
        <v>2021</v>
      </c>
      <c r="G23" s="136">
        <f t="shared" si="3"/>
        <v>2022</v>
      </c>
      <c r="H23" s="136">
        <f t="shared" si="3"/>
        <v>2023</v>
      </c>
      <c r="I23" s="136"/>
      <c r="J23" s="136">
        <f t="shared" si="3"/>
        <v>2021</v>
      </c>
      <c r="K23" s="136">
        <f t="shared" si="3"/>
        <v>2022</v>
      </c>
      <c r="L23" s="136">
        <f t="shared" ref="L23" si="4">L2</f>
        <v>2023</v>
      </c>
      <c r="O23"/>
      <c r="Q23" s="44"/>
      <c r="R23" s="44"/>
      <c r="S23" s="44"/>
    </row>
    <row r="24" spans="1:19" x14ac:dyDescent="0.25">
      <c r="A24" s="7" t="s">
        <v>391</v>
      </c>
      <c r="B24" s="37">
        <v>6.6961061728874824E-3</v>
      </c>
      <c r="C24" s="37">
        <f>(C3-B3)/B3</f>
        <v>0.19071798478692495</v>
      </c>
      <c r="D24" s="37">
        <f>(D3-C3)/C3</f>
        <v>6.775266564019582E-4</v>
      </c>
      <c r="E24" s="7"/>
      <c r="F24" s="37">
        <v>-1.7725790945053971E-2</v>
      </c>
      <c r="G24" s="37">
        <f>(G3-F3)/F3</f>
        <v>0.21789441089515518</v>
      </c>
      <c r="H24" s="37">
        <f>(H3-G3)/G3</f>
        <v>-3.6677774830604519E-2</v>
      </c>
      <c r="I24" s="7"/>
      <c r="J24" s="37">
        <v>2.501415858374842E-3</v>
      </c>
      <c r="K24" s="37">
        <f>(K3-J3)/J3</f>
        <v>0.19529161023657679</v>
      </c>
      <c r="L24" s="37">
        <f>(L3-K3)/K3</f>
        <v>-5.7280209693009064E-3</v>
      </c>
      <c r="N24" s="148"/>
      <c r="O24"/>
      <c r="Q24" s="175"/>
      <c r="R24" s="31"/>
      <c r="S24" s="149"/>
    </row>
    <row r="25" spans="1:19" x14ac:dyDescent="0.25">
      <c r="A25" s="7" t="s">
        <v>403</v>
      </c>
      <c r="B25" s="37">
        <v>1.0327737969847123E-2</v>
      </c>
      <c r="C25" s="37">
        <f t="shared" ref="C25:C30" si="5">(C4-B4)/B4</f>
        <v>0.18706135092763768</v>
      </c>
      <c r="D25" s="37">
        <f>(D4-C4)/C4</f>
        <v>-1.6492121192155603E-3</v>
      </c>
      <c r="E25" s="7"/>
      <c r="F25" s="37">
        <v>-1.3458364191117674E-2</v>
      </c>
      <c r="G25" s="37">
        <f t="shared" ref="G25:G30" si="6">(G4-F4)/F4</f>
        <v>0.21441677471374504</v>
      </c>
      <c r="H25" s="37">
        <f>(H4-G4)/G4</f>
        <v>-3.8193152548046283E-2</v>
      </c>
      <c r="I25" s="7"/>
      <c r="J25" s="37">
        <v>6.2553963148707925E-3</v>
      </c>
      <c r="K25" s="37">
        <f t="shared" ref="K25:K29" si="7">(K4-J4)/J4</f>
        <v>0.1916530304678177</v>
      </c>
      <c r="L25" s="37">
        <f>(L4-K4)/K4</f>
        <v>-7.9003838977869945E-3</v>
      </c>
      <c r="N25" s="148"/>
      <c r="O25"/>
      <c r="Q25" s="175"/>
      <c r="R25" s="31"/>
      <c r="S25" s="149"/>
    </row>
    <row r="26" spans="1:19" x14ac:dyDescent="0.25">
      <c r="A26" s="7" t="s">
        <v>404</v>
      </c>
      <c r="B26" s="37">
        <v>8.0149806077892169E-2</v>
      </c>
      <c r="C26" s="37">
        <f t="shared" si="5"/>
        <v>8.88802359492845E-2</v>
      </c>
      <c r="D26" s="37">
        <f t="shared" ref="D26" si="8">(D5-C5)/C5</f>
        <v>3.8025412353021495E-2</v>
      </c>
      <c r="E26" s="7"/>
      <c r="F26" s="37">
        <v>6.759514606973048E-2</v>
      </c>
      <c r="G26" s="37">
        <f t="shared" si="6"/>
        <v>7.772182725496124E-2</v>
      </c>
      <c r="H26" s="37">
        <f t="shared" ref="H26:H27" si="9">(H5-G5)/G5</f>
        <v>1.5854519348921167E-2</v>
      </c>
      <c r="I26" s="7"/>
      <c r="J26" s="37">
        <v>7.7996338866638815E-2</v>
      </c>
      <c r="K26" s="37">
        <f t="shared" si="7"/>
        <v>8.6984731203032878E-2</v>
      </c>
      <c r="L26" s="37">
        <f t="shared" ref="L26:L27" si="10">(L5-K5)/K5</f>
        <v>3.4291285792708973E-2</v>
      </c>
      <c r="N26" s="148"/>
      <c r="O26"/>
      <c r="Q26" s="175"/>
      <c r="R26" s="175"/>
      <c r="S26" s="149"/>
    </row>
    <row r="27" spans="1:19" x14ac:dyDescent="0.25">
      <c r="A27" s="7" t="s">
        <v>405</v>
      </c>
      <c r="B27" s="37">
        <v>8.4302728586373638E-2</v>
      </c>
      <c r="C27" s="37">
        <f t="shared" si="5"/>
        <v>9.3784666680478412E-2</v>
      </c>
      <c r="D27" s="37">
        <f>(D6-C6)/C6</f>
        <v>3.0005878730073769E-2</v>
      </c>
      <c r="E27" s="7"/>
      <c r="F27" s="37">
        <v>7.1834367502448093E-2</v>
      </c>
      <c r="G27" s="37">
        <f t="shared" si="6"/>
        <v>8.3334625997186745E-2</v>
      </c>
      <c r="H27" s="37">
        <f t="shared" si="9"/>
        <v>7.9884553471095254E-3</v>
      </c>
      <c r="I27" s="7"/>
      <c r="J27" s="37">
        <v>8.2167111684589844E-2</v>
      </c>
      <c r="K27" s="37">
        <f t="shared" si="7"/>
        <v>9.201184396934145E-2</v>
      </c>
      <c r="L27" s="37">
        <f t="shared" si="10"/>
        <v>2.6300359299116102E-2</v>
      </c>
      <c r="N27" s="148"/>
      <c r="Q27" s="175"/>
    </row>
    <row r="28" spans="1:19" x14ac:dyDescent="0.25">
      <c r="A28" s="7" t="s">
        <v>406</v>
      </c>
      <c r="B28" s="37">
        <v>0.10262940860256554</v>
      </c>
      <c r="C28" s="37">
        <f t="shared" si="5"/>
        <v>0.12414225621717354</v>
      </c>
      <c r="D28" s="37">
        <f>(D7-C7)/C7</f>
        <v>1.949113115538172E-2</v>
      </c>
      <c r="E28" s="7"/>
      <c r="F28" s="37">
        <v>0.11231838616456015</v>
      </c>
      <c r="G28" s="37">
        <f t="shared" si="6"/>
        <v>0.10399978749305865</v>
      </c>
      <c r="H28" s="37">
        <f>(H7-G7)/G7</f>
        <v>1.6118349385184946E-3</v>
      </c>
      <c r="I28" s="7"/>
      <c r="J28" s="37">
        <v>0.10426663264273323</v>
      </c>
      <c r="K28" s="37">
        <f t="shared" si="7"/>
        <v>0.12071380458122613</v>
      </c>
      <c r="L28" s="37">
        <f>(L7-K7)/K7</f>
        <v>1.6493280336366191E-2</v>
      </c>
      <c r="N28" s="148"/>
      <c r="Q28" s="175"/>
    </row>
    <row r="29" spans="1:19" x14ac:dyDescent="0.25">
      <c r="A29" s="7" t="s">
        <v>407</v>
      </c>
      <c r="B29" s="37">
        <v>0.1230328893920848</v>
      </c>
      <c r="C29" s="37">
        <f t="shared" si="5"/>
        <v>0.13394565487367316</v>
      </c>
      <c r="D29" s="37">
        <f>(D8-C8)/C8</f>
        <v>1.951924564666753E-2</v>
      </c>
      <c r="E29" s="7"/>
      <c r="F29" s="37">
        <v>0.13244872861006549</v>
      </c>
      <c r="G29" s="37">
        <f t="shared" si="6"/>
        <v>0.11344475619176839</v>
      </c>
      <c r="H29" s="37">
        <f>(H8-G8)/G8</f>
        <v>1.6663697588875429E-3</v>
      </c>
      <c r="I29" s="7"/>
      <c r="J29" s="37">
        <v>0.12462411848746795</v>
      </c>
      <c r="K29" s="37">
        <f t="shared" si="7"/>
        <v>0.13045700221438322</v>
      </c>
      <c r="L29" s="37">
        <f>(L8-K8)/K8</f>
        <v>1.6526928339740482E-2</v>
      </c>
      <c r="N29" s="148"/>
    </row>
    <row r="30" spans="1:19" x14ac:dyDescent="0.25">
      <c r="A30" s="7" t="s">
        <v>408</v>
      </c>
      <c r="B30" s="37">
        <v>0.10965031611484194</v>
      </c>
      <c r="C30" s="37">
        <f t="shared" si="5"/>
        <v>0.10559415528621811</v>
      </c>
      <c r="D30" s="37">
        <f>(D9-C9)/C9</f>
        <v>2.3955005745479464E-2</v>
      </c>
      <c r="E30" s="7"/>
      <c r="F30" s="37">
        <v>0.12233028852967505</v>
      </c>
      <c r="G30" s="37">
        <f t="shared" si="6"/>
        <v>8.2000718368055961E-2</v>
      </c>
      <c r="H30" s="37">
        <f>(H9-G9)/G9</f>
        <v>7.7607711030431839E-3</v>
      </c>
      <c r="I30" s="7"/>
      <c r="J30" s="37">
        <v>0.11179115741872528</v>
      </c>
      <c r="K30" s="37">
        <f t="shared" ref="K30:K35" si="11">(K9-J9)/J9</f>
        <v>0.10157296296468447</v>
      </c>
      <c r="L30" s="37">
        <f>(L9-K9)/K9</f>
        <v>2.1243950654319915E-2</v>
      </c>
      <c r="N30" s="148"/>
    </row>
    <row r="31" spans="1:19" x14ac:dyDescent="0.25">
      <c r="A31" s="7" t="s">
        <v>409</v>
      </c>
      <c r="B31" s="37">
        <v>0.11675989832566422</v>
      </c>
      <c r="C31" s="37">
        <f>(C10-B10)/B10</f>
        <v>0.11626707417611175</v>
      </c>
      <c r="D31" s="37">
        <f>(D10-C10)/C10</f>
        <v>9.774844077562423E-3</v>
      </c>
      <c r="E31" s="7"/>
      <c r="F31" s="37">
        <v>0.12877488957197988</v>
      </c>
      <c r="G31" s="37">
        <f>(G10-F10)/F10</f>
        <v>9.3629953338264668E-2</v>
      </c>
      <c r="H31" s="37">
        <f>(H10-G10)/G10</f>
        <v>-6.7859947240014526E-3</v>
      </c>
      <c r="I31" s="7"/>
      <c r="J31" s="37">
        <v>0.11878873712349543</v>
      </c>
      <c r="K31" s="37">
        <f t="shared" si="11"/>
        <v>0.11241047480797835</v>
      </c>
      <c r="L31" s="37">
        <f>(L10-K10)/K10</f>
        <v>7.0010705856122148E-3</v>
      </c>
      <c r="N31" s="148"/>
    </row>
    <row r="32" spans="1:19" x14ac:dyDescent="0.25">
      <c r="A32" s="7" t="s">
        <v>410</v>
      </c>
      <c r="B32" s="37">
        <v>0.13355824738380964</v>
      </c>
      <c r="C32" s="37">
        <f>(C11-B11)/B11</f>
        <v>0.10022929644670268</v>
      </c>
      <c r="D32" s="37"/>
      <c r="E32" s="7"/>
      <c r="F32" s="37">
        <v>0.1478999722092284</v>
      </c>
      <c r="G32" s="37">
        <f>(G11-F11)/F11</f>
        <v>7.5351622284985556E-2</v>
      </c>
      <c r="H32" s="37"/>
      <c r="I32" s="7"/>
      <c r="J32" s="37">
        <v>0.13597835931072322</v>
      </c>
      <c r="K32" s="37">
        <f t="shared" si="11"/>
        <v>9.5987226461542535E-2</v>
      </c>
      <c r="L32" s="37"/>
      <c r="N32" s="148"/>
    </row>
    <row r="33" spans="1:18" x14ac:dyDescent="0.25">
      <c r="A33" s="7" t="s">
        <v>411</v>
      </c>
      <c r="B33" s="37">
        <v>0.13129314002925702</v>
      </c>
      <c r="C33" s="37">
        <f>(C12-B12)/B12</f>
        <v>9.7573009392194932E-2</v>
      </c>
      <c r="D33" s="37"/>
      <c r="E33" s="7"/>
      <c r="F33" s="37">
        <v>0.14513109538463204</v>
      </c>
      <c r="G33" s="37">
        <f>(G12-F12)/F12</f>
        <v>7.3429833028006611E-2</v>
      </c>
      <c r="H33" s="37"/>
      <c r="I33" s="7"/>
      <c r="J33" s="37">
        <v>0.133628462206662</v>
      </c>
      <c r="K33" s="37">
        <f t="shared" si="11"/>
        <v>9.345721423387561E-2</v>
      </c>
      <c r="L33" s="37"/>
      <c r="N33" s="148"/>
    </row>
    <row r="34" spans="1:18" x14ac:dyDescent="0.25">
      <c r="A34" s="7" t="s">
        <v>412</v>
      </c>
      <c r="B34" s="37">
        <v>0.13751650730764295</v>
      </c>
      <c r="C34" s="37">
        <f>(C13-B13)/B13</f>
        <v>0.13610393658121803</v>
      </c>
      <c r="D34" s="37"/>
      <c r="E34" s="38"/>
      <c r="F34" s="37">
        <v>0.15594887385642472</v>
      </c>
      <c r="G34" s="37">
        <f>(G13-F13)/F13</f>
        <v>0.11056539758734973</v>
      </c>
      <c r="H34" s="37"/>
      <c r="I34" s="38"/>
      <c r="J34" s="37">
        <v>0.14062990838331985</v>
      </c>
      <c r="K34" s="37">
        <f t="shared" si="11"/>
        <v>0.13173230159837249</v>
      </c>
      <c r="L34" s="37"/>
      <c r="N34" s="148"/>
    </row>
    <row r="35" spans="1:18" x14ac:dyDescent="0.25">
      <c r="A35" s="38" t="s">
        <v>413</v>
      </c>
      <c r="B35" s="39">
        <v>0.160238236383168</v>
      </c>
      <c r="C35" s="37">
        <f>(C14-B14)/B14</f>
        <v>0.12700596682061102</v>
      </c>
      <c r="D35" s="37"/>
      <c r="E35" s="38"/>
      <c r="F35" s="39">
        <v>0.17858896357787174</v>
      </c>
      <c r="G35" s="37">
        <f>(G14-F14)/F14</f>
        <v>0.10162638708359681</v>
      </c>
      <c r="H35" s="37"/>
      <c r="I35" s="38"/>
      <c r="J35" s="39">
        <v>0.1633375270166513</v>
      </c>
      <c r="K35" s="37">
        <f t="shared" si="11"/>
        <v>0.12266336426832546</v>
      </c>
      <c r="L35" s="37"/>
      <c r="N35" s="148"/>
    </row>
    <row r="36" spans="1:18" x14ac:dyDescent="0.25">
      <c r="A36" s="133" t="str">
        <f>A15</f>
        <v>Anslag NB2023</v>
      </c>
      <c r="B36" s="134"/>
      <c r="C36" s="135"/>
      <c r="D36" s="135">
        <f>(D15-C$14)/C$14</f>
        <v>-9.0983014273880544E-2</v>
      </c>
      <c r="E36" s="134"/>
      <c r="F36" s="134"/>
      <c r="G36" s="135"/>
      <c r="H36" s="135">
        <f>(H15-G$14)/G$14</f>
        <v>-9.4506949272057647E-2</v>
      </c>
      <c r="I36" s="134"/>
      <c r="J36" s="134"/>
      <c r="K36" s="135"/>
      <c r="L36" s="135">
        <f>(L15-K$14)/K$14</f>
        <v>-9.1574682606141183E-2</v>
      </c>
      <c r="O36" s="31"/>
      <c r="P36" s="149"/>
      <c r="Q36" s="149"/>
      <c r="R36" s="149"/>
    </row>
    <row r="37" spans="1:18" x14ac:dyDescent="0.25">
      <c r="A37" s="133" t="str">
        <f>A16</f>
        <v>Anslag Budsjettvedtak-23</v>
      </c>
      <c r="C37" s="39"/>
      <c r="D37" s="39">
        <f>(D16-C14)/C14</f>
        <v>-9.1096216887295994E-2</v>
      </c>
      <c r="G37" s="39"/>
      <c r="H37" s="39">
        <f>(H16-G14)/G14</f>
        <v>-9.6414431535053302E-2</v>
      </c>
      <c r="K37" s="39"/>
      <c r="L37" s="39">
        <f>(L16-K$14)/K$14</f>
        <v>-9.1989144592509189E-2</v>
      </c>
      <c r="O37" s="31"/>
      <c r="P37" s="149"/>
      <c r="Q37" s="149"/>
      <c r="R37" s="149"/>
    </row>
    <row r="38" spans="1:18" x14ac:dyDescent="0.25">
      <c r="A38" s="7" t="str">
        <f>A17</f>
        <v>Anslag RNB2023</v>
      </c>
      <c r="C38" s="39"/>
      <c r="D38" s="39">
        <f>(D17-C14)/C14</f>
        <v>-7.3309822267459399E-2</v>
      </c>
      <c r="G38" s="39"/>
      <c r="H38" s="39">
        <f>(H17-G14)/G14</f>
        <v>-9.194867894286346E-2</v>
      </c>
      <c r="K38" s="37"/>
      <c r="L38" s="39">
        <f>(L17-K$14)/K$14</f>
        <v>-7.6439284431229826E-2</v>
      </c>
      <c r="O38" s="31"/>
      <c r="P38" s="149"/>
      <c r="Q38" s="149"/>
      <c r="R38" s="149"/>
    </row>
    <row r="39" spans="1:18" x14ac:dyDescent="0.25">
      <c r="A39" s="7" t="str">
        <f>A18</f>
        <v>Anslag NB2024</v>
      </c>
      <c r="C39" s="39"/>
      <c r="D39" s="39"/>
      <c r="G39" s="39"/>
      <c r="H39" s="39"/>
      <c r="K39" s="37"/>
      <c r="L39" s="37"/>
    </row>
    <row r="40" spans="1:18" x14ac:dyDescent="0.25">
      <c r="A40" s="141"/>
      <c r="C40" s="150"/>
      <c r="D40" s="150"/>
      <c r="F40" s="151"/>
      <c r="G40" s="150"/>
      <c r="H40" s="150"/>
      <c r="K40" s="150"/>
      <c r="L40" s="150"/>
    </row>
    <row r="41" spans="1:18" x14ac:dyDescent="0.25">
      <c r="A41" s="146"/>
      <c r="B41" s="152"/>
      <c r="C41" s="153"/>
      <c r="D41" s="153"/>
      <c r="E41" s="152"/>
      <c r="F41" s="152"/>
      <c r="G41" s="153"/>
      <c r="H41" s="153"/>
      <c r="I41" s="152"/>
      <c r="J41" s="152"/>
      <c r="K41" s="153"/>
      <c r="L41" s="153"/>
    </row>
    <row r="42" spans="1:18" x14ac:dyDescent="0.25">
      <c r="A42" s="7" t="s">
        <v>416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</row>
    <row r="43" spans="1:18" x14ac:dyDescent="0.25">
      <c r="A43" s="168"/>
      <c r="B43" s="136">
        <f>B23</f>
        <v>2021</v>
      </c>
      <c r="C43" s="136">
        <f>C23</f>
        <v>2022</v>
      </c>
      <c r="D43" s="136">
        <f>D23</f>
        <v>2023</v>
      </c>
      <c r="E43" s="154" t="s">
        <v>429</v>
      </c>
      <c r="F43" s="136">
        <f>F23</f>
        <v>2021</v>
      </c>
      <c r="G43" s="136">
        <f>G23</f>
        <v>2022</v>
      </c>
      <c r="H43" s="136">
        <f>H23</f>
        <v>2023</v>
      </c>
      <c r="I43" s="154" t="str">
        <f>E43</f>
        <v>endring 22-23</v>
      </c>
      <c r="J43" s="136">
        <f>J23</f>
        <v>2021</v>
      </c>
      <c r="K43" s="136">
        <f>K23</f>
        <v>2022</v>
      </c>
      <c r="L43" s="136">
        <f>L23</f>
        <v>2023</v>
      </c>
      <c r="M43" s="154" t="str">
        <f>I43</f>
        <v>endring 22-23</v>
      </c>
    </row>
    <row r="44" spans="1:18" x14ac:dyDescent="0.25">
      <c r="A44" s="31" t="str">
        <f>A3</f>
        <v>Januar</v>
      </c>
      <c r="B44" s="31">
        <v>21035195</v>
      </c>
      <c r="C44" s="31">
        <f>C3</f>
        <v>25046985</v>
      </c>
      <c r="D44" s="31">
        <f>D3</f>
        <v>25063955</v>
      </c>
      <c r="E44" s="155">
        <f>(D44-C44)/C44</f>
        <v>6.775266564019582E-4</v>
      </c>
      <c r="F44" s="31">
        <v>4256424</v>
      </c>
      <c r="G44" s="31">
        <f>G3</f>
        <v>5183875</v>
      </c>
      <c r="H44" s="31">
        <f>H3</f>
        <v>4993742</v>
      </c>
      <c r="I44" s="155">
        <f>(H44-G44)/G44</f>
        <v>-3.6677774830604519E-2</v>
      </c>
      <c r="J44" s="31">
        <f t="shared" ref="J44:J56" si="12">B44+F44</f>
        <v>25291619</v>
      </c>
      <c r="K44" s="31">
        <f t="shared" ref="K44:K56" si="13">C44+G44</f>
        <v>30230860</v>
      </c>
      <c r="L44" s="31">
        <f t="shared" ref="L44:L56" si="14">D44+H44</f>
        <v>30057697</v>
      </c>
      <c r="M44" s="155">
        <f>(L44-K44)/K44</f>
        <v>-5.7280209693009064E-3</v>
      </c>
      <c r="O44" s="149"/>
    </row>
    <row r="45" spans="1:18" x14ac:dyDescent="0.25">
      <c r="A45" s="31" t="str">
        <f t="shared" ref="A45:A55" si="15">A4</f>
        <v>Februar</v>
      </c>
      <c r="B45" s="31">
        <v>1161079</v>
      </c>
      <c r="C45" s="31">
        <f>C4-C3</f>
        <v>1301354</v>
      </c>
      <c r="D45" s="31">
        <f>D4-D3</f>
        <v>1240930</v>
      </c>
      <c r="E45" s="155">
        <f>(D45-C45)/C45</f>
        <v>-4.6431639661460293E-2</v>
      </c>
      <c r="F45" s="31">
        <v>220791</v>
      </c>
      <c r="G45" s="31">
        <f>G4-G3</f>
        <v>253330</v>
      </c>
      <c r="H45" s="31">
        <f>H4-H3</f>
        <v>235799</v>
      </c>
      <c r="I45" s="155">
        <f>(H45-G45)/G45</f>
        <v>-6.9202226345083481E-2</v>
      </c>
      <c r="J45" s="31">
        <f t="shared" si="12"/>
        <v>1381870</v>
      </c>
      <c r="K45" s="31">
        <f t="shared" si="13"/>
        <v>1554684</v>
      </c>
      <c r="L45" s="31">
        <f t="shared" si="14"/>
        <v>1476729</v>
      </c>
      <c r="M45" s="155">
        <f t="shared" ref="M45:M55" si="16">(L45-K45)/K45</f>
        <v>-5.0142022430281652E-2</v>
      </c>
      <c r="O45" s="149"/>
    </row>
    <row r="46" spans="1:18" x14ac:dyDescent="0.25">
      <c r="A46" s="31" t="str">
        <f t="shared" si="15"/>
        <v>Mars</v>
      </c>
      <c r="B46" s="31">
        <v>31288440</v>
      </c>
      <c r="C46" s="31">
        <f>C5-C4</f>
        <v>31890109</v>
      </c>
      <c r="D46" s="31">
        <f>D5-D4</f>
        <v>34148104</v>
      </c>
      <c r="E46" s="155">
        <f t="shared" ref="E46:E47" si="17">(D46-C46)/C46</f>
        <v>7.0805496462868781E-2</v>
      </c>
      <c r="F46" s="31">
        <v>6467574</v>
      </c>
      <c r="G46" s="31">
        <f>G5-G4</f>
        <v>6358233</v>
      </c>
      <c r="H46" s="31">
        <f>H5-H4</f>
        <v>6752908</v>
      </c>
      <c r="I46" s="155">
        <f t="shared" ref="I46:I47" si="18">(H46-G46)/G46</f>
        <v>6.2073063380973931E-2</v>
      </c>
      <c r="J46" s="31">
        <f t="shared" si="12"/>
        <v>37756014</v>
      </c>
      <c r="K46" s="31">
        <f t="shared" si="13"/>
        <v>38248342</v>
      </c>
      <c r="L46" s="31">
        <f t="shared" si="14"/>
        <v>40901012</v>
      </c>
      <c r="M46" s="155">
        <f t="shared" si="16"/>
        <v>6.9353855913545218E-2</v>
      </c>
      <c r="O46" s="149"/>
    </row>
    <row r="47" spans="1:18" x14ac:dyDescent="0.25">
      <c r="A47" s="31" t="str">
        <f t="shared" si="15"/>
        <v>April</v>
      </c>
      <c r="B47" s="31">
        <v>1734014</v>
      </c>
      <c r="C47" s="31">
        <f t="shared" ref="C47:D55" si="19">C6-C5</f>
        <v>2158950</v>
      </c>
      <c r="D47" s="31">
        <f>D6-D5</f>
        <v>1756686</v>
      </c>
      <c r="E47" s="155">
        <f t="shared" si="17"/>
        <v>-0.18632390745501284</v>
      </c>
      <c r="F47" s="31">
        <v>336824</v>
      </c>
      <c r="G47" s="31">
        <f t="shared" ref="G47:H51" si="20">G6-G5</f>
        <v>426324</v>
      </c>
      <c r="H47" s="31">
        <f t="shared" si="20"/>
        <v>336946</v>
      </c>
      <c r="I47" s="155">
        <f t="shared" si="18"/>
        <v>-0.20964806109907019</v>
      </c>
      <c r="J47" s="31">
        <f t="shared" si="12"/>
        <v>2070838</v>
      </c>
      <c r="K47" s="31">
        <f t="shared" si="13"/>
        <v>2585274</v>
      </c>
      <c r="L47" s="31">
        <f t="shared" si="14"/>
        <v>2093632</v>
      </c>
      <c r="M47" s="155">
        <f t="shared" si="16"/>
        <v>-0.19017017151760315</v>
      </c>
      <c r="O47" s="149"/>
    </row>
    <row r="48" spans="1:18" x14ac:dyDescent="0.25">
      <c r="A48" s="31" t="str">
        <f t="shared" si="15"/>
        <v>Mai</v>
      </c>
      <c r="B48" s="31">
        <v>31773013</v>
      </c>
      <c r="C48" s="31">
        <f t="shared" si="19"/>
        <v>37393694</v>
      </c>
      <c r="D48" s="31">
        <f t="shared" si="19"/>
        <v>37487476</v>
      </c>
      <c r="E48" s="155">
        <f>(D48-C48)/C48</f>
        <v>2.5079629736500493E-3</v>
      </c>
      <c r="F48" s="31">
        <v>6562510</v>
      </c>
      <c r="G48" s="31">
        <f t="shared" si="20"/>
        <v>7478146</v>
      </c>
      <c r="H48" s="31">
        <f t="shared" si="20"/>
        <v>7412266</v>
      </c>
      <c r="I48" s="155">
        <f>(H48-G48)/G48</f>
        <v>-8.8096702043527902E-3</v>
      </c>
      <c r="J48" s="31">
        <f t="shared" si="12"/>
        <v>38335523</v>
      </c>
      <c r="K48" s="31">
        <f t="shared" si="13"/>
        <v>44871840</v>
      </c>
      <c r="L48" s="31">
        <f>D48+H48</f>
        <v>44899742</v>
      </c>
      <c r="M48" s="155">
        <f t="shared" si="16"/>
        <v>6.2181537463139465E-4</v>
      </c>
      <c r="N48" s="155"/>
      <c r="O48" s="149"/>
      <c r="P48" s="156"/>
    </row>
    <row r="49" spans="1:16" x14ac:dyDescent="0.25">
      <c r="A49" s="31" t="str">
        <f t="shared" si="15"/>
        <v>Juni</v>
      </c>
      <c r="B49" s="31">
        <v>3700697</v>
      </c>
      <c r="C49" s="31">
        <f t="shared" si="19"/>
        <v>5049204</v>
      </c>
      <c r="D49" s="31">
        <f>D8-D7</f>
        <v>5150510</v>
      </c>
      <c r="E49" s="155">
        <f>(D49-C49)/C49</f>
        <v>2.0063756584206144E-2</v>
      </c>
      <c r="F49" s="31">
        <v>753916</v>
      </c>
      <c r="G49" s="31">
        <f t="shared" si="20"/>
        <v>1007981</v>
      </c>
      <c r="H49" s="31">
        <f t="shared" si="20"/>
        <v>1010735</v>
      </c>
      <c r="I49" s="155">
        <f>(H49-G49)/G49</f>
        <v>2.7321943568380754E-3</v>
      </c>
      <c r="J49" s="31">
        <f t="shared" si="12"/>
        <v>4454613</v>
      </c>
      <c r="K49" s="31">
        <f t="shared" si="13"/>
        <v>6057185</v>
      </c>
      <c r="L49" s="31">
        <f>D49+H49</f>
        <v>6161245</v>
      </c>
      <c r="M49" s="155">
        <f>(L49-K49)/K49</f>
        <v>1.7179597453272435E-2</v>
      </c>
      <c r="O49" s="149"/>
    </row>
    <row r="50" spans="1:16" x14ac:dyDescent="0.25">
      <c r="A50" s="31" t="str">
        <f t="shared" si="15"/>
        <v>Juli</v>
      </c>
      <c r="B50" s="31">
        <v>22281580</v>
      </c>
      <c r="C50" s="31">
        <f t="shared" si="19"/>
        <v>22063118</v>
      </c>
      <c r="D50" s="31">
        <f>D9-D8</f>
        <v>23047815</v>
      </c>
      <c r="E50" s="155">
        <f>(D50-C50)/C50</f>
        <v>4.4630908469056818E-2</v>
      </c>
      <c r="F50" s="31">
        <v>4612904</v>
      </c>
      <c r="G50" s="31">
        <f t="shared" si="20"/>
        <v>4406368</v>
      </c>
      <c r="H50" s="31">
        <f t="shared" si="20"/>
        <v>4566767</v>
      </c>
      <c r="I50" s="155">
        <f>(H50-G50)/G50</f>
        <v>3.6401635088127E-2</v>
      </c>
      <c r="J50" s="31">
        <f t="shared" si="12"/>
        <v>26894484</v>
      </c>
      <c r="K50" s="31">
        <f t="shared" si="13"/>
        <v>26469486</v>
      </c>
      <c r="L50" s="31">
        <f t="shared" si="14"/>
        <v>27614582</v>
      </c>
      <c r="M50" s="155">
        <f t="shared" si="16"/>
        <v>4.3260983609579723E-2</v>
      </c>
      <c r="N50" s="31"/>
      <c r="O50" s="149"/>
    </row>
    <row r="51" spans="1:16" x14ac:dyDescent="0.25">
      <c r="A51" s="31" t="str">
        <f t="shared" si="15"/>
        <v>August</v>
      </c>
      <c r="B51" s="31">
        <v>2952293</v>
      </c>
      <c r="C51" s="31">
        <f t="shared" si="19"/>
        <v>4501310</v>
      </c>
      <c r="D51" s="31">
        <f>D10-D9</f>
        <v>2774159</v>
      </c>
      <c r="E51" s="155">
        <f>(D51-C51)/C51</f>
        <v>-0.38369963410651564</v>
      </c>
      <c r="F51" s="31">
        <v>594644</v>
      </c>
      <c r="G51" s="31">
        <f t="shared" ref="G51:H55" si="21">G10-G9</f>
        <v>920246</v>
      </c>
      <c r="H51" s="31">
        <f t="shared" si="20"/>
        <v>548670</v>
      </c>
      <c r="I51" s="155">
        <f>(H51-G51)/G51</f>
        <v>-0.40377898953106017</v>
      </c>
      <c r="J51" s="31">
        <f t="shared" si="12"/>
        <v>3546937</v>
      </c>
      <c r="K51" s="31">
        <f t="shared" si="13"/>
        <v>5421556</v>
      </c>
      <c r="L51" s="31">
        <f t="shared" si="14"/>
        <v>3322829</v>
      </c>
      <c r="M51" s="155">
        <f t="shared" si="16"/>
        <v>-0.38710787087692167</v>
      </c>
      <c r="N51" s="31"/>
      <c r="O51" s="175"/>
    </row>
    <row r="52" spans="1:16" x14ac:dyDescent="0.25">
      <c r="A52" s="31" t="str">
        <f t="shared" si="15"/>
        <v>September</v>
      </c>
      <c r="B52" s="31">
        <v>34649943</v>
      </c>
      <c r="C52" s="31">
        <f t="shared" si="19"/>
        <v>36263682</v>
      </c>
      <c r="D52" s="31"/>
      <c r="E52" s="155"/>
      <c r="F52" s="31">
        <v>7148438</v>
      </c>
      <c r="G52" s="31">
        <f t="shared" si="21"/>
        <v>7251958</v>
      </c>
      <c r="H52" s="31"/>
      <c r="I52" s="155"/>
      <c r="J52" s="31">
        <f t="shared" si="12"/>
        <v>41798381</v>
      </c>
      <c r="K52" s="31">
        <f t="shared" si="13"/>
        <v>43515640</v>
      </c>
      <c r="L52" s="31">
        <f t="shared" si="14"/>
        <v>0</v>
      </c>
      <c r="M52" s="155">
        <f t="shared" si="16"/>
        <v>-1</v>
      </c>
      <c r="O52" s="175"/>
    </row>
    <row r="53" spans="1:16" x14ac:dyDescent="0.25">
      <c r="A53" s="31" t="str">
        <f t="shared" si="15"/>
        <v>Oktober</v>
      </c>
      <c r="B53" s="31">
        <v>1842218</v>
      </c>
      <c r="C53" s="31">
        <f t="shared" si="19"/>
        <v>1621995</v>
      </c>
      <c r="D53" s="31">
        <f t="shared" si="19"/>
        <v>0</v>
      </c>
      <c r="E53" s="155"/>
      <c r="F53" s="31">
        <v>369252</v>
      </c>
      <c r="G53" s="31">
        <f t="shared" si="21"/>
        <v>336879</v>
      </c>
      <c r="H53" s="31">
        <f t="shared" si="21"/>
        <v>0</v>
      </c>
      <c r="I53" s="155"/>
      <c r="J53" s="31">
        <f t="shared" si="12"/>
        <v>2211470</v>
      </c>
      <c r="K53" s="31">
        <f t="shared" si="13"/>
        <v>1958874</v>
      </c>
      <c r="L53" s="31">
        <f t="shared" si="14"/>
        <v>0</v>
      </c>
      <c r="M53" s="155">
        <f t="shared" si="16"/>
        <v>-1</v>
      </c>
      <c r="O53" s="175"/>
      <c r="P53" s="31"/>
    </row>
    <row r="54" spans="1:16" x14ac:dyDescent="0.25">
      <c r="A54" s="31" t="str">
        <f t="shared" si="15"/>
        <v>November</v>
      </c>
      <c r="B54" s="31">
        <v>37869257</v>
      </c>
      <c r="C54" s="31">
        <f t="shared" si="19"/>
        <v>48896237</v>
      </c>
      <c r="D54" s="31">
        <f t="shared" si="19"/>
        <v>0</v>
      </c>
      <c r="E54" s="155"/>
      <c r="F54" s="31">
        <v>7977156</v>
      </c>
      <c r="G54" s="31">
        <f t="shared" si="21"/>
        <v>10022361</v>
      </c>
      <c r="H54" s="31">
        <f t="shared" si="21"/>
        <v>0</v>
      </c>
      <c r="I54" s="155"/>
      <c r="J54" s="31">
        <f t="shared" si="12"/>
        <v>45846413</v>
      </c>
      <c r="K54" s="31">
        <f t="shared" si="13"/>
        <v>58918598</v>
      </c>
      <c r="L54" s="31">
        <f t="shared" si="14"/>
        <v>0</v>
      </c>
      <c r="M54" s="155">
        <f t="shared" si="16"/>
        <v>-1</v>
      </c>
      <c r="O54" s="149"/>
    </row>
    <row r="55" spans="1:16" x14ac:dyDescent="0.25">
      <c r="A55" s="31" t="str">
        <f t="shared" si="15"/>
        <v>Desember</v>
      </c>
      <c r="B55" s="31">
        <v>5667718</v>
      </c>
      <c r="C55" s="31">
        <f t="shared" si="19"/>
        <v>4656320</v>
      </c>
      <c r="D55" s="31">
        <f t="shared" si="19"/>
        <v>0</v>
      </c>
      <c r="E55" s="155"/>
      <c r="F55" s="31">
        <v>1150085</v>
      </c>
      <c r="G55" s="31">
        <f t="shared" si="21"/>
        <v>915657</v>
      </c>
      <c r="H55" s="31">
        <f t="shared" si="21"/>
        <v>0</v>
      </c>
      <c r="I55" s="155"/>
      <c r="J55" s="31">
        <f t="shared" si="12"/>
        <v>6817803</v>
      </c>
      <c r="K55" s="31">
        <f t="shared" si="13"/>
        <v>5571977</v>
      </c>
      <c r="L55" s="31">
        <f t="shared" si="14"/>
        <v>0</v>
      </c>
      <c r="M55" s="155">
        <f t="shared" si="16"/>
        <v>-1</v>
      </c>
      <c r="O55" s="149"/>
    </row>
    <row r="56" spans="1:16" x14ac:dyDescent="0.25">
      <c r="A56" s="157" t="s">
        <v>417</v>
      </c>
      <c r="B56" s="157">
        <f>SUM(B44:B55)</f>
        <v>195955447</v>
      </c>
      <c r="C56" s="157">
        <f>SUM(C44:C55)</f>
        <v>220842958</v>
      </c>
      <c r="D56" s="157">
        <f>SUM(D44:D55)</f>
        <v>130669635</v>
      </c>
      <c r="E56" s="158"/>
      <c r="F56" s="157">
        <f>SUM(F44:F55)</f>
        <v>40450518</v>
      </c>
      <c r="G56" s="157">
        <f>SUM(G44:G55)</f>
        <v>44561358</v>
      </c>
      <c r="H56" s="157">
        <f>SUM(H44:H55)</f>
        <v>25857833</v>
      </c>
      <c r="I56" s="158"/>
      <c r="J56" s="157">
        <f t="shared" si="12"/>
        <v>236405965</v>
      </c>
      <c r="K56" s="157">
        <f t="shared" si="13"/>
        <v>265404316</v>
      </c>
      <c r="L56" s="157">
        <f t="shared" si="14"/>
        <v>156527468</v>
      </c>
      <c r="M56" s="158"/>
    </row>
    <row r="57" spans="1:16" x14ac:dyDescent="0.25">
      <c r="A57" s="35"/>
      <c r="B57" s="134"/>
      <c r="C57" s="35"/>
      <c r="D57" s="35"/>
      <c r="E57" s="159"/>
      <c r="F57" s="134"/>
      <c r="G57" s="35"/>
      <c r="H57" s="35"/>
      <c r="I57" s="159"/>
      <c r="J57" s="134"/>
      <c r="K57" s="35"/>
      <c r="L57" s="35"/>
      <c r="M57" s="159"/>
    </row>
    <row r="58" spans="1:16" x14ac:dyDescent="0.25">
      <c r="A58" s="31"/>
      <c r="C58" s="31"/>
      <c r="D58" s="31"/>
      <c r="G58" s="31"/>
      <c r="H58" s="31"/>
      <c r="K58" s="31"/>
      <c r="L58" s="31"/>
    </row>
    <row r="59" spans="1:16" x14ac:dyDescent="0.25">
      <c r="A59" s="31"/>
      <c r="E59" s="160"/>
      <c r="F59" s="160"/>
      <c r="G59" s="160"/>
      <c r="H59" s="160"/>
      <c r="I59" s="160"/>
      <c r="J59" s="160"/>
      <c r="K59" s="161"/>
      <c r="L59" s="161"/>
    </row>
    <row r="60" spans="1:16" x14ac:dyDescent="0.25">
      <c r="A60" s="31"/>
      <c r="E60" s="149"/>
      <c r="G60" s="31"/>
      <c r="H60" s="31"/>
      <c r="I60" s="149"/>
      <c r="K60" s="149"/>
      <c r="L60" s="149"/>
    </row>
    <row r="61" spans="1:16" x14ac:dyDescent="0.25">
      <c r="A61" s="31"/>
      <c r="E61" s="149"/>
      <c r="I61" s="149"/>
      <c r="K61" s="149"/>
      <c r="L61" s="149"/>
    </row>
    <row r="62" spans="1:16" x14ac:dyDescent="0.25">
      <c r="A62" s="31"/>
      <c r="E62" s="149"/>
      <c r="I62" s="149"/>
      <c r="K62" s="149"/>
      <c r="L62" s="149"/>
    </row>
    <row r="63" spans="1:16" x14ac:dyDescent="0.25">
      <c r="A63" s="31"/>
      <c r="E63" s="149"/>
      <c r="I63" s="149"/>
      <c r="K63" s="149"/>
      <c r="L63" s="149"/>
    </row>
  </sheetData>
  <sheetProtection sheet="1" objects="1" scenarios="1"/>
  <mergeCells count="9">
    <mergeCell ref="B1:D1"/>
    <mergeCell ref="F1:H1"/>
    <mergeCell ref="J1:L1"/>
    <mergeCell ref="B42:E42"/>
    <mergeCell ref="F42:I42"/>
    <mergeCell ref="J42:M42"/>
    <mergeCell ref="F22:G22"/>
    <mergeCell ref="B22:D22"/>
    <mergeCell ref="J22:L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2</vt:i4>
      </vt:variant>
    </vt:vector>
  </HeadingPairs>
  <TitlesOfParts>
    <vt:vector size="5" baseType="lpstr">
      <vt:lpstr>komm</vt:lpstr>
      <vt:lpstr>fylk</vt:lpstr>
      <vt:lpstr>tabellalle</vt:lpstr>
      <vt:lpstr>fig_komm</vt:lpstr>
      <vt:lpstr>fig_fylk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Ingunn Monsen;Martin.Fjordholm@ks.no;anita.ekle.kildahl@ks.no</dc:creator>
  <cp:lastModifiedBy>Martin Fjordholm</cp:lastModifiedBy>
  <dcterms:created xsi:type="dcterms:W3CDTF">2019-11-19T09:55:59Z</dcterms:created>
  <dcterms:modified xsi:type="dcterms:W3CDTF">2023-09-19T18:03:42Z</dcterms:modified>
</cp:coreProperties>
</file>