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85" documentId="8_{A9270B1B-6A2D-4AEF-91EE-057C5CDAEEFF}" xr6:coauthVersionLast="47" xr6:coauthVersionMax="47" xr10:uidLastSave="{FC15D1C0-9FB2-4FF2-89A5-629F1E2AD5A1}"/>
  <workbookProtection lockStructure="1"/>
  <bookViews>
    <workbookView xWindow="-120" yWindow="-120" windowWidth="51840" windowHeight="211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4" l="1"/>
  <c r="M51" i="4"/>
  <c r="H51" i="4"/>
  <c r="I51" i="4"/>
  <c r="D51" i="4"/>
  <c r="E51" i="4"/>
  <c r="L31" i="4"/>
  <c r="H31" i="4"/>
  <c r="D31" i="4"/>
  <c r="M50" i="4"/>
  <c r="D50" i="4"/>
  <c r="E50" i="4"/>
  <c r="L30" i="4"/>
  <c r="D30" i="4"/>
  <c r="I50" i="4"/>
  <c r="H50" i="4"/>
  <c r="E43" i="1"/>
  <c r="S43" i="1"/>
  <c r="E203" i="1"/>
  <c r="S203" i="1"/>
  <c r="E267" i="1"/>
  <c r="S267" i="1"/>
  <c r="E289" i="1"/>
  <c r="S289" i="1"/>
  <c r="E291" i="1"/>
  <c r="S291" i="1"/>
  <c r="E339" i="1"/>
  <c r="S339" i="1"/>
  <c r="R15" i="1"/>
  <c r="R24" i="1"/>
  <c r="R31" i="1"/>
  <c r="R39" i="1"/>
  <c r="R47" i="1"/>
  <c r="R55" i="1"/>
  <c r="R63" i="1"/>
  <c r="R71" i="1"/>
  <c r="R79" i="1"/>
  <c r="R119" i="1"/>
  <c r="R127" i="1"/>
  <c r="R135" i="1"/>
  <c r="R143" i="1"/>
  <c r="R151" i="1"/>
  <c r="R152" i="1"/>
  <c r="R163" i="1"/>
  <c r="R176" i="1"/>
  <c r="R183" i="1"/>
  <c r="R187" i="1"/>
  <c r="R191" i="1"/>
  <c r="R193" i="1"/>
  <c r="R199" i="1"/>
  <c r="R201" i="1"/>
  <c r="R207" i="1"/>
  <c r="R209" i="1"/>
  <c r="R215" i="1"/>
  <c r="R223" i="1"/>
  <c r="R227" i="1"/>
  <c r="R231" i="1"/>
  <c r="R243" i="1"/>
  <c r="R247" i="1"/>
  <c r="R255" i="1"/>
  <c r="R259" i="1"/>
  <c r="R263" i="1"/>
  <c r="R269" i="1"/>
  <c r="R271" i="1"/>
  <c r="R279" i="1"/>
  <c r="R280" i="1"/>
  <c r="R285" i="1"/>
  <c r="R287" i="1"/>
  <c r="R293" i="1"/>
  <c r="R295" i="1"/>
  <c r="R299" i="1"/>
  <c r="R303" i="1"/>
  <c r="R307" i="1"/>
  <c r="R311" i="1"/>
  <c r="R312" i="1"/>
  <c r="R315" i="1"/>
  <c r="R319" i="1"/>
  <c r="R320" i="1"/>
  <c r="R321" i="1"/>
  <c r="R325" i="1"/>
  <c r="R327" i="1"/>
  <c r="R333" i="1"/>
  <c r="R335" i="1"/>
  <c r="R337" i="1"/>
  <c r="R339" i="1"/>
  <c r="R343" i="1"/>
  <c r="R347" i="1"/>
  <c r="R349" i="1"/>
  <c r="R355" i="1"/>
  <c r="R359" i="1"/>
  <c r="R361" i="1"/>
  <c r="R363" i="1"/>
  <c r="U365" i="1"/>
  <c r="K23" i="3"/>
  <c r="H9" i="4"/>
  <c r="H30" i="4"/>
  <c r="E10" i="1"/>
  <c r="E12" i="1"/>
  <c r="R18" i="1"/>
  <c r="E20" i="1"/>
  <c r="E32" i="1"/>
  <c r="S32" i="1"/>
  <c r="E34" i="1"/>
  <c r="E35" i="1"/>
  <c r="S35" i="1"/>
  <c r="E36" i="1"/>
  <c r="S36" i="1"/>
  <c r="E38" i="1"/>
  <c r="E40" i="1"/>
  <c r="E42" i="1"/>
  <c r="E44" i="1"/>
  <c r="S44" i="1"/>
  <c r="E46" i="1"/>
  <c r="S46" i="1"/>
  <c r="R52" i="1"/>
  <c r="R58" i="1"/>
  <c r="R60" i="1"/>
  <c r="R66" i="1"/>
  <c r="R68" i="1"/>
  <c r="E72" i="1"/>
  <c r="S72" i="1"/>
  <c r="R74" i="1"/>
  <c r="E75" i="1"/>
  <c r="E76" i="1"/>
  <c r="E83" i="1"/>
  <c r="S83" i="1"/>
  <c r="E88" i="1"/>
  <c r="S88" i="1"/>
  <c r="E90" i="1"/>
  <c r="E91" i="1"/>
  <c r="E92" i="1"/>
  <c r="E96" i="1"/>
  <c r="E98" i="1"/>
  <c r="E100" i="1"/>
  <c r="S100" i="1"/>
  <c r="R108" i="1"/>
  <c r="E112" i="1"/>
  <c r="S112" i="1"/>
  <c r="R116" i="1"/>
  <c r="R124" i="1"/>
  <c r="E128" i="1"/>
  <c r="E132" i="1"/>
  <c r="E139" i="1"/>
  <c r="R140" i="1"/>
  <c r="E142" i="1"/>
  <c r="S142" i="1"/>
  <c r="E147" i="1"/>
  <c r="E148" i="1"/>
  <c r="S148" i="1"/>
  <c r="E150" i="1"/>
  <c r="E156" i="1"/>
  <c r="S156" i="1"/>
  <c r="E168" i="1"/>
  <c r="S168" i="1"/>
  <c r="E170" i="1"/>
  <c r="E171" i="1"/>
  <c r="S171" i="1"/>
  <c r="E172" i="1"/>
  <c r="E184" i="1"/>
  <c r="E188" i="1"/>
  <c r="E195" i="1"/>
  <c r="R212" i="1"/>
  <c r="E216" i="1"/>
  <c r="S216" i="1"/>
  <c r="E218" i="1"/>
  <c r="S218" i="1"/>
  <c r="E220" i="1"/>
  <c r="S220" i="1"/>
  <c r="E228" i="1"/>
  <c r="S228" i="1"/>
  <c r="R234" i="1"/>
  <c r="R240" i="1"/>
  <c r="E248" i="1"/>
  <c r="S248" i="1"/>
  <c r="E262" i="1"/>
  <c r="R264" i="1"/>
  <c r="R272" i="1"/>
  <c r="E274" i="1"/>
  <c r="S274" i="1"/>
  <c r="E276" i="1"/>
  <c r="E283" i="1"/>
  <c r="R284" i="1"/>
  <c r="E286" i="1"/>
  <c r="R288" i="1"/>
  <c r="E294" i="1"/>
  <c r="S294" i="1"/>
  <c r="R296" i="1"/>
  <c r="R300" i="1"/>
  <c r="E302" i="1"/>
  <c r="E304" i="1"/>
  <c r="S304" i="1"/>
  <c r="E306" i="1"/>
  <c r="E307" i="1"/>
  <c r="R310" i="1"/>
  <c r="E316" i="1"/>
  <c r="S316" i="1"/>
  <c r="R324" i="1"/>
  <c r="E328" i="1"/>
  <c r="R332" i="1"/>
  <c r="E336" i="1"/>
  <c r="S336" i="1"/>
  <c r="E344" i="1"/>
  <c r="S344" i="1"/>
  <c r="E355" i="1"/>
  <c r="R360" i="1"/>
  <c r="E363" i="1"/>
  <c r="S363" i="1"/>
  <c r="Q23" i="3"/>
  <c r="D11" i="3"/>
  <c r="D12" i="3"/>
  <c r="D13" i="3"/>
  <c r="C23" i="3"/>
  <c r="D15" i="3"/>
  <c r="N19" i="3"/>
  <c r="N20" i="3"/>
  <c r="D21" i="3"/>
  <c r="L49" i="4"/>
  <c r="M49" i="4"/>
  <c r="H49" i="4"/>
  <c r="I49" i="4"/>
  <c r="D49" i="4"/>
  <c r="E49" i="4"/>
  <c r="L29" i="4"/>
  <c r="H29" i="4"/>
  <c r="D29" i="4"/>
  <c r="U2" i="1"/>
  <c r="V2" i="1"/>
  <c r="M48" i="4"/>
  <c r="H48" i="4"/>
  <c r="I48" i="4"/>
  <c r="D48" i="4"/>
  <c r="E48" i="4"/>
  <c r="L28" i="4"/>
  <c r="H28" i="4"/>
  <c r="D28" i="4"/>
  <c r="L37" i="4"/>
  <c r="H37" i="4"/>
  <c r="D37" i="4"/>
  <c r="D36" i="4"/>
  <c r="L47" i="4"/>
  <c r="M47" i="4"/>
  <c r="H47" i="4"/>
  <c r="I47" i="4"/>
  <c r="D47" i="4"/>
  <c r="E47" i="4"/>
  <c r="L27" i="4"/>
  <c r="H27" i="4"/>
  <c r="D27" i="4"/>
  <c r="B25" i="3"/>
  <c r="M46" i="4"/>
  <c r="L46" i="4"/>
  <c r="I46" i="4"/>
  <c r="H46" i="4"/>
  <c r="E46" i="4"/>
  <c r="D46" i="4"/>
  <c r="L26" i="4"/>
  <c r="H26" i="4"/>
  <c r="D26" i="4"/>
  <c r="E44" i="4"/>
  <c r="I44" i="4"/>
  <c r="I45" i="4"/>
  <c r="M44" i="4"/>
  <c r="H45" i="4"/>
  <c r="L45" i="4"/>
  <c r="M45" i="4"/>
  <c r="D45" i="4"/>
  <c r="E45" i="4"/>
  <c r="H25" i="4"/>
  <c r="D25" i="4"/>
  <c r="Y35" i="1"/>
  <c r="E318" i="1"/>
  <c r="S318" i="1"/>
  <c r="R326" i="1"/>
  <c r="E357" i="1"/>
  <c r="S357" i="1"/>
  <c r="N10" i="3"/>
  <c r="N18" i="3"/>
  <c r="D8" i="3"/>
  <c r="O8" i="3"/>
  <c r="D16" i="3"/>
  <c r="O16" i="3"/>
  <c r="N7" i="3"/>
  <c r="E8" i="1"/>
  <c r="E9" i="1"/>
  <c r="S9" i="1"/>
  <c r="E11" i="1"/>
  <c r="S12" i="1"/>
  <c r="E13" i="1"/>
  <c r="S13" i="1"/>
  <c r="E14" i="1"/>
  <c r="S14" i="1"/>
  <c r="E15" i="1"/>
  <c r="S15" i="1"/>
  <c r="E16" i="1"/>
  <c r="S16" i="1"/>
  <c r="E17" i="1"/>
  <c r="S17" i="1"/>
  <c r="E18" i="1"/>
  <c r="E19" i="1"/>
  <c r="S20" i="1"/>
  <c r="E21" i="1"/>
  <c r="S21" i="1"/>
  <c r="E22" i="1"/>
  <c r="S22" i="1"/>
  <c r="E23" i="1"/>
  <c r="S23" i="1"/>
  <c r="E24" i="1"/>
  <c r="S24" i="1"/>
  <c r="E25" i="1"/>
  <c r="S25" i="1"/>
  <c r="E27" i="1"/>
  <c r="E29" i="1"/>
  <c r="S29" i="1"/>
  <c r="E30" i="1"/>
  <c r="S30" i="1"/>
  <c r="E31" i="1"/>
  <c r="S31" i="1"/>
  <c r="E33" i="1"/>
  <c r="S33" i="1"/>
  <c r="E37" i="1"/>
  <c r="E39" i="1"/>
  <c r="S39" i="1"/>
  <c r="S40" i="1"/>
  <c r="E41" i="1"/>
  <c r="S41" i="1"/>
  <c r="E45" i="1"/>
  <c r="S45" i="1"/>
  <c r="E47" i="1"/>
  <c r="S47" i="1"/>
  <c r="E49" i="1"/>
  <c r="S49" i="1"/>
  <c r="E51" i="1"/>
  <c r="S51" i="1"/>
  <c r="E53" i="1"/>
  <c r="S53" i="1"/>
  <c r="E54" i="1"/>
  <c r="S54" i="1"/>
  <c r="E55" i="1"/>
  <c r="S55" i="1"/>
  <c r="E56" i="1"/>
  <c r="S56" i="1"/>
  <c r="E57" i="1"/>
  <c r="S57" i="1"/>
  <c r="E59" i="1"/>
  <c r="E60" i="1"/>
  <c r="S60" i="1"/>
  <c r="E61" i="1"/>
  <c r="S61" i="1"/>
  <c r="E62" i="1"/>
  <c r="S62" i="1"/>
  <c r="E63" i="1"/>
  <c r="S63" i="1"/>
  <c r="E65" i="1"/>
  <c r="S65" i="1"/>
  <c r="E67" i="1"/>
  <c r="E68" i="1"/>
  <c r="S68" i="1"/>
  <c r="E69" i="1"/>
  <c r="S69" i="1"/>
  <c r="E70" i="1"/>
  <c r="S70" i="1"/>
  <c r="E71" i="1"/>
  <c r="S71" i="1"/>
  <c r="E73" i="1"/>
  <c r="S73" i="1"/>
  <c r="S76" i="1"/>
  <c r="E77" i="1"/>
  <c r="S77" i="1"/>
  <c r="E78" i="1"/>
  <c r="S78" i="1"/>
  <c r="E79" i="1"/>
  <c r="S79" i="1"/>
  <c r="E81" i="1"/>
  <c r="S81" i="1"/>
  <c r="E85" i="1"/>
  <c r="S85" i="1"/>
  <c r="E86" i="1"/>
  <c r="S86" i="1"/>
  <c r="E87" i="1"/>
  <c r="S87" i="1"/>
  <c r="E89" i="1"/>
  <c r="S89" i="1"/>
  <c r="S92" i="1"/>
  <c r="E93" i="1"/>
  <c r="S93" i="1"/>
  <c r="E94" i="1"/>
  <c r="E95" i="1"/>
  <c r="S95" i="1"/>
  <c r="E97" i="1"/>
  <c r="S97" i="1"/>
  <c r="E99" i="1"/>
  <c r="E101" i="1"/>
  <c r="S101" i="1"/>
  <c r="E102" i="1"/>
  <c r="S102" i="1"/>
  <c r="E103" i="1"/>
  <c r="S103" i="1"/>
  <c r="E105" i="1"/>
  <c r="S105" i="1"/>
  <c r="E107" i="1"/>
  <c r="E109" i="1"/>
  <c r="S109" i="1"/>
  <c r="E110" i="1"/>
  <c r="S110" i="1"/>
  <c r="E111" i="1"/>
  <c r="S111" i="1"/>
  <c r="E113" i="1"/>
  <c r="S113" i="1"/>
  <c r="E115" i="1"/>
  <c r="E116" i="1"/>
  <c r="S116" i="1"/>
  <c r="E117" i="1"/>
  <c r="S117" i="1"/>
  <c r="E118" i="1"/>
  <c r="S118" i="1"/>
  <c r="E119" i="1"/>
  <c r="S119" i="1"/>
  <c r="E121" i="1"/>
  <c r="S121" i="1"/>
  <c r="E123" i="1"/>
  <c r="E124" i="1"/>
  <c r="E125" i="1"/>
  <c r="S125" i="1"/>
  <c r="E126" i="1"/>
  <c r="E127" i="1"/>
  <c r="S127" i="1"/>
  <c r="S128" i="1"/>
  <c r="E129" i="1"/>
  <c r="S129" i="1"/>
  <c r="E131" i="1"/>
  <c r="E133" i="1"/>
  <c r="S133" i="1"/>
  <c r="E134" i="1"/>
  <c r="E135" i="1"/>
  <c r="S135" i="1"/>
  <c r="E137" i="1"/>
  <c r="S137" i="1"/>
  <c r="E140" i="1"/>
  <c r="S140" i="1"/>
  <c r="E141" i="1"/>
  <c r="S141" i="1"/>
  <c r="E143" i="1"/>
  <c r="S143" i="1"/>
  <c r="E144" i="1"/>
  <c r="S144" i="1"/>
  <c r="E145" i="1"/>
  <c r="S145" i="1"/>
  <c r="E149" i="1"/>
  <c r="S149" i="1"/>
  <c r="S150" i="1"/>
  <c r="E151" i="1"/>
  <c r="E152" i="1"/>
  <c r="E153" i="1"/>
  <c r="S153" i="1"/>
  <c r="E155" i="1"/>
  <c r="E157" i="1"/>
  <c r="S157" i="1"/>
  <c r="E158" i="1"/>
  <c r="E159" i="1"/>
  <c r="S159" i="1"/>
  <c r="E160" i="1"/>
  <c r="S160" i="1"/>
  <c r="E161" i="1"/>
  <c r="S161" i="1"/>
  <c r="E163" i="1"/>
  <c r="E165" i="1"/>
  <c r="S165" i="1"/>
  <c r="E166" i="1"/>
  <c r="S166" i="1"/>
  <c r="E167" i="1"/>
  <c r="S167" i="1"/>
  <c r="E169" i="1"/>
  <c r="S169" i="1"/>
  <c r="E173" i="1"/>
  <c r="S173" i="1"/>
  <c r="E174" i="1"/>
  <c r="S174" i="1"/>
  <c r="E175" i="1"/>
  <c r="S175" i="1"/>
  <c r="E177" i="1"/>
  <c r="S177" i="1"/>
  <c r="E179" i="1"/>
  <c r="E181" i="1"/>
  <c r="S181" i="1"/>
  <c r="E182" i="1"/>
  <c r="S182" i="1"/>
  <c r="E183" i="1"/>
  <c r="S183" i="1"/>
  <c r="E185" i="1"/>
  <c r="S185" i="1"/>
  <c r="E187" i="1"/>
  <c r="E189" i="1"/>
  <c r="E190" i="1"/>
  <c r="E191" i="1"/>
  <c r="S191" i="1"/>
  <c r="E193" i="1"/>
  <c r="S193" i="1"/>
  <c r="S195" i="1"/>
  <c r="E197" i="1"/>
  <c r="S197" i="1"/>
  <c r="E198" i="1"/>
  <c r="S198" i="1"/>
  <c r="E199" i="1"/>
  <c r="S199" i="1"/>
  <c r="E201" i="1"/>
  <c r="S201" i="1"/>
  <c r="E205" i="1"/>
  <c r="S205" i="1"/>
  <c r="E206" i="1"/>
  <c r="S206" i="1"/>
  <c r="E207" i="1"/>
  <c r="S207" i="1"/>
  <c r="E209" i="1"/>
  <c r="S209" i="1"/>
  <c r="E211" i="1"/>
  <c r="E213" i="1"/>
  <c r="S213" i="1"/>
  <c r="E214" i="1"/>
  <c r="E215" i="1"/>
  <c r="S215" i="1"/>
  <c r="E217" i="1"/>
  <c r="S217" i="1"/>
  <c r="E219" i="1"/>
  <c r="S219" i="1"/>
  <c r="E221" i="1"/>
  <c r="S221" i="1"/>
  <c r="E222" i="1"/>
  <c r="E223" i="1"/>
  <c r="S223" i="1"/>
  <c r="E225" i="1"/>
  <c r="S225" i="1"/>
  <c r="E227" i="1"/>
  <c r="E229" i="1"/>
  <c r="S229" i="1"/>
  <c r="E230" i="1"/>
  <c r="S230" i="1"/>
  <c r="E231" i="1"/>
  <c r="S231" i="1"/>
  <c r="E233" i="1"/>
  <c r="S233" i="1"/>
  <c r="E234" i="1"/>
  <c r="E235" i="1"/>
  <c r="E237" i="1"/>
  <c r="S237" i="1"/>
  <c r="E238" i="1"/>
  <c r="E239" i="1"/>
  <c r="S239" i="1"/>
  <c r="E241" i="1"/>
  <c r="S241" i="1"/>
  <c r="E243" i="1"/>
  <c r="S243" i="1"/>
  <c r="E245" i="1"/>
  <c r="S245" i="1"/>
  <c r="E246" i="1"/>
  <c r="S246" i="1"/>
  <c r="E247" i="1"/>
  <c r="S247" i="1"/>
  <c r="E249" i="1"/>
  <c r="E251" i="1"/>
  <c r="E253" i="1"/>
  <c r="S253" i="1"/>
  <c r="E254" i="1"/>
  <c r="S254" i="1"/>
  <c r="E255" i="1"/>
  <c r="S255" i="1"/>
  <c r="E257" i="1"/>
  <c r="S257" i="1"/>
  <c r="E259" i="1"/>
  <c r="E261" i="1"/>
  <c r="S261" i="1"/>
  <c r="E263" i="1"/>
  <c r="E265" i="1"/>
  <c r="S265" i="1"/>
  <c r="E269" i="1"/>
  <c r="S269" i="1"/>
  <c r="E270" i="1"/>
  <c r="S270" i="1"/>
  <c r="E271" i="1"/>
  <c r="S271" i="1"/>
  <c r="E272" i="1"/>
  <c r="S272" i="1"/>
  <c r="E273" i="1"/>
  <c r="S273" i="1"/>
  <c r="E275" i="1"/>
  <c r="S275" i="1"/>
  <c r="E277" i="1"/>
  <c r="S277" i="1"/>
  <c r="E278" i="1"/>
  <c r="E279" i="1"/>
  <c r="S279" i="1"/>
  <c r="E281" i="1"/>
  <c r="S281" i="1"/>
  <c r="E284" i="1"/>
  <c r="S284" i="1"/>
  <c r="E285" i="1"/>
  <c r="S285" i="1"/>
  <c r="E287" i="1"/>
  <c r="S287" i="1"/>
  <c r="E288" i="1"/>
  <c r="S288" i="1"/>
  <c r="E293" i="1"/>
  <c r="S293" i="1"/>
  <c r="E295" i="1"/>
  <c r="S295" i="1"/>
  <c r="E297" i="1"/>
  <c r="E299" i="1"/>
  <c r="S299" i="1"/>
  <c r="E300" i="1"/>
  <c r="S300" i="1"/>
  <c r="E301" i="1"/>
  <c r="S301" i="1"/>
  <c r="E303" i="1"/>
  <c r="S303" i="1"/>
  <c r="E305" i="1"/>
  <c r="E309" i="1"/>
  <c r="S309" i="1"/>
  <c r="E311" i="1"/>
  <c r="E312" i="1"/>
  <c r="S312" i="1"/>
  <c r="E313" i="1"/>
  <c r="E315" i="1"/>
  <c r="E317" i="1"/>
  <c r="E319" i="1"/>
  <c r="S319" i="1"/>
  <c r="E321" i="1"/>
  <c r="E323" i="1"/>
  <c r="E325" i="1"/>
  <c r="S325" i="1"/>
  <c r="E327" i="1"/>
  <c r="S327" i="1"/>
  <c r="S328" i="1"/>
  <c r="E329" i="1"/>
  <c r="E331" i="1"/>
  <c r="E332" i="1"/>
  <c r="S332" i="1"/>
  <c r="E333" i="1"/>
  <c r="S333" i="1"/>
  <c r="E335" i="1"/>
  <c r="S335" i="1"/>
  <c r="E337" i="1"/>
  <c r="S337" i="1"/>
  <c r="E341" i="1"/>
  <c r="S341" i="1"/>
  <c r="E343" i="1"/>
  <c r="S343" i="1"/>
  <c r="E345" i="1"/>
  <c r="E347" i="1"/>
  <c r="E349" i="1"/>
  <c r="S349" i="1"/>
  <c r="E351" i="1"/>
  <c r="S351" i="1"/>
  <c r="E353" i="1"/>
  <c r="S353" i="1"/>
  <c r="E359" i="1"/>
  <c r="E360" i="1"/>
  <c r="E361" i="1"/>
  <c r="S361" i="1"/>
  <c r="D15" i="4"/>
  <c r="H15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7" i="3"/>
  <c r="O17" i="3"/>
  <c r="D18" i="3"/>
  <c r="O18" i="3"/>
  <c r="Y92" i="1"/>
  <c r="Y363" i="1"/>
  <c r="L15" i="4"/>
  <c r="H36" i="4"/>
  <c r="T365" i="1"/>
  <c r="K3" i="3"/>
  <c r="H24" i="4"/>
  <c r="X365" i="1"/>
  <c r="Y365" i="1"/>
  <c r="I43" i="4"/>
  <c r="H44" i="4"/>
  <c r="H53" i="4"/>
  <c r="H54" i="4"/>
  <c r="H55" i="4"/>
  <c r="D44" i="4"/>
  <c r="D56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25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23" i="4"/>
  <c r="L43" i="4"/>
  <c r="L52" i="4"/>
  <c r="L50" i="4"/>
  <c r="H56" i="4"/>
  <c r="L44" i="4"/>
  <c r="K55" i="4"/>
  <c r="R23" i="1"/>
  <c r="Y362" i="1"/>
  <c r="Y361" i="1"/>
  <c r="Y360" i="1"/>
  <c r="Y359" i="1"/>
  <c r="Y358" i="1"/>
  <c r="Y357" i="1"/>
  <c r="Y356" i="1"/>
  <c r="Y355" i="1"/>
  <c r="Y354" i="1"/>
  <c r="Y353" i="1"/>
  <c r="R353" i="1"/>
  <c r="Y352" i="1"/>
  <c r="Y351" i="1"/>
  <c r="Y350" i="1"/>
  <c r="Y349" i="1"/>
  <c r="Y348" i="1"/>
  <c r="Y347" i="1"/>
  <c r="Y346" i="1"/>
  <c r="Y345" i="1"/>
  <c r="Y344" i="1"/>
  <c r="Y343" i="1"/>
  <c r="Y342" i="1"/>
  <c r="Y341" i="1"/>
  <c r="R341" i="1"/>
  <c r="Y340" i="1"/>
  <c r="Y339" i="1"/>
  <c r="Y338" i="1"/>
  <c r="Y337" i="1"/>
  <c r="Y336" i="1"/>
  <c r="Y335" i="1"/>
  <c r="Y334" i="1"/>
  <c r="Y333" i="1"/>
  <c r="Y332" i="1"/>
  <c r="Y331" i="1"/>
  <c r="R331" i="1"/>
  <c r="Y330" i="1"/>
  <c r="Y329" i="1"/>
  <c r="Y328" i="1"/>
  <c r="Y327" i="1"/>
  <c r="Y326" i="1"/>
  <c r="Y325" i="1"/>
  <c r="Y324" i="1"/>
  <c r="Y323" i="1"/>
  <c r="R323" i="1"/>
  <c r="Y322" i="1"/>
  <c r="Y321" i="1"/>
  <c r="Y320" i="1"/>
  <c r="Y319" i="1"/>
  <c r="Y318" i="1"/>
  <c r="R318" i="1"/>
  <c r="Y317" i="1"/>
  <c r="R317" i="1"/>
  <c r="Y316" i="1"/>
  <c r="R316" i="1"/>
  <c r="Y315" i="1"/>
  <c r="Y314" i="1"/>
  <c r="Y313" i="1"/>
  <c r="Y312" i="1"/>
  <c r="Y311" i="1"/>
  <c r="Y310" i="1"/>
  <c r="Y309" i="1"/>
  <c r="R309" i="1"/>
  <c r="Y308" i="1"/>
  <c r="Y307" i="1"/>
  <c r="Y306" i="1"/>
  <c r="Y305" i="1"/>
  <c r="R305" i="1"/>
  <c r="Y304" i="1"/>
  <c r="Y303" i="1"/>
  <c r="Y302" i="1"/>
  <c r="R302" i="1"/>
  <c r="Y301" i="1"/>
  <c r="R301" i="1"/>
  <c r="Y300" i="1"/>
  <c r="Y299" i="1"/>
  <c r="Y298" i="1"/>
  <c r="Y297" i="1"/>
  <c r="Y296" i="1"/>
  <c r="Y295" i="1"/>
  <c r="Y294" i="1"/>
  <c r="R294" i="1"/>
  <c r="Y293" i="1"/>
  <c r="Y292" i="1"/>
  <c r="Y291" i="1"/>
  <c r="R291" i="1"/>
  <c r="Y290" i="1"/>
  <c r="Y289" i="1"/>
  <c r="R289" i="1"/>
  <c r="Y288" i="1"/>
  <c r="Y287" i="1"/>
  <c r="Y286" i="1"/>
  <c r="R286" i="1"/>
  <c r="Y285" i="1"/>
  <c r="Y284" i="1"/>
  <c r="Y283" i="1"/>
  <c r="R283" i="1"/>
  <c r="Y282" i="1"/>
  <c r="Y281" i="1"/>
  <c r="Y280" i="1"/>
  <c r="Y279" i="1"/>
  <c r="Y278" i="1"/>
  <c r="R278" i="1"/>
  <c r="Y277" i="1"/>
  <c r="R277" i="1"/>
  <c r="Y276" i="1"/>
  <c r="R276" i="1"/>
  <c r="Y275" i="1"/>
  <c r="R275" i="1"/>
  <c r="Y274" i="1"/>
  <c r="Y273" i="1"/>
  <c r="R273" i="1"/>
  <c r="Y272" i="1"/>
  <c r="Y271" i="1"/>
  <c r="Y270" i="1"/>
  <c r="R270" i="1"/>
  <c r="Y269" i="1"/>
  <c r="Y268" i="1"/>
  <c r="Y267" i="1"/>
  <c r="R267" i="1"/>
  <c r="Y266" i="1"/>
  <c r="Y265" i="1"/>
  <c r="Y264" i="1"/>
  <c r="Y263" i="1"/>
  <c r="Y262" i="1"/>
  <c r="R262" i="1"/>
  <c r="Y261" i="1"/>
  <c r="R261" i="1"/>
  <c r="Y260" i="1"/>
  <c r="Y259" i="1"/>
  <c r="Y258" i="1"/>
  <c r="Y257" i="1"/>
  <c r="R257" i="1"/>
  <c r="Y256" i="1"/>
  <c r="Y255" i="1"/>
  <c r="Y254" i="1"/>
  <c r="R254" i="1"/>
  <c r="Y253" i="1"/>
  <c r="R253" i="1"/>
  <c r="Y252" i="1"/>
  <c r="Y251" i="1"/>
  <c r="R251" i="1"/>
  <c r="Y250" i="1"/>
  <c r="Y249" i="1"/>
  <c r="R249" i="1"/>
  <c r="Y248" i="1"/>
  <c r="Y247" i="1"/>
  <c r="Y246" i="1"/>
  <c r="R246" i="1"/>
  <c r="Y245" i="1"/>
  <c r="R245" i="1"/>
  <c r="Y244" i="1"/>
  <c r="Y243" i="1"/>
  <c r="Y242" i="1"/>
  <c r="Y241" i="1"/>
  <c r="R241" i="1"/>
  <c r="Y240" i="1"/>
  <c r="Y239" i="1"/>
  <c r="Y238" i="1"/>
  <c r="R238" i="1"/>
  <c r="Y237" i="1"/>
  <c r="R237" i="1"/>
  <c r="Y236" i="1"/>
  <c r="Y235" i="1"/>
  <c r="R235" i="1"/>
  <c r="Y234" i="1"/>
  <c r="Y233" i="1"/>
  <c r="R233" i="1"/>
  <c r="Y232" i="1"/>
  <c r="Y231" i="1"/>
  <c r="Y230" i="1"/>
  <c r="R230" i="1"/>
  <c r="Y229" i="1"/>
  <c r="R229" i="1"/>
  <c r="Y228" i="1"/>
  <c r="Y227" i="1"/>
  <c r="Y226" i="1"/>
  <c r="Y225" i="1"/>
  <c r="R225" i="1"/>
  <c r="Y224" i="1"/>
  <c r="Y223" i="1"/>
  <c r="Y222" i="1"/>
  <c r="R222" i="1"/>
  <c r="Y221" i="1"/>
  <c r="R221" i="1"/>
  <c r="Y220" i="1"/>
  <c r="R220" i="1"/>
  <c r="Y219" i="1"/>
  <c r="R219" i="1"/>
  <c r="Y218" i="1"/>
  <c r="R218" i="1"/>
  <c r="Y217" i="1"/>
  <c r="R217" i="1"/>
  <c r="Y216" i="1"/>
  <c r="R216" i="1"/>
  <c r="Y215" i="1"/>
  <c r="Y214" i="1"/>
  <c r="R214" i="1"/>
  <c r="Y213" i="1"/>
  <c r="R213" i="1"/>
  <c r="Y212" i="1"/>
  <c r="Y211" i="1"/>
  <c r="R211" i="1"/>
  <c r="Y210" i="1"/>
  <c r="Y209" i="1"/>
  <c r="Y208" i="1"/>
  <c r="Y207" i="1"/>
  <c r="Y206" i="1"/>
  <c r="R206" i="1"/>
  <c r="Y205" i="1"/>
  <c r="R205" i="1"/>
  <c r="Y204" i="1"/>
  <c r="Y203" i="1"/>
  <c r="R203" i="1"/>
  <c r="Y202" i="1"/>
  <c r="Y201" i="1"/>
  <c r="Y200" i="1"/>
  <c r="Y199" i="1"/>
  <c r="Y198" i="1"/>
  <c r="R198" i="1"/>
  <c r="Y197" i="1"/>
  <c r="R197" i="1"/>
  <c r="Y196" i="1"/>
  <c r="Y195" i="1"/>
  <c r="R195" i="1"/>
  <c r="Y194" i="1"/>
  <c r="Y193" i="1"/>
  <c r="Y192" i="1"/>
  <c r="Y191" i="1"/>
  <c r="Y190" i="1"/>
  <c r="R190" i="1"/>
  <c r="Y189" i="1"/>
  <c r="R189" i="1"/>
  <c r="Y188" i="1"/>
  <c r="R188" i="1"/>
  <c r="Y187" i="1"/>
  <c r="Y186" i="1"/>
  <c r="Y185" i="1"/>
  <c r="R185" i="1"/>
  <c r="Y184" i="1"/>
  <c r="Y183" i="1"/>
  <c r="Y182" i="1"/>
  <c r="R182" i="1"/>
  <c r="Y181" i="1"/>
  <c r="R181" i="1"/>
  <c r="Y180" i="1"/>
  <c r="Y179" i="1"/>
  <c r="R179" i="1"/>
  <c r="Y178" i="1"/>
  <c r="Y177" i="1"/>
  <c r="R177" i="1"/>
  <c r="Y176" i="1"/>
  <c r="Y175" i="1"/>
  <c r="Y174" i="1"/>
  <c r="R174" i="1"/>
  <c r="Y173" i="1"/>
  <c r="R173" i="1"/>
  <c r="Y172" i="1"/>
  <c r="R172" i="1"/>
  <c r="Y171" i="1"/>
  <c r="R171" i="1"/>
  <c r="Y170" i="1"/>
  <c r="Y169" i="1"/>
  <c r="R169" i="1"/>
  <c r="Y168" i="1"/>
  <c r="R168" i="1"/>
  <c r="Y167" i="1"/>
  <c r="Y166" i="1"/>
  <c r="R166" i="1"/>
  <c r="Y165" i="1"/>
  <c r="R165" i="1"/>
  <c r="Y164" i="1"/>
  <c r="Y163" i="1"/>
  <c r="Y162" i="1"/>
  <c r="Y161" i="1"/>
  <c r="R161" i="1"/>
  <c r="Y160" i="1"/>
  <c r="R160" i="1"/>
  <c r="Y159" i="1"/>
  <c r="Y158" i="1"/>
  <c r="R158" i="1"/>
  <c r="Y157" i="1"/>
  <c r="R157" i="1"/>
  <c r="Y156" i="1"/>
  <c r="R156" i="1"/>
  <c r="Y155" i="1"/>
  <c r="R155" i="1"/>
  <c r="Y154" i="1"/>
  <c r="Y153" i="1"/>
  <c r="R153" i="1"/>
  <c r="Y152" i="1"/>
  <c r="Y151" i="1"/>
  <c r="Y150" i="1"/>
  <c r="R150" i="1"/>
  <c r="Y149" i="1"/>
  <c r="R149" i="1"/>
  <c r="Y148" i="1"/>
  <c r="R148" i="1"/>
  <c r="Y147" i="1"/>
  <c r="R147" i="1"/>
  <c r="Y146" i="1"/>
  <c r="Y145" i="1"/>
  <c r="R145" i="1"/>
  <c r="Y144" i="1"/>
  <c r="R144" i="1"/>
  <c r="Y143" i="1"/>
  <c r="Y142" i="1"/>
  <c r="R142" i="1"/>
  <c r="Y141" i="1"/>
  <c r="R141" i="1"/>
  <c r="Y140" i="1"/>
  <c r="Y139" i="1"/>
  <c r="R139" i="1"/>
  <c r="Y138" i="1"/>
  <c r="Y137" i="1"/>
  <c r="R137" i="1"/>
  <c r="Y136" i="1"/>
  <c r="Y135" i="1"/>
  <c r="Y134" i="1"/>
  <c r="R134" i="1"/>
  <c r="Y133" i="1"/>
  <c r="R133" i="1"/>
  <c r="Y132" i="1"/>
  <c r="Y131" i="1"/>
  <c r="R131" i="1"/>
  <c r="Y130" i="1"/>
  <c r="Y129" i="1"/>
  <c r="R129" i="1"/>
  <c r="Y128" i="1"/>
  <c r="R128" i="1"/>
  <c r="Y127" i="1"/>
  <c r="Y126" i="1"/>
  <c r="R126" i="1"/>
  <c r="Y125" i="1"/>
  <c r="R125" i="1"/>
  <c r="Y124" i="1"/>
  <c r="Y123" i="1"/>
  <c r="R123" i="1"/>
  <c r="Y122" i="1"/>
  <c r="Y121" i="1"/>
  <c r="R121" i="1"/>
  <c r="Y120" i="1"/>
  <c r="Y119" i="1"/>
  <c r="Y118" i="1"/>
  <c r="R118" i="1"/>
  <c r="Y117" i="1"/>
  <c r="R117" i="1"/>
  <c r="Y116" i="1"/>
  <c r="Y115" i="1"/>
  <c r="R115" i="1"/>
  <c r="Y114" i="1"/>
  <c r="Y113" i="1"/>
  <c r="R113" i="1"/>
  <c r="Y112" i="1"/>
  <c r="Y111" i="1"/>
  <c r="Y110" i="1"/>
  <c r="R110" i="1"/>
  <c r="Y109" i="1"/>
  <c r="R109" i="1"/>
  <c r="Y108" i="1"/>
  <c r="Y107" i="1"/>
  <c r="R107" i="1"/>
  <c r="Y106" i="1"/>
  <c r="Y105" i="1"/>
  <c r="R105" i="1"/>
  <c r="Y104" i="1"/>
  <c r="Y103" i="1"/>
  <c r="Y102" i="1"/>
  <c r="R102" i="1"/>
  <c r="Y101" i="1"/>
  <c r="R101" i="1"/>
  <c r="Y100" i="1"/>
  <c r="R100" i="1"/>
  <c r="Y99" i="1"/>
  <c r="R99" i="1"/>
  <c r="Y98" i="1"/>
  <c r="R98" i="1"/>
  <c r="Y97" i="1"/>
  <c r="R97" i="1"/>
  <c r="Y96" i="1"/>
  <c r="R96" i="1"/>
  <c r="Y95" i="1"/>
  <c r="Y94" i="1"/>
  <c r="R94" i="1"/>
  <c r="Y93" i="1"/>
  <c r="R93" i="1"/>
  <c r="R92" i="1"/>
  <c r="Y91" i="1"/>
  <c r="R91" i="1"/>
  <c r="Y90" i="1"/>
  <c r="R90" i="1"/>
  <c r="Y89" i="1"/>
  <c r="R89" i="1"/>
  <c r="Y88" i="1"/>
  <c r="R88" i="1"/>
  <c r="Y87" i="1"/>
  <c r="Y86" i="1"/>
  <c r="R86" i="1"/>
  <c r="Y85" i="1"/>
  <c r="R85" i="1"/>
  <c r="Y84" i="1"/>
  <c r="Y83" i="1"/>
  <c r="R83" i="1"/>
  <c r="Y82" i="1"/>
  <c r="Y81" i="1"/>
  <c r="R81" i="1"/>
  <c r="Y80" i="1"/>
  <c r="Y79" i="1"/>
  <c r="Y78" i="1"/>
  <c r="R78" i="1"/>
  <c r="Y77" i="1"/>
  <c r="R77" i="1"/>
  <c r="Y76" i="1"/>
  <c r="Y75" i="1"/>
  <c r="R75" i="1"/>
  <c r="Y74" i="1"/>
  <c r="Y73" i="1"/>
  <c r="R73" i="1"/>
  <c r="Y72" i="1"/>
  <c r="R72" i="1"/>
  <c r="Y71" i="1"/>
  <c r="Y70" i="1"/>
  <c r="R70" i="1"/>
  <c r="Y69" i="1"/>
  <c r="R69" i="1"/>
  <c r="Y68" i="1"/>
  <c r="Y67" i="1"/>
  <c r="R67" i="1"/>
  <c r="Y66" i="1"/>
  <c r="Y65" i="1"/>
  <c r="R65" i="1"/>
  <c r="Y64" i="1"/>
  <c r="Y63" i="1"/>
  <c r="Y62" i="1"/>
  <c r="R62" i="1"/>
  <c r="Y61" i="1"/>
  <c r="R61" i="1"/>
  <c r="Y60" i="1"/>
  <c r="Y59" i="1"/>
  <c r="R59" i="1"/>
  <c r="Y58" i="1"/>
  <c r="Y57" i="1"/>
  <c r="R57" i="1"/>
  <c r="Y56" i="1"/>
  <c r="R56" i="1"/>
  <c r="Y55" i="1"/>
  <c r="Y54" i="1"/>
  <c r="R54" i="1"/>
  <c r="Y53" i="1"/>
  <c r="R53" i="1"/>
  <c r="Y52" i="1"/>
  <c r="Y51" i="1"/>
  <c r="R51" i="1"/>
  <c r="Y50" i="1"/>
  <c r="Y49" i="1"/>
  <c r="R49" i="1"/>
  <c r="Y48" i="1"/>
  <c r="Y47" i="1"/>
  <c r="Y46" i="1"/>
  <c r="R46" i="1"/>
  <c r="Y45" i="1"/>
  <c r="R45" i="1"/>
  <c r="Y44" i="1"/>
  <c r="R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5" i="1"/>
  <c r="Y34" i="1"/>
  <c r="R34" i="1"/>
  <c r="Y33" i="1"/>
  <c r="R33" i="1"/>
  <c r="Y32" i="1"/>
  <c r="R32" i="1"/>
  <c r="Y31" i="1"/>
  <c r="Y30" i="1"/>
  <c r="R30" i="1"/>
  <c r="Y29" i="1"/>
  <c r="R29" i="1"/>
  <c r="Y28" i="1"/>
  <c r="Y27" i="1"/>
  <c r="R27" i="1"/>
  <c r="Y26" i="1"/>
  <c r="Y25" i="1"/>
  <c r="R25" i="1"/>
  <c r="Y24" i="1"/>
  <c r="Y23" i="1"/>
  <c r="Y22" i="1"/>
  <c r="R22" i="1"/>
  <c r="Y21" i="1"/>
  <c r="R21" i="1"/>
  <c r="Y20" i="1"/>
  <c r="Y19" i="1"/>
  <c r="R19" i="1"/>
  <c r="Y18" i="1"/>
  <c r="Y17" i="1"/>
  <c r="R17" i="1"/>
  <c r="Y16" i="1"/>
  <c r="R16" i="1"/>
  <c r="Y15" i="1"/>
  <c r="Y14" i="1"/>
  <c r="R14" i="1"/>
  <c r="Y13" i="1"/>
  <c r="R13" i="1"/>
  <c r="Y12" i="1"/>
  <c r="R12" i="1"/>
  <c r="Y11" i="1"/>
  <c r="R11" i="1"/>
  <c r="Y10" i="1"/>
  <c r="R10" i="1"/>
  <c r="Y9" i="1"/>
  <c r="R9" i="1"/>
  <c r="Y8" i="1"/>
  <c r="R8" i="1"/>
  <c r="Y7" i="1"/>
  <c r="N2" i="1"/>
  <c r="Q2" i="1"/>
  <c r="M2" i="1"/>
  <c r="G53" i="4"/>
  <c r="C53" i="4"/>
  <c r="C33" i="4"/>
  <c r="G52" i="4"/>
  <c r="C52" i="4"/>
  <c r="C32" i="4"/>
  <c r="R159" i="1"/>
  <c r="R95" i="1"/>
  <c r="R175" i="1"/>
  <c r="R111" i="1"/>
  <c r="S311" i="1"/>
  <c r="R239" i="1"/>
  <c r="R167" i="1"/>
  <c r="R103" i="1"/>
  <c r="R306" i="1"/>
  <c r="R351" i="1"/>
  <c r="S151" i="1"/>
  <c r="R87" i="1"/>
  <c r="R274" i="1"/>
  <c r="R265" i="1"/>
  <c r="R281" i="1"/>
  <c r="R297" i="1"/>
  <c r="R313" i="1"/>
  <c r="R329" i="1"/>
  <c r="R345" i="1"/>
  <c r="S132" i="1"/>
  <c r="S190" i="1"/>
  <c r="S94" i="1"/>
  <c r="K52" i="4"/>
  <c r="C51" i="4"/>
  <c r="C31" i="4"/>
  <c r="G50" i="4"/>
  <c r="C50" i="4"/>
  <c r="C30" i="4"/>
  <c r="D7" i="3"/>
  <c r="O7" i="3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O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L36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48" i="4"/>
  <c r="N17" i="3"/>
  <c r="N9" i="3"/>
  <c r="N16" i="3"/>
  <c r="N12" i="3"/>
  <c r="N8" i="3"/>
  <c r="S359" i="1"/>
  <c r="S172" i="1"/>
  <c r="E358" i="1"/>
  <c r="R358" i="1"/>
  <c r="R350" i="1"/>
  <c r="E350" i="1"/>
  <c r="R342" i="1"/>
  <c r="E342" i="1"/>
  <c r="S134" i="1"/>
  <c r="E334" i="1"/>
  <c r="R334" i="1"/>
  <c r="E326" i="1"/>
  <c r="D365" i="1"/>
  <c r="E310" i="1"/>
  <c r="R357" i="1"/>
  <c r="N11" i="3"/>
  <c r="N21" i="3"/>
  <c r="S358" i="1"/>
  <c r="S334" i="1"/>
  <c r="Q365" i="1"/>
  <c r="L56" i="4"/>
  <c r="S345" i="1"/>
  <c r="S259" i="1"/>
  <c r="S155" i="1"/>
  <c r="S123" i="1"/>
  <c r="S306" i="1"/>
  <c r="S286" i="1"/>
  <c r="S331" i="1"/>
  <c r="S235" i="1"/>
  <c r="S211" i="1"/>
  <c r="S179" i="1"/>
  <c r="S131" i="1"/>
  <c r="S99" i="1"/>
  <c r="S91" i="1"/>
  <c r="S329" i="1"/>
  <c r="S315" i="1"/>
  <c r="S163" i="1"/>
  <c r="S19" i="1"/>
  <c r="S302" i="1"/>
  <c r="S283" i="1"/>
  <c r="S313" i="1"/>
  <c r="S278" i="1"/>
  <c r="S187" i="1"/>
  <c r="S107" i="1"/>
  <c r="S27" i="1"/>
  <c r="S147" i="1"/>
  <c r="S38" i="1"/>
  <c r="S10" i="1"/>
  <c r="S323" i="1"/>
  <c r="S251" i="1"/>
  <c r="S115" i="1"/>
  <c r="S59" i="1"/>
  <c r="S355" i="1"/>
  <c r="S170" i="1"/>
  <c r="S139" i="1"/>
  <c r="S98" i="1"/>
  <c r="S75" i="1"/>
  <c r="S34" i="1"/>
  <c r="S347" i="1"/>
  <c r="S321" i="1"/>
  <c r="S305" i="1"/>
  <c r="S249" i="1"/>
  <c r="S238" i="1"/>
  <c r="S67" i="1"/>
  <c r="S307" i="1"/>
  <c r="S262" i="1"/>
  <c r="S342" i="1"/>
  <c r="S18" i="1"/>
  <c r="E365" i="1"/>
  <c r="I18" i="1"/>
  <c r="R365" i="1"/>
  <c r="F342" i="1"/>
  <c r="S350" i="1"/>
  <c r="I350" i="1"/>
  <c r="F317" i="1"/>
  <c r="S37" i="1"/>
  <c r="S234" i="1"/>
  <c r="I234" i="1"/>
  <c r="S222" i="1"/>
  <c r="I222" i="1"/>
  <c r="F222" i="1"/>
  <c r="S158" i="1"/>
  <c r="S11" i="1"/>
  <c r="I11" i="1"/>
  <c r="E362" i="1"/>
  <c r="R362" i="1"/>
  <c r="E354" i="1"/>
  <c r="R354" i="1"/>
  <c r="E346" i="1"/>
  <c r="R346" i="1"/>
  <c r="E338" i="1"/>
  <c r="R338" i="1"/>
  <c r="E330" i="1"/>
  <c r="R330" i="1"/>
  <c r="E322" i="1"/>
  <c r="R322" i="1"/>
  <c r="R314" i="1"/>
  <c r="E314" i="1"/>
  <c r="E298" i="1"/>
  <c r="R298" i="1"/>
  <c r="E290" i="1"/>
  <c r="R290" i="1"/>
  <c r="E282" i="1"/>
  <c r="R282" i="1"/>
  <c r="E266" i="1"/>
  <c r="R266" i="1"/>
  <c r="E258" i="1"/>
  <c r="R258" i="1"/>
  <c r="E250" i="1"/>
  <c r="R250" i="1"/>
  <c r="R242" i="1"/>
  <c r="E242" i="1"/>
  <c r="R226" i="1"/>
  <c r="E226" i="1"/>
  <c r="R210" i="1"/>
  <c r="E210" i="1"/>
  <c r="E202" i="1"/>
  <c r="R202" i="1"/>
  <c r="R194" i="1"/>
  <c r="E194" i="1"/>
  <c r="R186" i="1"/>
  <c r="E186" i="1"/>
  <c r="R178" i="1"/>
  <c r="E178" i="1"/>
  <c r="R162" i="1"/>
  <c r="E162" i="1"/>
  <c r="R154" i="1"/>
  <c r="E154" i="1"/>
  <c r="E146" i="1"/>
  <c r="R146" i="1"/>
  <c r="E138" i="1"/>
  <c r="R138" i="1"/>
  <c r="E130" i="1"/>
  <c r="R130" i="1"/>
  <c r="E122" i="1"/>
  <c r="R122" i="1"/>
  <c r="S152" i="1"/>
  <c r="F158" i="1"/>
  <c r="I274" i="1"/>
  <c r="I326" i="1"/>
  <c r="S326" i="1"/>
  <c r="S263" i="1"/>
  <c r="I263" i="1"/>
  <c r="F263" i="1"/>
  <c r="R170" i="1"/>
  <c r="S317" i="1"/>
  <c r="I317" i="1"/>
  <c r="S297" i="1"/>
  <c r="E114" i="1"/>
  <c r="R114" i="1"/>
  <c r="E106" i="1"/>
  <c r="R106" i="1"/>
  <c r="I90" i="1"/>
  <c r="S90" i="1"/>
  <c r="R82" i="1"/>
  <c r="E82" i="1"/>
  <c r="R50" i="1"/>
  <c r="E50" i="1"/>
  <c r="S42" i="1"/>
  <c r="I42" i="1"/>
  <c r="E26" i="1"/>
  <c r="R26" i="1"/>
  <c r="S227" i="1"/>
  <c r="S126" i="1"/>
  <c r="I126" i="1"/>
  <c r="I328" i="1"/>
  <c r="S184" i="1"/>
  <c r="I184" i="1"/>
  <c r="S96" i="1"/>
  <c r="I96" i="1"/>
  <c r="E324" i="1"/>
  <c r="S214" i="1"/>
  <c r="I214" i="1"/>
  <c r="S124" i="1"/>
  <c r="I124" i="1"/>
  <c r="F124" i="1"/>
  <c r="S189" i="1"/>
  <c r="F189" i="1"/>
  <c r="S310" i="1"/>
  <c r="F310" i="1"/>
  <c r="R7" i="1"/>
  <c r="E7" i="1"/>
  <c r="E356" i="1"/>
  <c r="R356" i="1"/>
  <c r="R348" i="1"/>
  <c r="E348" i="1"/>
  <c r="E340" i="1"/>
  <c r="R340" i="1"/>
  <c r="E308" i="1"/>
  <c r="R308" i="1"/>
  <c r="E292" i="1"/>
  <c r="R292" i="1"/>
  <c r="S276" i="1"/>
  <c r="F276" i="1"/>
  <c r="E268" i="1"/>
  <c r="R268" i="1"/>
  <c r="E260" i="1"/>
  <c r="R260" i="1"/>
  <c r="E252" i="1"/>
  <c r="R252" i="1"/>
  <c r="R244" i="1"/>
  <c r="E244" i="1"/>
  <c r="R236" i="1"/>
  <c r="E236" i="1"/>
  <c r="S188" i="1"/>
  <c r="I188" i="1"/>
  <c r="S360" i="1"/>
  <c r="I360" i="1"/>
  <c r="E74" i="1"/>
  <c r="E66" i="1"/>
  <c r="E58" i="1"/>
  <c r="R328" i="1"/>
  <c r="R344" i="1"/>
  <c r="E264" i="1"/>
  <c r="E240" i="1"/>
  <c r="S8" i="1"/>
  <c r="F8" i="1"/>
  <c r="R352" i="1"/>
  <c r="E352" i="1"/>
  <c r="E256" i="1"/>
  <c r="R256" i="1"/>
  <c r="R232" i="1"/>
  <c r="E232" i="1"/>
  <c r="R224" i="1"/>
  <c r="E224" i="1"/>
  <c r="E208" i="1"/>
  <c r="R208" i="1"/>
  <c r="E200" i="1"/>
  <c r="R200" i="1"/>
  <c r="E192" i="1"/>
  <c r="R192" i="1"/>
  <c r="E136" i="1"/>
  <c r="R136" i="1"/>
  <c r="R120" i="1"/>
  <c r="E120" i="1"/>
  <c r="E104" i="1"/>
  <c r="R104" i="1"/>
  <c r="E80" i="1"/>
  <c r="R80" i="1"/>
  <c r="E64" i="1"/>
  <c r="R64" i="1"/>
  <c r="R48" i="1"/>
  <c r="E48" i="1"/>
  <c r="R20" i="1"/>
  <c r="R76" i="1"/>
  <c r="R132" i="1"/>
  <c r="R184" i="1"/>
  <c r="R228" i="1"/>
  <c r="R248" i="1"/>
  <c r="E296" i="1"/>
  <c r="E212" i="1"/>
  <c r="F97" i="1"/>
  <c r="I321" i="1"/>
  <c r="R36" i="1"/>
  <c r="R304" i="1"/>
  <c r="R336" i="1"/>
  <c r="E320" i="1"/>
  <c r="E204" i="1"/>
  <c r="R204" i="1"/>
  <c r="E196" i="1"/>
  <c r="R196" i="1"/>
  <c r="R180" i="1"/>
  <c r="E180" i="1"/>
  <c r="E164" i="1"/>
  <c r="R164" i="1"/>
  <c r="E84" i="1"/>
  <c r="R84" i="1"/>
  <c r="E28" i="1"/>
  <c r="R28" i="1"/>
  <c r="R112" i="1"/>
  <c r="E280" i="1"/>
  <c r="E176" i="1"/>
  <c r="E108" i="1"/>
  <c r="E52" i="1"/>
  <c r="O12" i="3"/>
  <c r="O11" i="3"/>
  <c r="O21" i="3"/>
  <c r="O15" i="3"/>
  <c r="N23" i="3"/>
  <c r="D23" i="3"/>
  <c r="E11" i="3"/>
  <c r="O13" i="3"/>
  <c r="N15" i="3"/>
  <c r="N14" i="3"/>
  <c r="N13" i="3"/>
  <c r="D20" i="3"/>
  <c r="D14" i="3"/>
  <c r="D19" i="3"/>
  <c r="I37" i="1"/>
  <c r="I152" i="1"/>
  <c r="I158" i="1"/>
  <c r="J126" i="1"/>
  <c r="S50" i="1"/>
  <c r="I50" i="1"/>
  <c r="F50" i="1"/>
  <c r="S28" i="1"/>
  <c r="F28" i="1"/>
  <c r="I28" i="1"/>
  <c r="S104" i="1"/>
  <c r="I104" i="1"/>
  <c r="F104" i="1"/>
  <c r="S256" i="1"/>
  <c r="I256" i="1"/>
  <c r="F256" i="1"/>
  <c r="S236" i="1"/>
  <c r="F236" i="1"/>
  <c r="I236" i="1"/>
  <c r="S122" i="1"/>
  <c r="F122" i="1"/>
  <c r="I122" i="1"/>
  <c r="S282" i="1"/>
  <c r="I282" i="1"/>
  <c r="F282" i="1"/>
  <c r="S322" i="1"/>
  <c r="I322" i="1"/>
  <c r="F322" i="1"/>
  <c r="S354" i="1"/>
  <c r="I354" i="1"/>
  <c r="F354" i="1"/>
  <c r="S52" i="1"/>
  <c r="F52" i="1"/>
  <c r="I52" i="1"/>
  <c r="S84" i="1"/>
  <c r="I84" i="1"/>
  <c r="F84" i="1"/>
  <c r="S204" i="1"/>
  <c r="F204" i="1"/>
  <c r="I204" i="1"/>
  <c r="S296" i="1"/>
  <c r="I296" i="1"/>
  <c r="F296" i="1"/>
  <c r="S208" i="1"/>
  <c r="I208" i="1"/>
  <c r="F208" i="1"/>
  <c r="S66" i="1"/>
  <c r="I66" i="1"/>
  <c r="F66" i="1"/>
  <c r="S244" i="1"/>
  <c r="I244" i="1"/>
  <c r="F244" i="1"/>
  <c r="F348" i="1"/>
  <c r="S348" i="1"/>
  <c r="I348" i="1"/>
  <c r="J96" i="1"/>
  <c r="J326" i="1"/>
  <c r="S130" i="1"/>
  <c r="F130" i="1"/>
  <c r="I130" i="1"/>
  <c r="S202" i="1"/>
  <c r="F202" i="1"/>
  <c r="I202" i="1"/>
  <c r="S250" i="1"/>
  <c r="I250" i="1"/>
  <c r="F250" i="1"/>
  <c r="S290" i="1"/>
  <c r="I290" i="1"/>
  <c r="F290" i="1"/>
  <c r="S330" i="1"/>
  <c r="I330" i="1"/>
  <c r="F330" i="1"/>
  <c r="F362" i="1"/>
  <c r="S362" i="1"/>
  <c r="I362" i="1"/>
  <c r="S108" i="1"/>
  <c r="I108" i="1"/>
  <c r="F108" i="1"/>
  <c r="S320" i="1"/>
  <c r="I320" i="1"/>
  <c r="F320" i="1"/>
  <c r="S224" i="1"/>
  <c r="I224" i="1"/>
  <c r="F224" i="1"/>
  <c r="S74" i="1"/>
  <c r="I74" i="1"/>
  <c r="F74" i="1"/>
  <c r="J317" i="1"/>
  <c r="J274" i="1"/>
  <c r="S178" i="1"/>
  <c r="I178" i="1"/>
  <c r="F178" i="1"/>
  <c r="S210" i="1"/>
  <c r="F210" i="1"/>
  <c r="I210" i="1"/>
  <c r="J11" i="1"/>
  <c r="G35" i="1"/>
  <c r="H35" i="1"/>
  <c r="G50" i="1"/>
  <c r="H50" i="1"/>
  <c r="G70" i="1"/>
  <c r="H70" i="1"/>
  <c r="G114" i="1"/>
  <c r="H114" i="1"/>
  <c r="G134" i="1"/>
  <c r="H134" i="1"/>
  <c r="G178" i="1"/>
  <c r="H178" i="1"/>
  <c r="G198" i="1"/>
  <c r="H198" i="1"/>
  <c r="G242" i="1"/>
  <c r="H242" i="1"/>
  <c r="G262" i="1"/>
  <c r="H262" i="1"/>
  <c r="G306" i="1"/>
  <c r="H306" i="1"/>
  <c r="G326" i="1"/>
  <c r="H326" i="1"/>
  <c r="G39" i="1"/>
  <c r="H39" i="1"/>
  <c r="G59" i="1"/>
  <c r="H59" i="1"/>
  <c r="G103" i="1"/>
  <c r="H103" i="1"/>
  <c r="G123" i="1"/>
  <c r="H123" i="1"/>
  <c r="G167" i="1"/>
  <c r="H167" i="1"/>
  <c r="G187" i="1"/>
  <c r="H187" i="1"/>
  <c r="G231" i="1"/>
  <c r="H231" i="1"/>
  <c r="G251" i="1"/>
  <c r="H251" i="1"/>
  <c r="G34" i="1"/>
  <c r="H34" i="1"/>
  <c r="G54" i="1"/>
  <c r="H54" i="1"/>
  <c r="G98" i="1"/>
  <c r="H98" i="1"/>
  <c r="G118" i="1"/>
  <c r="H118" i="1"/>
  <c r="G162" i="1"/>
  <c r="H162" i="1"/>
  <c r="G182" i="1"/>
  <c r="H182" i="1"/>
  <c r="G226" i="1"/>
  <c r="H226" i="1"/>
  <c r="G246" i="1"/>
  <c r="H246" i="1"/>
  <c r="G290" i="1"/>
  <c r="H290" i="1"/>
  <c r="G310" i="1"/>
  <c r="H310" i="1"/>
  <c r="G19" i="1"/>
  <c r="H19" i="1"/>
  <c r="G43" i="1"/>
  <c r="H43" i="1"/>
  <c r="G87" i="1"/>
  <c r="H87" i="1"/>
  <c r="G107" i="1"/>
  <c r="H107" i="1"/>
  <c r="G151" i="1"/>
  <c r="H151" i="1"/>
  <c r="G171" i="1"/>
  <c r="H171" i="1"/>
  <c r="G215" i="1"/>
  <c r="H215" i="1"/>
  <c r="G235" i="1"/>
  <c r="H235" i="1"/>
  <c r="I349" i="1"/>
  <c r="G21" i="1"/>
  <c r="H21" i="1"/>
  <c r="G53" i="1"/>
  <c r="H53" i="1"/>
  <c r="G85" i="1"/>
  <c r="H85" i="1"/>
  <c r="G117" i="1"/>
  <c r="H117" i="1"/>
  <c r="G149" i="1"/>
  <c r="H149" i="1"/>
  <c r="G181" i="1"/>
  <c r="H181" i="1"/>
  <c r="G213" i="1"/>
  <c r="H213" i="1"/>
  <c r="G245" i="1"/>
  <c r="H245" i="1"/>
  <c r="G277" i="1"/>
  <c r="H277" i="1"/>
  <c r="G309" i="1"/>
  <c r="H309" i="1"/>
  <c r="G341" i="1"/>
  <c r="H341" i="1"/>
  <c r="G358" i="1"/>
  <c r="H358" i="1"/>
  <c r="G52" i="1"/>
  <c r="H52" i="1"/>
  <c r="G116" i="1"/>
  <c r="H116" i="1"/>
  <c r="G180" i="1"/>
  <c r="H180" i="1"/>
  <c r="G244" i="1"/>
  <c r="H244" i="1"/>
  <c r="G308" i="1"/>
  <c r="H308" i="1"/>
  <c r="I153" i="1"/>
  <c r="I267" i="1"/>
  <c r="G329" i="1"/>
  <c r="H329" i="1"/>
  <c r="I88" i="1"/>
  <c r="I57" i="1"/>
  <c r="I115" i="1"/>
  <c r="G36" i="1"/>
  <c r="H36" i="1"/>
  <c r="G100" i="1"/>
  <c r="H100" i="1"/>
  <c r="G164" i="1"/>
  <c r="H164" i="1"/>
  <c r="G228" i="1"/>
  <c r="H228" i="1"/>
  <c r="G292" i="1"/>
  <c r="H292" i="1"/>
  <c r="G357" i="1"/>
  <c r="H357" i="1"/>
  <c r="I112" i="1"/>
  <c r="I233" i="1"/>
  <c r="I46" i="1"/>
  <c r="G347" i="1"/>
  <c r="H347" i="1"/>
  <c r="I55" i="1"/>
  <c r="I47" i="1"/>
  <c r="F199" i="1"/>
  <c r="F191" i="1"/>
  <c r="F165" i="1"/>
  <c r="G76" i="1"/>
  <c r="H76" i="1"/>
  <c r="I21" i="1"/>
  <c r="I287" i="1"/>
  <c r="F294" i="1"/>
  <c r="F233" i="1"/>
  <c r="F89" i="1"/>
  <c r="F92" i="1"/>
  <c r="I147" i="1"/>
  <c r="F112" i="1"/>
  <c r="F115" i="1"/>
  <c r="F329" i="1"/>
  <c r="I253" i="1"/>
  <c r="I237" i="1"/>
  <c r="F345" i="1"/>
  <c r="F223" i="1"/>
  <c r="F55" i="1"/>
  <c r="F59" i="1"/>
  <c r="F230" i="1"/>
  <c r="I319" i="1"/>
  <c r="F36" i="1"/>
  <c r="F61" i="1"/>
  <c r="I111" i="1"/>
  <c r="G18" i="1"/>
  <c r="H18" i="1"/>
  <c r="G38" i="1"/>
  <c r="H38" i="1"/>
  <c r="G82" i="1"/>
  <c r="H82" i="1"/>
  <c r="G102" i="1"/>
  <c r="H102" i="1"/>
  <c r="G146" i="1"/>
  <c r="H146" i="1"/>
  <c r="G166" i="1"/>
  <c r="H166" i="1"/>
  <c r="G210" i="1"/>
  <c r="H210" i="1"/>
  <c r="G230" i="1"/>
  <c r="H230" i="1"/>
  <c r="G274" i="1"/>
  <c r="H274" i="1"/>
  <c r="G294" i="1"/>
  <c r="H294" i="1"/>
  <c r="G338" i="1"/>
  <c r="H338" i="1"/>
  <c r="G23" i="1"/>
  <c r="H23" i="1"/>
  <c r="G71" i="1"/>
  <c r="H71" i="1"/>
  <c r="G91" i="1"/>
  <c r="H91" i="1"/>
  <c r="G135" i="1"/>
  <c r="H135" i="1"/>
  <c r="G155" i="1"/>
  <c r="H155" i="1"/>
  <c r="G199" i="1"/>
  <c r="H199" i="1"/>
  <c r="G219" i="1"/>
  <c r="H219" i="1"/>
  <c r="I32" i="1"/>
  <c r="I40" i="1"/>
  <c r="G32" i="1"/>
  <c r="H32" i="1"/>
  <c r="G64" i="1"/>
  <c r="H64" i="1"/>
  <c r="G96" i="1"/>
  <c r="H96" i="1"/>
  <c r="G128" i="1"/>
  <c r="H128" i="1"/>
  <c r="G160" i="1"/>
  <c r="H160" i="1"/>
  <c r="G192" i="1"/>
  <c r="H192" i="1"/>
  <c r="G224" i="1"/>
  <c r="H224" i="1"/>
  <c r="G256" i="1"/>
  <c r="H256" i="1"/>
  <c r="G288" i="1"/>
  <c r="H288" i="1"/>
  <c r="G320" i="1"/>
  <c r="H320" i="1"/>
  <c r="G346" i="1"/>
  <c r="H346" i="1"/>
  <c r="G362" i="1"/>
  <c r="H362" i="1"/>
  <c r="G65" i="1"/>
  <c r="H65" i="1"/>
  <c r="G129" i="1"/>
  <c r="H129" i="1"/>
  <c r="G193" i="1"/>
  <c r="H193" i="1"/>
  <c r="G257" i="1"/>
  <c r="H257" i="1"/>
  <c r="I217" i="1"/>
  <c r="I309" i="1"/>
  <c r="G361" i="1"/>
  <c r="H361" i="1"/>
  <c r="I121" i="1"/>
  <c r="I174" i="1"/>
  <c r="F334" i="1"/>
  <c r="G22" i="1"/>
  <c r="H22" i="1"/>
  <c r="G66" i="1"/>
  <c r="H66" i="1"/>
  <c r="G86" i="1"/>
  <c r="H86" i="1"/>
  <c r="G130" i="1"/>
  <c r="H130" i="1"/>
  <c r="G150" i="1"/>
  <c r="H150" i="1"/>
  <c r="G194" i="1"/>
  <c r="H194" i="1"/>
  <c r="G214" i="1"/>
  <c r="H214" i="1"/>
  <c r="G258" i="1"/>
  <c r="H258" i="1"/>
  <c r="G278" i="1"/>
  <c r="H278" i="1"/>
  <c r="G322" i="1"/>
  <c r="H322" i="1"/>
  <c r="G342" i="1"/>
  <c r="H342" i="1"/>
  <c r="G55" i="1"/>
  <c r="H55" i="1"/>
  <c r="G75" i="1"/>
  <c r="H75" i="1"/>
  <c r="G119" i="1"/>
  <c r="H119" i="1"/>
  <c r="G139" i="1"/>
  <c r="H139" i="1"/>
  <c r="G183" i="1"/>
  <c r="H183" i="1"/>
  <c r="G203" i="1"/>
  <c r="H203" i="1"/>
  <c r="G247" i="1"/>
  <c r="H247" i="1"/>
  <c r="I365" i="1"/>
  <c r="G37" i="1"/>
  <c r="H37" i="1"/>
  <c r="G69" i="1"/>
  <c r="H69" i="1"/>
  <c r="G101" i="1"/>
  <c r="H101" i="1"/>
  <c r="G133" i="1"/>
  <c r="H133" i="1"/>
  <c r="G165" i="1"/>
  <c r="H165" i="1"/>
  <c r="G197" i="1"/>
  <c r="H197" i="1"/>
  <c r="G229" i="1"/>
  <c r="H229" i="1"/>
  <c r="G261" i="1"/>
  <c r="H261" i="1"/>
  <c r="G293" i="1"/>
  <c r="H293" i="1"/>
  <c r="G325" i="1"/>
  <c r="H325" i="1"/>
  <c r="G350" i="1"/>
  <c r="H350" i="1"/>
  <c r="G20" i="1"/>
  <c r="H20" i="1"/>
  <c r="G84" i="1"/>
  <c r="H84" i="1"/>
  <c r="G148" i="1"/>
  <c r="H148" i="1"/>
  <c r="G212" i="1"/>
  <c r="H212" i="1"/>
  <c r="G276" i="1"/>
  <c r="H276" i="1"/>
  <c r="I211" i="1"/>
  <c r="I281" i="1"/>
  <c r="I304" i="1"/>
  <c r="I123" i="1"/>
  <c r="I71" i="1"/>
  <c r="G62" i="1"/>
  <c r="H62" i="1"/>
  <c r="G106" i="1"/>
  <c r="H106" i="1"/>
  <c r="G190" i="1"/>
  <c r="H190" i="1"/>
  <c r="G234" i="1"/>
  <c r="H234" i="1"/>
  <c r="G318" i="1"/>
  <c r="H318" i="1"/>
  <c r="G27" i="1"/>
  <c r="H27" i="1"/>
  <c r="G115" i="1"/>
  <c r="H115" i="1"/>
  <c r="G159" i="1"/>
  <c r="H159" i="1"/>
  <c r="G243" i="1"/>
  <c r="H243" i="1"/>
  <c r="G279" i="1"/>
  <c r="H279" i="1"/>
  <c r="G311" i="1"/>
  <c r="H311" i="1"/>
  <c r="G343" i="1"/>
  <c r="H343" i="1"/>
  <c r="G61" i="1"/>
  <c r="H61" i="1"/>
  <c r="G120" i="1"/>
  <c r="H120" i="1"/>
  <c r="G221" i="1"/>
  <c r="H221" i="1"/>
  <c r="G269" i="1"/>
  <c r="H269" i="1"/>
  <c r="G328" i="1"/>
  <c r="H328" i="1"/>
  <c r="G360" i="1"/>
  <c r="H360" i="1"/>
  <c r="I163" i="1"/>
  <c r="G176" i="1"/>
  <c r="H176" i="1"/>
  <c r="G97" i="1"/>
  <c r="H97" i="1"/>
  <c r="I313" i="1"/>
  <c r="I110" i="1"/>
  <c r="I19" i="1"/>
  <c r="I92" i="1"/>
  <c r="G73" i="1"/>
  <c r="H73" i="1"/>
  <c r="G220" i="1"/>
  <c r="H220" i="1"/>
  <c r="G297" i="1"/>
  <c r="H297" i="1"/>
  <c r="I161" i="1"/>
  <c r="I213" i="1"/>
  <c r="I129" i="1"/>
  <c r="G177" i="1"/>
  <c r="H177" i="1"/>
  <c r="G345" i="1"/>
  <c r="H345" i="1"/>
  <c r="I355" i="1"/>
  <c r="I169" i="1"/>
  <c r="I245" i="1"/>
  <c r="I195" i="1"/>
  <c r="I173" i="1"/>
  <c r="I148" i="1"/>
  <c r="I51" i="1"/>
  <c r="F132" i="1"/>
  <c r="F155" i="1"/>
  <c r="F135" i="1"/>
  <c r="F47" i="1"/>
  <c r="I23" i="1"/>
  <c r="I135" i="1"/>
  <c r="F360" i="1"/>
  <c r="F246" i="1"/>
  <c r="F336" i="1"/>
  <c r="G78" i="1"/>
  <c r="H78" i="1"/>
  <c r="G122" i="1"/>
  <c r="H122" i="1"/>
  <c r="G206" i="1"/>
  <c r="H206" i="1"/>
  <c r="G250" i="1"/>
  <c r="H250" i="1"/>
  <c r="G334" i="1"/>
  <c r="H334" i="1"/>
  <c r="G47" i="1"/>
  <c r="H47" i="1"/>
  <c r="G131" i="1"/>
  <c r="H131" i="1"/>
  <c r="G175" i="1"/>
  <c r="H175" i="1"/>
  <c r="G259" i="1"/>
  <c r="H259" i="1"/>
  <c r="G291" i="1"/>
  <c r="H291" i="1"/>
  <c r="G323" i="1"/>
  <c r="H323" i="1"/>
  <c r="G24" i="1"/>
  <c r="H24" i="1"/>
  <c r="G88" i="1"/>
  <c r="H88" i="1"/>
  <c r="G189" i="1"/>
  <c r="H189" i="1"/>
  <c r="G237" i="1"/>
  <c r="H237" i="1"/>
  <c r="G296" i="1"/>
  <c r="H296" i="1"/>
  <c r="G344" i="1"/>
  <c r="H344" i="1"/>
  <c r="I337" i="1"/>
  <c r="I9" i="1"/>
  <c r="G144" i="1"/>
  <c r="H144" i="1"/>
  <c r="G33" i="1"/>
  <c r="H33" i="1"/>
  <c r="I181" i="1"/>
  <c r="I336" i="1"/>
  <c r="I197" i="1"/>
  <c r="G9" i="1"/>
  <c r="H9" i="1"/>
  <c r="G105" i="1"/>
  <c r="H105" i="1"/>
  <c r="G252" i="1"/>
  <c r="H252" i="1"/>
  <c r="I257" i="1"/>
  <c r="I10" i="1"/>
  <c r="I142" i="1"/>
  <c r="G132" i="1"/>
  <c r="H132" i="1"/>
  <c r="G273" i="1"/>
  <c r="H273" i="1"/>
  <c r="I168" i="1"/>
  <c r="I31" i="1"/>
  <c r="I329" i="1"/>
  <c r="I41" i="1"/>
  <c r="I276" i="1"/>
  <c r="I102" i="1"/>
  <c r="F325" i="1"/>
  <c r="F88" i="1"/>
  <c r="F24" i="1"/>
  <c r="F219" i="1"/>
  <c r="F27" i="1"/>
  <c r="I85" i="1"/>
  <c r="F70" i="1"/>
  <c r="F38" i="1"/>
  <c r="F91" i="1"/>
  <c r="F22" i="1"/>
  <c r="G14" i="1"/>
  <c r="H14" i="1"/>
  <c r="G74" i="1"/>
  <c r="H74" i="1"/>
  <c r="G186" i="1"/>
  <c r="H186" i="1"/>
  <c r="G302" i="1"/>
  <c r="H302" i="1"/>
  <c r="G83" i="1"/>
  <c r="H83" i="1"/>
  <c r="G143" i="1"/>
  <c r="H143" i="1"/>
  <c r="G195" i="1"/>
  <c r="H195" i="1"/>
  <c r="G255" i="1"/>
  <c r="H255" i="1"/>
  <c r="G299" i="1"/>
  <c r="H299" i="1"/>
  <c r="G339" i="1"/>
  <c r="H339" i="1"/>
  <c r="G77" i="1"/>
  <c r="H77" i="1"/>
  <c r="G152" i="1"/>
  <c r="H152" i="1"/>
  <c r="G216" i="1"/>
  <c r="H216" i="1"/>
  <c r="G285" i="1"/>
  <c r="H285" i="1"/>
  <c r="G352" i="1"/>
  <c r="H352" i="1"/>
  <c r="I75" i="1"/>
  <c r="I160" i="1"/>
  <c r="G161" i="1"/>
  <c r="H161" i="1"/>
  <c r="G289" i="1"/>
  <c r="H289" i="1"/>
  <c r="I171" i="1"/>
  <c r="I144" i="1"/>
  <c r="I220" i="1"/>
  <c r="G124" i="1"/>
  <c r="H124" i="1"/>
  <c r="G316" i="1"/>
  <c r="H316" i="1"/>
  <c r="I99" i="1"/>
  <c r="I299" i="1"/>
  <c r="I312" i="1"/>
  <c r="G196" i="1"/>
  <c r="H196" i="1"/>
  <c r="I345" i="1"/>
  <c r="I265" i="1"/>
  <c r="I209" i="1"/>
  <c r="F105" i="1"/>
  <c r="F57" i="1"/>
  <c r="I279" i="1"/>
  <c r="F319" i="1"/>
  <c r="F245" i="1"/>
  <c r="F87" i="1"/>
  <c r="I182" i="1"/>
  <c r="F239" i="1"/>
  <c r="F141" i="1"/>
  <c r="F248" i="1"/>
  <c r="I306" i="1"/>
  <c r="I87" i="1"/>
  <c r="F281" i="1"/>
  <c r="F149" i="1"/>
  <c r="F328" i="1"/>
  <c r="F272" i="1"/>
  <c r="F220" i="1"/>
  <c r="I190" i="1"/>
  <c r="F217" i="1"/>
  <c r="F173" i="1"/>
  <c r="F285" i="1"/>
  <c r="I33" i="1"/>
  <c r="I69" i="1"/>
  <c r="F247" i="1"/>
  <c r="F347" i="1"/>
  <c r="F51" i="1"/>
  <c r="I15" i="1"/>
  <c r="F339" i="1"/>
  <c r="I43" i="1"/>
  <c r="I67" i="1"/>
  <c r="F286" i="1"/>
  <c r="I140" i="1"/>
  <c r="F78" i="1"/>
  <c r="G217" i="1"/>
  <c r="H217" i="1"/>
  <c r="F203" i="1"/>
  <c r="F148" i="1"/>
  <c r="I331" i="1"/>
  <c r="I335" i="1"/>
  <c r="F172" i="1"/>
  <c r="I334" i="1"/>
  <c r="G26" i="1"/>
  <c r="H26" i="1"/>
  <c r="G138" i="1"/>
  <c r="H138" i="1"/>
  <c r="G254" i="1"/>
  <c r="H254" i="1"/>
  <c r="G31" i="1"/>
  <c r="H31" i="1"/>
  <c r="G95" i="1"/>
  <c r="H95" i="1"/>
  <c r="G147" i="1"/>
  <c r="H147" i="1"/>
  <c r="G207" i="1"/>
  <c r="H207" i="1"/>
  <c r="G263" i="1"/>
  <c r="H263" i="1"/>
  <c r="G303" i="1"/>
  <c r="H303" i="1"/>
  <c r="G8" i="1"/>
  <c r="H8" i="1"/>
  <c r="G93" i="1"/>
  <c r="H93" i="1"/>
  <c r="G157" i="1"/>
  <c r="H157" i="1"/>
  <c r="G232" i="1"/>
  <c r="H232" i="1"/>
  <c r="I251" i="1"/>
  <c r="I8" i="1"/>
  <c r="G336" i="1"/>
  <c r="H336" i="1"/>
  <c r="I94" i="1"/>
  <c r="I248" i="1"/>
  <c r="I243" i="1"/>
  <c r="G233" i="1"/>
  <c r="H233" i="1"/>
  <c r="G337" i="1"/>
  <c r="H337" i="1"/>
  <c r="I269" i="1"/>
  <c r="I22" i="1"/>
  <c r="I270" i="1"/>
  <c r="G113" i="1"/>
  <c r="H113" i="1"/>
  <c r="G209" i="1"/>
  <c r="H209" i="1"/>
  <c r="G305" i="1"/>
  <c r="H305" i="1"/>
  <c r="I27" i="1"/>
  <c r="G321" i="1"/>
  <c r="H321" i="1"/>
  <c r="I315" i="1"/>
  <c r="I277" i="1"/>
  <c r="F187" i="1"/>
  <c r="F249" i="1"/>
  <c r="F174" i="1"/>
  <c r="I103" i="1"/>
  <c r="F15" i="1"/>
  <c r="F42" i="1"/>
  <c r="F341" i="1"/>
  <c r="I241" i="1"/>
  <c r="I239" i="1"/>
  <c r="F29" i="1"/>
  <c r="F193" i="1"/>
  <c r="F79" i="1"/>
  <c r="G281" i="1"/>
  <c r="H281" i="1"/>
  <c r="I206" i="1"/>
  <c r="I223" i="1"/>
  <c r="F32" i="1"/>
  <c r="F30" i="1"/>
  <c r="F261" i="1"/>
  <c r="I275" i="1"/>
  <c r="F332" i="1"/>
  <c r="G140" i="1"/>
  <c r="H140" i="1"/>
  <c r="I218" i="1"/>
  <c r="I101" i="1"/>
  <c r="F170" i="1"/>
  <c r="F361" i="1"/>
  <c r="F129" i="1"/>
  <c r="F275" i="1"/>
  <c r="F295" i="1"/>
  <c r="F343" i="1"/>
  <c r="F209" i="1"/>
  <c r="I117" i="1"/>
  <c r="F109" i="1"/>
  <c r="I311" i="1"/>
  <c r="F116" i="1"/>
  <c r="I68" i="1"/>
  <c r="F337" i="1"/>
  <c r="I143" i="1"/>
  <c r="F255" i="1"/>
  <c r="F349" i="1"/>
  <c r="F357" i="1"/>
  <c r="G340" i="1"/>
  <c r="H340" i="1"/>
  <c r="F86" i="1"/>
  <c r="F128" i="1"/>
  <c r="F359" i="1"/>
  <c r="I255" i="1"/>
  <c r="I310" i="1"/>
  <c r="G42" i="1"/>
  <c r="H42" i="1"/>
  <c r="G110" i="1"/>
  <c r="H110" i="1"/>
  <c r="G266" i="1"/>
  <c r="H266" i="1"/>
  <c r="G79" i="1"/>
  <c r="H79" i="1"/>
  <c r="G163" i="1"/>
  <c r="H163" i="1"/>
  <c r="G295" i="1"/>
  <c r="H295" i="1"/>
  <c r="G29" i="1"/>
  <c r="H29" i="1"/>
  <c r="G125" i="1"/>
  <c r="H125" i="1"/>
  <c r="G205" i="1"/>
  <c r="H205" i="1"/>
  <c r="G312" i="1"/>
  <c r="H312" i="1"/>
  <c r="I128" i="1"/>
  <c r="G80" i="1"/>
  <c r="H80" i="1"/>
  <c r="I79" i="1"/>
  <c r="I156" i="1"/>
  <c r="G156" i="1"/>
  <c r="H156" i="1"/>
  <c r="G324" i="1"/>
  <c r="H324" i="1"/>
  <c r="G81" i="1"/>
  <c r="H81" i="1"/>
  <c r="I201" i="1"/>
  <c r="G353" i="1"/>
  <c r="H353" i="1"/>
  <c r="I98" i="1"/>
  <c r="I20" i="1"/>
  <c r="I76" i="1"/>
  <c r="F184" i="1"/>
  <c r="F235" i="1"/>
  <c r="I133" i="1"/>
  <c r="F163" i="1"/>
  <c r="F9" i="1"/>
  <c r="I100" i="1"/>
  <c r="F299" i="1"/>
  <c r="F316" i="1"/>
  <c r="G108" i="1"/>
  <c r="H108" i="1"/>
  <c r="I137" i="1"/>
  <c r="I149" i="1"/>
  <c r="F45" i="1"/>
  <c r="F182" i="1"/>
  <c r="F355" i="1"/>
  <c r="I316" i="1"/>
  <c r="F331" i="1"/>
  <c r="F133" i="1"/>
  <c r="F278" i="1"/>
  <c r="G57" i="1"/>
  <c r="H57" i="1"/>
  <c r="I14" i="1"/>
  <c r="I183" i="1"/>
  <c r="F77" i="1"/>
  <c r="F126" i="1"/>
  <c r="F99" i="1"/>
  <c r="I305" i="1"/>
  <c r="F69" i="1"/>
  <c r="I157" i="1"/>
  <c r="F307" i="1"/>
  <c r="F16" i="1"/>
  <c r="I278" i="1"/>
  <c r="I293" i="1"/>
  <c r="F143" i="1"/>
  <c r="F327" i="1"/>
  <c r="I77" i="1"/>
  <c r="I295" i="1"/>
  <c r="F134" i="1"/>
  <c r="I347" i="1"/>
  <c r="I198" i="1"/>
  <c r="G46" i="1"/>
  <c r="H46" i="1"/>
  <c r="G202" i="1"/>
  <c r="H202" i="1"/>
  <c r="G270" i="1"/>
  <c r="H270" i="1"/>
  <c r="G11" i="1"/>
  <c r="H11" i="1"/>
  <c r="G99" i="1"/>
  <c r="H99" i="1"/>
  <c r="G239" i="1"/>
  <c r="H239" i="1"/>
  <c r="G307" i="1"/>
  <c r="H307" i="1"/>
  <c r="G40" i="1"/>
  <c r="H40" i="1"/>
  <c r="G136" i="1"/>
  <c r="H136" i="1"/>
  <c r="G317" i="1"/>
  <c r="H317" i="1"/>
  <c r="I72" i="1"/>
  <c r="G272" i="1"/>
  <c r="H272" i="1"/>
  <c r="I59" i="1"/>
  <c r="I34" i="1"/>
  <c r="I170" i="1"/>
  <c r="G28" i="1"/>
  <c r="H28" i="1"/>
  <c r="G169" i="1"/>
  <c r="H169" i="1"/>
  <c r="G284" i="1"/>
  <c r="H284" i="1"/>
  <c r="I17" i="1"/>
  <c r="G241" i="1"/>
  <c r="H241" i="1"/>
  <c r="G363" i="1"/>
  <c r="H363" i="1"/>
  <c r="I131" i="1"/>
  <c r="I116" i="1"/>
  <c r="F312" i="1"/>
  <c r="F145" i="1"/>
  <c r="G204" i="1"/>
  <c r="H204" i="1"/>
  <c r="I205" i="1"/>
  <c r="F309" i="1"/>
  <c r="F234" i="1"/>
  <c r="I327" i="1"/>
  <c r="F288" i="1"/>
  <c r="I271" i="1"/>
  <c r="F333" i="1"/>
  <c r="F270" i="1"/>
  <c r="I39" i="1"/>
  <c r="I199" i="1"/>
  <c r="F31" i="1"/>
  <c r="F65" i="1"/>
  <c r="G185" i="1"/>
  <c r="H185" i="1"/>
  <c r="I44" i="1"/>
  <c r="I95" i="1"/>
  <c r="F227" i="1"/>
  <c r="F93" i="1"/>
  <c r="F119" i="1"/>
  <c r="F111" i="1"/>
  <c r="F14" i="1"/>
  <c r="F302" i="1"/>
  <c r="F53" i="1"/>
  <c r="F62" i="1"/>
  <c r="F254" i="1"/>
  <c r="F96" i="1"/>
  <c r="I207" i="1"/>
  <c r="F17" i="1"/>
  <c r="I177" i="1"/>
  <c r="F211" i="1"/>
  <c r="G172" i="1"/>
  <c r="H172" i="1"/>
  <c r="I332" i="1"/>
  <c r="I166" i="1"/>
  <c r="G126" i="1"/>
  <c r="H126" i="1"/>
  <c r="G282" i="1"/>
  <c r="H282" i="1"/>
  <c r="G15" i="1"/>
  <c r="H15" i="1"/>
  <c r="G179" i="1"/>
  <c r="H179" i="1"/>
  <c r="G315" i="1"/>
  <c r="H315" i="1"/>
  <c r="G45" i="1"/>
  <c r="H45" i="1"/>
  <c r="G141" i="1"/>
  <c r="H141" i="1"/>
  <c r="G248" i="1"/>
  <c r="H248" i="1"/>
  <c r="I288" i="1"/>
  <c r="G354" i="1"/>
  <c r="H354" i="1"/>
  <c r="I63" i="1"/>
  <c r="G41" i="1"/>
  <c r="H41" i="1"/>
  <c r="G188" i="1"/>
  <c r="H188" i="1"/>
  <c r="I193" i="1"/>
  <c r="G365" i="1"/>
  <c r="G260" i="1"/>
  <c r="H260" i="1"/>
  <c r="I203" i="1"/>
  <c r="I339" i="1"/>
  <c r="I175" i="1"/>
  <c r="F215" i="1"/>
  <c r="F265" i="1"/>
  <c r="G249" i="1"/>
  <c r="H249" i="1"/>
  <c r="I325" i="1"/>
  <c r="F113" i="1"/>
  <c r="I35" i="1"/>
  <c r="F214" i="1"/>
  <c r="F60" i="1"/>
  <c r="F195" i="1"/>
  <c r="G153" i="1"/>
  <c r="H153" i="1"/>
  <c r="I119" i="1"/>
  <c r="F54" i="1"/>
  <c r="F166" i="1"/>
  <c r="I145" i="1"/>
  <c r="I303" i="1"/>
  <c r="F353" i="1"/>
  <c r="F147" i="1"/>
  <c r="F75" i="1"/>
  <c r="I132" i="1"/>
  <c r="I231" i="1"/>
  <c r="F283" i="1"/>
  <c r="F157" i="1"/>
  <c r="F344" i="1"/>
  <c r="G300" i="1"/>
  <c r="H300" i="1"/>
  <c r="F123" i="1"/>
  <c r="F150" i="1"/>
  <c r="F318" i="1"/>
  <c r="F73" i="1"/>
  <c r="F197" i="1"/>
  <c r="F71" i="1"/>
  <c r="F110" i="1"/>
  <c r="I228" i="1"/>
  <c r="F107" i="1"/>
  <c r="F205" i="1"/>
  <c r="I359" i="1"/>
  <c r="I343" i="1"/>
  <c r="F326" i="1"/>
  <c r="G58" i="1"/>
  <c r="H58" i="1"/>
  <c r="G142" i="1"/>
  <c r="H142" i="1"/>
  <c r="G218" i="1"/>
  <c r="H218" i="1"/>
  <c r="G286" i="1"/>
  <c r="H286" i="1"/>
  <c r="G111" i="1"/>
  <c r="H111" i="1"/>
  <c r="G267" i="1"/>
  <c r="H267" i="1"/>
  <c r="G319" i="1"/>
  <c r="H319" i="1"/>
  <c r="G56" i="1"/>
  <c r="H56" i="1"/>
  <c r="G168" i="1"/>
  <c r="H168" i="1"/>
  <c r="G253" i="1"/>
  <c r="H253" i="1"/>
  <c r="G333" i="1"/>
  <c r="H333" i="1"/>
  <c r="I30" i="1"/>
  <c r="G16" i="1"/>
  <c r="H16" i="1"/>
  <c r="G208" i="1"/>
  <c r="H208" i="1"/>
  <c r="I49" i="1"/>
  <c r="I323" i="1"/>
  <c r="G60" i="1"/>
  <c r="H60" i="1"/>
  <c r="I225" i="1"/>
  <c r="G17" i="1"/>
  <c r="H17" i="1"/>
  <c r="G145" i="1"/>
  <c r="H145" i="1"/>
  <c r="I56" i="1"/>
  <c r="I125" i="1"/>
  <c r="I24" i="1"/>
  <c r="I91" i="1"/>
  <c r="F103" i="1"/>
  <c r="I247" i="1"/>
  <c r="F40" i="1"/>
  <c r="F144" i="1"/>
  <c r="I70" i="1"/>
  <c r="F274" i="1"/>
  <c r="F321" i="1"/>
  <c r="F198" i="1"/>
  <c r="I167" i="1"/>
  <c r="F151" i="1"/>
  <c r="F206" i="1"/>
  <c r="F304" i="1"/>
  <c r="I273" i="1"/>
  <c r="F125" i="1"/>
  <c r="F231" i="1"/>
  <c r="F63" i="1"/>
  <c r="F213" i="1"/>
  <c r="G268" i="1"/>
  <c r="H268" i="1"/>
  <c r="I284" i="1"/>
  <c r="F267" i="1"/>
  <c r="F35" i="1"/>
  <c r="F335" i="1"/>
  <c r="F311" i="1"/>
  <c r="F117" i="1"/>
  <c r="G89" i="1"/>
  <c r="H89" i="1"/>
  <c r="F43" i="1"/>
  <c r="G10" i="1"/>
  <c r="H10" i="1"/>
  <c r="G94" i="1"/>
  <c r="H94" i="1"/>
  <c r="G170" i="1"/>
  <c r="H170" i="1"/>
  <c r="G238" i="1"/>
  <c r="H238" i="1"/>
  <c r="G63" i="1"/>
  <c r="H63" i="1"/>
  <c r="G223" i="1"/>
  <c r="H223" i="1"/>
  <c r="G283" i="1"/>
  <c r="H283" i="1"/>
  <c r="G335" i="1"/>
  <c r="H335" i="1"/>
  <c r="G200" i="1"/>
  <c r="H200" i="1"/>
  <c r="G280" i="1"/>
  <c r="H280" i="1"/>
  <c r="G7" i="1"/>
  <c r="H7" i="1"/>
  <c r="I361" i="1"/>
  <c r="G48" i="1"/>
  <c r="H48" i="1"/>
  <c r="I83" i="1"/>
  <c r="I246" i="1"/>
  <c r="S365" i="1"/>
  <c r="I179" i="1"/>
  <c r="I65" i="1"/>
  <c r="G68" i="1"/>
  <c r="H68" i="1"/>
  <c r="I259" i="1"/>
  <c r="I81" i="1"/>
  <c r="I285" i="1"/>
  <c r="I54" i="1"/>
  <c r="F23" i="1"/>
  <c r="F131" i="1"/>
  <c r="F257" i="1"/>
  <c r="F259" i="1"/>
  <c r="F20" i="1"/>
  <c r="I221" i="1"/>
  <c r="F85" i="1"/>
  <c r="G158" i="1"/>
  <c r="H158" i="1"/>
  <c r="G51" i="1"/>
  <c r="H51" i="1"/>
  <c r="G227" i="1"/>
  <c r="H227" i="1"/>
  <c r="G104" i="1"/>
  <c r="H104" i="1"/>
  <c r="G348" i="1"/>
  <c r="H348" i="1"/>
  <c r="I185" i="1"/>
  <c r="I60" i="1"/>
  <c r="G355" i="1"/>
  <c r="H355" i="1"/>
  <c r="G351" i="1"/>
  <c r="H351" i="1"/>
  <c r="I78" i="1"/>
  <c r="F221" i="1"/>
  <c r="G121" i="1"/>
  <c r="H121" i="1"/>
  <c r="F44" i="1"/>
  <c r="F216" i="1"/>
  <c r="F284" i="1"/>
  <c r="I139" i="1"/>
  <c r="F253" i="1"/>
  <c r="I36" i="1"/>
  <c r="F229" i="1"/>
  <c r="G12" i="1"/>
  <c r="H12" i="1"/>
  <c r="I261" i="1"/>
  <c r="F287" i="1"/>
  <c r="F351" i="1"/>
  <c r="F34" i="1"/>
  <c r="F168" i="1"/>
  <c r="I300" i="1"/>
  <c r="F358" i="1"/>
  <c r="G174" i="1"/>
  <c r="H174" i="1"/>
  <c r="G271" i="1"/>
  <c r="H271" i="1"/>
  <c r="G109" i="1"/>
  <c r="H109" i="1"/>
  <c r="G356" i="1"/>
  <c r="H356" i="1"/>
  <c r="G112" i="1"/>
  <c r="H112" i="1"/>
  <c r="I249" i="1"/>
  <c r="I344" i="1"/>
  <c r="G49" i="1"/>
  <c r="H49" i="1"/>
  <c r="I216" i="1"/>
  <c r="I113" i="1"/>
  <c r="F243" i="1"/>
  <c r="I105" i="1"/>
  <c r="F251" i="1"/>
  <c r="I318" i="1"/>
  <c r="F101" i="1"/>
  <c r="F303" i="1"/>
  <c r="F273" i="1"/>
  <c r="I151" i="1"/>
  <c r="F12" i="1"/>
  <c r="F183" i="1"/>
  <c r="I73" i="1"/>
  <c r="F313" i="1"/>
  <c r="G359" i="1"/>
  <c r="H359" i="1"/>
  <c r="F95" i="1"/>
  <c r="I172" i="1"/>
  <c r="I358" i="1"/>
  <c r="G222" i="1"/>
  <c r="H222" i="1"/>
  <c r="G67" i="1"/>
  <c r="H67" i="1"/>
  <c r="G275" i="1"/>
  <c r="H275" i="1"/>
  <c r="G173" i="1"/>
  <c r="H173" i="1"/>
  <c r="F365" i="1"/>
  <c r="I302" i="1"/>
  <c r="G92" i="1"/>
  <c r="H92" i="1"/>
  <c r="I289" i="1"/>
  <c r="I272" i="1"/>
  <c r="I219" i="1"/>
  <c r="F98" i="1"/>
  <c r="I155" i="1"/>
  <c r="F100" i="1"/>
  <c r="F159" i="1"/>
  <c r="F56" i="1"/>
  <c r="F323" i="1"/>
  <c r="F225" i="1"/>
  <c r="F167" i="1"/>
  <c r="F156" i="1"/>
  <c r="F10" i="1"/>
  <c r="F118" i="1"/>
  <c r="F33" i="1"/>
  <c r="F315" i="1"/>
  <c r="I109" i="1"/>
  <c r="F94" i="1"/>
  <c r="F19" i="1"/>
  <c r="F300" i="1"/>
  <c r="G30" i="1"/>
  <c r="H30" i="1"/>
  <c r="G287" i="1"/>
  <c r="H287" i="1"/>
  <c r="G184" i="1"/>
  <c r="H184" i="1"/>
  <c r="I341" i="1"/>
  <c r="I351" i="1"/>
  <c r="G137" i="1"/>
  <c r="H137" i="1"/>
  <c r="I107" i="1"/>
  <c r="I301" i="1"/>
  <c r="I307" i="1"/>
  <c r="F201" i="1"/>
  <c r="I53" i="1"/>
  <c r="F289" i="1"/>
  <c r="F153" i="1"/>
  <c r="I29" i="1"/>
  <c r="F137" i="1"/>
  <c r="F76" i="1"/>
  <c r="F46" i="1"/>
  <c r="I16" i="1"/>
  <c r="I13" i="1"/>
  <c r="F238" i="1"/>
  <c r="I45" i="1"/>
  <c r="F21" i="1"/>
  <c r="I215" i="1"/>
  <c r="I357" i="1"/>
  <c r="G314" i="1"/>
  <c r="H314" i="1"/>
  <c r="G191" i="1"/>
  <c r="H191" i="1"/>
  <c r="G13" i="1"/>
  <c r="H13" i="1"/>
  <c r="G240" i="1"/>
  <c r="H240" i="1"/>
  <c r="G225" i="1"/>
  <c r="H225" i="1"/>
  <c r="I86" i="1"/>
  <c r="G265" i="1"/>
  <c r="H265" i="1"/>
  <c r="I25" i="1"/>
  <c r="F81" i="1"/>
  <c r="I187" i="1"/>
  <c r="F297" i="1"/>
  <c r="G236" i="1"/>
  <c r="H236" i="1"/>
  <c r="I191" i="1"/>
  <c r="F68" i="1"/>
  <c r="I235" i="1"/>
  <c r="F169" i="1"/>
  <c r="F228" i="1"/>
  <c r="F142" i="1"/>
  <c r="F90" i="1"/>
  <c r="F13" i="1"/>
  <c r="F241" i="1"/>
  <c r="F160" i="1"/>
  <c r="F363" i="1"/>
  <c r="I134" i="1"/>
  <c r="G211" i="1"/>
  <c r="H211" i="1"/>
  <c r="I333" i="1"/>
  <c r="I229" i="1"/>
  <c r="I97" i="1"/>
  <c r="I363" i="1"/>
  <c r="F179" i="1"/>
  <c r="G313" i="1"/>
  <c r="H313" i="1"/>
  <c r="I283" i="1"/>
  <c r="F291" i="1"/>
  <c r="I159" i="1"/>
  <c r="F127" i="1"/>
  <c r="G154" i="1"/>
  <c r="H154" i="1"/>
  <c r="G331" i="1"/>
  <c r="H331" i="1"/>
  <c r="I286" i="1"/>
  <c r="I12" i="1"/>
  <c r="I93" i="1"/>
  <c r="F305" i="1"/>
  <c r="I165" i="1"/>
  <c r="F306" i="1"/>
  <c r="F139" i="1"/>
  <c r="G332" i="1"/>
  <c r="H332" i="1"/>
  <c r="I262" i="1"/>
  <c r="G298" i="1"/>
  <c r="H298" i="1"/>
  <c r="G304" i="1"/>
  <c r="H304" i="1"/>
  <c r="I150" i="1"/>
  <c r="F237" i="1"/>
  <c r="F277" i="1"/>
  <c r="F49" i="1"/>
  <c r="F11" i="1"/>
  <c r="F41" i="1"/>
  <c r="F161" i="1"/>
  <c r="G44" i="1"/>
  <c r="H44" i="1"/>
  <c r="I38" i="1"/>
  <c r="G72" i="1"/>
  <c r="H72" i="1"/>
  <c r="I254" i="1"/>
  <c r="F271" i="1"/>
  <c r="F185" i="1"/>
  <c r="I189" i="1"/>
  <c r="F83" i="1"/>
  <c r="G264" i="1"/>
  <c r="H264" i="1"/>
  <c r="I89" i="1"/>
  <c r="F67" i="1"/>
  <c r="F171" i="1"/>
  <c r="F175" i="1"/>
  <c r="F262" i="1"/>
  <c r="G90" i="1"/>
  <c r="H90" i="1"/>
  <c r="G301" i="1"/>
  <c r="H301" i="1"/>
  <c r="G201" i="1"/>
  <c r="H201" i="1"/>
  <c r="I62" i="1"/>
  <c r="F102" i="1"/>
  <c r="I238" i="1"/>
  <c r="F181" i="1"/>
  <c r="F190" i="1"/>
  <c r="I294" i="1"/>
  <c r="G349" i="1"/>
  <c r="H349" i="1"/>
  <c r="I141" i="1"/>
  <c r="F207" i="1"/>
  <c r="I230" i="1"/>
  <c r="G330" i="1"/>
  <c r="H330" i="1"/>
  <c r="I118" i="1"/>
  <c r="F279" i="1"/>
  <c r="G25" i="1"/>
  <c r="H25" i="1"/>
  <c r="F218" i="1"/>
  <c r="F293" i="1"/>
  <c r="F72" i="1"/>
  <c r="I353" i="1"/>
  <c r="F269" i="1"/>
  <c r="F140" i="1"/>
  <c r="F25" i="1"/>
  <c r="F188" i="1"/>
  <c r="F121" i="1"/>
  <c r="G127" i="1"/>
  <c r="H127" i="1"/>
  <c r="I61" i="1"/>
  <c r="F301" i="1"/>
  <c r="I291" i="1"/>
  <c r="I127" i="1"/>
  <c r="F152" i="1"/>
  <c r="G327" i="1"/>
  <c r="H327" i="1"/>
  <c r="F39" i="1"/>
  <c r="F177" i="1"/>
  <c r="J90" i="1"/>
  <c r="S138" i="1"/>
  <c r="I138" i="1"/>
  <c r="F138" i="1"/>
  <c r="S258" i="1"/>
  <c r="I258" i="1"/>
  <c r="F258" i="1"/>
  <c r="S298" i="1"/>
  <c r="I298" i="1"/>
  <c r="F298" i="1"/>
  <c r="S338" i="1"/>
  <c r="I338" i="1"/>
  <c r="F338" i="1"/>
  <c r="F37" i="1"/>
  <c r="J18" i="1"/>
  <c r="J321" i="1"/>
  <c r="I308" i="1"/>
  <c r="S308" i="1"/>
  <c r="F308" i="1"/>
  <c r="J214" i="1"/>
  <c r="S196" i="1"/>
  <c r="F196" i="1"/>
  <c r="I196" i="1"/>
  <c r="S200" i="1"/>
  <c r="I200" i="1"/>
  <c r="F200" i="1"/>
  <c r="I114" i="1"/>
  <c r="S114" i="1"/>
  <c r="F114" i="1"/>
  <c r="S176" i="1"/>
  <c r="F176" i="1"/>
  <c r="I176" i="1"/>
  <c r="S164" i="1"/>
  <c r="I164" i="1"/>
  <c r="F164" i="1"/>
  <c r="S64" i="1"/>
  <c r="I64" i="1"/>
  <c r="F64" i="1"/>
  <c r="F136" i="1"/>
  <c r="S136" i="1"/>
  <c r="I136" i="1"/>
  <c r="J360" i="1"/>
  <c r="J184" i="1"/>
  <c r="S26" i="1"/>
  <c r="F26" i="1"/>
  <c r="I26" i="1"/>
  <c r="S280" i="1"/>
  <c r="F280" i="1"/>
  <c r="I280" i="1"/>
  <c r="S180" i="1"/>
  <c r="F180" i="1"/>
  <c r="I180" i="1"/>
  <c r="S232" i="1"/>
  <c r="F232" i="1"/>
  <c r="I232" i="1"/>
  <c r="S240" i="1"/>
  <c r="F240" i="1"/>
  <c r="I240" i="1"/>
  <c r="S252" i="1"/>
  <c r="I252" i="1"/>
  <c r="F252" i="1"/>
  <c r="S292" i="1"/>
  <c r="I292" i="1"/>
  <c r="F292" i="1"/>
  <c r="F356" i="1"/>
  <c r="I356" i="1"/>
  <c r="S356" i="1"/>
  <c r="J124" i="1"/>
  <c r="J42" i="1"/>
  <c r="J152" i="1"/>
  <c r="S186" i="1"/>
  <c r="F186" i="1"/>
  <c r="I186" i="1"/>
  <c r="S226" i="1"/>
  <c r="I226" i="1"/>
  <c r="F226" i="1"/>
  <c r="S314" i="1"/>
  <c r="I314" i="1"/>
  <c r="F314" i="1"/>
  <c r="J158" i="1"/>
  <c r="J37" i="1"/>
  <c r="S80" i="1"/>
  <c r="F80" i="1"/>
  <c r="I80" i="1"/>
  <c r="S192" i="1"/>
  <c r="I192" i="1"/>
  <c r="F192" i="1"/>
  <c r="S264" i="1"/>
  <c r="F264" i="1"/>
  <c r="I264" i="1"/>
  <c r="J188" i="1"/>
  <c r="I7" i="1"/>
  <c r="S7" i="1"/>
  <c r="F7" i="1"/>
  <c r="J328" i="1"/>
  <c r="S106" i="1"/>
  <c r="I106" i="1"/>
  <c r="F106" i="1"/>
  <c r="S146" i="1"/>
  <c r="I146" i="1"/>
  <c r="F146" i="1"/>
  <c r="S266" i="1"/>
  <c r="I266" i="1"/>
  <c r="F266" i="1"/>
  <c r="S346" i="1"/>
  <c r="I346" i="1"/>
  <c r="F346" i="1"/>
  <c r="F18" i="1"/>
  <c r="S260" i="1"/>
  <c r="F260" i="1"/>
  <c r="I260" i="1"/>
  <c r="J263" i="1"/>
  <c r="S154" i="1"/>
  <c r="I154" i="1"/>
  <c r="F154" i="1"/>
  <c r="S194" i="1"/>
  <c r="I194" i="1"/>
  <c r="F194" i="1"/>
  <c r="S242" i="1"/>
  <c r="I242" i="1"/>
  <c r="F242" i="1"/>
  <c r="J222" i="1"/>
  <c r="J350" i="1"/>
  <c r="S212" i="1"/>
  <c r="F212" i="1"/>
  <c r="I212" i="1"/>
  <c r="S48" i="1"/>
  <c r="I48" i="1"/>
  <c r="F48" i="1"/>
  <c r="S120" i="1"/>
  <c r="I120" i="1"/>
  <c r="F120" i="1"/>
  <c r="S352" i="1"/>
  <c r="I352" i="1"/>
  <c r="F352" i="1"/>
  <c r="S58" i="1"/>
  <c r="F58" i="1"/>
  <c r="I58" i="1"/>
  <c r="S268" i="1"/>
  <c r="F268" i="1"/>
  <c r="I268" i="1"/>
  <c r="S340" i="1"/>
  <c r="I340" i="1"/>
  <c r="F340" i="1"/>
  <c r="S324" i="1"/>
  <c r="F324" i="1"/>
  <c r="I324" i="1"/>
  <c r="I227" i="1"/>
  <c r="S82" i="1"/>
  <c r="F82" i="1"/>
  <c r="I82" i="1"/>
  <c r="I297" i="1"/>
  <c r="S162" i="1"/>
  <c r="I162" i="1"/>
  <c r="F162" i="1"/>
  <c r="F350" i="1"/>
  <c r="I342" i="1"/>
  <c r="J234" i="1"/>
  <c r="E9" i="3"/>
  <c r="F16" i="3"/>
  <c r="G16" i="3"/>
  <c r="H16" i="3"/>
  <c r="I16" i="3"/>
  <c r="E15" i="3"/>
  <c r="E23" i="3"/>
  <c r="F10" i="3"/>
  <c r="G10" i="3"/>
  <c r="H10" i="3"/>
  <c r="I10" i="3"/>
  <c r="E21" i="3"/>
  <c r="F13" i="3"/>
  <c r="G13" i="3"/>
  <c r="H13" i="3"/>
  <c r="I13" i="3"/>
  <c r="E16" i="3"/>
  <c r="E13" i="3"/>
  <c r="E19" i="3"/>
  <c r="O19" i="3"/>
  <c r="O20" i="3"/>
  <c r="E20" i="3"/>
  <c r="F8" i="3"/>
  <c r="G8" i="3"/>
  <c r="H8" i="3"/>
  <c r="I8" i="3"/>
  <c r="F19" i="3"/>
  <c r="G19" i="3"/>
  <c r="H19" i="3"/>
  <c r="I19" i="3"/>
  <c r="F9" i="3"/>
  <c r="G9" i="3"/>
  <c r="H9" i="3"/>
  <c r="I9" i="3"/>
  <c r="F20" i="3"/>
  <c r="G20" i="3"/>
  <c r="H20" i="3"/>
  <c r="I20" i="3"/>
  <c r="E8" i="3"/>
  <c r="F14" i="3"/>
  <c r="G14" i="3"/>
  <c r="H14" i="3"/>
  <c r="I14" i="3"/>
  <c r="F11" i="3"/>
  <c r="G11" i="3"/>
  <c r="H11" i="3"/>
  <c r="I11" i="3"/>
  <c r="F18" i="3"/>
  <c r="G18" i="3"/>
  <c r="H18" i="3"/>
  <c r="I18" i="3"/>
  <c r="E18" i="3"/>
  <c r="F15" i="3"/>
  <c r="G15" i="3"/>
  <c r="H15" i="3"/>
  <c r="I15" i="3"/>
  <c r="F12" i="3"/>
  <c r="G12" i="3"/>
  <c r="H12" i="3"/>
  <c r="I12" i="3"/>
  <c r="F21" i="3"/>
  <c r="G21" i="3"/>
  <c r="H21" i="3"/>
  <c r="I21" i="3"/>
  <c r="E7" i="3"/>
  <c r="E10" i="3"/>
  <c r="E17" i="3"/>
  <c r="F17" i="3"/>
  <c r="G17" i="3"/>
  <c r="H17" i="3"/>
  <c r="I17" i="3"/>
  <c r="F7" i="3"/>
  <c r="G7" i="3"/>
  <c r="H7" i="3"/>
  <c r="I7" i="3"/>
  <c r="E12" i="3"/>
  <c r="O23" i="3"/>
  <c r="O14" i="3"/>
  <c r="E14" i="3"/>
  <c r="J180" i="1"/>
  <c r="J146" i="1"/>
  <c r="J38" i="1"/>
  <c r="J82" i="1"/>
  <c r="J80" i="1"/>
  <c r="J12" i="1"/>
  <c r="J235" i="1"/>
  <c r="J212" i="1"/>
  <c r="J106" i="1"/>
  <c r="J164" i="1"/>
  <c r="J294" i="1"/>
  <c r="J189" i="1"/>
  <c r="J262" i="1"/>
  <c r="J286" i="1"/>
  <c r="J86" i="1"/>
  <c r="J29" i="1"/>
  <c r="J272" i="1"/>
  <c r="J185" i="1"/>
  <c r="J259" i="1"/>
  <c r="J361" i="1"/>
  <c r="J125" i="1"/>
  <c r="J359" i="1"/>
  <c r="J132" i="1"/>
  <c r="J119" i="1"/>
  <c r="J193" i="1"/>
  <c r="J44" i="1"/>
  <c r="J271" i="1"/>
  <c r="J198" i="1"/>
  <c r="J278" i="1"/>
  <c r="J100" i="1"/>
  <c r="J98" i="1"/>
  <c r="J94" i="1"/>
  <c r="J75" i="1"/>
  <c r="J197" i="1"/>
  <c r="J92" i="1"/>
  <c r="J32" i="1"/>
  <c r="J233" i="1"/>
  <c r="J115" i="1"/>
  <c r="J320" i="1"/>
  <c r="J296" i="1"/>
  <c r="J52" i="1"/>
  <c r="J28" i="1"/>
  <c r="J353" i="1"/>
  <c r="J64" i="1"/>
  <c r="J249" i="1"/>
  <c r="J314" i="1"/>
  <c r="J280" i="1"/>
  <c r="J258" i="1"/>
  <c r="J105" i="1"/>
  <c r="J352" i="1"/>
  <c r="J242" i="1"/>
  <c r="J342" i="1"/>
  <c r="J268" i="1"/>
  <c r="J264" i="1"/>
  <c r="J292" i="1"/>
  <c r="J232" i="1"/>
  <c r="J136" i="1"/>
  <c r="J200" i="1"/>
  <c r="J338" i="1"/>
  <c r="J363" i="1"/>
  <c r="J191" i="1"/>
  <c r="J45" i="1"/>
  <c r="J351" i="1"/>
  <c r="J109" i="1"/>
  <c r="J289" i="1"/>
  <c r="J358" i="1"/>
  <c r="J151" i="1"/>
  <c r="J113" i="1"/>
  <c r="J261" i="1"/>
  <c r="H365" i="1"/>
  <c r="J273" i="1"/>
  <c r="J70" i="1"/>
  <c r="J56" i="1"/>
  <c r="J116" i="1"/>
  <c r="J170" i="1"/>
  <c r="J347" i="1"/>
  <c r="J183" i="1"/>
  <c r="J128" i="1"/>
  <c r="J311" i="1"/>
  <c r="J239" i="1"/>
  <c r="J270" i="1"/>
  <c r="J334" i="1"/>
  <c r="J140" i="1"/>
  <c r="J209" i="1"/>
  <c r="J336" i="1"/>
  <c r="J51" i="1"/>
  <c r="J19" i="1"/>
  <c r="J71" i="1"/>
  <c r="J147" i="1"/>
  <c r="J112" i="1"/>
  <c r="J57" i="1"/>
  <c r="J330" i="1"/>
  <c r="J202" i="1"/>
  <c r="J187" i="1"/>
  <c r="J62" i="1"/>
  <c r="J260" i="1"/>
  <c r="J226" i="1"/>
  <c r="J176" i="1"/>
  <c r="J127" i="1"/>
  <c r="J97" i="1"/>
  <c r="J341" i="1"/>
  <c r="J172" i="1"/>
  <c r="J65" i="1"/>
  <c r="J30" i="1"/>
  <c r="J177" i="1"/>
  <c r="J327" i="1"/>
  <c r="J131" i="1"/>
  <c r="J34" i="1"/>
  <c r="J14" i="1"/>
  <c r="J201" i="1"/>
  <c r="J241" i="1"/>
  <c r="J277" i="1"/>
  <c r="J22" i="1"/>
  <c r="J8" i="1"/>
  <c r="J69" i="1"/>
  <c r="J182" i="1"/>
  <c r="J265" i="1"/>
  <c r="J220" i="1"/>
  <c r="J102" i="1"/>
  <c r="J142" i="1"/>
  <c r="J181" i="1"/>
  <c r="J148" i="1"/>
  <c r="J129" i="1"/>
  <c r="J110" i="1"/>
  <c r="J123" i="1"/>
  <c r="J174" i="1"/>
  <c r="J88" i="1"/>
  <c r="J74" i="1"/>
  <c r="J66" i="1"/>
  <c r="J204" i="1"/>
  <c r="J282" i="1"/>
  <c r="J186" i="1"/>
  <c r="J89" i="1"/>
  <c r="J227" i="1"/>
  <c r="J266" i="1"/>
  <c r="J26" i="1"/>
  <c r="J308" i="1"/>
  <c r="J138" i="1"/>
  <c r="J118" i="1"/>
  <c r="J216" i="1"/>
  <c r="J324" i="1"/>
  <c r="J120" i="1"/>
  <c r="J194" i="1"/>
  <c r="J196" i="1"/>
  <c r="J291" i="1"/>
  <c r="J238" i="1"/>
  <c r="J254" i="1"/>
  <c r="J229" i="1"/>
  <c r="J13" i="1"/>
  <c r="J53" i="1"/>
  <c r="J302" i="1"/>
  <c r="J179" i="1"/>
  <c r="J284" i="1"/>
  <c r="J228" i="1"/>
  <c r="J175" i="1"/>
  <c r="J63" i="1"/>
  <c r="J59" i="1"/>
  <c r="J295" i="1"/>
  <c r="J157" i="1"/>
  <c r="J149" i="1"/>
  <c r="J133" i="1"/>
  <c r="J117" i="1"/>
  <c r="J101" i="1"/>
  <c r="J223" i="1"/>
  <c r="J315" i="1"/>
  <c r="J269" i="1"/>
  <c r="J251" i="1"/>
  <c r="J335" i="1"/>
  <c r="J67" i="1"/>
  <c r="J33" i="1"/>
  <c r="J345" i="1"/>
  <c r="J144" i="1"/>
  <c r="J276" i="1"/>
  <c r="J10" i="1"/>
  <c r="J135" i="1"/>
  <c r="J173" i="1"/>
  <c r="J213" i="1"/>
  <c r="J313" i="1"/>
  <c r="J304" i="1"/>
  <c r="J121" i="1"/>
  <c r="J111" i="1"/>
  <c r="J178" i="1"/>
  <c r="J108" i="1"/>
  <c r="J348" i="1"/>
  <c r="J256" i="1"/>
  <c r="J58" i="1"/>
  <c r="J252" i="1"/>
  <c r="J230" i="1"/>
  <c r="J16" i="1"/>
  <c r="J344" i="1"/>
  <c r="J300" i="1"/>
  <c r="J36" i="1"/>
  <c r="J78" i="1"/>
  <c r="J247" i="1"/>
  <c r="J225" i="1"/>
  <c r="J303" i="1"/>
  <c r="J339" i="1"/>
  <c r="J207" i="1"/>
  <c r="J199" i="1"/>
  <c r="J77" i="1"/>
  <c r="J137" i="1"/>
  <c r="J310" i="1"/>
  <c r="J218" i="1"/>
  <c r="J206" i="1"/>
  <c r="J331" i="1"/>
  <c r="J43" i="1"/>
  <c r="J171" i="1"/>
  <c r="J85" i="1"/>
  <c r="J41" i="1"/>
  <c r="J257" i="1"/>
  <c r="J23" i="1"/>
  <c r="J195" i="1"/>
  <c r="J161" i="1"/>
  <c r="J281" i="1"/>
  <c r="J237" i="1"/>
  <c r="J47" i="1"/>
  <c r="J267" i="1"/>
  <c r="J290" i="1"/>
  <c r="J130" i="1"/>
  <c r="J354" i="1"/>
  <c r="J122" i="1"/>
  <c r="J50" i="1"/>
  <c r="J162" i="1"/>
  <c r="J165" i="1"/>
  <c r="J150" i="1"/>
  <c r="J54" i="1"/>
  <c r="J203" i="1"/>
  <c r="J39" i="1"/>
  <c r="J205" i="1"/>
  <c r="J17" i="1"/>
  <c r="J72" i="1"/>
  <c r="J305" i="1"/>
  <c r="J255" i="1"/>
  <c r="J143" i="1"/>
  <c r="J27" i="1"/>
  <c r="J87" i="1"/>
  <c r="J312" i="1"/>
  <c r="J329" i="1"/>
  <c r="J9" i="1"/>
  <c r="J245" i="1"/>
  <c r="J211" i="1"/>
  <c r="J309" i="1"/>
  <c r="J253" i="1"/>
  <c r="J55" i="1"/>
  <c r="J153" i="1"/>
  <c r="J224" i="1"/>
  <c r="J362" i="1"/>
  <c r="J208" i="1"/>
  <c r="J298" i="1"/>
  <c r="J159" i="1"/>
  <c r="J192" i="1"/>
  <c r="J307" i="1"/>
  <c r="J318" i="1"/>
  <c r="J246" i="1"/>
  <c r="J167" i="1"/>
  <c r="J145" i="1"/>
  <c r="J35" i="1"/>
  <c r="J288" i="1"/>
  <c r="J297" i="1"/>
  <c r="J48" i="1"/>
  <c r="J154" i="1"/>
  <c r="J7" i="1"/>
  <c r="J356" i="1"/>
  <c r="J240" i="1"/>
  <c r="J141" i="1"/>
  <c r="J93" i="1"/>
  <c r="J283" i="1"/>
  <c r="J134" i="1"/>
  <c r="J25" i="1"/>
  <c r="J357" i="1"/>
  <c r="J301" i="1"/>
  <c r="J73" i="1"/>
  <c r="J139" i="1"/>
  <c r="J285" i="1"/>
  <c r="J83" i="1"/>
  <c r="J91" i="1"/>
  <c r="J323" i="1"/>
  <c r="J166" i="1"/>
  <c r="J76" i="1"/>
  <c r="J156" i="1"/>
  <c r="J103" i="1"/>
  <c r="J243" i="1"/>
  <c r="J15" i="1"/>
  <c r="J306" i="1"/>
  <c r="J279" i="1"/>
  <c r="J299" i="1"/>
  <c r="J31" i="1"/>
  <c r="J337" i="1"/>
  <c r="J169" i="1"/>
  <c r="J163" i="1"/>
  <c r="J217" i="1"/>
  <c r="J319" i="1"/>
  <c r="J287" i="1"/>
  <c r="J84" i="1"/>
  <c r="J104" i="1"/>
  <c r="J333" i="1"/>
  <c r="J61" i="1"/>
  <c r="J155" i="1"/>
  <c r="J340" i="1"/>
  <c r="J346" i="1"/>
  <c r="J114" i="1"/>
  <c r="J215" i="1"/>
  <c r="J107" i="1"/>
  <c r="J219" i="1"/>
  <c r="J60" i="1"/>
  <c r="J221" i="1"/>
  <c r="J81" i="1"/>
  <c r="J24" i="1"/>
  <c r="J49" i="1"/>
  <c r="J343" i="1"/>
  <c r="J231" i="1"/>
  <c r="J325" i="1"/>
  <c r="J332" i="1"/>
  <c r="J95" i="1"/>
  <c r="J293" i="1"/>
  <c r="J316" i="1"/>
  <c r="J20" i="1"/>
  <c r="J79" i="1"/>
  <c r="J68" i="1"/>
  <c r="J275" i="1"/>
  <c r="J248" i="1"/>
  <c r="J190" i="1"/>
  <c r="J99" i="1"/>
  <c r="J160" i="1"/>
  <c r="J168" i="1"/>
  <c r="J355" i="1"/>
  <c r="J40" i="1"/>
  <c r="J21" i="1"/>
  <c r="J46" i="1"/>
  <c r="J349" i="1"/>
  <c r="J210" i="1"/>
  <c r="J250" i="1"/>
  <c r="J244" i="1"/>
  <c r="J322" i="1"/>
  <c r="J236" i="1"/>
  <c r="G23" i="3"/>
  <c r="H23" i="3"/>
  <c r="I23" i="3"/>
  <c r="J8" i="3"/>
  <c r="J365" i="1"/>
  <c r="J368" i="1"/>
  <c r="J20" i="3"/>
  <c r="J9" i="3"/>
  <c r="J17" i="3"/>
  <c r="J12" i="3"/>
  <c r="J11" i="3"/>
  <c r="J19" i="3"/>
  <c r="J21" i="3"/>
  <c r="J10" i="3"/>
  <c r="J23" i="3"/>
  <c r="J367" i="1"/>
  <c r="J15" i="3"/>
  <c r="J18" i="3"/>
  <c r="J7" i="3"/>
  <c r="J13" i="3"/>
  <c r="J16" i="3"/>
  <c r="J14" i="3"/>
  <c r="C4" i="1"/>
  <c r="K326" i="1"/>
  <c r="L326" i="1"/>
  <c r="M326" i="1"/>
  <c r="N326" i="1"/>
  <c r="O326" i="1"/>
  <c r="K188" i="1"/>
  <c r="L188" i="1"/>
  <c r="M188" i="1"/>
  <c r="N188" i="1"/>
  <c r="O188" i="1"/>
  <c r="K90" i="1"/>
  <c r="L90" i="1"/>
  <c r="M90" i="1"/>
  <c r="N90" i="1"/>
  <c r="O90" i="1"/>
  <c r="K126" i="1"/>
  <c r="L126" i="1"/>
  <c r="M126" i="1"/>
  <c r="N126" i="1"/>
  <c r="O126" i="1"/>
  <c r="K214" i="1"/>
  <c r="L214" i="1"/>
  <c r="M214" i="1"/>
  <c r="N214" i="1"/>
  <c r="O214" i="1"/>
  <c r="K18" i="1"/>
  <c r="L18" i="1"/>
  <c r="M18" i="1"/>
  <c r="N18" i="1"/>
  <c r="O18" i="1"/>
  <c r="K274" i="1"/>
  <c r="L274" i="1"/>
  <c r="M274" i="1"/>
  <c r="N274" i="1"/>
  <c r="O274" i="1"/>
  <c r="K11" i="1"/>
  <c r="L11" i="1"/>
  <c r="M11" i="1"/>
  <c r="N11" i="1"/>
  <c r="O11" i="1"/>
  <c r="K321" i="1"/>
  <c r="L321" i="1"/>
  <c r="M321" i="1"/>
  <c r="N321" i="1"/>
  <c r="O321" i="1"/>
  <c r="K124" i="1"/>
  <c r="L124" i="1"/>
  <c r="M124" i="1"/>
  <c r="N124" i="1"/>
  <c r="O124" i="1"/>
  <c r="K350" i="1"/>
  <c r="L350" i="1"/>
  <c r="M350" i="1"/>
  <c r="N350" i="1"/>
  <c r="O350" i="1"/>
  <c r="K37" i="1"/>
  <c r="L37" i="1"/>
  <c r="M37" i="1"/>
  <c r="N37" i="1"/>
  <c r="O37" i="1"/>
  <c r="K96" i="1"/>
  <c r="L96" i="1"/>
  <c r="M96" i="1"/>
  <c r="N96" i="1"/>
  <c r="O96" i="1"/>
  <c r="K328" i="1"/>
  <c r="L328" i="1"/>
  <c r="M328" i="1"/>
  <c r="N328" i="1"/>
  <c r="O328" i="1"/>
  <c r="K222" i="1"/>
  <c r="L222" i="1"/>
  <c r="M222" i="1"/>
  <c r="N222" i="1"/>
  <c r="O222" i="1"/>
  <c r="K42" i="1"/>
  <c r="L42" i="1"/>
  <c r="M42" i="1"/>
  <c r="N42" i="1"/>
  <c r="O42" i="1"/>
  <c r="K234" i="1"/>
  <c r="L234" i="1"/>
  <c r="M234" i="1"/>
  <c r="N234" i="1"/>
  <c r="O234" i="1"/>
  <c r="K158" i="1"/>
  <c r="L158" i="1"/>
  <c r="M158" i="1"/>
  <c r="N158" i="1"/>
  <c r="O158" i="1"/>
  <c r="K317" i="1"/>
  <c r="L317" i="1"/>
  <c r="M317" i="1"/>
  <c r="N317" i="1"/>
  <c r="O317" i="1"/>
  <c r="K360" i="1"/>
  <c r="L360" i="1"/>
  <c r="M360" i="1"/>
  <c r="N360" i="1"/>
  <c r="O360" i="1"/>
  <c r="K263" i="1"/>
  <c r="L263" i="1"/>
  <c r="M263" i="1"/>
  <c r="N263" i="1"/>
  <c r="O263" i="1"/>
  <c r="K152" i="1"/>
  <c r="L152" i="1"/>
  <c r="M152" i="1"/>
  <c r="N152" i="1"/>
  <c r="O152" i="1"/>
  <c r="K184" i="1"/>
  <c r="L184" i="1"/>
  <c r="M184" i="1"/>
  <c r="N184" i="1"/>
  <c r="O184" i="1"/>
  <c r="K235" i="1"/>
  <c r="L235" i="1"/>
  <c r="M235" i="1"/>
  <c r="N235" i="1"/>
  <c r="O235" i="1"/>
  <c r="K262" i="1"/>
  <c r="L262" i="1"/>
  <c r="M262" i="1"/>
  <c r="N262" i="1"/>
  <c r="O262" i="1"/>
  <c r="K359" i="1"/>
  <c r="L359" i="1"/>
  <c r="M359" i="1"/>
  <c r="N359" i="1"/>
  <c r="O359" i="1"/>
  <c r="K198" i="1"/>
  <c r="L198" i="1"/>
  <c r="M198" i="1"/>
  <c r="N198" i="1"/>
  <c r="O198" i="1"/>
  <c r="K296" i="1"/>
  <c r="L296" i="1"/>
  <c r="M296" i="1"/>
  <c r="N296" i="1"/>
  <c r="O296" i="1"/>
  <c r="K64" i="1"/>
  <c r="L64" i="1"/>
  <c r="M64" i="1"/>
  <c r="N64" i="1"/>
  <c r="O64" i="1"/>
  <c r="K264" i="1"/>
  <c r="L264" i="1"/>
  <c r="M264" i="1"/>
  <c r="N264" i="1"/>
  <c r="O264" i="1"/>
  <c r="K200" i="1"/>
  <c r="L200" i="1"/>
  <c r="M200" i="1"/>
  <c r="N200" i="1"/>
  <c r="O200" i="1"/>
  <c r="K191" i="1"/>
  <c r="L191" i="1"/>
  <c r="M191" i="1"/>
  <c r="N191" i="1"/>
  <c r="O191" i="1"/>
  <c r="K330" i="1"/>
  <c r="L330" i="1"/>
  <c r="M330" i="1"/>
  <c r="N330" i="1"/>
  <c r="O330" i="1"/>
  <c r="K260" i="1"/>
  <c r="L260" i="1"/>
  <c r="M260" i="1"/>
  <c r="N260" i="1"/>
  <c r="O260" i="1"/>
  <c r="K97" i="1"/>
  <c r="L97" i="1"/>
  <c r="M97" i="1"/>
  <c r="N97" i="1"/>
  <c r="O97" i="1"/>
  <c r="K327" i="1"/>
  <c r="L327" i="1"/>
  <c r="M327" i="1"/>
  <c r="N327" i="1"/>
  <c r="O327" i="1"/>
  <c r="K201" i="1"/>
  <c r="L201" i="1"/>
  <c r="M201" i="1"/>
  <c r="N201" i="1"/>
  <c r="O201" i="1"/>
  <c r="K102" i="1"/>
  <c r="L102" i="1"/>
  <c r="M102" i="1"/>
  <c r="N102" i="1"/>
  <c r="O102" i="1"/>
  <c r="K148" i="1"/>
  <c r="L148" i="1"/>
  <c r="M148" i="1"/>
  <c r="N148" i="1"/>
  <c r="O148" i="1"/>
  <c r="K123" i="1"/>
  <c r="L123" i="1"/>
  <c r="M123" i="1"/>
  <c r="N123" i="1"/>
  <c r="O123" i="1"/>
  <c r="K135" i="1"/>
  <c r="L135" i="1"/>
  <c r="M135" i="1"/>
  <c r="N135" i="1"/>
  <c r="O135" i="1"/>
  <c r="K218" i="1"/>
  <c r="L218" i="1"/>
  <c r="M218" i="1"/>
  <c r="N218" i="1"/>
  <c r="O218" i="1"/>
  <c r="K9" i="1"/>
  <c r="L9" i="1"/>
  <c r="M9" i="1"/>
  <c r="N9" i="1"/>
  <c r="O9" i="1"/>
  <c r="K7" i="1"/>
  <c r="L7" i="1"/>
  <c r="K76" i="1"/>
  <c r="L76" i="1"/>
  <c r="M76" i="1"/>
  <c r="N76" i="1"/>
  <c r="O76" i="1"/>
  <c r="K293" i="1"/>
  <c r="L293" i="1"/>
  <c r="M293" i="1"/>
  <c r="N293" i="1"/>
  <c r="O293" i="1"/>
  <c r="K133" i="1"/>
  <c r="L133" i="1"/>
  <c r="M133" i="1"/>
  <c r="N133" i="1"/>
  <c r="O133" i="1"/>
  <c r="K21" i="1"/>
  <c r="L21" i="1"/>
  <c r="M21" i="1"/>
  <c r="N21" i="1"/>
  <c r="O21" i="1"/>
  <c r="K180" i="1"/>
  <c r="L180" i="1"/>
  <c r="M180" i="1"/>
  <c r="N180" i="1"/>
  <c r="O180" i="1"/>
  <c r="K82" i="1"/>
  <c r="L82" i="1"/>
  <c r="M82" i="1"/>
  <c r="N82" i="1"/>
  <c r="O82" i="1"/>
  <c r="K272" i="1"/>
  <c r="L272" i="1"/>
  <c r="M272" i="1"/>
  <c r="N272" i="1"/>
  <c r="O272" i="1"/>
  <c r="K361" i="1"/>
  <c r="L361" i="1"/>
  <c r="M361" i="1"/>
  <c r="N361" i="1"/>
  <c r="O361" i="1"/>
  <c r="K75" i="1"/>
  <c r="L75" i="1"/>
  <c r="M75" i="1"/>
  <c r="N75" i="1"/>
  <c r="O75" i="1"/>
  <c r="K258" i="1"/>
  <c r="L258" i="1"/>
  <c r="M258" i="1"/>
  <c r="N258" i="1"/>
  <c r="O258" i="1"/>
  <c r="K242" i="1"/>
  <c r="L242" i="1"/>
  <c r="M242" i="1"/>
  <c r="N242" i="1"/>
  <c r="O242" i="1"/>
  <c r="K338" i="1"/>
  <c r="L338" i="1"/>
  <c r="M338" i="1"/>
  <c r="N338" i="1"/>
  <c r="O338" i="1"/>
  <c r="K289" i="1"/>
  <c r="L289" i="1"/>
  <c r="M289" i="1"/>
  <c r="N289" i="1"/>
  <c r="O289" i="1"/>
  <c r="K273" i="1"/>
  <c r="L273" i="1"/>
  <c r="M273" i="1"/>
  <c r="N273" i="1"/>
  <c r="O273" i="1"/>
  <c r="K51" i="1"/>
  <c r="L51" i="1"/>
  <c r="M51" i="1"/>
  <c r="N51" i="1"/>
  <c r="O51" i="1"/>
  <c r="K30" i="1"/>
  <c r="L30" i="1"/>
  <c r="M30" i="1"/>
  <c r="N30" i="1"/>
  <c r="O30" i="1"/>
  <c r="K131" i="1"/>
  <c r="L131" i="1"/>
  <c r="M131" i="1"/>
  <c r="N131" i="1"/>
  <c r="O131" i="1"/>
  <c r="K22" i="1"/>
  <c r="L22" i="1"/>
  <c r="M22" i="1"/>
  <c r="N22" i="1"/>
  <c r="O22" i="1"/>
  <c r="K66" i="1"/>
  <c r="L66" i="1"/>
  <c r="M66" i="1"/>
  <c r="N66" i="1"/>
  <c r="O66" i="1"/>
  <c r="K89" i="1"/>
  <c r="L89" i="1"/>
  <c r="M89" i="1"/>
  <c r="N89" i="1"/>
  <c r="O89" i="1"/>
  <c r="K254" i="1"/>
  <c r="L254" i="1"/>
  <c r="M254" i="1"/>
  <c r="N254" i="1"/>
  <c r="O254" i="1"/>
  <c r="K59" i="1"/>
  <c r="L59" i="1"/>
  <c r="M59" i="1"/>
  <c r="N59" i="1"/>
  <c r="O59" i="1"/>
  <c r="K149" i="1"/>
  <c r="L149" i="1"/>
  <c r="M149" i="1"/>
  <c r="N149" i="1"/>
  <c r="O149" i="1"/>
  <c r="K276" i="1"/>
  <c r="L276" i="1"/>
  <c r="M276" i="1"/>
  <c r="N276" i="1"/>
  <c r="O276" i="1"/>
  <c r="K173" i="1"/>
  <c r="L173" i="1"/>
  <c r="M173" i="1"/>
  <c r="N173" i="1"/>
  <c r="O173" i="1"/>
  <c r="K178" i="1"/>
  <c r="L178" i="1"/>
  <c r="M178" i="1"/>
  <c r="N178" i="1"/>
  <c r="O178" i="1"/>
  <c r="K58" i="1"/>
  <c r="L58" i="1"/>
  <c r="M58" i="1"/>
  <c r="N58" i="1"/>
  <c r="O58" i="1"/>
  <c r="K207" i="1"/>
  <c r="L207" i="1"/>
  <c r="M207" i="1"/>
  <c r="N207" i="1"/>
  <c r="O207" i="1"/>
  <c r="K43" i="1"/>
  <c r="L43" i="1"/>
  <c r="M43" i="1"/>
  <c r="N43" i="1"/>
  <c r="O43" i="1"/>
  <c r="K85" i="1"/>
  <c r="L85" i="1"/>
  <c r="M85" i="1"/>
  <c r="N85" i="1"/>
  <c r="O85" i="1"/>
  <c r="K17" i="1"/>
  <c r="L17" i="1"/>
  <c r="M17" i="1"/>
  <c r="N17" i="1"/>
  <c r="O17" i="1"/>
  <c r="K27" i="1"/>
  <c r="L27" i="1"/>
  <c r="M27" i="1"/>
  <c r="N27" i="1"/>
  <c r="O27" i="1"/>
  <c r="K298" i="1"/>
  <c r="L298" i="1"/>
  <c r="M298" i="1"/>
  <c r="N298" i="1"/>
  <c r="O298" i="1"/>
  <c r="K134" i="1"/>
  <c r="L134" i="1"/>
  <c r="M134" i="1"/>
  <c r="N134" i="1"/>
  <c r="O134" i="1"/>
  <c r="K73" i="1"/>
  <c r="L73" i="1"/>
  <c r="M73" i="1"/>
  <c r="N73" i="1"/>
  <c r="O73" i="1"/>
  <c r="K31" i="1"/>
  <c r="L31" i="1"/>
  <c r="M31" i="1"/>
  <c r="N31" i="1"/>
  <c r="O31" i="1"/>
  <c r="K319" i="1"/>
  <c r="L319" i="1"/>
  <c r="M319" i="1"/>
  <c r="N319" i="1"/>
  <c r="O319" i="1"/>
  <c r="K340" i="1"/>
  <c r="L340" i="1"/>
  <c r="M340" i="1"/>
  <c r="N340" i="1"/>
  <c r="O340" i="1"/>
  <c r="K221" i="1"/>
  <c r="L221" i="1"/>
  <c r="M221" i="1"/>
  <c r="N221" i="1"/>
  <c r="O221" i="1"/>
  <c r="K49" i="1"/>
  <c r="L49" i="1"/>
  <c r="M49" i="1"/>
  <c r="N49" i="1"/>
  <c r="O49" i="1"/>
  <c r="K160" i="1"/>
  <c r="L160" i="1"/>
  <c r="M160" i="1"/>
  <c r="N160" i="1"/>
  <c r="O160" i="1"/>
  <c r="K210" i="1"/>
  <c r="L210" i="1"/>
  <c r="M210" i="1"/>
  <c r="N210" i="1"/>
  <c r="O210" i="1"/>
  <c r="K236" i="1"/>
  <c r="L236" i="1"/>
  <c r="M236" i="1"/>
  <c r="N236" i="1"/>
  <c r="O236" i="1"/>
  <c r="K286" i="1"/>
  <c r="L286" i="1"/>
  <c r="M286" i="1"/>
  <c r="N286" i="1"/>
  <c r="O286" i="1"/>
  <c r="K132" i="1"/>
  <c r="L132" i="1"/>
  <c r="M132" i="1"/>
  <c r="N132" i="1"/>
  <c r="O132" i="1"/>
  <c r="K92" i="1"/>
  <c r="L92" i="1"/>
  <c r="M92" i="1"/>
  <c r="N92" i="1"/>
  <c r="O92" i="1"/>
  <c r="K52" i="1"/>
  <c r="L52" i="1"/>
  <c r="M52" i="1"/>
  <c r="N52" i="1"/>
  <c r="O52" i="1"/>
  <c r="K292" i="1"/>
  <c r="L292" i="1"/>
  <c r="M292" i="1"/>
  <c r="N292" i="1"/>
  <c r="O292" i="1"/>
  <c r="K261" i="1"/>
  <c r="L261" i="1"/>
  <c r="M261" i="1"/>
  <c r="N261" i="1"/>
  <c r="O261" i="1"/>
  <c r="K70" i="1"/>
  <c r="L70" i="1"/>
  <c r="M70" i="1"/>
  <c r="N70" i="1"/>
  <c r="O70" i="1"/>
  <c r="K347" i="1"/>
  <c r="L347" i="1"/>
  <c r="M347" i="1"/>
  <c r="N347" i="1"/>
  <c r="O347" i="1"/>
  <c r="K202" i="1"/>
  <c r="L202" i="1"/>
  <c r="M202" i="1"/>
  <c r="N202" i="1"/>
  <c r="O202" i="1"/>
  <c r="K8" i="1"/>
  <c r="L8" i="1"/>
  <c r="M8" i="1"/>
  <c r="N8" i="1"/>
  <c r="O8" i="1"/>
  <c r="K265" i="1"/>
  <c r="L265" i="1"/>
  <c r="M265" i="1"/>
  <c r="N265" i="1"/>
  <c r="O265" i="1"/>
  <c r="K142" i="1"/>
  <c r="L142" i="1"/>
  <c r="M142" i="1"/>
  <c r="N142" i="1"/>
  <c r="O142" i="1"/>
  <c r="K129" i="1"/>
  <c r="L129" i="1"/>
  <c r="M129" i="1"/>
  <c r="N129" i="1"/>
  <c r="O129" i="1"/>
  <c r="K308" i="1"/>
  <c r="L308" i="1"/>
  <c r="M308" i="1"/>
  <c r="N308" i="1"/>
  <c r="O308" i="1"/>
  <c r="K216" i="1"/>
  <c r="L216" i="1"/>
  <c r="M216" i="1"/>
  <c r="N216" i="1"/>
  <c r="O216" i="1"/>
  <c r="K175" i="1"/>
  <c r="L175" i="1"/>
  <c r="M175" i="1"/>
  <c r="N175" i="1"/>
  <c r="O175" i="1"/>
  <c r="K251" i="1"/>
  <c r="L251" i="1"/>
  <c r="M251" i="1"/>
  <c r="N251" i="1"/>
  <c r="O251" i="1"/>
  <c r="K304" i="1"/>
  <c r="L304" i="1"/>
  <c r="M304" i="1"/>
  <c r="N304" i="1"/>
  <c r="O304" i="1"/>
  <c r="K108" i="1"/>
  <c r="L108" i="1"/>
  <c r="M108" i="1"/>
  <c r="N108" i="1"/>
  <c r="O108" i="1"/>
  <c r="K344" i="1"/>
  <c r="L344" i="1"/>
  <c r="M344" i="1"/>
  <c r="N344" i="1"/>
  <c r="O344" i="1"/>
  <c r="K137" i="1"/>
  <c r="L137" i="1"/>
  <c r="M137" i="1"/>
  <c r="N137" i="1"/>
  <c r="O137" i="1"/>
  <c r="K206" i="1"/>
  <c r="L206" i="1"/>
  <c r="M206" i="1"/>
  <c r="N206" i="1"/>
  <c r="O206" i="1"/>
  <c r="K23" i="1"/>
  <c r="L23" i="1"/>
  <c r="M23" i="1"/>
  <c r="N23" i="1"/>
  <c r="O23" i="1"/>
  <c r="K122" i="1"/>
  <c r="L122" i="1"/>
  <c r="M122" i="1"/>
  <c r="N122" i="1"/>
  <c r="O122" i="1"/>
  <c r="K211" i="1"/>
  <c r="L211" i="1"/>
  <c r="M211" i="1"/>
  <c r="N211" i="1"/>
  <c r="O211" i="1"/>
  <c r="K159" i="1"/>
  <c r="L159" i="1"/>
  <c r="M159" i="1"/>
  <c r="N159" i="1"/>
  <c r="O159" i="1"/>
  <c r="K356" i="1"/>
  <c r="L356" i="1"/>
  <c r="M356" i="1"/>
  <c r="N356" i="1"/>
  <c r="O356" i="1"/>
  <c r="K243" i="1"/>
  <c r="L243" i="1"/>
  <c r="M243" i="1"/>
  <c r="N243" i="1"/>
  <c r="O243" i="1"/>
  <c r="K10" i="1"/>
  <c r="L10" i="1"/>
  <c r="M10" i="1"/>
  <c r="N10" i="1"/>
  <c r="O10" i="1"/>
  <c r="K41" i="1"/>
  <c r="L41" i="1"/>
  <c r="M41" i="1"/>
  <c r="N41" i="1"/>
  <c r="O41" i="1"/>
  <c r="K267" i="1"/>
  <c r="L267" i="1"/>
  <c r="M267" i="1"/>
  <c r="N267" i="1"/>
  <c r="O267" i="1"/>
  <c r="K255" i="1"/>
  <c r="L255" i="1"/>
  <c r="M255" i="1"/>
  <c r="N255" i="1"/>
  <c r="O255" i="1"/>
  <c r="K224" i="1"/>
  <c r="L224" i="1"/>
  <c r="M224" i="1"/>
  <c r="N224" i="1"/>
  <c r="O224" i="1"/>
  <c r="K299" i="1"/>
  <c r="L299" i="1"/>
  <c r="M299" i="1"/>
  <c r="N299" i="1"/>
  <c r="O299" i="1"/>
  <c r="K346" i="1"/>
  <c r="L346" i="1"/>
  <c r="M346" i="1"/>
  <c r="N346" i="1"/>
  <c r="O346" i="1"/>
  <c r="K226" i="1"/>
  <c r="L226" i="1"/>
  <c r="M226" i="1"/>
  <c r="N226" i="1"/>
  <c r="O226" i="1"/>
  <c r="K196" i="1"/>
  <c r="L196" i="1"/>
  <c r="M196" i="1"/>
  <c r="N196" i="1"/>
  <c r="O196" i="1"/>
  <c r="K101" i="1"/>
  <c r="L101" i="1"/>
  <c r="M101" i="1"/>
  <c r="N101" i="1"/>
  <c r="O101" i="1"/>
  <c r="K150" i="1"/>
  <c r="L150" i="1"/>
  <c r="M150" i="1"/>
  <c r="N150" i="1"/>
  <c r="O150" i="1"/>
  <c r="K333" i="1"/>
  <c r="L333" i="1"/>
  <c r="M333" i="1"/>
  <c r="N333" i="1"/>
  <c r="O333" i="1"/>
  <c r="K163" i="1"/>
  <c r="L163" i="1"/>
  <c r="M163" i="1"/>
  <c r="N163" i="1"/>
  <c r="O163" i="1"/>
  <c r="K80" i="1"/>
  <c r="L80" i="1"/>
  <c r="M80" i="1"/>
  <c r="N80" i="1"/>
  <c r="O80" i="1"/>
  <c r="K212" i="1"/>
  <c r="L212" i="1"/>
  <c r="M212" i="1"/>
  <c r="N212" i="1"/>
  <c r="O212" i="1"/>
  <c r="K294" i="1"/>
  <c r="L294" i="1"/>
  <c r="M294" i="1"/>
  <c r="N294" i="1"/>
  <c r="O294" i="1"/>
  <c r="K119" i="1"/>
  <c r="L119" i="1"/>
  <c r="M119" i="1"/>
  <c r="N119" i="1"/>
  <c r="O119" i="1"/>
  <c r="K44" i="1"/>
  <c r="L44" i="1"/>
  <c r="M44" i="1"/>
  <c r="N44" i="1"/>
  <c r="O44" i="1"/>
  <c r="K278" i="1"/>
  <c r="L278" i="1"/>
  <c r="M278" i="1"/>
  <c r="N278" i="1"/>
  <c r="O278" i="1"/>
  <c r="K233" i="1"/>
  <c r="L233" i="1"/>
  <c r="M233" i="1"/>
  <c r="N233" i="1"/>
  <c r="O233" i="1"/>
  <c r="K249" i="1"/>
  <c r="L249" i="1"/>
  <c r="M249" i="1"/>
  <c r="N249" i="1"/>
  <c r="O249" i="1"/>
  <c r="K342" i="1"/>
  <c r="L342" i="1"/>
  <c r="M342" i="1"/>
  <c r="N342" i="1"/>
  <c r="O342" i="1"/>
  <c r="K45" i="1"/>
  <c r="L45" i="1"/>
  <c r="M45" i="1"/>
  <c r="N45" i="1"/>
  <c r="O45" i="1"/>
  <c r="K358" i="1"/>
  <c r="L358" i="1"/>
  <c r="M358" i="1"/>
  <c r="N358" i="1"/>
  <c r="O358" i="1"/>
  <c r="K183" i="1"/>
  <c r="L183" i="1"/>
  <c r="M183" i="1"/>
  <c r="N183" i="1"/>
  <c r="O183" i="1"/>
  <c r="K311" i="1"/>
  <c r="L311" i="1"/>
  <c r="M311" i="1"/>
  <c r="N311" i="1"/>
  <c r="O311" i="1"/>
  <c r="K334" i="1"/>
  <c r="L334" i="1"/>
  <c r="M334" i="1"/>
  <c r="N334" i="1"/>
  <c r="O334" i="1"/>
  <c r="K147" i="1"/>
  <c r="L147" i="1"/>
  <c r="M147" i="1"/>
  <c r="N147" i="1"/>
  <c r="O147" i="1"/>
  <c r="K341" i="1"/>
  <c r="L341" i="1"/>
  <c r="M341" i="1"/>
  <c r="N341" i="1"/>
  <c r="O341" i="1"/>
  <c r="K34" i="1"/>
  <c r="L34" i="1"/>
  <c r="M34" i="1"/>
  <c r="N34" i="1"/>
  <c r="O34" i="1"/>
  <c r="K204" i="1"/>
  <c r="L204" i="1"/>
  <c r="M204" i="1"/>
  <c r="N204" i="1"/>
  <c r="O204" i="1"/>
  <c r="K227" i="1"/>
  <c r="L227" i="1"/>
  <c r="M227" i="1"/>
  <c r="N227" i="1"/>
  <c r="O227" i="1"/>
  <c r="K138" i="1"/>
  <c r="L138" i="1"/>
  <c r="M138" i="1"/>
  <c r="N138" i="1"/>
  <c r="O138" i="1"/>
  <c r="K229" i="1"/>
  <c r="L229" i="1"/>
  <c r="M229" i="1"/>
  <c r="N229" i="1"/>
  <c r="O229" i="1"/>
  <c r="K302" i="1"/>
  <c r="L302" i="1"/>
  <c r="M302" i="1"/>
  <c r="N302" i="1"/>
  <c r="O302" i="1"/>
  <c r="K284" i="1"/>
  <c r="L284" i="1"/>
  <c r="M284" i="1"/>
  <c r="N284" i="1"/>
  <c r="O284" i="1"/>
  <c r="K252" i="1"/>
  <c r="L252" i="1"/>
  <c r="M252" i="1"/>
  <c r="N252" i="1"/>
  <c r="O252" i="1"/>
  <c r="K153" i="1"/>
  <c r="L153" i="1"/>
  <c r="M153" i="1"/>
  <c r="N153" i="1"/>
  <c r="O153" i="1"/>
  <c r="K217" i="1"/>
  <c r="L217" i="1"/>
  <c r="M217" i="1"/>
  <c r="N217" i="1"/>
  <c r="O217" i="1"/>
  <c r="K81" i="1"/>
  <c r="L81" i="1"/>
  <c r="M81" i="1"/>
  <c r="N81" i="1"/>
  <c r="O81" i="1"/>
  <c r="K146" i="1"/>
  <c r="L146" i="1"/>
  <c r="M146" i="1"/>
  <c r="N146" i="1"/>
  <c r="O146" i="1"/>
  <c r="K86" i="1"/>
  <c r="L86" i="1"/>
  <c r="M86" i="1"/>
  <c r="N86" i="1"/>
  <c r="O86" i="1"/>
  <c r="K125" i="1"/>
  <c r="L125" i="1"/>
  <c r="M125" i="1"/>
  <c r="N125" i="1"/>
  <c r="O125" i="1"/>
  <c r="K94" i="1"/>
  <c r="L94" i="1"/>
  <c r="M94" i="1"/>
  <c r="N94" i="1"/>
  <c r="O94" i="1"/>
  <c r="K28" i="1"/>
  <c r="L28" i="1"/>
  <c r="M28" i="1"/>
  <c r="N28" i="1"/>
  <c r="O28" i="1"/>
  <c r="K314" i="1"/>
  <c r="L314" i="1"/>
  <c r="M314" i="1"/>
  <c r="N314" i="1"/>
  <c r="O314" i="1"/>
  <c r="K232" i="1"/>
  <c r="L232" i="1"/>
  <c r="M232" i="1"/>
  <c r="N232" i="1"/>
  <c r="O232" i="1"/>
  <c r="K336" i="1"/>
  <c r="L336" i="1"/>
  <c r="M336" i="1"/>
  <c r="N336" i="1"/>
  <c r="O336" i="1"/>
  <c r="K19" i="1"/>
  <c r="L19" i="1"/>
  <c r="M19" i="1"/>
  <c r="N19" i="1"/>
  <c r="O19" i="1"/>
  <c r="K187" i="1"/>
  <c r="L187" i="1"/>
  <c r="M187" i="1"/>
  <c r="N187" i="1"/>
  <c r="O187" i="1"/>
  <c r="K176" i="1"/>
  <c r="L176" i="1"/>
  <c r="M176" i="1"/>
  <c r="N176" i="1"/>
  <c r="O176" i="1"/>
  <c r="K65" i="1"/>
  <c r="L65" i="1"/>
  <c r="M65" i="1"/>
  <c r="N65" i="1"/>
  <c r="O65" i="1"/>
  <c r="K220" i="1"/>
  <c r="L220" i="1"/>
  <c r="M220" i="1"/>
  <c r="N220" i="1"/>
  <c r="O220" i="1"/>
  <c r="K181" i="1"/>
  <c r="L181" i="1"/>
  <c r="M181" i="1"/>
  <c r="N181" i="1"/>
  <c r="O181" i="1"/>
  <c r="K110" i="1"/>
  <c r="L110" i="1"/>
  <c r="M110" i="1"/>
  <c r="N110" i="1"/>
  <c r="O110" i="1"/>
  <c r="K324" i="1"/>
  <c r="L324" i="1"/>
  <c r="M324" i="1"/>
  <c r="N324" i="1"/>
  <c r="O324" i="1"/>
  <c r="K291" i="1"/>
  <c r="L291" i="1"/>
  <c r="M291" i="1"/>
  <c r="N291" i="1"/>
  <c r="O291" i="1"/>
  <c r="K295" i="1"/>
  <c r="L295" i="1"/>
  <c r="M295" i="1"/>
  <c r="N295" i="1"/>
  <c r="O295" i="1"/>
  <c r="K223" i="1"/>
  <c r="L223" i="1"/>
  <c r="M223" i="1"/>
  <c r="N223" i="1"/>
  <c r="O223" i="1"/>
  <c r="K213" i="1"/>
  <c r="L213" i="1"/>
  <c r="M213" i="1"/>
  <c r="N213" i="1"/>
  <c r="O213" i="1"/>
  <c r="K300" i="1"/>
  <c r="L300" i="1"/>
  <c r="M300" i="1"/>
  <c r="N300" i="1"/>
  <c r="O300" i="1"/>
  <c r="K195" i="1"/>
  <c r="L195" i="1"/>
  <c r="M195" i="1"/>
  <c r="N195" i="1"/>
  <c r="O195" i="1"/>
  <c r="K290" i="1"/>
  <c r="L290" i="1"/>
  <c r="M290" i="1"/>
  <c r="N290" i="1"/>
  <c r="O290" i="1"/>
  <c r="K50" i="1"/>
  <c r="L50" i="1"/>
  <c r="M50" i="1"/>
  <c r="N50" i="1"/>
  <c r="O50" i="1"/>
  <c r="K72" i="1"/>
  <c r="L72" i="1"/>
  <c r="M72" i="1"/>
  <c r="N72" i="1"/>
  <c r="O72" i="1"/>
  <c r="K245" i="1"/>
  <c r="L245" i="1"/>
  <c r="M245" i="1"/>
  <c r="N245" i="1"/>
  <c r="O245" i="1"/>
  <c r="K48" i="1"/>
  <c r="L48" i="1"/>
  <c r="M48" i="1"/>
  <c r="N48" i="1"/>
  <c r="O48" i="1"/>
  <c r="K240" i="1"/>
  <c r="L240" i="1"/>
  <c r="M240" i="1"/>
  <c r="N240" i="1"/>
  <c r="O240" i="1"/>
  <c r="K166" i="1"/>
  <c r="L166" i="1"/>
  <c r="M166" i="1"/>
  <c r="N166" i="1"/>
  <c r="O166" i="1"/>
  <c r="K156" i="1"/>
  <c r="L156" i="1"/>
  <c r="M156" i="1"/>
  <c r="N156" i="1"/>
  <c r="O156" i="1"/>
  <c r="K337" i="1"/>
  <c r="L337" i="1"/>
  <c r="M337" i="1"/>
  <c r="N337" i="1"/>
  <c r="O337" i="1"/>
  <c r="K61" i="1"/>
  <c r="L61" i="1"/>
  <c r="M61" i="1"/>
  <c r="N61" i="1"/>
  <c r="O61" i="1"/>
  <c r="K219" i="1"/>
  <c r="L219" i="1"/>
  <c r="M219" i="1"/>
  <c r="N219" i="1"/>
  <c r="O219" i="1"/>
  <c r="K343" i="1"/>
  <c r="L343" i="1"/>
  <c r="M343" i="1"/>
  <c r="N343" i="1"/>
  <c r="O343" i="1"/>
  <c r="K316" i="1"/>
  <c r="L316" i="1"/>
  <c r="M316" i="1"/>
  <c r="N316" i="1"/>
  <c r="O316" i="1"/>
  <c r="K144" i="1"/>
  <c r="L144" i="1"/>
  <c r="M144" i="1"/>
  <c r="N144" i="1"/>
  <c r="O144" i="1"/>
  <c r="K230" i="1"/>
  <c r="L230" i="1"/>
  <c r="M230" i="1"/>
  <c r="N230" i="1"/>
  <c r="O230" i="1"/>
  <c r="K247" i="1"/>
  <c r="L247" i="1"/>
  <c r="M247" i="1"/>
  <c r="N247" i="1"/>
  <c r="O247" i="1"/>
  <c r="K339" i="1"/>
  <c r="L339" i="1"/>
  <c r="M339" i="1"/>
  <c r="N339" i="1"/>
  <c r="O339" i="1"/>
  <c r="K171" i="1"/>
  <c r="L171" i="1"/>
  <c r="M171" i="1"/>
  <c r="N171" i="1"/>
  <c r="O171" i="1"/>
  <c r="K161" i="1"/>
  <c r="L161" i="1"/>
  <c r="M161" i="1"/>
  <c r="N161" i="1"/>
  <c r="O161" i="1"/>
  <c r="K237" i="1"/>
  <c r="L237" i="1"/>
  <c r="M237" i="1"/>
  <c r="N237" i="1"/>
  <c r="O237" i="1"/>
  <c r="K143" i="1"/>
  <c r="L143" i="1"/>
  <c r="M143" i="1"/>
  <c r="N143" i="1"/>
  <c r="O143" i="1"/>
  <c r="K329" i="1"/>
  <c r="L329" i="1"/>
  <c r="M329" i="1"/>
  <c r="N329" i="1"/>
  <c r="O329" i="1"/>
  <c r="K362" i="1"/>
  <c r="L362" i="1"/>
  <c r="M362" i="1"/>
  <c r="N362" i="1"/>
  <c r="O362" i="1"/>
  <c r="K246" i="1"/>
  <c r="L246" i="1"/>
  <c r="M246" i="1"/>
  <c r="N246" i="1"/>
  <c r="O246" i="1"/>
  <c r="K357" i="1"/>
  <c r="L357" i="1"/>
  <c r="M357" i="1"/>
  <c r="N357" i="1"/>
  <c r="O357" i="1"/>
  <c r="K91" i="1"/>
  <c r="L91" i="1"/>
  <c r="M91" i="1"/>
  <c r="N91" i="1"/>
  <c r="O91" i="1"/>
  <c r="K275" i="1"/>
  <c r="L275" i="1"/>
  <c r="M275" i="1"/>
  <c r="N275" i="1"/>
  <c r="O275" i="1"/>
  <c r="K168" i="1"/>
  <c r="L168" i="1"/>
  <c r="M168" i="1"/>
  <c r="N168" i="1"/>
  <c r="O168" i="1"/>
  <c r="K244" i="1"/>
  <c r="L244" i="1"/>
  <c r="M244" i="1"/>
  <c r="N244" i="1"/>
  <c r="O244" i="1"/>
  <c r="K318" i="1"/>
  <c r="L318" i="1"/>
  <c r="M318" i="1"/>
  <c r="N318" i="1"/>
  <c r="O318" i="1"/>
  <c r="K107" i="1"/>
  <c r="L107" i="1"/>
  <c r="M107" i="1"/>
  <c r="N107" i="1"/>
  <c r="O107" i="1"/>
  <c r="K345" i="1"/>
  <c r="L345" i="1"/>
  <c r="M345" i="1"/>
  <c r="N345" i="1"/>
  <c r="O345" i="1"/>
  <c r="K303" i="1"/>
  <c r="L303" i="1"/>
  <c r="M303" i="1"/>
  <c r="N303" i="1"/>
  <c r="O303" i="1"/>
  <c r="K281" i="1"/>
  <c r="L281" i="1"/>
  <c r="M281" i="1"/>
  <c r="N281" i="1"/>
  <c r="O281" i="1"/>
  <c r="K349" i="1"/>
  <c r="L349" i="1"/>
  <c r="M349" i="1"/>
  <c r="N349" i="1"/>
  <c r="O349" i="1"/>
  <c r="K106" i="1"/>
  <c r="L106" i="1"/>
  <c r="M106" i="1"/>
  <c r="N106" i="1"/>
  <c r="O106" i="1"/>
  <c r="K189" i="1"/>
  <c r="L189" i="1"/>
  <c r="M189" i="1"/>
  <c r="N189" i="1"/>
  <c r="O189" i="1"/>
  <c r="K185" i="1"/>
  <c r="L185" i="1"/>
  <c r="M185" i="1"/>
  <c r="N185" i="1"/>
  <c r="O185" i="1"/>
  <c r="K271" i="1"/>
  <c r="L271" i="1"/>
  <c r="M271" i="1"/>
  <c r="N271" i="1"/>
  <c r="O271" i="1"/>
  <c r="K100" i="1"/>
  <c r="L100" i="1"/>
  <c r="M100" i="1"/>
  <c r="N100" i="1"/>
  <c r="O100" i="1"/>
  <c r="K197" i="1"/>
  <c r="L197" i="1"/>
  <c r="M197" i="1"/>
  <c r="N197" i="1"/>
  <c r="O197" i="1"/>
  <c r="K115" i="1"/>
  <c r="L115" i="1"/>
  <c r="M115" i="1"/>
  <c r="N115" i="1"/>
  <c r="O115" i="1"/>
  <c r="K351" i="1"/>
  <c r="L351" i="1"/>
  <c r="M351" i="1"/>
  <c r="N351" i="1"/>
  <c r="O351" i="1"/>
  <c r="K151" i="1"/>
  <c r="L151" i="1"/>
  <c r="M151" i="1"/>
  <c r="N151" i="1"/>
  <c r="O151" i="1"/>
  <c r="K56" i="1"/>
  <c r="L56" i="1"/>
  <c r="M56" i="1"/>
  <c r="N56" i="1"/>
  <c r="O56" i="1"/>
  <c r="K116" i="1"/>
  <c r="L116" i="1"/>
  <c r="M116" i="1"/>
  <c r="N116" i="1"/>
  <c r="O116" i="1"/>
  <c r="K239" i="1"/>
  <c r="L239" i="1"/>
  <c r="M239" i="1"/>
  <c r="N239" i="1"/>
  <c r="O239" i="1"/>
  <c r="K140" i="1"/>
  <c r="L140" i="1"/>
  <c r="M140" i="1"/>
  <c r="N140" i="1"/>
  <c r="O140" i="1"/>
  <c r="K112" i="1"/>
  <c r="L112" i="1"/>
  <c r="M112" i="1"/>
  <c r="N112" i="1"/>
  <c r="O112" i="1"/>
  <c r="K241" i="1"/>
  <c r="L241" i="1"/>
  <c r="M241" i="1"/>
  <c r="N241" i="1"/>
  <c r="O241" i="1"/>
  <c r="K282" i="1"/>
  <c r="L282" i="1"/>
  <c r="M282" i="1"/>
  <c r="N282" i="1"/>
  <c r="O282" i="1"/>
  <c r="K266" i="1"/>
  <c r="L266" i="1"/>
  <c r="M266" i="1"/>
  <c r="N266" i="1"/>
  <c r="O266" i="1"/>
  <c r="K63" i="1"/>
  <c r="L63" i="1"/>
  <c r="M63" i="1"/>
  <c r="N63" i="1"/>
  <c r="O63" i="1"/>
  <c r="K335" i="1"/>
  <c r="L335" i="1"/>
  <c r="M335" i="1"/>
  <c r="N335" i="1"/>
  <c r="O335" i="1"/>
  <c r="K348" i="1"/>
  <c r="L348" i="1"/>
  <c r="M348" i="1"/>
  <c r="N348" i="1"/>
  <c r="O348" i="1"/>
  <c r="K257" i="1"/>
  <c r="L257" i="1"/>
  <c r="M257" i="1"/>
  <c r="N257" i="1"/>
  <c r="O257" i="1"/>
  <c r="K192" i="1"/>
  <c r="L192" i="1"/>
  <c r="M192" i="1"/>
  <c r="N192" i="1"/>
  <c r="O192" i="1"/>
  <c r="K35" i="1"/>
  <c r="L35" i="1"/>
  <c r="M35" i="1"/>
  <c r="N35" i="1"/>
  <c r="O35" i="1"/>
  <c r="K93" i="1"/>
  <c r="L93" i="1"/>
  <c r="M93" i="1"/>
  <c r="N93" i="1"/>
  <c r="O93" i="1"/>
  <c r="K139" i="1"/>
  <c r="L139" i="1"/>
  <c r="M139" i="1"/>
  <c r="N139" i="1"/>
  <c r="O139" i="1"/>
  <c r="K114" i="1"/>
  <c r="L114" i="1"/>
  <c r="M114" i="1"/>
  <c r="N114" i="1"/>
  <c r="O114" i="1"/>
  <c r="K95" i="1"/>
  <c r="L95" i="1"/>
  <c r="M95" i="1"/>
  <c r="N95" i="1"/>
  <c r="O95" i="1"/>
  <c r="K190" i="1"/>
  <c r="L190" i="1"/>
  <c r="M190" i="1"/>
  <c r="N190" i="1"/>
  <c r="O190" i="1"/>
  <c r="K297" i="1"/>
  <c r="L297" i="1"/>
  <c r="M297" i="1"/>
  <c r="N297" i="1"/>
  <c r="O297" i="1"/>
  <c r="K279" i="1"/>
  <c r="L279" i="1"/>
  <c r="M279" i="1"/>
  <c r="N279" i="1"/>
  <c r="O279" i="1"/>
  <c r="K25" i="1"/>
  <c r="L25" i="1"/>
  <c r="M25" i="1"/>
  <c r="N25" i="1"/>
  <c r="O25" i="1"/>
  <c r="K38" i="1"/>
  <c r="L38" i="1"/>
  <c r="M38" i="1"/>
  <c r="N38" i="1"/>
  <c r="O38" i="1"/>
  <c r="K12" i="1"/>
  <c r="L12" i="1"/>
  <c r="M12" i="1"/>
  <c r="N12" i="1"/>
  <c r="O12" i="1"/>
  <c r="K29" i="1"/>
  <c r="L29" i="1"/>
  <c r="M29" i="1"/>
  <c r="N29" i="1"/>
  <c r="O29" i="1"/>
  <c r="K98" i="1"/>
  <c r="L98" i="1"/>
  <c r="M98" i="1"/>
  <c r="N98" i="1"/>
  <c r="O98" i="1"/>
  <c r="K32" i="1"/>
  <c r="L32" i="1"/>
  <c r="M32" i="1"/>
  <c r="N32" i="1"/>
  <c r="O32" i="1"/>
  <c r="K320" i="1"/>
  <c r="L320" i="1"/>
  <c r="M320" i="1"/>
  <c r="N320" i="1"/>
  <c r="O320" i="1"/>
  <c r="K353" i="1"/>
  <c r="L353" i="1"/>
  <c r="M353" i="1"/>
  <c r="N353" i="1"/>
  <c r="O353" i="1"/>
  <c r="K105" i="1"/>
  <c r="L105" i="1"/>
  <c r="M105" i="1"/>
  <c r="N105" i="1"/>
  <c r="O105" i="1"/>
  <c r="K268" i="1"/>
  <c r="L268" i="1"/>
  <c r="M268" i="1"/>
  <c r="N268" i="1"/>
  <c r="O268" i="1"/>
  <c r="K136" i="1"/>
  <c r="L136" i="1"/>
  <c r="M136" i="1"/>
  <c r="N136" i="1"/>
  <c r="O136" i="1"/>
  <c r="K363" i="1"/>
  <c r="L363" i="1"/>
  <c r="M363" i="1"/>
  <c r="N363" i="1"/>
  <c r="O363" i="1"/>
  <c r="K62" i="1"/>
  <c r="L62" i="1"/>
  <c r="M62" i="1"/>
  <c r="N62" i="1"/>
  <c r="O62" i="1"/>
  <c r="K127" i="1"/>
  <c r="L127" i="1"/>
  <c r="M127" i="1"/>
  <c r="N127" i="1"/>
  <c r="O127" i="1"/>
  <c r="K172" i="1"/>
  <c r="L172" i="1"/>
  <c r="M172" i="1"/>
  <c r="N172" i="1"/>
  <c r="O172" i="1"/>
  <c r="K177" i="1"/>
  <c r="L177" i="1"/>
  <c r="M177" i="1"/>
  <c r="N177" i="1"/>
  <c r="O177" i="1"/>
  <c r="K69" i="1"/>
  <c r="L69" i="1"/>
  <c r="M69" i="1"/>
  <c r="N69" i="1"/>
  <c r="O69" i="1"/>
  <c r="K174" i="1"/>
  <c r="L174" i="1"/>
  <c r="M174" i="1"/>
  <c r="N174" i="1"/>
  <c r="O174" i="1"/>
  <c r="K88" i="1"/>
  <c r="L88" i="1"/>
  <c r="M88" i="1"/>
  <c r="N88" i="1"/>
  <c r="O88" i="1"/>
  <c r="K118" i="1"/>
  <c r="L118" i="1"/>
  <c r="M118" i="1"/>
  <c r="N118" i="1"/>
  <c r="O118" i="1"/>
  <c r="K120" i="1"/>
  <c r="L120" i="1"/>
  <c r="M120" i="1"/>
  <c r="N120" i="1"/>
  <c r="O120" i="1"/>
  <c r="K13" i="1"/>
  <c r="L13" i="1"/>
  <c r="M13" i="1"/>
  <c r="N13" i="1"/>
  <c r="O13" i="1"/>
  <c r="K157" i="1"/>
  <c r="L157" i="1"/>
  <c r="M157" i="1"/>
  <c r="N157" i="1"/>
  <c r="O157" i="1"/>
  <c r="K315" i="1"/>
  <c r="L315" i="1"/>
  <c r="M315" i="1"/>
  <c r="N315" i="1"/>
  <c r="O315" i="1"/>
  <c r="K313" i="1"/>
  <c r="L313" i="1"/>
  <c r="M313" i="1"/>
  <c r="N313" i="1"/>
  <c r="O313" i="1"/>
  <c r="K111" i="1"/>
  <c r="L111" i="1"/>
  <c r="M111" i="1"/>
  <c r="N111" i="1"/>
  <c r="O111" i="1"/>
  <c r="K36" i="1"/>
  <c r="L36" i="1"/>
  <c r="M36" i="1"/>
  <c r="N36" i="1"/>
  <c r="O36" i="1"/>
  <c r="K310" i="1"/>
  <c r="L310" i="1"/>
  <c r="M310" i="1"/>
  <c r="N310" i="1"/>
  <c r="O310" i="1"/>
  <c r="K130" i="1"/>
  <c r="L130" i="1"/>
  <c r="M130" i="1"/>
  <c r="N130" i="1"/>
  <c r="O130" i="1"/>
  <c r="K162" i="1"/>
  <c r="L162" i="1"/>
  <c r="M162" i="1"/>
  <c r="N162" i="1"/>
  <c r="O162" i="1"/>
  <c r="K54" i="1"/>
  <c r="L54" i="1"/>
  <c r="M54" i="1"/>
  <c r="N54" i="1"/>
  <c r="O54" i="1"/>
  <c r="K39" i="1"/>
  <c r="L39" i="1"/>
  <c r="M39" i="1"/>
  <c r="N39" i="1"/>
  <c r="O39" i="1"/>
  <c r="K305" i="1"/>
  <c r="L305" i="1"/>
  <c r="M305" i="1"/>
  <c r="N305" i="1"/>
  <c r="O305" i="1"/>
  <c r="K87" i="1"/>
  <c r="L87" i="1"/>
  <c r="M87" i="1"/>
  <c r="N87" i="1"/>
  <c r="O87" i="1"/>
  <c r="K253" i="1"/>
  <c r="L253" i="1"/>
  <c r="M253" i="1"/>
  <c r="N253" i="1"/>
  <c r="O253" i="1"/>
  <c r="K154" i="1"/>
  <c r="L154" i="1"/>
  <c r="M154" i="1"/>
  <c r="N154" i="1"/>
  <c r="O154" i="1"/>
  <c r="K141" i="1"/>
  <c r="L141" i="1"/>
  <c r="M141" i="1"/>
  <c r="N141" i="1"/>
  <c r="O141" i="1"/>
  <c r="K301" i="1"/>
  <c r="L301" i="1"/>
  <c r="M301" i="1"/>
  <c r="N301" i="1"/>
  <c r="O301" i="1"/>
  <c r="K103" i="1"/>
  <c r="L103" i="1"/>
  <c r="M103" i="1"/>
  <c r="N103" i="1"/>
  <c r="O103" i="1"/>
  <c r="K15" i="1"/>
  <c r="L15" i="1"/>
  <c r="M15" i="1"/>
  <c r="N15" i="1"/>
  <c r="O15" i="1"/>
  <c r="K84" i="1"/>
  <c r="L84" i="1"/>
  <c r="M84" i="1"/>
  <c r="N84" i="1"/>
  <c r="O84" i="1"/>
  <c r="K60" i="1"/>
  <c r="L60" i="1"/>
  <c r="M60" i="1"/>
  <c r="N60" i="1"/>
  <c r="O60" i="1"/>
  <c r="K231" i="1"/>
  <c r="L231" i="1"/>
  <c r="M231" i="1"/>
  <c r="N231" i="1"/>
  <c r="O231" i="1"/>
  <c r="K20" i="1"/>
  <c r="L20" i="1"/>
  <c r="M20" i="1"/>
  <c r="N20" i="1"/>
  <c r="O20" i="1"/>
  <c r="K46" i="1"/>
  <c r="L46" i="1"/>
  <c r="M46" i="1"/>
  <c r="N46" i="1"/>
  <c r="O46" i="1"/>
  <c r="K208" i="1"/>
  <c r="L208" i="1"/>
  <c r="M208" i="1"/>
  <c r="N208" i="1"/>
  <c r="O208" i="1"/>
  <c r="K155" i="1"/>
  <c r="L155" i="1"/>
  <c r="M155" i="1"/>
  <c r="N155" i="1"/>
  <c r="O155" i="1"/>
  <c r="K99" i="1"/>
  <c r="L99" i="1"/>
  <c r="M99" i="1"/>
  <c r="N99" i="1"/>
  <c r="O99" i="1"/>
  <c r="K47" i="1"/>
  <c r="L47" i="1"/>
  <c r="M47" i="1"/>
  <c r="N47" i="1"/>
  <c r="O47" i="1"/>
  <c r="K354" i="1"/>
  <c r="L354" i="1"/>
  <c r="M354" i="1"/>
  <c r="N354" i="1"/>
  <c r="O354" i="1"/>
  <c r="K205" i="1"/>
  <c r="L205" i="1"/>
  <c r="M205" i="1"/>
  <c r="N205" i="1"/>
  <c r="O205" i="1"/>
  <c r="K55" i="1"/>
  <c r="L55" i="1"/>
  <c r="M55" i="1"/>
  <c r="N55" i="1"/>
  <c r="O55" i="1"/>
  <c r="K306" i="1"/>
  <c r="L306" i="1"/>
  <c r="M306" i="1"/>
  <c r="N306" i="1"/>
  <c r="O306" i="1"/>
  <c r="K169" i="1"/>
  <c r="L169" i="1"/>
  <c r="M169" i="1"/>
  <c r="N169" i="1"/>
  <c r="O169" i="1"/>
  <c r="K104" i="1"/>
  <c r="L104" i="1"/>
  <c r="M104" i="1"/>
  <c r="N104" i="1"/>
  <c r="O104" i="1"/>
  <c r="K325" i="1"/>
  <c r="L325" i="1"/>
  <c r="M325" i="1"/>
  <c r="N325" i="1"/>
  <c r="O325" i="1"/>
  <c r="K83" i="1"/>
  <c r="L83" i="1"/>
  <c r="M83" i="1"/>
  <c r="N83" i="1"/>
  <c r="O83" i="1"/>
  <c r="K68" i="1"/>
  <c r="L68" i="1"/>
  <c r="M68" i="1"/>
  <c r="N68" i="1"/>
  <c r="O68" i="1"/>
  <c r="K250" i="1"/>
  <c r="L250" i="1"/>
  <c r="M250" i="1"/>
  <c r="N250" i="1"/>
  <c r="O250" i="1"/>
  <c r="K164" i="1"/>
  <c r="L164" i="1"/>
  <c r="M164" i="1"/>
  <c r="N164" i="1"/>
  <c r="O164" i="1"/>
  <c r="K259" i="1"/>
  <c r="L259" i="1"/>
  <c r="M259" i="1"/>
  <c r="N259" i="1"/>
  <c r="O259" i="1"/>
  <c r="K193" i="1"/>
  <c r="L193" i="1"/>
  <c r="M193" i="1"/>
  <c r="N193" i="1"/>
  <c r="O193" i="1"/>
  <c r="K280" i="1"/>
  <c r="L280" i="1"/>
  <c r="M280" i="1"/>
  <c r="N280" i="1"/>
  <c r="O280" i="1"/>
  <c r="K352" i="1"/>
  <c r="L352" i="1"/>
  <c r="M352" i="1"/>
  <c r="N352" i="1"/>
  <c r="O352" i="1"/>
  <c r="K109" i="1"/>
  <c r="L109" i="1"/>
  <c r="M109" i="1"/>
  <c r="N109" i="1"/>
  <c r="O109" i="1"/>
  <c r="K113" i="1"/>
  <c r="L113" i="1"/>
  <c r="M113" i="1"/>
  <c r="N113" i="1"/>
  <c r="O113" i="1"/>
  <c r="K170" i="1"/>
  <c r="L170" i="1"/>
  <c r="M170" i="1"/>
  <c r="N170" i="1"/>
  <c r="O170" i="1"/>
  <c r="K128" i="1"/>
  <c r="L128" i="1"/>
  <c r="M128" i="1"/>
  <c r="N128" i="1"/>
  <c r="O128" i="1"/>
  <c r="K270" i="1"/>
  <c r="L270" i="1"/>
  <c r="M270" i="1"/>
  <c r="N270" i="1"/>
  <c r="O270" i="1"/>
  <c r="K209" i="1"/>
  <c r="L209" i="1"/>
  <c r="M209" i="1"/>
  <c r="N209" i="1"/>
  <c r="O209" i="1"/>
  <c r="K57" i="1"/>
  <c r="L57" i="1"/>
  <c r="M57" i="1"/>
  <c r="N57" i="1"/>
  <c r="O57" i="1"/>
  <c r="K14" i="1"/>
  <c r="L14" i="1"/>
  <c r="M14" i="1"/>
  <c r="N14" i="1"/>
  <c r="O14" i="1"/>
  <c r="K277" i="1"/>
  <c r="L277" i="1"/>
  <c r="M277" i="1"/>
  <c r="N277" i="1"/>
  <c r="O277" i="1"/>
  <c r="K182" i="1"/>
  <c r="L182" i="1"/>
  <c r="M182" i="1"/>
  <c r="N182" i="1"/>
  <c r="O182" i="1"/>
  <c r="K74" i="1"/>
  <c r="L74" i="1"/>
  <c r="M74" i="1"/>
  <c r="N74" i="1"/>
  <c r="O74" i="1"/>
  <c r="K186" i="1"/>
  <c r="L186" i="1"/>
  <c r="M186" i="1"/>
  <c r="N186" i="1"/>
  <c r="O186" i="1"/>
  <c r="K26" i="1"/>
  <c r="L26" i="1"/>
  <c r="M26" i="1"/>
  <c r="N26" i="1"/>
  <c r="O26" i="1"/>
  <c r="K238" i="1"/>
  <c r="L238" i="1"/>
  <c r="M238" i="1"/>
  <c r="N238" i="1"/>
  <c r="O238" i="1"/>
  <c r="K179" i="1"/>
  <c r="L179" i="1"/>
  <c r="M179" i="1"/>
  <c r="N179" i="1"/>
  <c r="O179" i="1"/>
  <c r="K67" i="1"/>
  <c r="L67" i="1"/>
  <c r="M67" i="1"/>
  <c r="N67" i="1"/>
  <c r="O67" i="1"/>
  <c r="K256" i="1"/>
  <c r="L256" i="1"/>
  <c r="M256" i="1"/>
  <c r="N256" i="1"/>
  <c r="O256" i="1"/>
  <c r="K225" i="1"/>
  <c r="L225" i="1"/>
  <c r="M225" i="1"/>
  <c r="N225" i="1"/>
  <c r="O225" i="1"/>
  <c r="K312" i="1"/>
  <c r="L312" i="1"/>
  <c r="M312" i="1"/>
  <c r="N312" i="1"/>
  <c r="O312" i="1"/>
  <c r="K307" i="1"/>
  <c r="L307" i="1"/>
  <c r="M307" i="1"/>
  <c r="N307" i="1"/>
  <c r="O307" i="1"/>
  <c r="K288" i="1"/>
  <c r="L288" i="1"/>
  <c r="M288" i="1"/>
  <c r="N288" i="1"/>
  <c r="O288" i="1"/>
  <c r="K283" i="1"/>
  <c r="L283" i="1"/>
  <c r="M283" i="1"/>
  <c r="N283" i="1"/>
  <c r="O283" i="1"/>
  <c r="K323" i="1"/>
  <c r="L323" i="1"/>
  <c r="M323" i="1"/>
  <c r="N323" i="1"/>
  <c r="O323" i="1"/>
  <c r="K24" i="1"/>
  <c r="L24" i="1"/>
  <c r="M24" i="1"/>
  <c r="N24" i="1"/>
  <c r="O24" i="1"/>
  <c r="K79" i="1"/>
  <c r="L79" i="1"/>
  <c r="M79" i="1"/>
  <c r="N79" i="1"/>
  <c r="O79" i="1"/>
  <c r="K322" i="1"/>
  <c r="L322" i="1"/>
  <c r="M322" i="1"/>
  <c r="N322" i="1"/>
  <c r="O322" i="1"/>
  <c r="K71" i="1"/>
  <c r="L71" i="1"/>
  <c r="M71" i="1"/>
  <c r="N71" i="1"/>
  <c r="O71" i="1"/>
  <c r="K194" i="1"/>
  <c r="L194" i="1"/>
  <c r="M194" i="1"/>
  <c r="N194" i="1"/>
  <c r="O194" i="1"/>
  <c r="K53" i="1"/>
  <c r="L53" i="1"/>
  <c r="M53" i="1"/>
  <c r="N53" i="1"/>
  <c r="O53" i="1"/>
  <c r="K228" i="1"/>
  <c r="L228" i="1"/>
  <c r="M228" i="1"/>
  <c r="N228" i="1"/>
  <c r="O228" i="1"/>
  <c r="K117" i="1"/>
  <c r="L117" i="1"/>
  <c r="M117" i="1"/>
  <c r="N117" i="1"/>
  <c r="O117" i="1"/>
  <c r="K269" i="1"/>
  <c r="L269" i="1"/>
  <c r="M269" i="1"/>
  <c r="N269" i="1"/>
  <c r="O269" i="1"/>
  <c r="K33" i="1"/>
  <c r="L33" i="1"/>
  <c r="M33" i="1"/>
  <c r="N33" i="1"/>
  <c r="O33" i="1"/>
  <c r="K121" i="1"/>
  <c r="L121" i="1"/>
  <c r="M121" i="1"/>
  <c r="N121" i="1"/>
  <c r="O121" i="1"/>
  <c r="K16" i="1"/>
  <c r="L16" i="1"/>
  <c r="M16" i="1"/>
  <c r="N16" i="1"/>
  <c r="O16" i="1"/>
  <c r="K78" i="1"/>
  <c r="L78" i="1"/>
  <c r="M78" i="1"/>
  <c r="N78" i="1"/>
  <c r="O78" i="1"/>
  <c r="K77" i="1"/>
  <c r="L77" i="1"/>
  <c r="M77" i="1"/>
  <c r="N77" i="1"/>
  <c r="O77" i="1"/>
  <c r="K331" i="1"/>
  <c r="L331" i="1"/>
  <c r="M331" i="1"/>
  <c r="N331" i="1"/>
  <c r="O331" i="1"/>
  <c r="K165" i="1"/>
  <c r="L165" i="1"/>
  <c r="M165" i="1"/>
  <c r="N165" i="1"/>
  <c r="O165" i="1"/>
  <c r="K309" i="1"/>
  <c r="L309" i="1"/>
  <c r="M309" i="1"/>
  <c r="N309" i="1"/>
  <c r="O309" i="1"/>
  <c r="K167" i="1"/>
  <c r="L167" i="1"/>
  <c r="M167" i="1"/>
  <c r="N167" i="1"/>
  <c r="O167" i="1"/>
  <c r="K285" i="1"/>
  <c r="L285" i="1"/>
  <c r="M285" i="1"/>
  <c r="N285" i="1"/>
  <c r="O285" i="1"/>
  <c r="K215" i="1"/>
  <c r="L215" i="1"/>
  <c r="M215" i="1"/>
  <c r="N215" i="1"/>
  <c r="O215" i="1"/>
  <c r="K248" i="1"/>
  <c r="L248" i="1"/>
  <c r="M248" i="1"/>
  <c r="N248" i="1"/>
  <c r="O248" i="1"/>
  <c r="K40" i="1"/>
  <c r="L40" i="1"/>
  <c r="M40" i="1"/>
  <c r="N40" i="1"/>
  <c r="O40" i="1"/>
  <c r="K332" i="1"/>
  <c r="L332" i="1"/>
  <c r="M332" i="1"/>
  <c r="N332" i="1"/>
  <c r="O332" i="1"/>
  <c r="K199" i="1"/>
  <c r="L199" i="1"/>
  <c r="M199" i="1"/>
  <c r="N199" i="1"/>
  <c r="O199" i="1"/>
  <c r="K203" i="1"/>
  <c r="L203" i="1"/>
  <c r="M203" i="1"/>
  <c r="N203" i="1"/>
  <c r="O203" i="1"/>
  <c r="K145" i="1"/>
  <c r="L145" i="1"/>
  <c r="M145" i="1"/>
  <c r="N145" i="1"/>
  <c r="O145" i="1"/>
  <c r="K287" i="1"/>
  <c r="L287" i="1"/>
  <c r="M287" i="1"/>
  <c r="N287" i="1"/>
  <c r="O287" i="1"/>
  <c r="K355" i="1"/>
  <c r="L355" i="1"/>
  <c r="M355" i="1"/>
  <c r="N355" i="1"/>
  <c r="O355" i="1"/>
  <c r="L365" i="1"/>
  <c r="M7" i="1"/>
  <c r="M365" i="1"/>
  <c r="N7" i="1"/>
  <c r="N365" i="1"/>
  <c r="O365" i="1"/>
  <c r="O7" i="1"/>
  <c r="P365" i="1"/>
  <c r="P79" i="1"/>
  <c r="P162" i="1"/>
  <c r="P53" i="1"/>
  <c r="P130" i="1"/>
  <c r="P318" i="1"/>
  <c r="P147" i="1"/>
  <c r="P73" i="1"/>
  <c r="P222" i="1"/>
  <c r="P283" i="1"/>
  <c r="P249" i="1"/>
  <c r="P55" i="1"/>
  <c r="P63" i="1"/>
  <c r="P176" i="1"/>
  <c r="P216" i="1"/>
  <c r="P102" i="1"/>
  <c r="P170" i="1"/>
  <c r="P295" i="1"/>
  <c r="P261" i="1"/>
  <c r="P64" i="1"/>
  <c r="P250" i="1"/>
  <c r="P245" i="1"/>
  <c r="P182" i="1"/>
  <c r="P268" i="1"/>
  <c r="P219" i="1"/>
  <c r="P196" i="1"/>
  <c r="P30" i="1"/>
  <c r="P126" i="1"/>
  <c r="P61" i="1"/>
  <c r="P226" i="1"/>
  <c r="P51" i="1"/>
  <c r="P256" i="1"/>
  <c r="P357" i="1"/>
  <c r="P265" i="1"/>
  <c r="P260" i="1"/>
  <c r="P269" i="1"/>
  <c r="P290" i="1"/>
  <c r="P179" i="1"/>
  <c r="P172" i="1"/>
  <c r="P247" i="1"/>
  <c r="P80" i="1"/>
  <c r="P254" i="1"/>
  <c r="P326" i="1"/>
  <c r="P13" i="1"/>
  <c r="P211" i="1"/>
  <c r="P21" i="1"/>
  <c r="P84" i="1"/>
  <c r="P32" i="1"/>
  <c r="P288" i="1"/>
  <c r="P120" i="1"/>
  <c r="P329" i="1"/>
  <c r="P233" i="1"/>
  <c r="P58" i="1"/>
  <c r="P274" i="1"/>
  <c r="P193" i="1"/>
  <c r="P248" i="1"/>
  <c r="P20" i="1"/>
  <c r="P56" i="1"/>
  <c r="P125" i="1"/>
  <c r="P70" i="1"/>
  <c r="P264" i="1"/>
  <c r="P205" i="1"/>
  <c r="P86" i="1"/>
  <c r="P160" i="1"/>
  <c r="P263" i="1"/>
  <c r="P231" i="1"/>
  <c r="P187" i="1"/>
  <c r="P113" i="1"/>
  <c r="P38" i="1"/>
  <c r="P72" i="1"/>
  <c r="P10" i="1"/>
  <c r="P361" i="1"/>
  <c r="P277" i="1"/>
  <c r="P50" i="1"/>
  <c r="P243" i="1"/>
  <c r="P272" i="1"/>
  <c r="P305" i="1"/>
  <c r="P337" i="1"/>
  <c r="P92" i="1"/>
  <c r="P359" i="1"/>
  <c r="P325" i="1"/>
  <c r="P232" i="1"/>
  <c r="P57" i="1"/>
  <c r="P320" i="1"/>
  <c r="P156" i="1"/>
  <c r="P299" i="1"/>
  <c r="P289" i="1"/>
  <c r="P109" i="1"/>
  <c r="P348" i="1"/>
  <c r="P251" i="1"/>
  <c r="P123" i="1"/>
  <c r="P35" i="1"/>
  <c r="P239" i="1"/>
  <c r="P26" i="1"/>
  <c r="P62" i="1"/>
  <c r="P144" i="1"/>
  <c r="P333" i="1"/>
  <c r="P66" i="1"/>
  <c r="P145" i="1"/>
  <c r="P301" i="1"/>
  <c r="P78" i="1"/>
  <c r="P154" i="1"/>
  <c r="P189" i="1"/>
  <c r="P302" i="1"/>
  <c r="P210" i="1"/>
  <c r="P152" i="1"/>
  <c r="P253" i="1"/>
  <c r="P229" i="1"/>
  <c r="P298" i="1"/>
  <c r="P96" i="1"/>
  <c r="P36" i="1"/>
  <c r="P311" i="1"/>
  <c r="P68" i="1"/>
  <c r="P93" i="1"/>
  <c r="P291" i="1"/>
  <c r="P137" i="1"/>
  <c r="P313" i="1"/>
  <c r="P324" i="1"/>
  <c r="P344" i="1"/>
  <c r="P9" i="1"/>
  <c r="P24" i="1"/>
  <c r="P110" i="1"/>
  <c r="P340" i="1"/>
  <c r="P158" i="1"/>
  <c r="P39" i="1"/>
  <c r="P217" i="1"/>
  <c r="P280" i="1"/>
  <c r="P297" i="1"/>
  <c r="P195" i="1"/>
  <c r="P159" i="1"/>
  <c r="P180" i="1"/>
  <c r="P69" i="1"/>
  <c r="P107" i="1"/>
  <c r="P202" i="1"/>
  <c r="P191" i="1"/>
  <c r="P67" i="1"/>
  <c r="P362" i="1"/>
  <c r="P270" i="1"/>
  <c r="P98" i="1"/>
  <c r="P240" i="1"/>
  <c r="P255" i="1"/>
  <c r="P242" i="1"/>
  <c r="P83" i="1"/>
  <c r="P127" i="1"/>
  <c r="P194" i="1"/>
  <c r="P310" i="1"/>
  <c r="P244" i="1"/>
  <c r="P334" i="1"/>
  <c r="P134" i="1"/>
  <c r="P328" i="1"/>
  <c r="P136" i="1"/>
  <c r="P44" i="1"/>
  <c r="P173" i="1"/>
  <c r="P214" i="1"/>
  <c r="P88" i="1"/>
  <c r="P287" i="1"/>
  <c r="P354" i="1"/>
  <c r="P282" i="1"/>
  <c r="P19" i="1"/>
  <c r="P129" i="1"/>
  <c r="P241" i="1"/>
  <c r="P336" i="1"/>
  <c r="P142" i="1"/>
  <c r="P97" i="1"/>
  <c r="P99" i="1"/>
  <c r="P204" i="1"/>
  <c r="P85" i="1"/>
  <c r="P124" i="1"/>
  <c r="P177" i="1"/>
  <c r="P346" i="1"/>
  <c r="P104" i="1"/>
  <c r="P257" i="1"/>
  <c r="P181" i="1"/>
  <c r="P304" i="1"/>
  <c r="P135" i="1"/>
  <c r="P309" i="1"/>
  <c r="P166" i="1"/>
  <c r="P286" i="1"/>
  <c r="P235" i="1"/>
  <c r="P15" i="1"/>
  <c r="P300" i="1"/>
  <c r="P259" i="1"/>
  <c r="P95" i="1"/>
  <c r="P213" i="1"/>
  <c r="P122" i="1"/>
  <c r="P133" i="1"/>
  <c r="P105" i="1"/>
  <c r="P190" i="1"/>
  <c r="P307" i="1"/>
  <c r="P118" i="1"/>
  <c r="P143" i="1"/>
  <c r="P278" i="1"/>
  <c r="P178" i="1"/>
  <c r="P18" i="1"/>
  <c r="P139" i="1"/>
  <c r="P101" i="1"/>
  <c r="P131" i="1"/>
  <c r="P33" i="1"/>
  <c r="P12" i="1"/>
  <c r="P285" i="1"/>
  <c r="P60" i="1"/>
  <c r="P351" i="1"/>
  <c r="P146" i="1"/>
  <c r="P292" i="1"/>
  <c r="P327" i="1"/>
  <c r="P115" i="1"/>
  <c r="P81" i="1"/>
  <c r="P52" i="1"/>
  <c r="P198" i="1"/>
  <c r="P315" i="1"/>
  <c r="P45" i="1"/>
  <c r="P59" i="1"/>
  <c r="P188" i="1"/>
  <c r="P279" i="1"/>
  <c r="P199" i="1"/>
  <c r="P155" i="1"/>
  <c r="P140" i="1"/>
  <c r="P314" i="1"/>
  <c r="P8" i="1"/>
  <c r="P330" i="1"/>
  <c r="P14" i="1"/>
  <c r="P28" i="1"/>
  <c r="P31" i="1"/>
  <c r="P42" i="1"/>
  <c r="P228" i="1"/>
  <c r="P252" i="1"/>
  <c r="P306" i="1"/>
  <c r="P335" i="1"/>
  <c r="P65" i="1"/>
  <c r="P175" i="1"/>
  <c r="P148" i="1"/>
  <c r="P203" i="1"/>
  <c r="P271" i="1"/>
  <c r="P186" i="1"/>
  <c r="P363" i="1"/>
  <c r="P316" i="1"/>
  <c r="P150" i="1"/>
  <c r="P22" i="1"/>
  <c r="P355" i="1"/>
  <c r="P151" i="1"/>
  <c r="P41" i="1"/>
  <c r="P75" i="1"/>
  <c r="P215" i="1"/>
  <c r="P266" i="1"/>
  <c r="P121" i="1"/>
  <c r="P87" i="1"/>
  <c r="P349" i="1"/>
  <c r="P138" i="1"/>
  <c r="P49" i="1"/>
  <c r="P296" i="1"/>
  <c r="P281" i="1"/>
  <c r="P227" i="1"/>
  <c r="P221" i="1"/>
  <c r="P317" i="1"/>
  <c r="P353" i="1"/>
  <c r="P212" i="1"/>
  <c r="P273" i="1"/>
  <c r="P167" i="1"/>
  <c r="P112" i="1"/>
  <c r="P165" i="1"/>
  <c r="P103" i="1"/>
  <c r="P100" i="1"/>
  <c r="P153" i="1"/>
  <c r="P132" i="1"/>
  <c r="P262" i="1"/>
  <c r="P331" i="1"/>
  <c r="P341" i="1"/>
  <c r="P207" i="1"/>
  <c r="P11" i="1"/>
  <c r="P209" i="1"/>
  <c r="P40" i="1"/>
  <c r="P46" i="1"/>
  <c r="P116" i="1"/>
  <c r="P94" i="1"/>
  <c r="P347" i="1"/>
  <c r="P200" i="1"/>
  <c r="P352" i="1"/>
  <c r="P230" i="1"/>
  <c r="P128" i="1"/>
  <c r="P29" i="1"/>
  <c r="P48" i="1"/>
  <c r="P267" i="1"/>
  <c r="P258" i="1"/>
  <c r="P16" i="1"/>
  <c r="P168" i="1"/>
  <c r="P206" i="1"/>
  <c r="P76" i="1"/>
  <c r="P71" i="1"/>
  <c r="P106" i="1"/>
  <c r="P322" i="1"/>
  <c r="P111" i="1"/>
  <c r="P275" i="1"/>
  <c r="P183" i="1"/>
  <c r="P27" i="1"/>
  <c r="P360" i="1"/>
  <c r="P91" i="1"/>
  <c r="P358" i="1"/>
  <c r="P17" i="1"/>
  <c r="P350" i="1"/>
  <c r="P192" i="1"/>
  <c r="P356" i="1"/>
  <c r="P82" i="1"/>
  <c r="P47" i="1"/>
  <c r="P303" i="1"/>
  <c r="P117" i="1"/>
  <c r="P54" i="1"/>
  <c r="P345" i="1"/>
  <c r="P34" i="1"/>
  <c r="P319" i="1"/>
  <c r="P234" i="1"/>
  <c r="P238" i="1"/>
  <c r="P163" i="1"/>
  <c r="P89" i="1"/>
  <c r="P169" i="1"/>
  <c r="P77" i="1"/>
  <c r="P141" i="1"/>
  <c r="P185" i="1"/>
  <c r="P284" i="1"/>
  <c r="P236" i="1"/>
  <c r="P184" i="1"/>
  <c r="P332" i="1"/>
  <c r="P220" i="1"/>
  <c r="P164" i="1"/>
  <c r="P114" i="1"/>
  <c r="P223" i="1"/>
  <c r="P23" i="1"/>
  <c r="P293" i="1"/>
  <c r="P312" i="1"/>
  <c r="P343" i="1"/>
  <c r="P308" i="1"/>
  <c r="P201" i="1"/>
  <c r="P74" i="1"/>
  <c r="P237" i="1"/>
  <c r="P225" i="1"/>
  <c r="P174" i="1"/>
  <c r="P161" i="1"/>
  <c r="P119" i="1"/>
  <c r="P276" i="1"/>
  <c r="P37" i="1"/>
  <c r="P171" i="1"/>
  <c r="P294" i="1"/>
  <c r="P149" i="1"/>
  <c r="P90" i="1"/>
  <c r="P197" i="1"/>
  <c r="P108" i="1"/>
  <c r="P218" i="1"/>
  <c r="P25" i="1"/>
  <c r="P339" i="1"/>
  <c r="P323" i="1"/>
  <c r="P157" i="1"/>
  <c r="P246" i="1"/>
  <c r="P342" i="1"/>
  <c r="P43" i="1"/>
  <c r="P321" i="1"/>
  <c r="P208" i="1"/>
  <c r="P224" i="1"/>
  <c r="P338" i="1"/>
  <c r="P7" i="1"/>
</calcChain>
</file>

<file path=xl/sharedStrings.xml><?xml version="1.0" encoding="utf-8"?>
<sst xmlns="http://schemas.openxmlformats.org/spreadsheetml/2006/main" count="501" uniqueCount="451">
  <si>
    <t>Nr</t>
  </si>
  <si>
    <t>Kommunenavn</t>
  </si>
  <si>
    <t>Skatter 2025</t>
  </si>
  <si>
    <t>Symmetrisk</t>
  </si>
  <si>
    <t>Skatt under 90% av landsgjennomsnittet</t>
  </si>
  <si>
    <t>Netto utjevn. 25</t>
  </si>
  <si>
    <t>Skatt og netto skatteutjevning</t>
  </si>
  <si>
    <t>Nto skatteutj.</t>
  </si>
  <si>
    <t>Endring fra 2024</t>
  </si>
  <si>
    <t>Innb.-</t>
  </si>
  <si>
    <t>Skatt 2024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</si>
  <si>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</si>
  <si>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</si>
  <si>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</si>
  <si>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</si>
  <si>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</si>
  <si>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</si>
  <si>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</si>
  <si>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</si>
  <si>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</si>
  <si>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62%)</t>
  </si>
  <si>
    <t>Brutto</t>
  </si>
  <si>
    <t>Netto 1)</t>
  </si>
  <si>
    <t xml:space="preserve">(kol 5+9) </t>
  </si>
  <si>
    <t>(kol 1+10)</t>
  </si>
  <si>
    <t>pst av</t>
  </si>
  <si>
    <t>2025   2)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</si>
  <si>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</si>
  <si>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</si>
  <si>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</si>
  <si>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</si>
  <si>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</si>
  <si>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</si>
  <si>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</si>
  <si>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</si>
  <si>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</si>
  <si>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</si>
  <si>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</si>
  <si>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</si>
  <si>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</si>
  <si>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</si>
  <si>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</si>
  <si>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</si>
  <si>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</si>
  <si>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</si>
  <si>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</si>
  <si>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</si>
  <si>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</si>
  <si>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</si>
  <si>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</si>
  <si>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</si>
  <si>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</si>
  <si>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</si>
  <si>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</si>
  <si>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</si>
  <si>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</si>
  <si>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</si>
  <si>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</si>
  <si>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</si>
  <si>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</si>
  <si>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</si>
  <si>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</si>
  <si>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</si>
  <si>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</si>
  <si>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</si>
  <si>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</si>
  <si>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</si>
  <si>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</si>
  <si>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</si>
  <si>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</si>
  <si>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</si>
  <si>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</si>
  <si>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</si>
  <si>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</si>
  <si>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</si>
  <si>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</si>
  <si>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</si>
  <si>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</si>
  <si>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</si>
  <si>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</si>
  <si>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</si>
  <si>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</si>
  <si>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</si>
  <si>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</si>
  <si>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</si>
  <si>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</si>
  <si>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</si>
  <si>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</si>
  <si>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</si>
  <si>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</si>
  <si>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</si>
  <si>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</si>
  <si>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</si>
  <si>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</si>
  <si>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</si>
  <si>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</si>
  <si>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</si>
  <si>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</si>
  <si>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</si>
  <si>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</si>
  <si>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</si>
  <si>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</si>
  <si>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</si>
  <si>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</si>
  <si>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</si>
  <si>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</si>
  <si>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</si>
  <si>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</si>
  <si>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</si>
  <si>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</si>
  <si>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</si>
  <si>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</si>
  <si>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</si>
  <si>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</si>
  <si>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</si>
  <si>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</si>
  <si>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</si>
  <si>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</si>
  <si>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</si>
  <si>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</si>
  <si>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</si>
  <si>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</si>
  <si>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</si>
  <si>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</si>
  <si>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</si>
  <si>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</si>
  <si>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</si>
  <si>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</si>
  <si>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</si>
  <si>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</si>
  <si>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</si>
  <si>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</si>
  <si>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</si>
  <si>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</si>
  <si>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</si>
  <si>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</si>
  <si>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</si>
  <si>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</si>
  <si>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</si>
  <si>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</si>
  <si>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</si>
  <si>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</si>
  <si>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</si>
  <si>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</si>
  <si>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</si>
  <si>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</si>
  <si>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</si>
  <si>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</si>
  <si>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</si>
  <si>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</si>
  <si>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</si>
  <si>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</si>
  <si>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</si>
  <si>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</si>
  <si>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</si>
  <si>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</si>
  <si>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</si>
  <si>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</si>
  <si>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</si>
  <si>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</si>
  <si>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</si>
  <si>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</si>
  <si>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</si>
  <si>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</si>
  <si>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</si>
  <si>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</si>
  <si>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</si>
  <si>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</si>
  <si>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</si>
  <si>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</si>
  <si>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</si>
  <si>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</si>
  <si>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</si>
  <si>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</si>
  <si>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</si>
  <si>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</si>
  <si>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</si>
  <si>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</si>
  <si>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</si>
  <si>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</si>
  <si>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</si>
  <si>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</si>
  <si>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</si>
  <si>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</si>
  <si>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</si>
  <si>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</si>
  <si>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</si>
  <si>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</si>
  <si>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</si>
  <si>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</si>
  <si>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</si>
  <si>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</si>
  <si>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</si>
  <si>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</si>
  <si>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</si>
  <si>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</si>
  <si>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</si>
  <si>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</si>
  <si>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</si>
  <si>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</si>
  <si>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</si>
  <si>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</si>
  <si>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</si>
  <si>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</si>
  <si>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</si>
  <si>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</si>
  <si>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</si>
  <si>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</si>
  <si>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</si>
  <si>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</si>
  <si>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</si>
  <si>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</si>
  <si>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</si>
  <si>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</si>
  <si>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</si>
  <si>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</si>
  <si>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</si>
  <si>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</si>
  <si>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</si>
  <si>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</si>
  <si>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</si>
  <si>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</si>
  <si>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</si>
  <si>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</si>
  <si>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</si>
  <si>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</si>
  <si>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</si>
  <si>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</si>
  <si>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</si>
  <si>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</si>
  <si>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</si>
  <si>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</si>
  <si>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</si>
  <si>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</si>
  <si>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</si>
  <si>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</si>
  <si>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</si>
  <si>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</si>
  <si>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</si>
  <si>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</si>
  <si>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</si>
  <si>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</si>
  <si>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</si>
  <si>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</si>
  <si>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</si>
  <si>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</si>
  <si>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</si>
  <si>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</si>
  <si>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</si>
  <si>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</si>
  <si>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</si>
  <si>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</si>
  <si>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</si>
  <si>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</si>
  <si>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</si>
  <si>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</si>
  <si>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</si>
  <si>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</si>
  <si>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</si>
  <si>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</si>
  <si>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</si>
  <si>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</si>
  <si>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</si>
  <si>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</si>
  <si>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</si>
  <si>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</si>
  <si>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</si>
  <si>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</si>
  <si>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</si>
  <si>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</si>
  <si>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</si>
  <si>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</si>
  <si>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</si>
  <si>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</si>
  <si>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</si>
  <si>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</si>
  <si>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</si>
  <si>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</si>
  <si>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</si>
  <si>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</si>
  <si>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</si>
  <si>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</si>
  <si>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</si>
  <si>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</si>
  <si>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</si>
  <si>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</si>
  <si>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</si>
  <si>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</si>
  <si>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</si>
  <si>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</si>
  <si>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</si>
  <si>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</si>
  <si>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</si>
  <si>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</si>
  <si>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</si>
  <si>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</si>
  <si>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</si>
  <si>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</si>
  <si>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</si>
  <si>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</si>
  <si>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</si>
  <si>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</si>
  <si>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</si>
  <si>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</si>
  <si>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</si>
  <si>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</si>
  <si>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</si>
  <si>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</si>
  <si>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</si>
  <si>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</si>
  <si>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</si>
  <si>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</si>
  <si>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</si>
  <si>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</si>
  <si>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</si>
  <si>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</si>
  <si>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</si>
  <si>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</si>
  <si>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</si>
  <si>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</si>
  <si>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</si>
  <si>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</si>
  <si>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</si>
  <si>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</si>
  <si>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</si>
  <si>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</si>
  <si>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</si>
  <si>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</si>
  <si>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</si>
  <si>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</si>
  <si>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</si>
  <si>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</si>
  <si>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</si>
  <si>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</si>
  <si>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</si>
  <si>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</si>
  <si>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</si>
  <si>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</si>
  <si>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</si>
  <si>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</si>
  <si>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</si>
  <si>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</si>
  <si>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</si>
  <si>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</si>
  <si>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</si>
  <si>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</si>
  <si>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</si>
  <si>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</si>
  <si>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</si>
  <si>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</si>
  <si>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</si>
  <si>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</si>
  <si>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</si>
  <si>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</si>
  <si>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</si>
  <si>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</si>
  <si>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</si>
  <si>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</si>
  <si>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</si>
  <si>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</si>
  <si>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</si>
  <si>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</si>
  <si>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</si>
  <si>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</si>
  <si>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</si>
  <si>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</si>
  <si>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</si>
  <si>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</si>
  <si>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</si>
  <si>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</si>
  <si>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</si>
  <si>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</si>
  <si>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</si>
  <si>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</si>
  <si>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</si>
  <si>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</si>
  <si>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</si>
  <si>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</si>
  <si>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</si>
  <si>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</si>
  <si>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</si>
  <si>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</si>
  <si>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</si>
  <si>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</si>
  <si>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</si>
  <si>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</si>
  <si>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</si>
  <si>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</si>
  <si>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</si>
  <si>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</si>
  <si>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</si>
  <si>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</si>
  <si>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</si>
  <si>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</si>
  <si>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</si>
  <si>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</si>
  <si>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2025</t>
  </si>
  <si>
    <t>Skatteutjevning (87,5 pst utjevning)</t>
  </si>
  <si>
    <t>Skatt og netto skatteutjevning 2025</t>
  </si>
  <si>
    <t>Netto skatte-</t>
  </si>
  <si>
    <t>Endring fra i fjor</t>
  </si>
  <si>
    <t>April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</si>
  <si>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</si>
  <si>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</si>
  <si>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</si>
  <si>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</si>
  <si>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</si>
  <si>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</si>
  <si>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</si>
  <si>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</si>
  <si>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</si>
  <si>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</si>
  <si>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</si>
  <si>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</si>
  <si>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</si>
  <si>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</si>
  <si>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</si>
  <si>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</si>
  <si>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</si>
  <si>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</si>
  <si>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</si>
  <si>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</si>
  <si>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</si>
  <si>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</si>
  <si>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</si>
  <si>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2023-</t>
  </si>
  <si>
    <t>Januar</t>
  </si>
  <si>
    <t>Februar</t>
  </si>
  <si>
    <t>Mars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</si>
  <si>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</si>
  <si>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</si>
  <si>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</si>
  <si>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</si>
  <si>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</si>
  <si>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</si>
  <si>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</si>
  <si>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</si>
  <si>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</si>
  <si>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SB2025</t>
  </si>
  <si>
    <t>Anslag RNB2025</t>
  </si>
  <si>
    <t>Anslag NB2026</t>
  </si>
  <si>
    <t>Pst-vis endring</t>
  </si>
  <si>
    <t>fra året før</t>
  </si>
  <si>
    <t>Analyse pr måned:</t>
  </si>
  <si>
    <t>endring 24-25</t>
  </si>
  <si>
    <t>Hele året</t>
  </si>
  <si>
    <t>Venter på nye tall</t>
  </si>
  <si>
    <t>Utbetales/trekkes ved 9. termin rammetilskudd i oktober</t>
  </si>
  <si>
    <t>Jan-Aug</t>
  </si>
  <si>
    <t>Januar-august</t>
  </si>
  <si>
    <t xml:space="preserve">*Skatteinntekter for Ålesund og Haram kommune er korrigert for tidligere skatteår som blir bokført i 2025. Haram kommune skal ha en andel av disse skatteinntektene. Andelen er fordelt med 12,84 prosent til Haram, og 87,16 prosent til Ålesund kommune.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</si>
</sst>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&quot;kr&quot;\ #,##0.00;&quot;kr&quot;\ \-#,##0.00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_ * #,##0.00_ ;_ * \-#,##0.00_ ;_ * &quot;-&quot;??_ ;_ @_ "/>
    <numFmt numFmtId="173" formatCode="&quot;kr&quot;\ #,##0;&quot;kr&quot;\ \-#,##0"/>
    <numFmt numFmtId="174" formatCode="0000"/>
    <numFmt numFmtId="175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5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4" fontId="9" fillId="0" borderId="0" xfId="2" applyNumberFormat="1" applyFont="1"/>
    <xf numFmtId="0" fontId="0" fillId="8" borderId="0" xfId="0" applyFill="1"/>
    <xf numFmtId="165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5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5" fontId="19" fillId="0" borderId="5" xfId="1" applyNumberFormat="1" applyFont="1" applyBorder="1"/>
    <xf numFmtId="165" fontId="1" fillId="0" borderId="0" xfId="0" applyNumberFormat="1" applyFont="1"/>
    <xf numFmtId="0" fontId="19" fillId="0" borderId="0" xfId="0" applyFont="1"/>
    <xf numFmtId="165" fontId="19" fillId="0" borderId="0" xfId="0" applyNumberFormat="1" applyFont="1"/>
    <xf numFmtId="165" fontId="6" fillId="0" borderId="1" xfId="1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5" fontId="6" fillId="0" borderId="0" xfId="1" applyNumberFormat="1" applyFont="1" applyBorder="1"/>
    <xf numFmtId="168" fontId="6" fillId="0" borderId="0" xfId="5" applyNumberFormat="1" applyFont="1" applyBorder="1"/>
    <xf numFmtId="165" fontId="6" fillId="0" borderId="0" xfId="11" applyNumberFormat="1" applyFont="1"/>
    <xf numFmtId="165" fontId="6" fillId="0" borderId="6" xfId="1" applyNumberFormat="1" applyFont="1" applyBorder="1"/>
    <xf numFmtId="165" fontId="6" fillId="0" borderId="0" xfId="1" applyNumberFormat="1" applyFont="1" applyFill="1" applyBorder="1"/>
    <xf numFmtId="165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5" fontId="6" fillId="0" borderId="0" xfId="7" applyNumberFormat="1" applyFont="1"/>
    <xf numFmtId="165" fontId="6" fillId="0" borderId="0" xfId="10" applyNumberFormat="1" applyFont="1"/>
    <xf numFmtId="3" fontId="6" fillId="0" borderId="0" xfId="3" applyNumberFormat="1" applyFont="1"/>
    <xf numFmtId="165" fontId="2" fillId="0" borderId="0" xfId="7" applyNumberFormat="1" applyFont="1"/>
    <xf numFmtId="175" fontId="6" fillId="0" borderId="0" xfId="7" applyNumberFormat="1" applyFont="1"/>
    <xf numFmtId="168" fontId="7" fillId="0" borderId="0" xfId="5" applyNumberFormat="1" applyFont="1" applyFill="1"/>
    <xf numFmtId="165" fontId="6" fillId="0" borderId="4" xfId="7" applyNumberFormat="1" applyFont="1" applyBorder="1"/>
    <xf numFmtId="168" fontId="6" fillId="0" borderId="4" xfId="5" applyNumberFormat="1" applyFont="1" applyBorder="1"/>
    <xf numFmtId="175" fontId="6" fillId="0" borderId="4" xfId="7" applyNumberFormat="1" applyFont="1" applyBorder="1"/>
    <xf numFmtId="3" fontId="6" fillId="0" borderId="4" xfId="3" applyNumberFormat="1" applyFont="1" applyBorder="1"/>
    <xf numFmtId="165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5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6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5" fontId="24" fillId="0" borderId="0" xfId="1" applyNumberFormat="1" applyFont="1"/>
    <xf numFmtId="165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5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3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5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5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5" fontId="6" fillId="0" borderId="1" xfId="1" applyNumberFormat="1" applyFont="1" applyBorder="1"/>
    <xf numFmtId="0" fontId="1" fillId="0" borderId="3" xfId="0" applyFont="1" applyBorder="1"/>
    <xf numFmtId="165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5" fontId="35" fillId="0" borderId="0" xfId="11" applyNumberFormat="1" applyFont="1"/>
    <xf numFmtId="165" fontId="36" fillId="0" borderId="0" xfId="0" applyNumberFormat="1" applyFont="1"/>
    <xf numFmtId="168" fontId="35" fillId="0" borderId="0" xfId="5" applyNumberFormat="1" applyFont="1"/>
    <xf numFmtId="165" fontId="19" fillId="0" borderId="0" xfId="1" applyNumberFormat="1" applyFont="1" applyBorder="1"/>
    <xf numFmtId="165" fontId="37" fillId="0" borderId="0" xfId="1" applyNumberFormat="1" applyFont="1" applyBorder="1"/>
    <xf numFmtId="165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5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5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5" fontId="41" fillId="0" borderId="0" xfId="11" applyNumberFormat="1" applyFont="1" applyFill="1" applyAlignment="1">
      <alignment horizontal="right"/>
    </xf>
    <xf numFmtId="165" fontId="41" fillId="0" borderId="0" xfId="0" applyNumberFormat="1" applyFont="1" applyAlignment="1">
      <alignment horizontal="right"/>
    </xf>
    <xf numFmtId="165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5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5" fontId="6" fillId="0" borderId="0" xfId="7" applyNumberFormat="1" applyFont="1" applyBorder="1" applyProtection="1"/>
    <xf numFmtId="165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5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5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5" fontId="24" fillId="5" borderId="0" xfId="1" applyNumberFormat="1" applyFont="1" applyFill="1"/>
    <xf numFmtId="165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5" fontId="43" fillId="0" borderId="0" xfId="7" applyNumberFormat="1" applyFont="1" applyFill="1" applyBorder="1" applyProtection="1"/>
    <xf numFmtId="165" fontId="44" fillId="0" borderId="0" xfId="1" applyNumberFormat="1" applyFont="1" applyFill="1" applyBorder="1"/>
    <xf numFmtId="165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5" fontId="6" fillId="0" borderId="0" xfId="11" applyNumberFormat="1" applyFont="1" applyBorder="1"/>
    <xf numFmtId="165" fontId="6" fillId="0" borderId="3" xfId="1" applyNumberFormat="1" applyFont="1" applyBorder="1"/>
    <xf numFmtId="3" fontId="6" fillId="0" borderId="3" xfId="11" applyNumberFormat="1" applyFont="1" applyFill="1" applyBorder="1"/>
    <xf numFmtId="165" fontId="19" fillId="0" borderId="13" xfId="1" applyNumberFormat="1" applyFont="1" applyBorder="1"/>
    <xf numFmtId="0" fontId="45" fillId="0" borderId="0" xfId="0" applyFont="1"/>
    <xf numFmtId="169" fontId="35" fillId="0" borderId="0" xfId="1" applyNumberFormat="1" applyFont="1"/>
    <xf numFmtId="165" fontId="0" fillId="0" borderId="4" xfId="0" applyNumberFormat="1" applyBorder="1"/>
    <xf numFmtId="3" fontId="2" fillId="0" borderId="0" xfId="0" applyNumberFormat="1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0.88292449533012007</c:v>
                </c:pt>
                <c:pt idx="1">
                  <c:v>0.95682125494854708</c:v>
                </c:pt>
                <c:pt idx="2">
                  <c:v>0.98737356696436518</c:v>
                </c:pt>
                <c:pt idx="3">
                  <c:v>0.92256695714965309</c:v>
                </c:pt>
                <c:pt idx="4">
                  <c:v>1.038072889495125</c:v>
                </c:pt>
                <c:pt idx="5">
                  <c:v>1.0419947472301583</c:v>
                </c:pt>
                <c:pt idx="6">
                  <c:v>1.0026601636922858</c:v>
                </c:pt>
                <c:pt idx="7">
                  <c:v>0.82584855315989125</c:v>
                </c:pt>
                <c:pt idx="8">
                  <c:v>0.84716894940324394</c:v>
                </c:pt>
                <c:pt idx="9">
                  <c:v>0.92055564960235514</c:v>
                </c:pt>
                <c:pt idx="10">
                  <c:v>0.84997696886869079</c:v>
                </c:pt>
                <c:pt idx="11">
                  <c:v>0.83549603454646804</c:v>
                </c:pt>
                <c:pt idx="12">
                  <c:v>0.91182335354660649</c:v>
                </c:pt>
                <c:pt idx="13">
                  <c:v>0.93976140260338903</c:v>
                </c:pt>
                <c:pt idx="14">
                  <c:v>0.90562943075659796</c:v>
                </c:pt>
                <c:pt idx="15">
                  <c:v>0.94503846260849556</c:v>
                </c:pt>
                <c:pt idx="16">
                  <c:v>0.95575464024260648</c:v>
                </c:pt>
                <c:pt idx="17">
                  <c:v>0.80248334100948937</c:v>
                </c:pt>
                <c:pt idx="18">
                  <c:v>0.79659218792425202</c:v>
                </c:pt>
                <c:pt idx="19">
                  <c:v>1.0164592835470789</c:v>
                </c:pt>
                <c:pt idx="20">
                  <c:v>0.8227385540639387</c:v>
                </c:pt>
                <c:pt idx="21">
                  <c:v>0.90605004588774274</c:v>
                </c:pt>
                <c:pt idx="22">
                  <c:v>0.89739580435019528</c:v>
                </c:pt>
                <c:pt idx="23">
                  <c:v>0.78780661223659343</c:v>
                </c:pt>
                <c:pt idx="24">
                  <c:v>0.93560484971466806</c:v>
                </c:pt>
                <c:pt idx="25">
                  <c:v>0.85680746340676217</c:v>
                </c:pt>
                <c:pt idx="26">
                  <c:v>0.87655111438550448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0.95185282585831221</c:v>
                </c:pt>
                <c:pt idx="1">
                  <c:v>0.9739365678837747</c:v>
                </c:pt>
                <c:pt idx="2">
                  <c:v>0.98554644644978551</c:v>
                </c:pt>
                <c:pt idx="3">
                  <c:v>0.96091993472019488</c:v>
                </c:pt>
                <c:pt idx="4">
                  <c:v>0.98747160170643544</c:v>
                </c:pt>
                <c:pt idx="5">
                  <c:v>1.0063024949507868</c:v>
                </c:pt>
                <c:pt idx="6">
                  <c:v>0.99135535320639545</c:v>
                </c:pt>
                <c:pt idx="7">
                  <c:v>0.95014054759320521</c:v>
                </c:pt>
                <c:pt idx="8">
                  <c:v>0.95078015948050576</c:v>
                </c:pt>
                <c:pt idx="9">
                  <c:v>0.96015563785222169</c:v>
                </c:pt>
                <c:pt idx="10">
                  <c:v>0.95086440006446926</c:v>
                </c:pt>
                <c:pt idx="11">
                  <c:v>0.95042997203480273</c:v>
                </c:pt>
                <c:pt idx="12">
                  <c:v>0.95683736535103714</c:v>
                </c:pt>
                <c:pt idx="13">
                  <c:v>0.96745382399261459</c:v>
                </c:pt>
                <c:pt idx="14">
                  <c:v>0.95448367469083395</c:v>
                </c:pt>
                <c:pt idx="15">
                  <c:v>0.96945910679455516</c:v>
                </c:pt>
                <c:pt idx="16">
                  <c:v>0.97353125429551723</c:v>
                </c:pt>
                <c:pt idx="17">
                  <c:v>0.94943959122869326</c:v>
                </c:pt>
                <c:pt idx="18">
                  <c:v>0.94926285663613608</c:v>
                </c:pt>
                <c:pt idx="19">
                  <c:v>0.9965990187512167</c:v>
                </c:pt>
                <c:pt idx="20">
                  <c:v>0.95004724762032655</c:v>
                </c:pt>
                <c:pt idx="21">
                  <c:v>0.95464350844066914</c:v>
                </c:pt>
                <c:pt idx="22">
                  <c:v>0.95228696512891442</c:v>
                </c:pt>
                <c:pt idx="23">
                  <c:v>0.94899928936550626</c:v>
                </c:pt>
                <c:pt idx="24">
                  <c:v>0.96587433389490074</c:v>
                </c:pt>
                <c:pt idx="25">
                  <c:v>0.95106931490061142</c:v>
                </c:pt>
                <c:pt idx="26">
                  <c:v>0.9516616244299736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1.0294332932122527</c:v>
                </c:pt>
                <c:pt idx="1">
                  <c:v>1.2677515417668004</c:v>
                </c:pt>
                <c:pt idx="2">
                  <c:v>1.0296976412597498</c:v>
                </c:pt>
                <c:pt idx="3">
                  <c:v>1.0248005993950666</c:v>
                </c:pt>
                <c:pt idx="4">
                  <c:v>0.84652991706871483</c:v>
                </c:pt>
                <c:pt idx="5">
                  <c:v>0.8706820278025903</c:v>
                </c:pt>
                <c:pt idx="6">
                  <c:v>0.9136661708356103</c:v>
                </c:pt>
                <c:pt idx="7">
                  <c:v>0.87694343192247259</c:v>
                </c:pt>
                <c:pt idx="8">
                  <c:v>0.95662770738951375</c:v>
                </c:pt>
                <c:pt idx="9">
                  <c:v>0.9906079144630261</c:v>
                </c:pt>
                <c:pt idx="10">
                  <c:v>0.86428530423987415</c:v>
                </c:pt>
                <c:pt idx="11">
                  <c:v>1.2575616558205585</c:v>
                </c:pt>
                <c:pt idx="12">
                  <c:v>1.0983300031908731</c:v>
                </c:pt>
                <c:pt idx="13">
                  <c:v>0.89147190507032692</c:v>
                </c:pt>
                <c:pt idx="14">
                  <c:v>1.2793079404866157</c:v>
                </c:pt>
                <c:pt idx="15">
                  <c:v>1.3198175938552805</c:v>
                </c:pt>
                <c:pt idx="16">
                  <c:v>1.01571562939257</c:v>
                </c:pt>
                <c:pt idx="17">
                  <c:v>0.99663569479951253</c:v>
                </c:pt>
                <c:pt idx="18">
                  <c:v>1.0003049096883678</c:v>
                </c:pt>
                <c:pt idx="19">
                  <c:v>0.92662363666866465</c:v>
                </c:pt>
                <c:pt idx="20">
                  <c:v>0.90547743627843769</c:v>
                </c:pt>
                <c:pt idx="21">
                  <c:v>0.97713727358024294</c:v>
                </c:pt>
                <c:pt idx="22">
                  <c:v>1.0439773085956157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1.0015291424239827</c:v>
                </c:pt>
                <c:pt idx="1">
                  <c:v>1.0920900768747108</c:v>
                </c:pt>
                <c:pt idx="2">
                  <c:v>1.0016295946820317</c:v>
                </c:pt>
                <c:pt idx="3">
                  <c:v>0.9997687187734523</c:v>
                </c:pt>
                <c:pt idx="4">
                  <c:v>0.95076098851046986</c:v>
                </c:pt>
                <c:pt idx="5">
                  <c:v>0.95148555183248618</c:v>
                </c:pt>
                <c:pt idx="6">
                  <c:v>0.95753763592085872</c:v>
                </c:pt>
                <c:pt idx="7">
                  <c:v>0.95167339395608264</c:v>
                </c:pt>
                <c:pt idx="8">
                  <c:v>0.97386301981134182</c:v>
                </c:pt>
                <c:pt idx="9">
                  <c:v>0.98677549849927682</c:v>
                </c:pt>
                <c:pt idx="10">
                  <c:v>0.95129365012560485</c:v>
                </c:pt>
                <c:pt idx="11">
                  <c:v>1.088217920215139</c:v>
                </c:pt>
                <c:pt idx="12">
                  <c:v>1.0277098922158585</c:v>
                </c:pt>
                <c:pt idx="13">
                  <c:v>0.95210924815051823</c:v>
                </c:pt>
                <c:pt idx="14">
                  <c:v>1.0964815083882407</c:v>
                </c:pt>
                <c:pt idx="15">
                  <c:v>1.1118751766683332</c:v>
                </c:pt>
                <c:pt idx="16">
                  <c:v>0.99631643017250326</c:v>
                </c:pt>
                <c:pt idx="17">
                  <c:v>0.98906605502714162</c:v>
                </c:pt>
                <c:pt idx="18">
                  <c:v>0.99046035668490662</c:v>
                </c:pt>
                <c:pt idx="19">
                  <c:v>0.96246147293741935</c:v>
                </c:pt>
                <c:pt idx="20">
                  <c:v>0.95442591678913324</c:v>
                </c:pt>
                <c:pt idx="21">
                  <c:v>0.98165665496381904</c:v>
                </c:pt>
                <c:pt idx="22">
                  <c:v>1.0070558682696606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0.96986692831042864</c:v>
                </c:pt>
                <c:pt idx="1">
                  <c:v>0.91870887000182555</c:v>
                </c:pt>
                <c:pt idx="2">
                  <c:v>0.92648717580878204</c:v>
                </c:pt>
                <c:pt idx="3">
                  <c:v>0.77498773454735692</c:v>
                </c:pt>
                <c:pt idx="4">
                  <c:v>0.85581186151793343</c:v>
                </c:pt>
                <c:pt idx="5">
                  <c:v>0.7588995695460562</c:v>
                </c:pt>
                <c:pt idx="6">
                  <c:v>0.74980947155963873</c:v>
                </c:pt>
                <c:pt idx="7">
                  <c:v>0.85215845447030136</c:v>
                </c:pt>
                <c:pt idx="8">
                  <c:v>0.87049376192481387</c:v>
                </c:pt>
                <c:pt idx="9">
                  <c:v>0.71799997279605698</c:v>
                </c:pt>
                <c:pt idx="10">
                  <c:v>0.86277825621442972</c:v>
                </c:pt>
                <c:pt idx="11">
                  <c:v>0.85645088086261933</c:v>
                </c:pt>
                <c:pt idx="12">
                  <c:v>0.74522672676890589</c:v>
                </c:pt>
                <c:pt idx="13">
                  <c:v>0.97510502416595235</c:v>
                </c:pt>
                <c:pt idx="14">
                  <c:v>0.78839460853751142</c:v>
                </c:pt>
                <c:pt idx="15">
                  <c:v>1.0297489280675793</c:v>
                </c:pt>
                <c:pt idx="16">
                  <c:v>0.90294051520300389</c:v>
                </c:pt>
                <c:pt idx="17">
                  <c:v>1.9486897315697189</c:v>
                </c:pt>
                <c:pt idx="18">
                  <c:v>0.85686730469568229</c:v>
                </c:pt>
                <c:pt idx="19">
                  <c:v>0.8262585544096761</c:v>
                </c:pt>
                <c:pt idx="20">
                  <c:v>1.0381670749021947</c:v>
                </c:pt>
                <c:pt idx="21">
                  <c:v>0.90745035391136708</c:v>
                </c:pt>
                <c:pt idx="22">
                  <c:v>0.90070328975305336</c:v>
                </c:pt>
                <c:pt idx="23">
                  <c:v>0.77897263432739727</c:v>
                </c:pt>
                <c:pt idx="24">
                  <c:v>0.87255640555083547</c:v>
                </c:pt>
                <c:pt idx="25">
                  <c:v>1.1476109848869109</c:v>
                </c:pt>
                <c:pt idx="26">
                  <c:v>0.87786952982948774</c:v>
                </c:pt>
                <c:pt idx="27">
                  <c:v>0.7986015474899929</c:v>
                </c:pt>
                <c:pt idx="28">
                  <c:v>0.89183479292958889</c:v>
                </c:pt>
                <c:pt idx="29">
                  <c:v>1.0266581050663071</c:v>
                </c:pt>
                <c:pt idx="30">
                  <c:v>0.97814805405210858</c:v>
                </c:pt>
                <c:pt idx="31">
                  <c:v>0.89434206308830244</c:v>
                </c:pt>
                <c:pt idx="32">
                  <c:v>0.84263437814047204</c:v>
                </c:pt>
                <c:pt idx="33">
                  <c:v>0.88595430795552743</c:v>
                </c:pt>
                <c:pt idx="34">
                  <c:v>0.93711454168427699</c:v>
                </c:pt>
                <c:pt idx="35">
                  <c:v>0.90172785575761916</c:v>
                </c:pt>
                <c:pt idx="36">
                  <c:v>0.88703792538871973</c:v>
                </c:pt>
                <c:pt idx="37">
                  <c:v>0.86117383461636088</c:v>
                </c:pt>
                <c:pt idx="38">
                  <c:v>0.92927826041586359</c:v>
                </c:pt>
                <c:pt idx="39">
                  <c:v>1.0639110488879233</c:v>
                </c:pt>
                <c:pt idx="40">
                  <c:v>0.94386900080259351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0.97889392376128948</c:v>
                </c:pt>
                <c:pt idx="1">
                  <c:v>0.95945386160402046</c:v>
                </c:pt>
                <c:pt idx="2">
                  <c:v>0.96240961781066392</c:v>
                </c:pt>
                <c:pt idx="3">
                  <c:v>0.9486147230348293</c:v>
                </c:pt>
                <c:pt idx="4">
                  <c:v>0.95103944684394659</c:v>
                </c:pt>
                <c:pt idx="5">
                  <c:v>0.94813207808479016</c:v>
                </c:pt>
                <c:pt idx="6">
                  <c:v>0.94785937514519769</c:v>
                </c:pt>
                <c:pt idx="7">
                  <c:v>0.95092984463251751</c:v>
                </c:pt>
                <c:pt idx="8">
                  <c:v>0.95147990385615278</c:v>
                </c:pt>
                <c:pt idx="9">
                  <c:v>0.94690509018229008</c:v>
                </c:pt>
                <c:pt idx="10">
                  <c:v>0.95124843868484132</c:v>
                </c:pt>
                <c:pt idx="11">
                  <c:v>0.95105861742428699</c:v>
                </c:pt>
                <c:pt idx="12">
                  <c:v>0.94772189280147567</c:v>
                </c:pt>
                <c:pt idx="13">
                  <c:v>0.98088440018638867</c:v>
                </c:pt>
                <c:pt idx="14">
                  <c:v>0.94901692925453385</c:v>
                </c:pt>
                <c:pt idx="15">
                  <c:v>1.0016490836690071</c:v>
                </c:pt>
                <c:pt idx="16">
                  <c:v>0.95346188678046839</c:v>
                </c:pt>
                <c:pt idx="17">
                  <c:v>1.3508465889998202</c:v>
                </c:pt>
                <c:pt idx="18">
                  <c:v>0.95107111013927892</c:v>
                </c:pt>
                <c:pt idx="19">
                  <c:v>0.95015284763069874</c:v>
                </c:pt>
                <c:pt idx="20">
                  <c:v>1.0048479794661607</c:v>
                </c:pt>
                <c:pt idx="21">
                  <c:v>0.95517562548964652</c:v>
                </c:pt>
                <c:pt idx="22">
                  <c:v>0.9526117411094871</c:v>
                </c:pt>
                <c:pt idx="23">
                  <c:v>0.94873427002823041</c:v>
                </c:pt>
                <c:pt idx="24">
                  <c:v>0.95154178316493354</c:v>
                </c:pt>
                <c:pt idx="25">
                  <c:v>1.0464366652603529</c:v>
                </c:pt>
                <c:pt idx="26">
                  <c:v>0.95170117689329303</c:v>
                </c:pt>
                <c:pt idx="27">
                  <c:v>0.94932313742310825</c:v>
                </c:pt>
                <c:pt idx="28">
                  <c:v>0.95212013478629609</c:v>
                </c:pt>
                <c:pt idx="29">
                  <c:v>1.0004745709285234</c:v>
                </c:pt>
                <c:pt idx="30">
                  <c:v>0.98204075154312798</c:v>
                </c:pt>
                <c:pt idx="31">
                  <c:v>0.9521953528910575</c:v>
                </c:pt>
                <c:pt idx="32">
                  <c:v>0.95064412234262263</c:v>
                </c:pt>
                <c:pt idx="33">
                  <c:v>0.95194372023707419</c:v>
                </c:pt>
                <c:pt idx="34">
                  <c:v>0.96644801684335213</c:v>
                </c:pt>
                <c:pt idx="35">
                  <c:v>0.88246079992277926</c:v>
                </c:pt>
                <c:pt idx="36">
                  <c:v>0.95197622876007015</c:v>
                </c:pt>
                <c:pt idx="37">
                  <c:v>0.95120030603689931</c:v>
                </c:pt>
                <c:pt idx="38">
                  <c:v>0.96347022996135501</c:v>
                </c:pt>
                <c:pt idx="39">
                  <c:v>1.0146306895807375</c:v>
                </c:pt>
                <c:pt idx="40">
                  <c:v>0.96901471130831229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0.78470056365528407</c:v>
                </c:pt>
                <c:pt idx="1">
                  <c:v>0.87181791261833153</c:v>
                </c:pt>
                <c:pt idx="2">
                  <c:v>0.77211987321010522</c:v>
                </c:pt>
                <c:pt idx="3">
                  <c:v>0.82073549993329298</c:v>
                </c:pt>
                <c:pt idx="4">
                  <c:v>1.001449132189546</c:v>
                </c:pt>
                <c:pt idx="5">
                  <c:v>0.88148600353107587</c:v>
                </c:pt>
                <c:pt idx="6">
                  <c:v>0.81068366043965545</c:v>
                </c:pt>
                <c:pt idx="7">
                  <c:v>0.79475411296270926</c:v>
                </c:pt>
                <c:pt idx="8">
                  <c:v>0.82359833442199237</c:v>
                </c:pt>
                <c:pt idx="9">
                  <c:v>0.79980350784365262</c:v>
                </c:pt>
                <c:pt idx="10">
                  <c:v>0.82802789335559879</c:v>
                </c:pt>
                <c:pt idx="11">
                  <c:v>0.81282632530377963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0.94890610790806695</c:v>
                </c:pt>
                <c:pt idx="1">
                  <c:v>0.95151962837695836</c:v>
                </c:pt>
                <c:pt idx="2">
                  <c:v>0.94852868719471162</c:v>
                </c:pt>
                <c:pt idx="3">
                  <c:v>0.94998715599640737</c:v>
                </c:pt>
                <c:pt idx="4">
                  <c:v>0.99089516123535404</c:v>
                </c:pt>
                <c:pt idx="5">
                  <c:v>0.95180967110434089</c:v>
                </c:pt>
                <c:pt idx="6">
                  <c:v>0.94968560081159814</c:v>
                </c:pt>
                <c:pt idx="7">
                  <c:v>0.94920771438728979</c:v>
                </c:pt>
                <c:pt idx="8">
                  <c:v>0.95007304103106816</c:v>
                </c:pt>
                <c:pt idx="9">
                  <c:v>0.94935919623371801</c:v>
                </c:pt>
                <c:pt idx="10">
                  <c:v>0.95020592779907653</c:v>
                </c:pt>
                <c:pt idx="11">
                  <c:v>0.94974988075752187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0.83923980456163494</c:v>
                </c:pt>
                <c:pt idx="1">
                  <c:v>0.8768137566186085</c:v>
                </c:pt>
                <c:pt idx="2">
                  <c:v>0.9290165732984923</c:v>
                </c:pt>
                <c:pt idx="3">
                  <c:v>0.87191579482461157</c:v>
                </c:pt>
                <c:pt idx="4">
                  <c:v>0.85234724613361823</c:v>
                </c:pt>
                <c:pt idx="5">
                  <c:v>0.96752646633314954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0.95054228513525751</c:v>
                </c:pt>
                <c:pt idx="1">
                  <c:v>0.95166950369696679</c:v>
                </c:pt>
                <c:pt idx="2">
                  <c:v>0.96337078885675376</c:v>
                </c:pt>
                <c:pt idx="3">
                  <c:v>0.9515225648431469</c:v>
                </c:pt>
                <c:pt idx="4">
                  <c:v>0.95093550838241714</c:v>
                </c:pt>
                <c:pt idx="5">
                  <c:v>0.97800454820992366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0.81267353513521312</c:v>
                </c:pt>
                <c:pt idx="1">
                  <c:v>0.90267695532543057</c:v>
                </c:pt>
                <c:pt idx="2">
                  <c:v>0.93129459414807314</c:v>
                </c:pt>
                <c:pt idx="3">
                  <c:v>0.82667507335060142</c:v>
                </c:pt>
                <c:pt idx="4">
                  <c:v>0.80971427691510756</c:v>
                </c:pt>
                <c:pt idx="5">
                  <c:v>0.72651930026106304</c:v>
                </c:pt>
                <c:pt idx="6">
                  <c:v>0.79818306160102004</c:v>
                </c:pt>
                <c:pt idx="7">
                  <c:v>0.75281353391071504</c:v>
                </c:pt>
                <c:pt idx="8">
                  <c:v>0.80543757454452347</c:v>
                </c:pt>
                <c:pt idx="9">
                  <c:v>0.70072850613269877</c:v>
                </c:pt>
                <c:pt idx="10">
                  <c:v>0.77399735338612008</c:v>
                </c:pt>
                <c:pt idx="11">
                  <c:v>0.74621309797349378</c:v>
                </c:pt>
                <c:pt idx="12">
                  <c:v>0.73110825383883282</c:v>
                </c:pt>
                <c:pt idx="13">
                  <c:v>0.79730028113320017</c:v>
                </c:pt>
                <c:pt idx="14">
                  <c:v>0.84465165134018227</c:v>
                </c:pt>
                <c:pt idx="15">
                  <c:v>0.85264110235463375</c:v>
                </c:pt>
                <c:pt idx="16">
                  <c:v>0.74813837687099749</c:v>
                </c:pt>
                <c:pt idx="17">
                  <c:v>0.80460484827527312</c:v>
                </c:pt>
                <c:pt idx="18">
                  <c:v>0.72852460458960078</c:v>
                </c:pt>
                <c:pt idx="19">
                  <c:v>0.73208785108311181</c:v>
                </c:pt>
                <c:pt idx="20">
                  <c:v>0.80237044218373055</c:v>
                </c:pt>
                <c:pt idx="21">
                  <c:v>0.87034442307517246</c:v>
                </c:pt>
                <c:pt idx="22">
                  <c:v>0.78997551032090452</c:v>
                </c:pt>
                <c:pt idx="23">
                  <c:v>0.80742208644265001</c:v>
                </c:pt>
                <c:pt idx="24">
                  <c:v>0.80493605836654947</c:v>
                </c:pt>
                <c:pt idx="25">
                  <c:v>0.83586713026481807</c:v>
                </c:pt>
                <c:pt idx="26">
                  <c:v>1.0016060273471878</c:v>
                </c:pt>
                <c:pt idx="27">
                  <c:v>0.83889412304616395</c:v>
                </c:pt>
                <c:pt idx="28">
                  <c:v>0.78911016944037027</c:v>
                </c:pt>
                <c:pt idx="29">
                  <c:v>0.94527727751933111</c:v>
                </c:pt>
                <c:pt idx="30">
                  <c:v>0.73291932364653656</c:v>
                </c:pt>
                <c:pt idx="31">
                  <c:v>0.8791350398858232</c:v>
                </c:pt>
                <c:pt idx="32">
                  <c:v>0.82648557959711222</c:v>
                </c:pt>
                <c:pt idx="33">
                  <c:v>0.89660510864256615</c:v>
                </c:pt>
                <c:pt idx="34">
                  <c:v>0.84773864879670213</c:v>
                </c:pt>
                <c:pt idx="35">
                  <c:v>0.81178958332818929</c:v>
                </c:pt>
                <c:pt idx="36">
                  <c:v>0.78687076543912748</c:v>
                </c:pt>
                <c:pt idx="37">
                  <c:v>0.86077030116696429</c:v>
                </c:pt>
                <c:pt idx="38">
                  <c:v>0.70394078770517554</c:v>
                </c:pt>
                <c:pt idx="39">
                  <c:v>0.76810641061748441</c:v>
                </c:pt>
                <c:pt idx="40">
                  <c:v>0.85137262922220158</c:v>
                </c:pt>
                <c:pt idx="41">
                  <c:v>0.74636715630977601</c:v>
                </c:pt>
                <c:pt idx="42">
                  <c:v>0.8611102800143785</c:v>
                </c:pt>
                <c:pt idx="43">
                  <c:v>0.9180965722973996</c:v>
                </c:pt>
                <c:pt idx="44">
                  <c:v>0.93974486201473872</c:v>
                </c:pt>
                <c:pt idx="45">
                  <c:v>0.98021397201925142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0.9497452970524648</c:v>
                </c:pt>
                <c:pt idx="1">
                  <c:v>0.95336173402699054</c:v>
                </c:pt>
                <c:pt idx="2">
                  <c:v>0.96423643677959447</c:v>
                </c:pt>
                <c:pt idx="3">
                  <c:v>0.95016534319892654</c:v>
                </c:pt>
                <c:pt idx="4">
                  <c:v>0.94965651930586181</c:v>
                </c:pt>
                <c:pt idx="5">
                  <c:v>0.94716067000624016</c:v>
                </c:pt>
                <c:pt idx="6">
                  <c:v>0.94931058284643932</c:v>
                </c:pt>
                <c:pt idx="7">
                  <c:v>0.94794949701572984</c:v>
                </c:pt>
                <c:pt idx="8">
                  <c:v>0.94952821823474431</c:v>
                </c:pt>
                <c:pt idx="9">
                  <c:v>0.94638694618238939</c:v>
                </c:pt>
                <c:pt idx="10">
                  <c:v>0.94858501159999209</c:v>
                </c:pt>
                <c:pt idx="11">
                  <c:v>0.94775148393761333</c:v>
                </c:pt>
                <c:pt idx="12">
                  <c:v>0.94729833861357349</c:v>
                </c:pt>
                <c:pt idx="13">
                  <c:v>0.94928409943240455</c:v>
                </c:pt>
                <c:pt idx="14">
                  <c:v>0.95070464053861392</c:v>
                </c:pt>
                <c:pt idx="15">
                  <c:v>0.95094432406904761</c:v>
                </c:pt>
                <c:pt idx="16">
                  <c:v>0.94780924230453845</c:v>
                </c:pt>
                <c:pt idx="17">
                  <c:v>0.94950323644666679</c:v>
                </c:pt>
                <c:pt idx="18">
                  <c:v>0.94722082913609651</c:v>
                </c:pt>
                <c:pt idx="19">
                  <c:v>0.94732772653090203</c:v>
                </c:pt>
                <c:pt idx="20">
                  <c:v>0.94943620426392039</c:v>
                </c:pt>
                <c:pt idx="21">
                  <c:v>0.95147542369066374</c:v>
                </c:pt>
                <c:pt idx="22">
                  <c:v>0.94906435630803554</c:v>
                </c:pt>
                <c:pt idx="23">
                  <c:v>0.94958775359168801</c:v>
                </c:pt>
                <c:pt idx="24">
                  <c:v>0.94951317274940494</c:v>
                </c:pt>
                <c:pt idx="25">
                  <c:v>0.95044110490635325</c:v>
                </c:pt>
                <c:pt idx="26">
                  <c:v>0.99095478139525828</c:v>
                </c:pt>
                <c:pt idx="27">
                  <c:v>0.95053191468979348</c:v>
                </c:pt>
                <c:pt idx="28">
                  <c:v>0.94903839608161966</c:v>
                </c:pt>
                <c:pt idx="29">
                  <c:v>0.96954985646067249</c:v>
                </c:pt>
                <c:pt idx="30">
                  <c:v>0.94735267070780449</c:v>
                </c:pt>
                <c:pt idx="31">
                  <c:v>0.95173914219498323</c:v>
                </c:pt>
                <c:pt idx="32">
                  <c:v>0.95015965838632199</c:v>
                </c:pt>
                <c:pt idx="33">
                  <c:v>0.95226324425768549</c:v>
                </c:pt>
                <c:pt idx="34">
                  <c:v>0.95079725046230956</c:v>
                </c:pt>
                <c:pt idx="35">
                  <c:v>0.94971877849825403</c:v>
                </c:pt>
                <c:pt idx="36">
                  <c:v>0.94897121396158235</c:v>
                </c:pt>
                <c:pt idx="37">
                  <c:v>0.95118820003341742</c:v>
                </c:pt>
                <c:pt idx="38">
                  <c:v>0.94648331462956381</c:v>
                </c:pt>
                <c:pt idx="39">
                  <c:v>0.94840828331693305</c:v>
                </c:pt>
                <c:pt idx="40">
                  <c:v>0.95090626987507465</c:v>
                </c:pt>
                <c:pt idx="41">
                  <c:v>0.94775610568770174</c:v>
                </c:pt>
                <c:pt idx="42">
                  <c:v>0.95119839939883988</c:v>
                </c:pt>
                <c:pt idx="43">
                  <c:v>0.95922118847633875</c:v>
                </c:pt>
                <c:pt idx="44">
                  <c:v>0.9674475385689274</c:v>
                </c:pt>
                <c:pt idx="45">
                  <c:v>0.98282580037064238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0.83448423176014375</c:v>
                </c:pt>
                <c:pt idx="1">
                  <c:v>0.83572512652316611</c:v>
                </c:pt>
                <c:pt idx="2">
                  <c:v>0.8450807816555177</c:v>
                </c:pt>
                <c:pt idx="3">
                  <c:v>0.82908504293379326</c:v>
                </c:pt>
                <c:pt idx="4">
                  <c:v>0.82333369320202165</c:v>
                </c:pt>
                <c:pt idx="5">
                  <c:v>0.84342479301132611</c:v>
                </c:pt>
                <c:pt idx="6">
                  <c:v>0.87917787045585749</c:v>
                </c:pt>
                <c:pt idx="7">
                  <c:v>0.7145160467846603</c:v>
                </c:pt>
                <c:pt idx="8">
                  <c:v>0.7243595451151098</c:v>
                </c:pt>
                <c:pt idx="9">
                  <c:v>0.77573761659589113</c:v>
                </c:pt>
                <c:pt idx="10">
                  <c:v>0.80791770486763359</c:v>
                </c:pt>
                <c:pt idx="11">
                  <c:v>0.91290228729244161</c:v>
                </c:pt>
                <c:pt idx="12">
                  <c:v>0.72024863272580564</c:v>
                </c:pt>
                <c:pt idx="13">
                  <c:v>0.82515045508918905</c:v>
                </c:pt>
                <c:pt idx="14">
                  <c:v>0.77122090176722047</c:v>
                </c:pt>
                <c:pt idx="15">
                  <c:v>0.76111674486956882</c:v>
                </c:pt>
                <c:pt idx="16">
                  <c:v>0.91076820370133138</c:v>
                </c:pt>
                <c:pt idx="17">
                  <c:v>1.4201616785400066</c:v>
                </c:pt>
                <c:pt idx="18">
                  <c:v>2.5456006346971525</c:v>
                </c:pt>
                <c:pt idx="19">
                  <c:v>0.72415764374737879</c:v>
                </c:pt>
                <c:pt idx="20">
                  <c:v>1.5519588809570812</c:v>
                </c:pt>
                <c:pt idx="21">
                  <c:v>0.74624248468051524</c:v>
                </c:pt>
                <c:pt idx="22">
                  <c:v>0.85737873940003206</c:v>
                </c:pt>
                <c:pt idx="23">
                  <c:v>0.94838225904404216</c:v>
                </c:pt>
                <c:pt idx="24">
                  <c:v>1.7710959382649716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0.95039961795121286</c:v>
                </c:pt>
                <c:pt idx="1">
                  <c:v>0.95043684479410351</c:v>
                </c:pt>
                <c:pt idx="2">
                  <c:v>0.95071751444807395</c:v>
                </c:pt>
                <c:pt idx="3">
                  <c:v>0.95023764228642238</c:v>
                </c:pt>
                <c:pt idx="4">
                  <c:v>0.95006510179446912</c:v>
                </c:pt>
                <c:pt idx="5">
                  <c:v>0.95066783478874828</c:v>
                </c:pt>
                <c:pt idx="6">
                  <c:v>0.95174042711208406</c:v>
                </c:pt>
                <c:pt idx="7">
                  <c:v>0.94680057240194826</c:v>
                </c:pt>
                <c:pt idx="8">
                  <c:v>0.94709587735186174</c:v>
                </c:pt>
                <c:pt idx="9">
                  <c:v>0.94863721949628521</c:v>
                </c:pt>
                <c:pt idx="10">
                  <c:v>0.94960262214443769</c:v>
                </c:pt>
                <c:pt idx="11">
                  <c:v>0.95724736017445478</c:v>
                </c:pt>
                <c:pt idx="12">
                  <c:v>0.94697254998018254</c:v>
                </c:pt>
                <c:pt idx="13">
                  <c:v>0.95011960465108414</c:v>
                </c:pt>
                <c:pt idx="14">
                  <c:v>0.94850171805142514</c:v>
                </c:pt>
                <c:pt idx="15">
                  <c:v>0.9481985933444953</c:v>
                </c:pt>
                <c:pt idx="16">
                  <c:v>0.95643640840983279</c:v>
                </c:pt>
                <c:pt idx="17">
                  <c:v>1.1500059288485291</c:v>
                </c:pt>
                <c:pt idx="18">
                  <c:v>1.5776727321882447</c:v>
                </c:pt>
                <c:pt idx="19">
                  <c:v>0.94708982031082978</c:v>
                </c:pt>
                <c:pt idx="20">
                  <c:v>1.2000888657670177</c:v>
                </c:pt>
                <c:pt idx="21">
                  <c:v>0.94775236553882392</c:v>
                </c:pt>
                <c:pt idx="22">
                  <c:v>0.95108645318040952</c:v>
                </c:pt>
                <c:pt idx="23">
                  <c:v>0.97072974944006285</c:v>
                </c:pt>
                <c:pt idx="24">
                  <c:v>1.2833609475440158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1.0487052460401771</c:v>
                </c:pt>
                <c:pt idx="1">
                  <c:v>0.9521923916491537</c:v>
                </c:pt>
                <c:pt idx="2">
                  <c:v>0.92836453408949371</c:v>
                </c:pt>
                <c:pt idx="3">
                  <c:v>0.88422072638925764</c:v>
                </c:pt>
                <c:pt idx="4">
                  <c:v>0.95991002138599024</c:v>
                </c:pt>
                <c:pt idx="5">
                  <c:v>1.0795982560113664</c:v>
                </c:pt>
                <c:pt idx="6">
                  <c:v>0.95321431116259825</c:v>
                </c:pt>
                <c:pt idx="7">
                  <c:v>1.2945354461735818</c:v>
                </c:pt>
                <c:pt idx="8">
                  <c:v>1.0105945247906398</c:v>
                </c:pt>
                <c:pt idx="9">
                  <c:v>1.1750366103557037</c:v>
                </c:pt>
                <c:pt idx="10">
                  <c:v>1.9903943124705261</c:v>
                </c:pt>
                <c:pt idx="11">
                  <c:v>1.1026635454462259</c:v>
                </c:pt>
                <c:pt idx="12">
                  <c:v>0.91924101437252437</c:v>
                </c:pt>
                <c:pt idx="13">
                  <c:v>0.93499207255696781</c:v>
                </c:pt>
                <c:pt idx="14">
                  <c:v>0.91067277628703214</c:v>
                </c:pt>
                <c:pt idx="15">
                  <c:v>0.93170661708845248</c:v>
                </c:pt>
                <c:pt idx="16">
                  <c:v>1.539354445927648</c:v>
                </c:pt>
                <c:pt idx="17">
                  <c:v>0.94233368537491069</c:v>
                </c:pt>
                <c:pt idx="18">
                  <c:v>0.86360250904909941</c:v>
                </c:pt>
                <c:pt idx="19">
                  <c:v>0.93600503595901197</c:v>
                </c:pt>
                <c:pt idx="20">
                  <c:v>2.2658656695567845</c:v>
                </c:pt>
                <c:pt idx="21">
                  <c:v>0.81882221889354412</c:v>
                </c:pt>
                <c:pt idx="22">
                  <c:v>0.88074489057021876</c:v>
                </c:pt>
                <c:pt idx="23">
                  <c:v>1.1761834838615464</c:v>
                </c:pt>
                <c:pt idx="24">
                  <c:v>0.87740451366587147</c:v>
                </c:pt>
                <c:pt idx="25">
                  <c:v>1.2176900492567981</c:v>
                </c:pt>
                <c:pt idx="26">
                  <c:v>1.063759809906534</c:v>
                </c:pt>
                <c:pt idx="27">
                  <c:v>1.1327235551090153</c:v>
                </c:pt>
                <c:pt idx="28">
                  <c:v>0.96719490495114391</c:v>
                </c:pt>
                <c:pt idx="29">
                  <c:v>1.0825165451668954</c:v>
                </c:pt>
                <c:pt idx="30">
                  <c:v>1.0479541837790487</c:v>
                </c:pt>
                <c:pt idx="31">
                  <c:v>0.87544562319328711</c:v>
                </c:pt>
                <c:pt idx="32">
                  <c:v>1.6075036338564554</c:v>
                </c:pt>
                <c:pt idx="33">
                  <c:v>1.1355749519024894</c:v>
                </c:pt>
                <c:pt idx="34">
                  <c:v>1.1315628306022778</c:v>
                </c:pt>
                <c:pt idx="35">
                  <c:v>1.0627684652481362</c:v>
                </c:pt>
                <c:pt idx="36">
                  <c:v>0.95068484544064535</c:v>
                </c:pt>
                <c:pt idx="37">
                  <c:v>0.85991915448408096</c:v>
                </c:pt>
                <c:pt idx="38">
                  <c:v>0.93268927745734032</c:v>
                </c:pt>
                <c:pt idx="39">
                  <c:v>1.0566397699210555</c:v>
                </c:pt>
                <c:pt idx="40">
                  <c:v>0.86127057233752202</c:v>
                </c:pt>
                <c:pt idx="41">
                  <c:v>0.88663672210482147</c:v>
                </c:pt>
                <c:pt idx="42">
                  <c:v>0.86380818463598441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1.0088524844985942</c:v>
                </c:pt>
                <c:pt idx="1">
                  <c:v>0.97217759983000518</c:v>
                </c:pt>
                <c:pt idx="2">
                  <c:v>0.96312301395733424</c:v>
                </c:pt>
                <c:pt idx="3">
                  <c:v>0.95189171279008622</c:v>
                </c:pt>
                <c:pt idx="4">
                  <c:v>0.97511029913000291</c:v>
                </c:pt>
                <c:pt idx="5">
                  <c:v>1.0205918282876461</c:v>
                </c:pt>
                <c:pt idx="6">
                  <c:v>0.97256592924511409</c:v>
                </c:pt>
                <c:pt idx="7">
                  <c:v>1.102267960549288</c:v>
                </c:pt>
                <c:pt idx="8">
                  <c:v>0.99437041042376995</c:v>
                </c:pt>
                <c:pt idx="9">
                  <c:v>1.0568584029384942</c:v>
                </c:pt>
                <c:pt idx="10">
                  <c:v>1.3666943297421266</c:v>
                </c:pt>
                <c:pt idx="11">
                  <c:v>1.0293566382728925</c:v>
                </c:pt>
                <c:pt idx="12">
                  <c:v>0.95965607646488593</c:v>
                </c:pt>
                <c:pt idx="13">
                  <c:v>0.96564147857497462</c:v>
                </c:pt>
                <c:pt idx="14">
                  <c:v>0.95640014599239898</c:v>
                </c:pt>
                <c:pt idx="15">
                  <c:v>0.96439300549693896</c:v>
                </c:pt>
                <c:pt idx="16">
                  <c:v>1.1952991804558328</c:v>
                </c:pt>
                <c:pt idx="17">
                  <c:v>0.96843129144579287</c:v>
                </c:pt>
                <c:pt idx="18">
                  <c:v>0.95127316626988134</c:v>
                </c:pt>
                <c:pt idx="19">
                  <c:v>0.96602640466775136</c:v>
                </c:pt>
                <c:pt idx="20">
                  <c:v>1.4713734454349046</c:v>
                </c:pt>
                <c:pt idx="21">
                  <c:v>0.94992975756521481</c:v>
                </c:pt>
                <c:pt idx="22">
                  <c:v>0.95178743771551511</c:v>
                </c:pt>
                <c:pt idx="23">
                  <c:v>1.0572942148707143</c:v>
                </c:pt>
                <c:pt idx="24">
                  <c:v>0.95168722640838466</c:v>
                </c:pt>
                <c:pt idx="25">
                  <c:v>1.0730667097209099</c:v>
                </c:pt>
                <c:pt idx="26">
                  <c:v>1.0145732187678096</c:v>
                </c:pt>
                <c:pt idx="27">
                  <c:v>1.0407794419447525</c:v>
                </c:pt>
                <c:pt idx="28">
                  <c:v>0.9778785548847615</c:v>
                </c:pt>
                <c:pt idx="29">
                  <c:v>1.0217007781667471</c:v>
                </c:pt>
                <c:pt idx="30">
                  <c:v>1.0085670808393652</c:v>
                </c:pt>
                <c:pt idx="31">
                  <c:v>0.95162845969420695</c:v>
                </c:pt>
                <c:pt idx="32">
                  <c:v>1.2211958718687799</c:v>
                </c:pt>
                <c:pt idx="33">
                  <c:v>1.0418629727262727</c:v>
                </c:pt>
                <c:pt idx="34">
                  <c:v>1.0403383666321924</c:v>
                </c:pt>
                <c:pt idx="35">
                  <c:v>1.0141965077976185</c:v>
                </c:pt>
                <c:pt idx="36">
                  <c:v>0.97160473227077215</c:v>
                </c:pt>
                <c:pt idx="37">
                  <c:v>0.95116266563293106</c:v>
                </c:pt>
                <c:pt idx="38">
                  <c:v>0.96476641643711603</c:v>
                </c:pt>
                <c:pt idx="39">
                  <c:v>1.0118676035733278</c:v>
                </c:pt>
                <c:pt idx="40">
                  <c:v>0.95120320816853421</c:v>
                </c:pt>
                <c:pt idx="41">
                  <c:v>0.95196419266155308</c:v>
                </c:pt>
                <c:pt idx="42">
                  <c:v>0.95127933653748808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0.99334769804137468</c:v>
                </c:pt>
                <c:pt idx="1">
                  <c:v>0.77634668002357143</c:v>
                </c:pt>
                <c:pt idx="2">
                  <c:v>0.83661679879252981</c:v>
                </c:pt>
                <c:pt idx="3">
                  <c:v>1.7423744374736438</c:v>
                </c:pt>
                <c:pt idx="4">
                  <c:v>0.85979699264611098</c:v>
                </c:pt>
                <c:pt idx="5">
                  <c:v>0.81316638570962607</c:v>
                </c:pt>
                <c:pt idx="6">
                  <c:v>0.8242117291773815</c:v>
                </c:pt>
                <c:pt idx="7">
                  <c:v>0.8264705211312624</c:v>
                </c:pt>
                <c:pt idx="8">
                  <c:v>0.7351276308922422</c:v>
                </c:pt>
                <c:pt idx="9">
                  <c:v>0.76114650724292332</c:v>
                </c:pt>
                <c:pt idx="10">
                  <c:v>0.81228420955216118</c:v>
                </c:pt>
                <c:pt idx="11">
                  <c:v>0.79601739937591076</c:v>
                </c:pt>
                <c:pt idx="12">
                  <c:v>0.92379884617537644</c:v>
                </c:pt>
                <c:pt idx="13">
                  <c:v>0.80426631840028684</c:v>
                </c:pt>
                <c:pt idx="14">
                  <c:v>1.525797305022049</c:v>
                </c:pt>
                <c:pt idx="15">
                  <c:v>0.76057639287111389</c:v>
                </c:pt>
                <c:pt idx="16">
                  <c:v>0.81331490622150759</c:v>
                </c:pt>
                <c:pt idx="17">
                  <c:v>0.75465292800370265</c:v>
                </c:pt>
                <c:pt idx="18">
                  <c:v>0.81654250377146975</c:v>
                </c:pt>
                <c:pt idx="19">
                  <c:v>0.79426931753154828</c:v>
                </c:pt>
                <c:pt idx="20">
                  <c:v>0.74358807829733675</c:v>
                </c:pt>
                <c:pt idx="21">
                  <c:v>0.82478745800474396</c:v>
                </c:pt>
                <c:pt idx="22">
                  <c:v>0.95242001975020374</c:v>
                </c:pt>
                <c:pt idx="23">
                  <c:v>1.2752884128428208</c:v>
                </c:pt>
                <c:pt idx="24">
                  <c:v>0.84758675260592209</c:v>
                </c:pt>
                <c:pt idx="25">
                  <c:v>0.7446243032008667</c:v>
                </c:pt>
                <c:pt idx="26">
                  <c:v>0.79558000912495808</c:v>
                </c:pt>
                <c:pt idx="27">
                  <c:v>0.93351688199362293</c:v>
                </c:pt>
                <c:pt idx="28">
                  <c:v>0.89201386433058527</c:v>
                </c:pt>
                <c:pt idx="29">
                  <c:v>0.80755300533599039</c:v>
                </c:pt>
                <c:pt idx="30">
                  <c:v>0.74777126781870629</c:v>
                </c:pt>
                <c:pt idx="31">
                  <c:v>0.83979704662542376</c:v>
                </c:pt>
                <c:pt idx="32">
                  <c:v>0.864594987531213</c:v>
                </c:pt>
                <c:pt idx="33">
                  <c:v>0.8508593672905288</c:v>
                </c:pt>
                <c:pt idx="34">
                  <c:v>0.84299399585365009</c:v>
                </c:pt>
                <c:pt idx="35">
                  <c:v>0.80455919920636287</c:v>
                </c:pt>
                <c:pt idx="36">
                  <c:v>0.93997334251305797</c:v>
                </c:pt>
                <c:pt idx="37">
                  <c:v>0.81436578409258975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0.98781661625904904</c:v>
                </c:pt>
                <c:pt idx="1">
                  <c:v>0.94865549139911565</c:v>
                </c:pt>
                <c:pt idx="2">
                  <c:v>0.95046359496218435</c:v>
                </c:pt>
                <c:pt idx="3">
                  <c:v>1.2724467772433112</c:v>
                </c:pt>
                <c:pt idx="4">
                  <c:v>0.95115900077779192</c:v>
                </c:pt>
                <c:pt idx="5">
                  <c:v>0.94976008256969735</c:v>
                </c:pt>
                <c:pt idx="6">
                  <c:v>0.95009144287372993</c:v>
                </c:pt>
                <c:pt idx="7">
                  <c:v>0.95015920663234654</c:v>
                </c:pt>
                <c:pt idx="8">
                  <c:v>0.94741891992517591</c:v>
                </c:pt>
                <c:pt idx="9">
                  <c:v>0.94819948621569627</c:v>
                </c:pt>
                <c:pt idx="10">
                  <c:v>0.9497336172849733</c:v>
                </c:pt>
                <c:pt idx="11">
                  <c:v>0.9492456129796859</c:v>
                </c:pt>
                <c:pt idx="12">
                  <c:v>0.96138805254996995</c:v>
                </c:pt>
                <c:pt idx="13">
                  <c:v>0.94949308055041715</c:v>
                </c:pt>
                <c:pt idx="14">
                  <c:v>1.1901474669117056</c:v>
                </c:pt>
                <c:pt idx="15">
                  <c:v>0.9481823827845417</c:v>
                </c:pt>
                <c:pt idx="16">
                  <c:v>0.94976453818505369</c:v>
                </c:pt>
                <c:pt idx="17">
                  <c:v>0.94800467883851947</c:v>
                </c:pt>
                <c:pt idx="18">
                  <c:v>0.94986136611155247</c:v>
                </c:pt>
                <c:pt idx="19">
                  <c:v>0.94919317052435503</c:v>
                </c:pt>
                <c:pt idx="20">
                  <c:v>0.94767273334732871</c:v>
                </c:pt>
                <c:pt idx="21">
                  <c:v>0.95010871473855096</c:v>
                </c:pt>
                <c:pt idx="22">
                  <c:v>0.97226409850840434</c:v>
                </c:pt>
                <c:pt idx="23">
                  <c:v>1.0949540878835984</c:v>
                </c:pt>
                <c:pt idx="24">
                  <c:v>0.95079269357658613</c:v>
                </c:pt>
                <c:pt idx="25">
                  <c:v>0.94770382009443466</c:v>
                </c:pt>
                <c:pt idx="26">
                  <c:v>0.94923249127215725</c:v>
                </c:pt>
                <c:pt idx="27">
                  <c:v>0.9650809061609037</c:v>
                </c:pt>
                <c:pt idx="28">
                  <c:v>0.95212550692832609</c:v>
                </c:pt>
                <c:pt idx="29">
                  <c:v>0.94959168115848824</c:v>
                </c:pt>
                <c:pt idx="30">
                  <c:v>0.94779822903296973</c:v>
                </c:pt>
                <c:pt idx="31">
                  <c:v>0.95055900239717128</c:v>
                </c:pt>
                <c:pt idx="32">
                  <c:v>0.95130294062434484</c:v>
                </c:pt>
                <c:pt idx="33">
                  <c:v>0.9508908720171243</c:v>
                </c:pt>
                <c:pt idx="34">
                  <c:v>0.95065491087401788</c:v>
                </c:pt>
                <c:pt idx="35">
                  <c:v>0.94950186697459937</c:v>
                </c:pt>
                <c:pt idx="36">
                  <c:v>0.96753436115828895</c:v>
                </c:pt>
                <c:pt idx="37">
                  <c:v>0.94979606452118615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0.97487857399305267</c:v>
                </c:pt>
                <c:pt idx="1">
                  <c:v>0.90178031568352957</c:v>
                </c:pt>
                <c:pt idx="2">
                  <c:v>0.77678910804591406</c:v>
                </c:pt>
                <c:pt idx="3">
                  <c:v>0.83314752721209917</c:v>
                </c:pt>
                <c:pt idx="4">
                  <c:v>0.86708396646122832</c:v>
                </c:pt>
                <c:pt idx="5">
                  <c:v>0.84336516027837549</c:v>
                </c:pt>
                <c:pt idx="6">
                  <c:v>0.68123947310324884</c:v>
                </c:pt>
                <c:pt idx="7">
                  <c:v>1.0589735050000424</c:v>
                </c:pt>
                <c:pt idx="8">
                  <c:v>0.78053242338009787</c:v>
                </c:pt>
                <c:pt idx="9">
                  <c:v>0.93255629007327456</c:v>
                </c:pt>
                <c:pt idx="10">
                  <c:v>0.848252981839554</c:v>
                </c:pt>
                <c:pt idx="11">
                  <c:v>0.82705793709388753</c:v>
                </c:pt>
                <c:pt idx="12">
                  <c:v>0.88887701663036089</c:v>
                </c:pt>
                <c:pt idx="13">
                  <c:v>0.78476189068465418</c:v>
                </c:pt>
                <c:pt idx="14">
                  <c:v>0.84088398310943235</c:v>
                </c:pt>
                <c:pt idx="15">
                  <c:v>0.78692369929970374</c:v>
                </c:pt>
                <c:pt idx="16">
                  <c:v>0.85745317944789723</c:v>
                </c:pt>
                <c:pt idx="17">
                  <c:v>0.82000281272287179</c:v>
                </c:pt>
                <c:pt idx="18">
                  <c:v>0.80118880243287149</c:v>
                </c:pt>
                <c:pt idx="19">
                  <c:v>0.80997443653611345</c:v>
                </c:pt>
                <c:pt idx="20">
                  <c:v>0.91107795112582979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0.98079834912068675</c:v>
                </c:pt>
                <c:pt idx="1">
                  <c:v>0.95302101096306802</c:v>
                </c:pt>
                <c:pt idx="2">
                  <c:v>0.94866876423978586</c:v>
                </c:pt>
                <c:pt idx="3">
                  <c:v>0.95035951681477138</c:v>
                </c:pt>
                <c:pt idx="4">
                  <c:v>0.95137760999224541</c:v>
                </c:pt>
                <c:pt idx="5">
                  <c:v>0.95066604580675973</c:v>
                </c:pt>
                <c:pt idx="6">
                  <c:v>0.94580227519150606</c:v>
                </c:pt>
                <c:pt idx="7">
                  <c:v>1.0127544229033427</c:v>
                </c:pt>
                <c:pt idx="8">
                  <c:v>0.94878106369981141</c:v>
                </c:pt>
                <c:pt idx="9">
                  <c:v>0.96471588123117114</c:v>
                </c:pt>
                <c:pt idx="10">
                  <c:v>0.95081268045359502</c:v>
                </c:pt>
                <c:pt idx="11">
                  <c:v>0.95017682911122525</c:v>
                </c:pt>
                <c:pt idx="12">
                  <c:v>0.95203140149731924</c:v>
                </c:pt>
                <c:pt idx="13">
                  <c:v>0.94890794771894815</c:v>
                </c:pt>
                <c:pt idx="14">
                  <c:v>0.9505916104916915</c:v>
                </c:pt>
                <c:pt idx="15">
                  <c:v>0.94897280197739953</c:v>
                </c:pt>
                <c:pt idx="16">
                  <c:v>0.95108868638184541</c:v>
                </c:pt>
                <c:pt idx="17">
                  <c:v>0.94996517538009462</c:v>
                </c:pt>
                <c:pt idx="18">
                  <c:v>0.94940075507139476</c:v>
                </c:pt>
                <c:pt idx="19">
                  <c:v>0.94966432409449197</c:v>
                </c:pt>
                <c:pt idx="20">
                  <c:v>0.95655411243114219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1.5796324564248272</c:v>
                </c:pt>
                <c:pt idx="1">
                  <c:v>1.2521083422626862</c:v>
                </c:pt>
                <c:pt idx="2">
                  <c:v>0.96677955828853823</c:v>
                </c:pt>
                <c:pt idx="3">
                  <c:v>1.0706216116309244</c:v>
                </c:pt>
                <c:pt idx="4">
                  <c:v>0.85793832375646972</c:v>
                </c:pt>
                <c:pt idx="5">
                  <c:v>0.99681515309526803</c:v>
                </c:pt>
                <c:pt idx="6">
                  <c:v>1.1389500057025148</c:v>
                </c:pt>
                <c:pt idx="7">
                  <c:v>0.92641881819568606</c:v>
                </c:pt>
                <c:pt idx="8">
                  <c:v>0.9014935095910207</c:v>
                </c:pt>
                <c:pt idx="9">
                  <c:v>0.8286924478683535</c:v>
                </c:pt>
                <c:pt idx="10">
                  <c:v>0.96703340132034699</c:v>
                </c:pt>
                <c:pt idx="11">
                  <c:v>0.94251753467185262</c:v>
                </c:pt>
                <c:pt idx="12">
                  <c:v>0.78473186317226573</c:v>
                </c:pt>
                <c:pt idx="13">
                  <c:v>0.82881547725165239</c:v>
                </c:pt>
                <c:pt idx="14">
                  <c:v>1.0385881719272723</c:v>
                </c:pt>
                <c:pt idx="15">
                  <c:v>1.0250675527768756</c:v>
                </c:pt>
                <c:pt idx="16">
                  <c:v>0.84836023501793811</c:v>
                </c:pt>
                <c:pt idx="17">
                  <c:v>0.80093876142665044</c:v>
                </c:pt>
                <c:pt idx="18">
                  <c:v>0.79920582605659252</c:v>
                </c:pt>
                <c:pt idx="19">
                  <c:v>0.78617354869980094</c:v>
                </c:pt>
                <c:pt idx="20">
                  <c:v>0.73693478089359155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1.2106048244447609</c:v>
                </c:pt>
                <c:pt idx="1">
                  <c:v>1.0861456610631475</c:v>
                </c:pt>
                <c:pt idx="2">
                  <c:v>0.97772072315297132</c:v>
                </c:pt>
                <c:pt idx="3">
                  <c:v>1.017180703423078</c:v>
                </c:pt>
                <c:pt idx="4">
                  <c:v>0.95110324071110275</c:v>
                </c:pt>
                <c:pt idx="5">
                  <c:v>0.98913424917952852</c:v>
                </c:pt>
                <c:pt idx="6">
                  <c:v>1.0431454931702824</c:v>
                </c:pt>
                <c:pt idx="7">
                  <c:v>0.96238364191768733</c:v>
                </c:pt>
                <c:pt idx="8">
                  <c:v>0.95291202464791469</c:v>
                </c:pt>
                <c:pt idx="9">
                  <c:v>0.95022586443445911</c:v>
                </c:pt>
                <c:pt idx="10">
                  <c:v>0.97781718350505875</c:v>
                </c:pt>
                <c:pt idx="11">
                  <c:v>0.9685011541786307</c:v>
                </c:pt>
                <c:pt idx="12">
                  <c:v>0.94890704689357652</c:v>
                </c:pt>
                <c:pt idx="13">
                  <c:v>0.95022955531595799</c:v>
                </c:pt>
                <c:pt idx="14">
                  <c:v>1.0050079963356904</c:v>
                </c:pt>
                <c:pt idx="15">
                  <c:v>0.99987016105853943</c:v>
                </c:pt>
                <c:pt idx="16">
                  <c:v>0.95081589804894673</c:v>
                </c:pt>
                <c:pt idx="17">
                  <c:v>0.94939325384120798</c:v>
                </c:pt>
                <c:pt idx="18">
                  <c:v>0.94934126578010647</c:v>
                </c:pt>
                <c:pt idx="19">
                  <c:v>0.94895029745940274</c:v>
                </c:pt>
                <c:pt idx="20">
                  <c:v>0.94747313442521619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0.90022596488129036</c:v>
                </c:pt>
                <c:pt idx="1">
                  <c:v>1.0828015031913212</c:v>
                </c:pt>
                <c:pt idx="2">
                  <c:v>0.8483330320718192</c:v>
                </c:pt>
                <c:pt idx="3">
                  <c:v>1.0371111601884595</c:v>
                </c:pt>
                <c:pt idx="4">
                  <c:v>1.0630355784705163</c:v>
                </c:pt>
                <c:pt idx="5">
                  <c:v>0.90401133778408627</c:v>
                </c:pt>
                <c:pt idx="6">
                  <c:v>0.81903405507801619</c:v>
                </c:pt>
                <c:pt idx="7">
                  <c:v>1.0224930913124843</c:v>
                </c:pt>
                <c:pt idx="8">
                  <c:v>0.99992090260584365</c:v>
                </c:pt>
                <c:pt idx="9">
                  <c:v>0.98618158788995181</c:v>
                </c:pt>
                <c:pt idx="10">
                  <c:v>1.0043548163830414</c:v>
                </c:pt>
                <c:pt idx="11">
                  <c:v>1.1470447991656558</c:v>
                </c:pt>
                <c:pt idx="12">
                  <c:v>1.0273438163916195</c:v>
                </c:pt>
                <c:pt idx="13">
                  <c:v>1.336008777201275</c:v>
                </c:pt>
                <c:pt idx="14">
                  <c:v>0.94292949215795308</c:v>
                </c:pt>
                <c:pt idx="15">
                  <c:v>0.91608392183634579</c:v>
                </c:pt>
                <c:pt idx="16">
                  <c:v>0.9794108027336289</c:v>
                </c:pt>
                <c:pt idx="17">
                  <c:v>1.2323061337136854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0.95243035765821715</c:v>
                </c:pt>
                <c:pt idx="1">
                  <c:v>1.0218090622160287</c:v>
                </c:pt>
                <c:pt idx="2">
                  <c:v>0.95081508196056319</c:v>
                </c:pt>
                <c:pt idx="3">
                  <c:v>1.0044467318749415</c:v>
                </c:pt>
                <c:pt idx="4">
                  <c:v>1.0142980108221231</c:v>
                </c:pt>
                <c:pt idx="5">
                  <c:v>0.95386879936127955</c:v>
                </c:pt>
                <c:pt idx="6">
                  <c:v>0.94993611265074884</c:v>
                </c:pt>
                <c:pt idx="7">
                  <c:v>0.99889186570207067</c:v>
                </c:pt>
                <c:pt idx="8">
                  <c:v>0.99031443399354724</c:v>
                </c:pt>
                <c:pt idx="9">
                  <c:v>0.9850934944015084</c:v>
                </c:pt>
                <c:pt idx="10">
                  <c:v>0.99199932122888246</c:v>
                </c:pt>
                <c:pt idx="11">
                  <c:v>1.0462215146862759</c:v>
                </c:pt>
                <c:pt idx="12">
                  <c:v>1.0007351412321424</c:v>
                </c:pt>
                <c:pt idx="13">
                  <c:v>1.1180278263398111</c:v>
                </c:pt>
                <c:pt idx="14">
                  <c:v>0.96865769802334889</c:v>
                </c:pt>
                <c:pt idx="15">
                  <c:v>0.95845638130113819</c:v>
                </c:pt>
                <c:pt idx="16">
                  <c:v>0.98252059604210573</c:v>
                </c:pt>
                <c:pt idx="17">
                  <c:v>1.078620821814527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0.90518365178681071</c:v>
                </c:pt>
                <c:pt idx="1">
                  <c:v>0.83014781974876817</c:v>
                </c:pt>
                <c:pt idx="2">
                  <c:v>0.8407338077673685</c:v>
                </c:pt>
                <c:pt idx="3">
                  <c:v>0.82607744741195543</c:v>
                </c:pt>
                <c:pt idx="4">
                  <c:v>0.89550318603585721</c:v>
                </c:pt>
                <c:pt idx="5">
                  <c:v>0.82955075556893954</c:v>
                </c:pt>
                <c:pt idx="6">
                  <c:v>0.75910753288356658</c:v>
                </c:pt>
                <c:pt idx="7">
                  <c:v>0.81313155539143511</c:v>
                </c:pt>
                <c:pt idx="8">
                  <c:v>0.75697560025067945</c:v>
                </c:pt>
                <c:pt idx="9">
                  <c:v>0.87018894234986277</c:v>
                </c:pt>
                <c:pt idx="10">
                  <c:v>0.97105824594131518</c:v>
                </c:pt>
                <c:pt idx="11">
                  <c:v>1.218483692219593</c:v>
                </c:pt>
                <c:pt idx="12">
                  <c:v>0.91945323652787958</c:v>
                </c:pt>
                <c:pt idx="13">
                  <c:v>0.97768086009807809</c:v>
                </c:pt>
                <c:pt idx="14">
                  <c:v>0.95020430677561585</c:v>
                </c:pt>
                <c:pt idx="15">
                  <c:v>1.2657954708707522</c:v>
                </c:pt>
                <c:pt idx="16">
                  <c:v>1.2727823601823476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0.95431427868231467</c:v>
                </c:pt>
                <c:pt idx="1">
                  <c:v>0.95026952559087152</c:v>
                </c:pt>
                <c:pt idx="2">
                  <c:v>0.95058710523142942</c:v>
                </c:pt>
                <c:pt idx="3">
                  <c:v>0.95014741442076722</c:v>
                </c:pt>
                <c:pt idx="4">
                  <c:v>0.95223018657948411</c:v>
                </c:pt>
                <c:pt idx="5">
                  <c:v>0.95025161366547684</c:v>
                </c:pt>
                <c:pt idx="6">
                  <c:v>0.94813831698491557</c:v>
                </c:pt>
                <c:pt idx="7">
                  <c:v>0.94975903766015146</c:v>
                </c:pt>
                <c:pt idx="8">
                  <c:v>0.94807435900592896</c:v>
                </c:pt>
                <c:pt idx="9">
                  <c:v>0.95147075926890434</c:v>
                </c:pt>
                <c:pt idx="10">
                  <c:v>0.97934662446102649</c:v>
                </c:pt>
                <c:pt idx="11">
                  <c:v>1.0733682940467721</c:v>
                </c:pt>
                <c:pt idx="12">
                  <c:v>0.95973672088392115</c:v>
                </c:pt>
                <c:pt idx="13">
                  <c:v>0.9818632178405966</c:v>
                </c:pt>
                <c:pt idx="14">
                  <c:v>0.97142212757806079</c:v>
                </c:pt>
                <c:pt idx="15">
                  <c:v>1.0913467699342123</c:v>
                </c:pt>
                <c:pt idx="16">
                  <c:v>1.0940017878726189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0.86516537445168429</c:v>
                </c:pt>
                <c:pt idx="1">
                  <c:v>1.0161693612885636</c:v>
                </c:pt>
                <c:pt idx="2">
                  <c:v>0.88058491610150746</c:v>
                </c:pt>
                <c:pt idx="3">
                  <c:v>0.84377372129679451</c:v>
                </c:pt>
                <c:pt idx="4">
                  <c:v>0.75952924721654935</c:v>
                </c:pt>
                <c:pt idx="5">
                  <c:v>0.66544841802991384</c:v>
                </c:pt>
                <c:pt idx="6">
                  <c:v>0.73364246330195315</c:v>
                </c:pt>
                <c:pt idx="7">
                  <c:v>0.77971830217997828</c:v>
                </c:pt>
                <c:pt idx="8">
                  <c:v>0.93121715576598574</c:v>
                </c:pt>
                <c:pt idx="9">
                  <c:v>0.88121003570473599</c:v>
                </c:pt>
                <c:pt idx="10">
                  <c:v>0.87750559555301744</c:v>
                </c:pt>
                <c:pt idx="11">
                  <c:v>0.90859432608649471</c:v>
                </c:pt>
                <c:pt idx="12">
                  <c:v>0.8020337325037431</c:v>
                </c:pt>
                <c:pt idx="13">
                  <c:v>0.82299848072975246</c:v>
                </c:pt>
                <c:pt idx="14">
                  <c:v>0.83262512743505368</c:v>
                </c:pt>
                <c:pt idx="15">
                  <c:v>0.82614469689811854</c:v>
                </c:pt>
                <c:pt idx="16">
                  <c:v>0.73358736881418973</c:v>
                </c:pt>
                <c:pt idx="17">
                  <c:v>0.75603159569928957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0.95132005223195892</c:v>
                </c:pt>
                <c:pt idx="1">
                  <c:v>0.99648884829298079</c:v>
                </c:pt>
                <c:pt idx="2">
                  <c:v>0.95178263848145361</c:v>
                </c:pt>
                <c:pt idx="3">
                  <c:v>0.95067830263731234</c:v>
                </c:pt>
                <c:pt idx="4">
                  <c:v>0.94815096841490498</c:v>
                </c:pt>
                <c:pt idx="5">
                  <c:v>0.94532854353930584</c:v>
                </c:pt>
                <c:pt idx="6">
                  <c:v>0.94737436489746729</c:v>
                </c:pt>
                <c:pt idx="7">
                  <c:v>0.94875664006380778</c:v>
                </c:pt>
                <c:pt idx="8">
                  <c:v>0.96420701019440147</c:v>
                </c:pt>
                <c:pt idx="9">
                  <c:v>0.9518013920695505</c:v>
                </c:pt>
                <c:pt idx="10">
                  <c:v>0.95169025886499914</c:v>
                </c:pt>
                <c:pt idx="11">
                  <c:v>0.95561033491619463</c:v>
                </c:pt>
                <c:pt idx="12">
                  <c:v>0.94942610297352092</c:v>
                </c:pt>
                <c:pt idx="13">
                  <c:v>0.95005504542030117</c:v>
                </c:pt>
                <c:pt idx="14">
                  <c:v>0.95034384482146017</c:v>
                </c:pt>
                <c:pt idx="15">
                  <c:v>0.95014943190535228</c:v>
                </c:pt>
                <c:pt idx="16">
                  <c:v>0.94737271206283424</c:v>
                </c:pt>
                <c:pt idx="17">
                  <c:v>0.9480460388693871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11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11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3944257" cy="910452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3944257" cy="910452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371" sqref="C371"/>
    </sheetView>
  </sheetViews>
  <sheetFormatPr baseColWidth="10" defaultColWidth="11.42578125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5.1406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42" t="s">
        <v>2</v>
      </c>
      <c r="E1" s="242"/>
      <c r="F1" s="242"/>
      <c r="G1" s="243" t="s">
        <v>3</v>
      </c>
      <c r="H1" s="243"/>
      <c r="I1" s="243" t="s">
        <v>4</v>
      </c>
      <c r="J1" s="243"/>
      <c r="K1" s="243"/>
      <c r="L1" s="243"/>
      <c r="M1" s="69" t="s">
        <v>5</v>
      </c>
      <c r="N1" s="244" t="s">
        <v>6</v>
      </c>
      <c r="O1" s="244"/>
      <c r="P1" s="244"/>
      <c r="Q1" s="70" t="s">
        <v>7</v>
      </c>
      <c r="R1" s="236" t="s">
        <v>8</v>
      </c>
      <c r="S1" s="236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7" t="s">
        <v>448</v>
      </c>
      <c r="E2" s="238"/>
      <c r="F2" s="238"/>
      <c r="G2" s="239" t="s">
        <v>13</v>
      </c>
      <c r="H2" s="239"/>
      <c r="I2" s="179" t="s">
        <v>14</v>
      </c>
      <c r="J2" s="179"/>
      <c r="K2" s="179"/>
      <c r="L2" s="179"/>
      <c r="M2" s="180" t="str">
        <f>D2</f>
        <v>Jan-Aug</v>
      </c>
      <c r="N2" s="240" t="str">
        <f>D2</f>
        <v>Jan-Aug</v>
      </c>
      <c r="O2" s="241"/>
      <c r="P2" s="241"/>
      <c r="Q2" s="181" t="str">
        <f>RIGHT(N2,4)</f>
        <v>-Aug</v>
      </c>
      <c r="R2" s="245" t="s">
        <v>15</v>
      </c>
      <c r="S2" s="245"/>
      <c r="T2" s="73" t="s">
        <v>16</v>
      </c>
      <c r="U2" s="76" t="str">
        <f>D2</f>
        <v>Jan-Aug</v>
      </c>
      <c r="V2" s="74" t="str">
        <f>U2</f>
        <v>Jan-Aug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1" t="s">
        <v>20</v>
      </c>
      <c r="H3" s="241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45658</v>
      </c>
      <c r="V3" s="74"/>
      <c r="X3" s="184"/>
      <c r="Y3" s="179"/>
    </row>
    <row r="4" spans="2:27">
      <c r="B4" s="183"/>
      <c r="C4" s="77">
        <f>J367</f>
        <v>-255.82106349858964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200">
        <v>301</v>
      </c>
      <c r="C7" t="s">
        <v>35</v>
      </c>
      <c r="D7" s="1">
        <v>25201904.782000002</v>
      </c>
      <c r="E7" s="86">
        <f>D7/T7*1000</f>
        <v>34795.323395325075</v>
      </c>
      <c r="F7" s="87">
        <f t="shared" ref="F7:F70" si="0">E7/E$365</f>
        <v>1.3188021557799843</v>
      </c>
      <c r="G7" s="189">
        <f>($E$365+$Y$365-E7-Y7)*0.62</f>
        <v>-5213.9284924566209</v>
      </c>
      <c r="H7" s="189">
        <f>G7*T7/1000</f>
        <v>-3776396.2678014059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-255.82106349858964</v>
      </c>
      <c r="L7" s="88">
        <f t="shared" ref="L7:L70" si="3">K7*T7/1000</f>
        <v>-185288.63808139347</v>
      </c>
      <c r="M7" s="89">
        <f>+H7+L7</f>
        <v>-3961684.9058827995</v>
      </c>
      <c r="N7" s="89">
        <f>D7+M7</f>
        <v>21240219.876117203</v>
      </c>
      <c r="O7" s="89">
        <f>N7/T7*1000</f>
        <v>29325.57383936987</v>
      </c>
      <c r="P7" s="90">
        <f t="shared" ref="P7:P70" si="4">O7/O$365</f>
        <v>1.111489310199721</v>
      </c>
      <c r="Q7" s="227">
        <v>-146553.13369609974</v>
      </c>
      <c r="R7" s="90">
        <f>(D7-U7)/U7</f>
        <v>4.1788121520194677E-2</v>
      </c>
      <c r="S7" s="90">
        <f>(E7-V7)/V7</f>
        <v>3.2323727645361476E-2</v>
      </c>
      <c r="T7" s="92">
        <v>724290</v>
      </c>
      <c r="U7" s="1">
        <v>24191008</v>
      </c>
      <c r="V7" s="1">
        <v>33705.825472683951</v>
      </c>
      <c r="W7" s="196"/>
      <c r="X7" s="1">
        <v>0</v>
      </c>
      <c r="Y7" s="89">
        <f>X7*1000/T7</f>
        <v>0</v>
      </c>
      <c r="Z7" s="1"/>
      <c r="AA7" s="1"/>
    </row>
    <row r="8" spans="2:27" ht="24.95" customHeight="1">
      <c r="B8" s="200">
        <v>1101</v>
      </c>
      <c r="C8" t="s">
        <v>36</v>
      </c>
      <c r="D8" s="1">
        <v>417594.30099999998</v>
      </c>
      <c r="E8" s="86">
        <f t="shared" ref="E8:E71" si="5">D8/T8*1000</f>
        <v>27160.604943089427</v>
      </c>
      <c r="F8" s="87">
        <f>E8/E$365</f>
        <v>1.0294332932122527</v>
      </c>
      <c r="G8" s="189">
        <f t="shared" ref="G8:G71" si="6">($E$365+$Y$365-E8-Y8)*0.62</f>
        <v>-480.40305207051921</v>
      </c>
      <c r="H8" s="189">
        <f t="shared" ref="H8:H70" si="7">G8*T8/1000</f>
        <v>-7386.1969255842323</v>
      </c>
      <c r="I8" s="189">
        <f t="shared" si="1"/>
        <v>0</v>
      </c>
      <c r="J8" s="88">
        <f t="shared" si="2"/>
        <v>0</v>
      </c>
      <c r="K8" s="189">
        <f t="shared" ref="K8:K71" si="8">I8+J$367</f>
        <v>-255.82106349858964</v>
      </c>
      <c r="L8" s="88">
        <f t="shared" si="3"/>
        <v>-3933.2488512908153</v>
      </c>
      <c r="M8" s="89">
        <f t="shared" ref="M8:M71" si="9">+H8+L8</f>
        <v>-11319.445776875047</v>
      </c>
      <c r="N8" s="89">
        <f t="shared" ref="N8:N71" si="10">D8+M8</f>
        <v>406274.85522312491</v>
      </c>
      <c r="O8" s="89">
        <f t="shared" ref="O8:O71" si="11">N8/T8*1000</f>
        <v>26424.380827520319</v>
      </c>
      <c r="P8" s="90">
        <f t="shared" si="4"/>
        <v>1.0015291424239827</v>
      </c>
      <c r="Q8" s="227">
        <v>1334.8009214223403</v>
      </c>
      <c r="R8" s="90">
        <f t="shared" ref="R8:S71" si="12">(D8-U8)/U8</f>
        <v>0.14342358452852294</v>
      </c>
      <c r="S8" s="90">
        <f t="shared" si="12"/>
        <v>0.13197075642983078</v>
      </c>
      <c r="T8" s="92">
        <v>15375</v>
      </c>
      <c r="U8" s="1">
        <v>365214</v>
      </c>
      <c r="V8" s="1">
        <v>23994.087116483803</v>
      </c>
      <c r="W8" s="196"/>
      <c r="X8" s="89">
        <v>0</v>
      </c>
      <c r="Y8" s="89">
        <f t="shared" ref="Y8:Y71" si="13">X8*1000/T8</f>
        <v>0</v>
      </c>
    </row>
    <row r="9" spans="2:27">
      <c r="B9" s="200">
        <v>1103</v>
      </c>
      <c r="C9" t="s">
        <v>37</v>
      </c>
      <c r="D9" s="1">
        <v>5021374.4780000001</v>
      </c>
      <c r="E9" s="86">
        <f t="shared" si="5"/>
        <v>33448.402163559214</v>
      </c>
      <c r="F9" s="87">
        <f t="shared" si="0"/>
        <v>1.2677515417668004</v>
      </c>
      <c r="G9" s="189">
        <f t="shared" si="6"/>
        <v>-4378.8373287617869</v>
      </c>
      <c r="H9" s="189">
        <f t="shared" si="7"/>
        <v>-657364.19630570582</v>
      </c>
      <c r="I9" s="189">
        <f t="shared" si="1"/>
        <v>0</v>
      </c>
      <c r="J9" s="88">
        <f t="shared" si="2"/>
        <v>0</v>
      </c>
      <c r="K9" s="189">
        <f t="shared" si="8"/>
        <v>-255.82106349858964</v>
      </c>
      <c r="L9" s="88">
        <f t="shared" si="3"/>
        <v>-38404.625515598775</v>
      </c>
      <c r="M9" s="89">
        <f t="shared" si="9"/>
        <v>-695768.82182130462</v>
      </c>
      <c r="N9" s="89">
        <f t="shared" si="10"/>
        <v>4325605.6561786951</v>
      </c>
      <c r="O9" s="89">
        <f t="shared" si="11"/>
        <v>28813.743771298836</v>
      </c>
      <c r="P9" s="90">
        <f t="shared" si="4"/>
        <v>1.0920900768747108</v>
      </c>
      <c r="Q9" s="227">
        <v>-13866.809515786474</v>
      </c>
      <c r="R9" s="93">
        <f t="shared" si="12"/>
        <v>7.7307973179370548E-2</v>
      </c>
      <c r="S9" s="93">
        <f t="shared" si="12"/>
        <v>6.9593591830957327E-2</v>
      </c>
      <c r="T9" s="92">
        <v>150123</v>
      </c>
      <c r="U9" s="1">
        <v>4661039</v>
      </c>
      <c r="V9" s="1">
        <v>31272.066716762387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0">
        <v>1106</v>
      </c>
      <c r="C10" t="s">
        <v>38</v>
      </c>
      <c r="D10" s="1">
        <v>1044348.924</v>
      </c>
      <c r="E10" s="86">
        <f>D10/T10*1000</f>
        <v>27167.57951145912</v>
      </c>
      <c r="F10" s="87">
        <f t="shared" si="0"/>
        <v>1.0296976412597498</v>
      </c>
      <c r="G10" s="189">
        <f t="shared" si="6"/>
        <v>-484.72728445972876</v>
      </c>
      <c r="H10" s="189">
        <f t="shared" si="7"/>
        <v>-18633.401541916435</v>
      </c>
      <c r="I10" s="189">
        <f t="shared" si="1"/>
        <v>0</v>
      </c>
      <c r="J10" s="88">
        <f t="shared" si="2"/>
        <v>0</v>
      </c>
      <c r="K10" s="189">
        <f t="shared" si="8"/>
        <v>-255.82106349858964</v>
      </c>
      <c r="L10" s="88">
        <f t="shared" si="3"/>
        <v>-9834.0175019492835</v>
      </c>
      <c r="M10" s="89">
        <f t="shared" si="9"/>
        <v>-28467.419043865717</v>
      </c>
      <c r="N10" s="89">
        <f t="shared" si="10"/>
        <v>1015881.5049561342</v>
      </c>
      <c r="O10" s="89">
        <f t="shared" si="11"/>
        <v>26427.0311635008</v>
      </c>
      <c r="P10" s="90">
        <f t="shared" si="4"/>
        <v>1.0016295946820317</v>
      </c>
      <c r="Q10" s="227">
        <v>889.55421906305128</v>
      </c>
      <c r="R10" s="93">
        <f t="shared" si="12"/>
        <v>0.10494639414785675</v>
      </c>
      <c r="S10" s="93">
        <f t="shared" si="12"/>
        <v>0.10066354477536306</v>
      </c>
      <c r="T10" s="92">
        <v>38441</v>
      </c>
      <c r="U10" s="1">
        <v>945158</v>
      </c>
      <c r="V10" s="1">
        <v>24682.910268463387</v>
      </c>
      <c r="W10" s="196"/>
      <c r="X10" s="89">
        <v>0</v>
      </c>
      <c r="Y10" s="89">
        <f t="shared" si="13"/>
        <v>0</v>
      </c>
      <c r="Z10" s="1"/>
    </row>
    <row r="11" spans="2:27">
      <c r="B11" s="200">
        <v>1108</v>
      </c>
      <c r="C11" t="s">
        <v>39</v>
      </c>
      <c r="D11" s="1">
        <v>2295774.4109999998</v>
      </c>
      <c r="E11" s="86">
        <f t="shared" si="5"/>
        <v>27038.375783200638</v>
      </c>
      <c r="F11" s="87">
        <f t="shared" si="0"/>
        <v>1.0248005993950666</v>
      </c>
      <c r="G11" s="189">
        <f t="shared" si="6"/>
        <v>-404.62097293946965</v>
      </c>
      <c r="H11" s="189">
        <f t="shared" si="7"/>
        <v>-34355.557570344492</v>
      </c>
      <c r="I11" s="189">
        <f t="shared" si="1"/>
        <v>0</v>
      </c>
      <c r="J11" s="88">
        <f t="shared" si="2"/>
        <v>0</v>
      </c>
      <c r="K11" s="189">
        <f t="shared" si="8"/>
        <v>-255.82106349858964</v>
      </c>
      <c r="L11" s="88">
        <f t="shared" si="3"/>
        <v>-21721.25485953825</v>
      </c>
      <c r="M11" s="89">
        <f t="shared" si="9"/>
        <v>-56076.812429882746</v>
      </c>
      <c r="N11" s="89">
        <f t="shared" si="10"/>
        <v>2239697.5985701173</v>
      </c>
      <c r="O11" s="89">
        <f t="shared" si="11"/>
        <v>26377.933746762585</v>
      </c>
      <c r="P11" s="90">
        <f t="shared" si="4"/>
        <v>0.9997687187734523</v>
      </c>
      <c r="Q11" s="227">
        <v>3409.6054386163596</v>
      </c>
      <c r="R11" s="93">
        <f t="shared" si="12"/>
        <v>0.13262731764931077</v>
      </c>
      <c r="S11" s="93">
        <f t="shared" si="12"/>
        <v>0.11653992252652989</v>
      </c>
      <c r="T11" s="92">
        <v>84908</v>
      </c>
      <c r="U11" s="1">
        <v>2026946</v>
      </c>
      <c r="V11" s="1">
        <v>24216.219445174549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0">
        <v>1111</v>
      </c>
      <c r="C12" t="s">
        <v>40</v>
      </c>
      <c r="D12" s="1">
        <v>75290.865999999995</v>
      </c>
      <c r="E12" s="86">
        <f t="shared" si="5"/>
        <v>22334.87570453871</v>
      </c>
      <c r="F12" s="87">
        <f t="shared" si="0"/>
        <v>0.84652991706871483</v>
      </c>
      <c r="G12" s="189">
        <f t="shared" si="6"/>
        <v>2511.5490758309256</v>
      </c>
      <c r="H12" s="189">
        <f t="shared" si="7"/>
        <v>8466.4319346260509</v>
      </c>
      <c r="I12" s="189">
        <f t="shared" si="1"/>
        <v>494.30831628750292</v>
      </c>
      <c r="J12" s="88">
        <f t="shared" si="2"/>
        <v>1666.3133342051722</v>
      </c>
      <c r="K12" s="189">
        <f t="shared" si="8"/>
        <v>238.48725278891328</v>
      </c>
      <c r="L12" s="88">
        <f t="shared" si="3"/>
        <v>803.94052915142663</v>
      </c>
      <c r="M12" s="89">
        <f t="shared" si="9"/>
        <v>9270.3724637774776</v>
      </c>
      <c r="N12" s="89">
        <f t="shared" si="10"/>
        <v>84561.238463777467</v>
      </c>
      <c r="O12" s="89">
        <f t="shared" si="11"/>
        <v>25084.912033158547</v>
      </c>
      <c r="P12" s="90">
        <f t="shared" si="4"/>
        <v>0.95076098851046986</v>
      </c>
      <c r="Q12" s="227">
        <v>42.448011950409636</v>
      </c>
      <c r="R12" s="93">
        <f t="shared" si="12"/>
        <v>9.1203600104350774E-2</v>
      </c>
      <c r="S12" s="93">
        <f t="shared" si="12"/>
        <v>8.3434722500522723E-2</v>
      </c>
      <c r="T12" s="92">
        <v>3371</v>
      </c>
      <c r="U12" s="1">
        <v>68998</v>
      </c>
      <c r="V12" s="1">
        <v>20614.878996115924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0">
        <v>1112</v>
      </c>
      <c r="C13" t="s">
        <v>41</v>
      </c>
      <c r="D13" s="1">
        <v>74866.092999999993</v>
      </c>
      <c r="E13" s="86">
        <f t="shared" si="5"/>
        <v>22972.10586069346</v>
      </c>
      <c r="F13" s="87">
        <f t="shared" si="0"/>
        <v>0.8706820278025903</v>
      </c>
      <c r="G13" s="189">
        <f t="shared" si="6"/>
        <v>2116.4663790149802</v>
      </c>
      <c r="H13" s="189">
        <f t="shared" si="7"/>
        <v>6897.5639292098213</v>
      </c>
      <c r="I13" s="189">
        <f t="shared" si="1"/>
        <v>271.27776163334033</v>
      </c>
      <c r="J13" s="88">
        <f t="shared" si="2"/>
        <v>884.09422516305619</v>
      </c>
      <c r="K13" s="189">
        <f t="shared" si="8"/>
        <v>15.456698134750695</v>
      </c>
      <c r="L13" s="88">
        <f t="shared" si="3"/>
        <v>50.373379221152511</v>
      </c>
      <c r="M13" s="89">
        <f t="shared" si="9"/>
        <v>6947.9373084309736</v>
      </c>
      <c r="N13" s="89">
        <f t="shared" si="10"/>
        <v>81814.030308430971</v>
      </c>
      <c r="O13" s="89">
        <f t="shared" si="11"/>
        <v>25104.028937843192</v>
      </c>
      <c r="P13" s="90">
        <f t="shared" si="4"/>
        <v>0.95148555183248618</v>
      </c>
      <c r="Q13" s="227">
        <v>153.04855409563879</v>
      </c>
      <c r="R13" s="93">
        <f t="shared" si="12"/>
        <v>6.352946273830147E-2</v>
      </c>
      <c r="S13" s="93">
        <f t="shared" si="12"/>
        <v>5.2760370295722732E-2</v>
      </c>
      <c r="T13" s="92">
        <v>3259</v>
      </c>
      <c r="U13" s="1">
        <v>70394</v>
      </c>
      <c r="V13" s="1">
        <v>21820.83075015499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0">
        <v>1114</v>
      </c>
      <c r="C14" t="s">
        <v>42</v>
      </c>
      <c r="D14" s="1">
        <v>70028.513999999996</v>
      </c>
      <c r="E14" s="86">
        <f t="shared" si="5"/>
        <v>24106.201032702233</v>
      </c>
      <c r="F14" s="87">
        <f t="shared" si="0"/>
        <v>0.9136661708356103</v>
      </c>
      <c r="G14" s="189">
        <f t="shared" si="6"/>
        <v>1413.3273723695415</v>
      </c>
      <c r="H14" s="189">
        <f t="shared" si="7"/>
        <v>4105.7160167335187</v>
      </c>
      <c r="I14" s="189">
        <f t="shared" si="1"/>
        <v>0</v>
      </c>
      <c r="J14" s="88">
        <f t="shared" si="2"/>
        <v>0</v>
      </c>
      <c r="K14" s="189">
        <f t="shared" si="8"/>
        <v>-255.82106349858964</v>
      </c>
      <c r="L14" s="88">
        <f t="shared" si="3"/>
        <v>-743.16018946340284</v>
      </c>
      <c r="M14" s="89">
        <f t="shared" si="9"/>
        <v>3362.555827270116</v>
      </c>
      <c r="N14" s="89">
        <f t="shared" si="10"/>
        <v>73391.069827270112</v>
      </c>
      <c r="O14" s="89">
        <f t="shared" si="11"/>
        <v>25263.707341573187</v>
      </c>
      <c r="P14" s="90">
        <f t="shared" si="4"/>
        <v>0.95753763592085872</v>
      </c>
      <c r="Q14" s="227">
        <v>401.89659107199395</v>
      </c>
      <c r="R14" s="93">
        <f t="shared" si="12"/>
        <v>0.11636585949082555</v>
      </c>
      <c r="S14" s="93">
        <f t="shared" si="12"/>
        <v>0.11137007423320729</v>
      </c>
      <c r="T14" s="92">
        <v>2905</v>
      </c>
      <c r="U14" s="1">
        <v>62729</v>
      </c>
      <c r="V14" s="1">
        <v>21690.525587828492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0">
        <v>1119</v>
      </c>
      <c r="C15" t="s">
        <v>43</v>
      </c>
      <c r="D15" s="1">
        <v>464296.33899999998</v>
      </c>
      <c r="E15" s="86">
        <f t="shared" si="5"/>
        <v>23137.30697164499</v>
      </c>
      <c r="F15" s="87">
        <f t="shared" si="0"/>
        <v>0.87694343192247259</v>
      </c>
      <c r="G15" s="189">
        <f t="shared" si="6"/>
        <v>2014.041690225032</v>
      </c>
      <c r="H15" s="189">
        <f t="shared" si="7"/>
        <v>40415.774597745716</v>
      </c>
      <c r="I15" s="189">
        <f t="shared" si="1"/>
        <v>213.45737280030497</v>
      </c>
      <c r="J15" s="88">
        <f t="shared" si="2"/>
        <v>4283.4490999837199</v>
      </c>
      <c r="K15" s="189">
        <f t="shared" si="8"/>
        <v>-42.363690698284671</v>
      </c>
      <c r="L15" s="88">
        <f t="shared" si="3"/>
        <v>-850.11218124247853</v>
      </c>
      <c r="M15" s="89">
        <f t="shared" si="9"/>
        <v>39565.662416503241</v>
      </c>
      <c r="N15" s="89">
        <f t="shared" si="10"/>
        <v>503862.00141650322</v>
      </c>
      <c r="O15" s="89">
        <f t="shared" si="11"/>
        <v>25108.984971171736</v>
      </c>
      <c r="P15" s="90">
        <f t="shared" si="4"/>
        <v>0.95167339395608264</v>
      </c>
      <c r="Q15" s="227">
        <v>833.05175144419627</v>
      </c>
      <c r="R15" s="93">
        <f t="shared" si="12"/>
        <v>0.15070098143696245</v>
      </c>
      <c r="S15" s="93">
        <f t="shared" si="12"/>
        <v>0.13693867339167079</v>
      </c>
      <c r="T15" s="92">
        <v>20067</v>
      </c>
      <c r="U15" s="1">
        <v>403490</v>
      </c>
      <c r="V15" s="1">
        <v>20350.532102688252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0">
        <v>1120</v>
      </c>
      <c r="C16" t="s">
        <v>44</v>
      </c>
      <c r="D16" s="1">
        <v>534728.27899999998</v>
      </c>
      <c r="E16" s="86">
        <f t="shared" si="5"/>
        <v>25239.699754554895</v>
      </c>
      <c r="F16" s="87">
        <f t="shared" si="0"/>
        <v>0.95662770738951375</v>
      </c>
      <c r="G16" s="189">
        <f t="shared" si="6"/>
        <v>710.55816482089097</v>
      </c>
      <c r="H16" s="189">
        <f t="shared" si="7"/>
        <v>15053.885279895398</v>
      </c>
      <c r="I16" s="189">
        <f t="shared" si="1"/>
        <v>0</v>
      </c>
      <c r="J16" s="88">
        <f t="shared" si="2"/>
        <v>0</v>
      </c>
      <c r="K16" s="189">
        <f t="shared" si="8"/>
        <v>-255.82106349858964</v>
      </c>
      <c r="L16" s="88">
        <f t="shared" si="3"/>
        <v>-5419.8250512811201</v>
      </c>
      <c r="M16" s="89">
        <f t="shared" si="9"/>
        <v>9634.0602286142785</v>
      </c>
      <c r="N16" s="89">
        <f t="shared" si="10"/>
        <v>544362.33922861423</v>
      </c>
      <c r="O16" s="89">
        <f t="shared" si="11"/>
        <v>25694.436855877193</v>
      </c>
      <c r="P16" s="90">
        <f t="shared" si="4"/>
        <v>0.97386301981134182</v>
      </c>
      <c r="Q16" s="227">
        <v>1475.9351079969356</v>
      </c>
      <c r="R16" s="93">
        <f t="shared" si="12"/>
        <v>0.125547070722379</v>
      </c>
      <c r="S16" s="93">
        <f t="shared" si="12"/>
        <v>0.11035276966382139</v>
      </c>
      <c r="T16" s="92">
        <v>21186</v>
      </c>
      <c r="U16" s="1">
        <v>475083</v>
      </c>
      <c r="V16" s="1">
        <v>22731.244019138758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0">
        <v>1121</v>
      </c>
      <c r="C17" t="s">
        <v>45</v>
      </c>
      <c r="D17" s="1">
        <v>526828.08400000003</v>
      </c>
      <c r="E17" s="86">
        <f t="shared" si="5"/>
        <v>26136.234757156322</v>
      </c>
      <c r="F17" s="87">
        <f t="shared" si="0"/>
        <v>0.9906079144630261</v>
      </c>
      <c r="G17" s="189">
        <f t="shared" si="6"/>
        <v>154.70646320800589</v>
      </c>
      <c r="H17" s="189">
        <f t="shared" si="7"/>
        <v>3118.4181788837745</v>
      </c>
      <c r="I17" s="189">
        <f t="shared" si="1"/>
        <v>0</v>
      </c>
      <c r="J17" s="88">
        <f t="shared" si="2"/>
        <v>0</v>
      </c>
      <c r="K17" s="189">
        <f t="shared" si="8"/>
        <v>-255.82106349858964</v>
      </c>
      <c r="L17" s="88">
        <f t="shared" si="3"/>
        <v>-5156.5851769410719</v>
      </c>
      <c r="M17" s="89">
        <f t="shared" si="9"/>
        <v>-2038.1669980572974</v>
      </c>
      <c r="N17" s="89">
        <f t="shared" si="10"/>
        <v>524789.91700194275</v>
      </c>
      <c r="O17" s="89">
        <f t="shared" si="11"/>
        <v>26035.120156865742</v>
      </c>
      <c r="P17" s="90">
        <f t="shared" si="4"/>
        <v>0.98677549849927682</v>
      </c>
      <c r="Q17" s="227">
        <v>191.81322884614201</v>
      </c>
      <c r="R17" s="93">
        <f t="shared" si="12"/>
        <v>0.11249138752040416</v>
      </c>
      <c r="S17" s="93">
        <f t="shared" si="12"/>
        <v>9.885913208965838E-2</v>
      </c>
      <c r="T17" s="92">
        <v>20157</v>
      </c>
      <c r="U17" s="1">
        <v>473557</v>
      </c>
      <c r="V17" s="1">
        <v>23784.881968859871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0">
        <v>1122</v>
      </c>
      <c r="C18" t="s">
        <v>46</v>
      </c>
      <c r="D18" s="1">
        <v>285862.60100000002</v>
      </c>
      <c r="E18" s="86">
        <f t="shared" si="5"/>
        <v>22803.334476707085</v>
      </c>
      <c r="F18" s="87">
        <f t="shared" si="0"/>
        <v>0.86428530423987415</v>
      </c>
      <c r="G18" s="189">
        <f t="shared" si="6"/>
        <v>2221.1046370865329</v>
      </c>
      <c r="H18" s="189">
        <f t="shared" si="7"/>
        <v>27843.767730516778</v>
      </c>
      <c r="I18" s="189">
        <f t="shared" si="1"/>
        <v>330.34774602857175</v>
      </c>
      <c r="J18" s="88">
        <f t="shared" si="2"/>
        <v>4141.2393442141756</v>
      </c>
      <c r="K18" s="189">
        <f t="shared" si="8"/>
        <v>74.526682529982111</v>
      </c>
      <c r="L18" s="88">
        <f t="shared" si="3"/>
        <v>934.26649219585568</v>
      </c>
      <c r="M18" s="89">
        <f t="shared" si="9"/>
        <v>28778.034222712635</v>
      </c>
      <c r="N18" s="89">
        <f t="shared" si="10"/>
        <v>314640.63522271265</v>
      </c>
      <c r="O18" s="89">
        <f t="shared" si="11"/>
        <v>25098.965796323602</v>
      </c>
      <c r="P18" s="90">
        <f t="shared" si="4"/>
        <v>0.95129365012560485</v>
      </c>
      <c r="Q18" s="227">
        <v>1108.5172406022066</v>
      </c>
      <c r="R18" s="93">
        <f t="shared" si="12"/>
        <v>0.10206563526454587</v>
      </c>
      <c r="S18" s="93">
        <f t="shared" si="12"/>
        <v>8.676893611521358E-2</v>
      </c>
      <c r="T18" s="92">
        <v>12536</v>
      </c>
      <c r="U18" s="1">
        <v>259388</v>
      </c>
      <c r="V18" s="1">
        <v>20982.688885293639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0">
        <v>1124</v>
      </c>
      <c r="C19" t="s">
        <v>47</v>
      </c>
      <c r="D19" s="1">
        <v>967283.47499999998</v>
      </c>
      <c r="E19" s="86">
        <f t="shared" si="5"/>
        <v>33179.551847151241</v>
      </c>
      <c r="F19" s="87">
        <f t="shared" si="0"/>
        <v>1.2575616558205585</v>
      </c>
      <c r="G19" s="189">
        <f t="shared" si="6"/>
        <v>-4212.150132588843</v>
      </c>
      <c r="H19" s="189">
        <f t="shared" si="7"/>
        <v>-122796.81281536254</v>
      </c>
      <c r="I19" s="189">
        <f t="shared" si="1"/>
        <v>0</v>
      </c>
      <c r="J19" s="88">
        <f t="shared" si="2"/>
        <v>0</v>
      </c>
      <c r="K19" s="189">
        <f t="shared" si="8"/>
        <v>-255.82106349858964</v>
      </c>
      <c r="L19" s="88">
        <f t="shared" si="3"/>
        <v>-7457.9514641743835</v>
      </c>
      <c r="M19" s="89">
        <f t="shared" si="9"/>
        <v>-130254.76427953693</v>
      </c>
      <c r="N19" s="89">
        <f t="shared" si="10"/>
        <v>837028.71072046307</v>
      </c>
      <c r="O19" s="89">
        <f t="shared" si="11"/>
        <v>28711.580651063807</v>
      </c>
      <c r="P19" s="90">
        <f t="shared" si="4"/>
        <v>1.088217920215139</v>
      </c>
      <c r="Q19" s="227">
        <v>-2111.4667729220819</v>
      </c>
      <c r="R19" s="93">
        <f t="shared" si="12"/>
        <v>0.10045754582284297</v>
      </c>
      <c r="S19" s="93">
        <f t="shared" si="12"/>
        <v>8.2791640720620688E-2</v>
      </c>
      <c r="T19" s="92">
        <v>29153</v>
      </c>
      <c r="U19" s="1">
        <v>878983</v>
      </c>
      <c r="V19" s="1">
        <v>30642.600662367091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0">
        <v>1127</v>
      </c>
      <c r="C20" t="s">
        <v>48</v>
      </c>
      <c r="D20" s="1">
        <v>341799.97100000002</v>
      </c>
      <c r="E20" s="86">
        <f t="shared" si="5"/>
        <v>28978.378211106403</v>
      </c>
      <c r="F20" s="87">
        <f t="shared" si="0"/>
        <v>1.0983300031908731</v>
      </c>
      <c r="G20" s="189">
        <f t="shared" si="6"/>
        <v>-1607.422478241044</v>
      </c>
      <c r="H20" s="189">
        <f t="shared" si="7"/>
        <v>-18959.548130853113</v>
      </c>
      <c r="I20" s="189">
        <f t="shared" si="1"/>
        <v>0</v>
      </c>
      <c r="J20" s="88">
        <f t="shared" si="2"/>
        <v>0</v>
      </c>
      <c r="K20" s="189">
        <f t="shared" si="8"/>
        <v>-255.82106349858964</v>
      </c>
      <c r="L20" s="88">
        <f t="shared" si="3"/>
        <v>-3017.4094439658647</v>
      </c>
      <c r="M20" s="89">
        <f t="shared" si="9"/>
        <v>-21976.957574818978</v>
      </c>
      <c r="N20" s="89">
        <f t="shared" si="10"/>
        <v>319823.01342518104</v>
      </c>
      <c r="O20" s="89">
        <f t="shared" si="11"/>
        <v>27115.134669366769</v>
      </c>
      <c r="P20" s="90">
        <f t="shared" si="4"/>
        <v>1.0277098922158585</v>
      </c>
      <c r="Q20" s="227">
        <v>-463.90898034628481</v>
      </c>
      <c r="R20" s="93">
        <f t="shared" si="12"/>
        <v>0.11507296583987714</v>
      </c>
      <c r="S20" s="93">
        <f t="shared" si="12"/>
        <v>0.11006246417056698</v>
      </c>
      <c r="T20" s="92">
        <v>11795</v>
      </c>
      <c r="U20" s="1">
        <v>306527</v>
      </c>
      <c r="V20" s="1">
        <v>26105.177993527508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0">
        <v>1130</v>
      </c>
      <c r="C21" t="s">
        <v>49</v>
      </c>
      <c r="D21" s="1">
        <v>324890.41700000002</v>
      </c>
      <c r="E21" s="86">
        <f t="shared" si="5"/>
        <v>23520.626728444222</v>
      </c>
      <c r="F21" s="87">
        <f t="shared" si="0"/>
        <v>0.89147190507032692</v>
      </c>
      <c r="G21" s="189">
        <f t="shared" si="6"/>
        <v>1776.383441009508</v>
      </c>
      <c r="H21" s="189">
        <f t="shared" si="7"/>
        <v>24537.184470664335</v>
      </c>
      <c r="I21" s="189">
        <f t="shared" si="1"/>
        <v>79.295457920573782</v>
      </c>
      <c r="J21" s="88">
        <f t="shared" si="2"/>
        <v>1095.3081602568857</v>
      </c>
      <c r="K21" s="189">
        <f t="shared" si="8"/>
        <v>-176.52560557801587</v>
      </c>
      <c r="L21" s="88">
        <f t="shared" si="3"/>
        <v>-2438.3481898491332</v>
      </c>
      <c r="M21" s="89">
        <f t="shared" si="9"/>
        <v>22098.836280815201</v>
      </c>
      <c r="N21" s="89">
        <f t="shared" si="10"/>
        <v>346989.2532808152</v>
      </c>
      <c r="O21" s="89">
        <f t="shared" si="11"/>
        <v>25120.484563875711</v>
      </c>
      <c r="P21" s="90">
        <f t="shared" si="4"/>
        <v>0.95210924815051823</v>
      </c>
      <c r="Q21" s="227">
        <v>1719.4065546249149</v>
      </c>
      <c r="R21" s="93">
        <f t="shared" si="12"/>
        <v>0.12498629477657167</v>
      </c>
      <c r="S21" s="94">
        <f t="shared" si="12"/>
        <v>0.1160274522061365</v>
      </c>
      <c r="T21" s="92">
        <v>13813</v>
      </c>
      <c r="U21" s="1">
        <v>288795</v>
      </c>
      <c r="V21" s="1">
        <v>21075.311975479821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0">
        <v>1133</v>
      </c>
      <c r="C22" t="s">
        <v>50</v>
      </c>
      <c r="D22" s="1">
        <v>90492.615000000005</v>
      </c>
      <c r="E22" s="86">
        <f t="shared" si="5"/>
        <v>33753.306602014178</v>
      </c>
      <c r="F22" s="87">
        <f t="shared" si="0"/>
        <v>1.2793079404866157</v>
      </c>
      <c r="G22" s="189">
        <f t="shared" si="6"/>
        <v>-4567.8780806038649</v>
      </c>
      <c r="H22" s="189">
        <f t="shared" si="7"/>
        <v>-12246.481134098962</v>
      </c>
      <c r="I22" s="189">
        <f t="shared" si="1"/>
        <v>0</v>
      </c>
      <c r="J22" s="88">
        <f t="shared" si="2"/>
        <v>0</v>
      </c>
      <c r="K22" s="189">
        <f t="shared" si="8"/>
        <v>-255.82106349858964</v>
      </c>
      <c r="L22" s="88">
        <f t="shared" si="3"/>
        <v>-685.85627123971881</v>
      </c>
      <c r="M22" s="89">
        <f t="shared" si="9"/>
        <v>-12932.33740533868</v>
      </c>
      <c r="N22" s="89">
        <f t="shared" si="10"/>
        <v>77560.277594661326</v>
      </c>
      <c r="O22" s="89">
        <f t="shared" si="11"/>
        <v>28929.607457911723</v>
      </c>
      <c r="P22" s="90">
        <f t="shared" si="4"/>
        <v>1.0964815083882407</v>
      </c>
      <c r="Q22" s="227">
        <v>-291.81938139622252</v>
      </c>
      <c r="R22" s="93">
        <f t="shared" si="12"/>
        <v>0.11530639535600287</v>
      </c>
      <c r="S22" s="94">
        <f t="shared" si="12"/>
        <v>9.9498248014142379E-2</v>
      </c>
      <c r="T22" s="92">
        <v>2681</v>
      </c>
      <c r="U22" s="1">
        <v>81137</v>
      </c>
      <c r="V22" s="1">
        <v>30698.827090427545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0">
        <v>1134</v>
      </c>
      <c r="C23" t="s">
        <v>51</v>
      </c>
      <c r="D23" s="1">
        <v>137164.31</v>
      </c>
      <c r="E23" s="86">
        <f t="shared" si="5"/>
        <v>34822.114749936532</v>
      </c>
      <c r="F23" s="87">
        <f t="shared" si="0"/>
        <v>1.3198175938552805</v>
      </c>
      <c r="G23" s="189">
        <f t="shared" si="6"/>
        <v>-5230.5391323157246</v>
      </c>
      <c r="H23" s="189">
        <f t="shared" si="7"/>
        <v>-20603.093642191641</v>
      </c>
      <c r="I23" s="189">
        <f t="shared" si="1"/>
        <v>0</v>
      </c>
      <c r="J23" s="88">
        <f t="shared" si="2"/>
        <v>0</v>
      </c>
      <c r="K23" s="189">
        <f t="shared" si="8"/>
        <v>-255.82106349858964</v>
      </c>
      <c r="L23" s="88">
        <f t="shared" si="3"/>
        <v>-1007.6791691209446</v>
      </c>
      <c r="M23" s="89">
        <f t="shared" si="9"/>
        <v>-21610.772811312585</v>
      </c>
      <c r="N23" s="89">
        <f t="shared" si="10"/>
        <v>115553.53718868742</v>
      </c>
      <c r="O23" s="89">
        <f t="shared" si="11"/>
        <v>29335.754554122217</v>
      </c>
      <c r="P23" s="90">
        <f t="shared" si="4"/>
        <v>1.1118751766683332</v>
      </c>
      <c r="Q23" s="227">
        <v>404.01771237608409</v>
      </c>
      <c r="R23" s="93">
        <f t="shared" si="12"/>
        <v>2.9878064346585558E-2</v>
      </c>
      <c r="S23" s="93">
        <f t="shared" si="12"/>
        <v>1.6805227784684233E-2</v>
      </c>
      <c r="T23" s="92">
        <v>3939</v>
      </c>
      <c r="U23" s="1">
        <v>133185</v>
      </c>
      <c r="V23" s="1">
        <v>34246.592954487016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0">
        <v>1135</v>
      </c>
      <c r="C24" t="s">
        <v>52</v>
      </c>
      <c r="D24" s="1">
        <v>123273.917</v>
      </c>
      <c r="E24" s="86">
        <f t="shared" si="5"/>
        <v>26798.677608695652</v>
      </c>
      <c r="F24" s="87">
        <f t="shared" si="0"/>
        <v>1.01571562939257</v>
      </c>
      <c r="G24" s="189">
        <f t="shared" si="6"/>
        <v>-256.00810474637882</v>
      </c>
      <c r="H24" s="189">
        <f t="shared" si="7"/>
        <v>-1177.6372818333425</v>
      </c>
      <c r="I24" s="189">
        <f t="shared" si="1"/>
        <v>0</v>
      </c>
      <c r="J24" s="88">
        <f t="shared" si="2"/>
        <v>0</v>
      </c>
      <c r="K24" s="189">
        <f t="shared" si="8"/>
        <v>-255.82106349858964</v>
      </c>
      <c r="L24" s="88">
        <f t="shared" si="3"/>
        <v>-1176.7768920935123</v>
      </c>
      <c r="M24" s="89">
        <f t="shared" si="9"/>
        <v>-2354.4141739268548</v>
      </c>
      <c r="N24" s="89">
        <f t="shared" si="10"/>
        <v>120919.50282607315</v>
      </c>
      <c r="O24" s="89">
        <f t="shared" si="11"/>
        <v>26286.848440450682</v>
      </c>
      <c r="P24" s="90">
        <f t="shared" si="4"/>
        <v>0.99631643017250326</v>
      </c>
      <c r="Q24" s="227">
        <v>659.81504104342093</v>
      </c>
      <c r="R24" s="93">
        <f t="shared" si="12"/>
        <v>9.8766562976299779E-2</v>
      </c>
      <c r="S24" s="93">
        <f t="shared" si="12"/>
        <v>9.2078418679922197E-2</v>
      </c>
      <c r="T24" s="92">
        <v>4600</v>
      </c>
      <c r="U24" s="1">
        <v>112193</v>
      </c>
      <c r="V24" s="1">
        <v>24539.151356080492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0">
        <v>1144</v>
      </c>
      <c r="C25" t="s">
        <v>53</v>
      </c>
      <c r="D25" s="1">
        <v>14988.305</v>
      </c>
      <c r="E25" s="86">
        <f t="shared" si="5"/>
        <v>26295.271929824561</v>
      </c>
      <c r="F25" s="87">
        <f t="shared" si="0"/>
        <v>0.99663569479951253</v>
      </c>
      <c r="G25" s="189">
        <f t="shared" si="6"/>
        <v>56.103416153697836</v>
      </c>
      <c r="H25" s="189">
        <f t="shared" si="7"/>
        <v>31.978947207607767</v>
      </c>
      <c r="I25" s="189">
        <f t="shared" si="1"/>
        <v>0</v>
      </c>
      <c r="J25" s="88">
        <f t="shared" si="2"/>
        <v>0</v>
      </c>
      <c r="K25" s="189">
        <f t="shared" si="8"/>
        <v>-255.82106349858964</v>
      </c>
      <c r="L25" s="88">
        <f t="shared" si="3"/>
        <v>-145.8180061941961</v>
      </c>
      <c r="M25" s="89">
        <f t="shared" si="9"/>
        <v>-113.83905898658833</v>
      </c>
      <c r="N25" s="89">
        <f t="shared" si="10"/>
        <v>14874.465941013412</v>
      </c>
      <c r="O25" s="89">
        <f t="shared" si="11"/>
        <v>26095.554282479672</v>
      </c>
      <c r="P25" s="90">
        <f t="shared" si="4"/>
        <v>0.98906605502714162</v>
      </c>
      <c r="Q25" s="227">
        <v>68.120025477120137</v>
      </c>
      <c r="R25" s="93">
        <f t="shared" si="12"/>
        <v>0.17206013450109481</v>
      </c>
      <c r="S25" s="93">
        <f t="shared" si="12"/>
        <v>0.11859774240104476</v>
      </c>
      <c r="T25" s="92">
        <v>570</v>
      </c>
      <c r="U25" s="1">
        <v>12788</v>
      </c>
      <c r="V25" s="1">
        <v>23507.352941176472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0">
        <v>1145</v>
      </c>
      <c r="C26" t="s">
        <v>54</v>
      </c>
      <c r="D26" s="1">
        <v>23568.128000000001</v>
      </c>
      <c r="E26" s="86">
        <f t="shared" si="5"/>
        <v>26392.080627099665</v>
      </c>
      <c r="F26" s="87">
        <f t="shared" si="0"/>
        <v>1.0003049096883678</v>
      </c>
      <c r="G26" s="189">
        <f t="shared" si="6"/>
        <v>-3.9179761568668616</v>
      </c>
      <c r="H26" s="189">
        <f t="shared" si="7"/>
        <v>-3.4987527080821073</v>
      </c>
      <c r="I26" s="189">
        <f t="shared" si="1"/>
        <v>0</v>
      </c>
      <c r="J26" s="88">
        <f t="shared" si="2"/>
        <v>0</v>
      </c>
      <c r="K26" s="189">
        <f t="shared" si="8"/>
        <v>-255.82106349858964</v>
      </c>
      <c r="L26" s="88">
        <f t="shared" si="3"/>
        <v>-228.44820970424055</v>
      </c>
      <c r="M26" s="89">
        <f t="shared" si="9"/>
        <v>-231.94696241232265</v>
      </c>
      <c r="N26" s="89">
        <f t="shared" si="10"/>
        <v>23336.181037587678</v>
      </c>
      <c r="O26" s="89">
        <f t="shared" si="11"/>
        <v>26132.341587444211</v>
      </c>
      <c r="P26" s="90">
        <f t="shared" si="4"/>
        <v>0.99046035668490662</v>
      </c>
      <c r="Q26" s="227">
        <v>159.68435658081913</v>
      </c>
      <c r="R26" s="93">
        <f t="shared" si="12"/>
        <v>0.16380070119994078</v>
      </c>
      <c r="S26" s="93">
        <f t="shared" si="12"/>
        <v>0.15076821854372649</v>
      </c>
      <c r="T26" s="92">
        <v>893</v>
      </c>
      <c r="U26" s="1">
        <v>20251</v>
      </c>
      <c r="V26" s="1">
        <v>22934.314835787089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0">
        <v>1146</v>
      </c>
      <c r="C27" t="s">
        <v>55</v>
      </c>
      <c r="D27" s="1">
        <v>286409.15500000003</v>
      </c>
      <c r="E27" s="86">
        <f t="shared" si="5"/>
        <v>24448.071276141702</v>
      </c>
      <c r="F27" s="87">
        <f t="shared" si="0"/>
        <v>0.92662363666866465</v>
      </c>
      <c r="G27" s="189">
        <f t="shared" si="6"/>
        <v>1201.3678214370707</v>
      </c>
      <c r="H27" s="189">
        <f t="shared" si="7"/>
        <v>14074.024028135284</v>
      </c>
      <c r="I27" s="189">
        <f t="shared" si="1"/>
        <v>0</v>
      </c>
      <c r="J27" s="88">
        <f t="shared" si="2"/>
        <v>0</v>
      </c>
      <c r="K27" s="189">
        <f t="shared" si="8"/>
        <v>-255.82106349858964</v>
      </c>
      <c r="L27" s="88">
        <f t="shared" si="3"/>
        <v>-2996.9437588859778</v>
      </c>
      <c r="M27" s="89">
        <f t="shared" si="9"/>
        <v>11077.080269249305</v>
      </c>
      <c r="N27" s="89">
        <f t="shared" si="10"/>
        <v>297486.23526924936</v>
      </c>
      <c r="O27" s="89">
        <f t="shared" si="11"/>
        <v>25393.618034080184</v>
      </c>
      <c r="P27" s="90">
        <f t="shared" si="4"/>
        <v>0.96246147293741935</v>
      </c>
      <c r="Q27" s="227">
        <v>1250.7118852007552</v>
      </c>
      <c r="R27" s="93">
        <f t="shared" si="12"/>
        <v>0.14327689648565373</v>
      </c>
      <c r="S27" s="93">
        <f t="shared" si="12"/>
        <v>0.12912622213734659</v>
      </c>
      <c r="T27" s="92">
        <v>11715</v>
      </c>
      <c r="U27" s="1">
        <v>250516</v>
      </c>
      <c r="V27" s="1">
        <v>21652.203975799479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0">
        <v>1149</v>
      </c>
      <c r="C28" t="s">
        <v>56</v>
      </c>
      <c r="D28" s="1">
        <v>1044548.992</v>
      </c>
      <c r="E28" s="86">
        <f t="shared" si="5"/>
        <v>23890.149166342657</v>
      </c>
      <c r="F28" s="87">
        <f t="shared" si="0"/>
        <v>0.90547743627843769</v>
      </c>
      <c r="G28" s="189">
        <f t="shared" si="6"/>
        <v>1547.2795295124786</v>
      </c>
      <c r="H28" s="189">
        <f t="shared" si="7"/>
        <v>67651.702868874097</v>
      </c>
      <c r="I28" s="189">
        <f t="shared" si="1"/>
        <v>0</v>
      </c>
      <c r="J28" s="88">
        <f t="shared" si="2"/>
        <v>0</v>
      </c>
      <c r="K28" s="189">
        <f t="shared" si="8"/>
        <v>-255.82106349858964</v>
      </c>
      <c r="L28" s="88">
        <f t="shared" si="3"/>
        <v>-11185.264359348836</v>
      </c>
      <c r="M28" s="89">
        <f t="shared" si="9"/>
        <v>56466.438509525266</v>
      </c>
      <c r="N28" s="89">
        <f t="shared" si="10"/>
        <v>1101015.4305095254</v>
      </c>
      <c r="O28" s="89">
        <f t="shared" si="11"/>
        <v>25181.60763235655</v>
      </c>
      <c r="P28" s="90">
        <f t="shared" si="4"/>
        <v>0.95442591678913324</v>
      </c>
      <c r="Q28" s="227">
        <v>2861.1844018177144</v>
      </c>
      <c r="R28" s="93">
        <f t="shared" si="12"/>
        <v>0.13862565989773012</v>
      </c>
      <c r="S28" s="93">
        <f t="shared" si="12"/>
        <v>0.12776622893056513</v>
      </c>
      <c r="T28" s="92">
        <v>43723</v>
      </c>
      <c r="U28" s="1">
        <v>917377</v>
      </c>
      <c r="V28" s="1">
        <v>21183.600424883389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0">
        <v>1151</v>
      </c>
      <c r="C29" t="s">
        <v>57</v>
      </c>
      <c r="D29" s="1">
        <v>5594.4390000000003</v>
      </c>
      <c r="E29" s="86">
        <f t="shared" si="5"/>
        <v>25780.82488479263</v>
      </c>
      <c r="F29" s="87">
        <f t="shared" si="0"/>
        <v>0.97713727358024294</v>
      </c>
      <c r="G29" s="189">
        <f t="shared" si="6"/>
        <v>375.06058407349525</v>
      </c>
      <c r="H29" s="189">
        <f t="shared" si="7"/>
        <v>81.388146743948468</v>
      </c>
      <c r="I29" s="189">
        <f t="shared" si="1"/>
        <v>0</v>
      </c>
      <c r="J29" s="88">
        <f t="shared" si="2"/>
        <v>0</v>
      </c>
      <c r="K29" s="189">
        <f t="shared" si="8"/>
        <v>-255.82106349858964</v>
      </c>
      <c r="L29" s="88">
        <f t="shared" si="3"/>
        <v>-55.513170779193949</v>
      </c>
      <c r="M29" s="89">
        <f t="shared" si="9"/>
        <v>25.874975964754519</v>
      </c>
      <c r="N29" s="89">
        <f t="shared" si="10"/>
        <v>5620.3139759647547</v>
      </c>
      <c r="O29" s="89">
        <f t="shared" si="11"/>
        <v>25900.064405367535</v>
      </c>
      <c r="P29" s="90">
        <f t="shared" si="4"/>
        <v>0.98165665496381904</v>
      </c>
      <c r="Q29" s="227">
        <v>32.986201453569308</v>
      </c>
      <c r="R29" s="93">
        <f t="shared" si="12"/>
        <v>0.10540189685832846</v>
      </c>
      <c r="S29" s="93">
        <f t="shared" si="12"/>
        <v>9.5213860942583675E-2</v>
      </c>
      <c r="T29" s="92">
        <v>217</v>
      </c>
      <c r="U29" s="1">
        <v>5061</v>
      </c>
      <c r="V29" s="1">
        <v>23539.534883720928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0">
        <v>1160</v>
      </c>
      <c r="C30" t="s">
        <v>58</v>
      </c>
      <c r="D30" s="1">
        <v>249799.57199999999</v>
      </c>
      <c r="E30" s="86">
        <f t="shared" si="5"/>
        <v>27544.334766787957</v>
      </c>
      <c r="F30" s="87">
        <f t="shared" si="0"/>
        <v>1.0439773085956157</v>
      </c>
      <c r="G30" s="189">
        <f t="shared" si="6"/>
        <v>-718.31554276360771</v>
      </c>
      <c r="H30" s="189">
        <f t="shared" si="7"/>
        <v>-6514.4036573231588</v>
      </c>
      <c r="I30" s="189">
        <f t="shared" si="1"/>
        <v>0</v>
      </c>
      <c r="J30" s="88">
        <f t="shared" si="2"/>
        <v>0</v>
      </c>
      <c r="K30" s="189">
        <f t="shared" si="8"/>
        <v>-255.82106349858964</v>
      </c>
      <c r="L30" s="88">
        <f t="shared" si="3"/>
        <v>-2320.0412248687094</v>
      </c>
      <c r="M30" s="89">
        <f t="shared" si="9"/>
        <v>-8834.4448821918686</v>
      </c>
      <c r="N30" s="89">
        <f t="shared" si="10"/>
        <v>240965.12711780812</v>
      </c>
      <c r="O30" s="89">
        <f t="shared" si="11"/>
        <v>26570.198160525761</v>
      </c>
      <c r="P30" s="90">
        <f t="shared" si="4"/>
        <v>1.0070558682696606</v>
      </c>
      <c r="Q30" s="227">
        <v>332.68366167019303</v>
      </c>
      <c r="R30" s="93">
        <f t="shared" si="12"/>
        <v>6.7478481596861595E-2</v>
      </c>
      <c r="S30" s="93">
        <f t="shared" si="12"/>
        <v>5.2058955619445194E-2</v>
      </c>
      <c r="T30" s="92">
        <v>9069</v>
      </c>
      <c r="U30" s="1">
        <v>234009</v>
      </c>
      <c r="V30" s="1">
        <v>26181.360483329605</v>
      </c>
      <c r="W30" s="196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200">
        <v>1505</v>
      </c>
      <c r="C31" t="s">
        <v>59</v>
      </c>
      <c r="D31" s="1">
        <v>572547.25199999998</v>
      </c>
      <c r="E31" s="86">
        <f t="shared" si="5"/>
        <v>23295.111563186587</v>
      </c>
      <c r="F31" s="87">
        <f t="shared" si="0"/>
        <v>0.88292449533012007</v>
      </c>
      <c r="G31" s="189">
        <f t="shared" si="6"/>
        <v>1916.2028434692418</v>
      </c>
      <c r="H31" s="189">
        <f t="shared" si="7"/>
        <v>47096.43348678702</v>
      </c>
      <c r="I31" s="189">
        <f t="shared" si="1"/>
        <v>158.22576576074607</v>
      </c>
      <c r="J31" s="88">
        <f t="shared" si="2"/>
        <v>3888.8728708676172</v>
      </c>
      <c r="K31" s="189">
        <f t="shared" si="8"/>
        <v>-97.595297737843566</v>
      </c>
      <c r="L31" s="88">
        <f t="shared" si="3"/>
        <v>-2398.6972278007188</v>
      </c>
      <c r="M31" s="89">
        <f t="shared" si="9"/>
        <v>44697.736258986304</v>
      </c>
      <c r="N31" s="89">
        <f t="shared" si="10"/>
        <v>617244.98825898627</v>
      </c>
      <c r="O31" s="89">
        <f t="shared" si="11"/>
        <v>25113.719108917987</v>
      </c>
      <c r="P31" s="90">
        <f t="shared" si="4"/>
        <v>0.95185282585831221</v>
      </c>
      <c r="Q31" s="227">
        <v>3448.951799773633</v>
      </c>
      <c r="R31" s="93">
        <f t="shared" si="12"/>
        <v>0.12920211345523103</v>
      </c>
      <c r="S31" s="93">
        <f t="shared" si="12"/>
        <v>0.12120792484178754</v>
      </c>
      <c r="T31" s="92">
        <v>24578</v>
      </c>
      <c r="U31" s="1">
        <v>507037</v>
      </c>
      <c r="V31" s="1">
        <v>20776.79888542862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0">
        <v>1506</v>
      </c>
      <c r="C32" t="s">
        <v>60</v>
      </c>
      <c r="D32" s="1">
        <v>837193.51199999999</v>
      </c>
      <c r="E32" s="86">
        <f t="shared" si="5"/>
        <v>25244.806320296713</v>
      </c>
      <c r="F32" s="87">
        <f t="shared" si="0"/>
        <v>0.95682125494854708</v>
      </c>
      <c r="G32" s="189">
        <f t="shared" si="6"/>
        <v>707.39209406096347</v>
      </c>
      <c r="H32" s="189">
        <f t="shared" si="7"/>
        <v>23459.244015343735</v>
      </c>
      <c r="I32" s="189">
        <f t="shared" si="1"/>
        <v>0</v>
      </c>
      <c r="J32" s="88">
        <f t="shared" si="2"/>
        <v>0</v>
      </c>
      <c r="K32" s="189">
        <f t="shared" si="8"/>
        <v>-255.82106349858964</v>
      </c>
      <c r="L32" s="88">
        <f t="shared" si="3"/>
        <v>-8483.7939288037287</v>
      </c>
      <c r="M32" s="89">
        <f t="shared" si="9"/>
        <v>14975.450086540006</v>
      </c>
      <c r="N32" s="89">
        <f t="shared" si="10"/>
        <v>852168.96208653995</v>
      </c>
      <c r="O32" s="89">
        <f t="shared" si="11"/>
        <v>25696.377350859089</v>
      </c>
      <c r="P32" s="90">
        <f t="shared" si="4"/>
        <v>0.9739365678837747</v>
      </c>
      <c r="Q32" s="227">
        <v>1303.7166940311199</v>
      </c>
      <c r="R32" s="93">
        <f t="shared" si="12"/>
        <v>0.12851063210295244</v>
      </c>
      <c r="S32" s="93">
        <f t="shared" si="12"/>
        <v>0.11670249685162629</v>
      </c>
      <c r="T32" s="92">
        <v>33163</v>
      </c>
      <c r="U32" s="1">
        <v>741857</v>
      </c>
      <c r="V32" s="1">
        <v>22606.563871282302</v>
      </c>
      <c r="W32" s="196"/>
      <c r="X32" s="89">
        <v>0</v>
      </c>
      <c r="Y32" s="89">
        <f t="shared" si="13"/>
        <v>0</v>
      </c>
      <c r="Z32" s="1"/>
      <c r="AA32" s="1"/>
    </row>
    <row r="33" spans="2:28">
      <c r="B33" s="200">
        <v>1508</v>
      </c>
      <c r="C33" s="222" t="s">
        <v>61</v>
      </c>
      <c r="D33" s="1">
        <v>1542161.1555098025</v>
      </c>
      <c r="E33" s="86">
        <f t="shared" si="5"/>
        <v>26050.899616706687</v>
      </c>
      <c r="F33" s="87">
        <f t="shared" si="0"/>
        <v>0.98737356696436518</v>
      </c>
      <c r="G33" s="189">
        <f t="shared" si="6"/>
        <v>207.61425028677971</v>
      </c>
      <c r="H33" s="189">
        <f t="shared" si="7"/>
        <v>12290.348388476785</v>
      </c>
      <c r="I33" s="189">
        <f t="shared" si="1"/>
        <v>0</v>
      </c>
      <c r="J33" s="88">
        <f t="shared" si="2"/>
        <v>0</v>
      </c>
      <c r="K33" s="189">
        <f t="shared" si="8"/>
        <v>-255.82106349858964</v>
      </c>
      <c r="L33" s="88">
        <f t="shared" si="3"/>
        <v>-15144.095316989509</v>
      </c>
      <c r="M33" s="89">
        <f t="shared" si="9"/>
        <v>-2853.7469285127245</v>
      </c>
      <c r="N33" s="89">
        <f t="shared" si="10"/>
        <v>1539307.4085812897</v>
      </c>
      <c r="O33" s="89">
        <f t="shared" si="11"/>
        <v>26002.692803494876</v>
      </c>
      <c r="P33" s="90">
        <f t="shared" si="4"/>
        <v>0.98554644644978551</v>
      </c>
      <c r="Q33" s="227">
        <v>774.30050879082046</v>
      </c>
      <c r="R33" s="93">
        <f t="shared" si="12"/>
        <v>8.8067281047937707E-2</v>
      </c>
      <c r="S33" s="93">
        <f t="shared" si="12"/>
        <v>7.5403367458930878E-2</v>
      </c>
      <c r="T33" s="92">
        <v>59198</v>
      </c>
      <c r="U33" s="1">
        <v>1417339.8854752057</v>
      </c>
      <c r="V33" s="1">
        <v>24224.305414127837</v>
      </c>
      <c r="W33" s="196"/>
      <c r="X33" s="89">
        <v>0</v>
      </c>
      <c r="Y33" s="89">
        <f t="shared" si="13"/>
        <v>0</v>
      </c>
      <c r="Z33" s="1"/>
      <c r="AA33" s="1"/>
    </row>
    <row r="34" spans="2:28">
      <c r="B34" s="200">
        <v>1511</v>
      </c>
      <c r="C34" t="s">
        <v>62</v>
      </c>
      <c r="D34" s="1">
        <v>74191.489000000001</v>
      </c>
      <c r="E34" s="86">
        <f t="shared" si="5"/>
        <v>24341.039698162731</v>
      </c>
      <c r="F34" s="87">
        <f t="shared" si="0"/>
        <v>0.92256695714965309</v>
      </c>
      <c r="G34" s="189">
        <f t="shared" si="6"/>
        <v>1267.7273997840325</v>
      </c>
      <c r="H34" s="189">
        <f t="shared" si="7"/>
        <v>3864.0331145417313</v>
      </c>
      <c r="I34" s="189">
        <f t="shared" si="1"/>
        <v>0</v>
      </c>
      <c r="J34" s="88">
        <f t="shared" si="2"/>
        <v>0</v>
      </c>
      <c r="K34" s="189">
        <f t="shared" si="8"/>
        <v>-255.82106349858964</v>
      </c>
      <c r="L34" s="88">
        <f t="shared" si="3"/>
        <v>-779.7426015437012</v>
      </c>
      <c r="M34" s="89">
        <f t="shared" si="9"/>
        <v>3084.29051299803</v>
      </c>
      <c r="N34" s="89">
        <f t="shared" si="10"/>
        <v>77275.779512998037</v>
      </c>
      <c r="O34" s="89">
        <f t="shared" si="11"/>
        <v>25352.946034448174</v>
      </c>
      <c r="P34" s="90">
        <f t="shared" si="4"/>
        <v>0.96091993472019488</v>
      </c>
      <c r="Q34" s="227">
        <v>296.74340465659498</v>
      </c>
      <c r="R34" s="93">
        <f t="shared" si="12"/>
        <v>0.14698362809968465</v>
      </c>
      <c r="S34" s="93">
        <f t="shared" si="12"/>
        <v>0.13870487487849276</v>
      </c>
      <c r="T34" s="92">
        <v>3048</v>
      </c>
      <c r="U34" s="1">
        <v>64684</v>
      </c>
      <c r="V34" s="1">
        <v>21376.074025115664</v>
      </c>
      <c r="W34" s="196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1">
        <v>1514</v>
      </c>
      <c r="C35" s="202" t="s">
        <v>63</v>
      </c>
      <c r="D35" s="213">
        <v>66691.125</v>
      </c>
      <c r="E35" s="214">
        <f t="shared" si="5"/>
        <v>27388.552361396305</v>
      </c>
      <c r="F35" s="215">
        <f t="shared" si="0"/>
        <v>1.038072889495125</v>
      </c>
      <c r="G35" s="216">
        <f>($E$365+$Y$365-E35-Y35)*0.62</f>
        <v>-1079.2451290388531</v>
      </c>
      <c r="H35" s="216">
        <f>G35*T35/1000</f>
        <v>-2627.9618892096073</v>
      </c>
      <c r="I35" s="216">
        <f t="shared" si="1"/>
        <v>0</v>
      </c>
      <c r="J35" s="217">
        <f t="shared" si="2"/>
        <v>0</v>
      </c>
      <c r="K35" s="216">
        <f t="shared" si="8"/>
        <v>-255.82106349858964</v>
      </c>
      <c r="L35" s="217">
        <f t="shared" si="3"/>
        <v>-622.9242896190658</v>
      </c>
      <c r="M35" s="218">
        <f t="shared" si="9"/>
        <v>-3250.8861788286731</v>
      </c>
      <c r="N35" s="218">
        <f t="shared" si="10"/>
        <v>63440.238821171326</v>
      </c>
      <c r="O35" s="218">
        <f t="shared" si="11"/>
        <v>26053.486168858861</v>
      </c>
      <c r="P35" s="219">
        <f t="shared" si="4"/>
        <v>0.98747160170643544</v>
      </c>
      <c r="Q35" s="227">
        <v>435.0677286610221</v>
      </c>
      <c r="R35" s="219">
        <f t="shared" si="12"/>
        <v>0.16584723096286974</v>
      </c>
      <c r="S35" s="219">
        <f t="shared" si="12"/>
        <v>0.1672835930544051</v>
      </c>
      <c r="T35" s="92">
        <v>2435</v>
      </c>
      <c r="U35" s="1">
        <v>57204</v>
      </c>
      <c r="V35" s="1">
        <v>23463.49466776046</v>
      </c>
      <c r="W35" s="220"/>
      <c r="X35" s="218">
        <v>1796.851999999999</v>
      </c>
      <c r="Y35" s="218">
        <f>X35*1000/T35</f>
        <v>737.92689938398314</v>
      </c>
      <c r="Z35" s="1"/>
      <c r="AA35" s="235" t="s">
        <v>446</v>
      </c>
    </row>
    <row r="36" spans="2:28">
      <c r="B36" s="200">
        <v>1515</v>
      </c>
      <c r="C36" t="s">
        <v>64</v>
      </c>
      <c r="D36" s="1">
        <v>248280.49400000001</v>
      </c>
      <c r="E36" s="86">
        <f t="shared" si="5"/>
        <v>27492.026796589525</v>
      </c>
      <c r="F36" s="87">
        <f t="shared" si="0"/>
        <v>1.0419947472301583</v>
      </c>
      <c r="G36" s="189">
        <f t="shared" si="6"/>
        <v>-685.88460124058008</v>
      </c>
      <c r="H36" s="189">
        <f t="shared" si="7"/>
        <v>-6194.2238338036786</v>
      </c>
      <c r="I36" s="189">
        <f t="shared" si="1"/>
        <v>0</v>
      </c>
      <c r="J36" s="88">
        <f t="shared" si="2"/>
        <v>0</v>
      </c>
      <c r="K36" s="189">
        <f t="shared" si="8"/>
        <v>-255.82106349858964</v>
      </c>
      <c r="L36" s="88">
        <f t="shared" si="3"/>
        <v>-2310.3200244557629</v>
      </c>
      <c r="M36" s="89">
        <f t="shared" si="9"/>
        <v>-8504.5438582594415</v>
      </c>
      <c r="N36" s="89">
        <f t="shared" si="10"/>
        <v>239775.95014174056</v>
      </c>
      <c r="O36" s="89">
        <f t="shared" si="11"/>
        <v>26550.321131850356</v>
      </c>
      <c r="P36" s="90">
        <f t="shared" si="4"/>
        <v>1.0063024949507868</v>
      </c>
      <c r="Q36" s="227">
        <v>-419.43486669495906</v>
      </c>
      <c r="R36" s="93">
        <f t="shared" si="12"/>
        <v>4.4507570435126508E-2</v>
      </c>
      <c r="S36" s="93">
        <f t="shared" si="12"/>
        <v>3.7221115232223885E-2</v>
      </c>
      <c r="T36" s="92">
        <v>9031</v>
      </c>
      <c r="U36" s="1">
        <v>237701</v>
      </c>
      <c r="V36" s="1">
        <v>26505.463871543267</v>
      </c>
      <c r="W36" s="196"/>
      <c r="X36" s="89">
        <v>0</v>
      </c>
      <c r="Y36" s="89">
        <f t="shared" si="13"/>
        <v>0</v>
      </c>
      <c r="Z36" s="1"/>
      <c r="AA36" s="1"/>
    </row>
    <row r="37" spans="2:28">
      <c r="B37" s="200">
        <v>1516</v>
      </c>
      <c r="C37" t="s">
        <v>65</v>
      </c>
      <c r="D37" s="1">
        <v>234437.31299999999</v>
      </c>
      <c r="E37" s="86">
        <f t="shared" si="5"/>
        <v>26454.221733243059</v>
      </c>
      <c r="F37" s="87">
        <f t="shared" si="0"/>
        <v>1.0026601636922858</v>
      </c>
      <c r="G37" s="189">
        <f t="shared" si="6"/>
        <v>-42.445461965770953</v>
      </c>
      <c r="H37" s="189">
        <f t="shared" si="7"/>
        <v>-376.15168394066217</v>
      </c>
      <c r="I37" s="189">
        <f t="shared" si="1"/>
        <v>0</v>
      </c>
      <c r="J37" s="88">
        <f t="shared" si="2"/>
        <v>0</v>
      </c>
      <c r="K37" s="189">
        <f t="shared" si="8"/>
        <v>-255.82106349858964</v>
      </c>
      <c r="L37" s="88">
        <f t="shared" si="3"/>
        <v>-2267.0862647245012</v>
      </c>
      <c r="M37" s="89">
        <f t="shared" si="9"/>
        <v>-2643.2379486651635</v>
      </c>
      <c r="N37" s="89">
        <f t="shared" si="10"/>
        <v>231794.07505133483</v>
      </c>
      <c r="O37" s="89">
        <f t="shared" si="11"/>
        <v>26155.955207778701</v>
      </c>
      <c r="P37" s="90">
        <f t="shared" si="4"/>
        <v>0.99135535320639545</v>
      </c>
      <c r="Q37" s="227">
        <v>693.86908452322268</v>
      </c>
      <c r="R37" s="93">
        <f t="shared" si="12"/>
        <v>0.17273775174331935</v>
      </c>
      <c r="S37" s="93">
        <f t="shared" si="12"/>
        <v>0.1726054184379997</v>
      </c>
      <c r="T37" s="92">
        <v>8862</v>
      </c>
      <c r="U37" s="1">
        <v>199906</v>
      </c>
      <c r="V37" s="1">
        <v>22560.2076515066</v>
      </c>
      <c r="W37" s="196"/>
      <c r="X37" s="89">
        <v>0</v>
      </c>
      <c r="Y37" s="89">
        <f t="shared" si="13"/>
        <v>0</v>
      </c>
      <c r="Z37" s="1"/>
      <c r="AA37" s="1"/>
    </row>
    <row r="38" spans="2:28">
      <c r="B38" s="200">
        <v>1517</v>
      </c>
      <c r="C38" t="s">
        <v>66</v>
      </c>
      <c r="D38" s="1">
        <v>115918.639</v>
      </c>
      <c r="E38" s="86">
        <f t="shared" si="5"/>
        <v>21789.217857142856</v>
      </c>
      <c r="F38" s="87">
        <f t="shared" si="0"/>
        <v>0.82584855315989125</v>
      </c>
      <c r="G38" s="189">
        <f t="shared" si="6"/>
        <v>2849.8569412163552</v>
      </c>
      <c r="H38" s="189">
        <f t="shared" si="7"/>
        <v>15161.238927271008</v>
      </c>
      <c r="I38" s="189">
        <f t="shared" si="1"/>
        <v>685.28856287605186</v>
      </c>
      <c r="J38" s="88">
        <f t="shared" si="2"/>
        <v>3645.7351545005959</v>
      </c>
      <c r="K38" s="189">
        <f t="shared" si="8"/>
        <v>429.46749937746222</v>
      </c>
      <c r="L38" s="88">
        <f t="shared" si="3"/>
        <v>2284.7670966880992</v>
      </c>
      <c r="M38" s="89">
        <f t="shared" si="9"/>
        <v>17446.006023959108</v>
      </c>
      <c r="N38" s="89">
        <f t="shared" si="10"/>
        <v>133364.64502395911</v>
      </c>
      <c r="O38" s="89">
        <f t="shared" si="11"/>
        <v>25068.542297736672</v>
      </c>
      <c r="P38" s="90">
        <f t="shared" si="4"/>
        <v>0.95014054759320521</v>
      </c>
      <c r="Q38" s="227">
        <v>287.56287310177868</v>
      </c>
      <c r="R38" s="93">
        <f t="shared" si="12"/>
        <v>0.15598431345173863</v>
      </c>
      <c r="S38" s="93">
        <f t="shared" si="12"/>
        <v>0.15641889402070555</v>
      </c>
      <c r="T38" s="92">
        <v>5320</v>
      </c>
      <c r="U38" s="1">
        <v>100277</v>
      </c>
      <c r="V38" s="1">
        <v>18841.976700488536</v>
      </c>
      <c r="W38" s="196"/>
      <c r="X38" s="89">
        <v>0</v>
      </c>
      <c r="Y38" s="89">
        <f t="shared" si="13"/>
        <v>0</v>
      </c>
      <c r="Z38" s="1"/>
      <c r="AA38" s="1"/>
    </row>
    <row r="39" spans="2:28">
      <c r="B39" s="200">
        <v>1520</v>
      </c>
      <c r="C39" t="s">
        <v>67</v>
      </c>
      <c r="D39" s="1">
        <v>247098.44099999999</v>
      </c>
      <c r="E39" s="86">
        <f t="shared" si="5"/>
        <v>22351.735956580731</v>
      </c>
      <c r="F39" s="87">
        <f t="shared" si="0"/>
        <v>0.84716894940324394</v>
      </c>
      <c r="G39" s="189">
        <f t="shared" si="6"/>
        <v>2501.0957195648725</v>
      </c>
      <c r="H39" s="189">
        <f t="shared" si="7"/>
        <v>27649.613179789667</v>
      </c>
      <c r="I39" s="189">
        <f t="shared" si="1"/>
        <v>488.40722807279559</v>
      </c>
      <c r="J39" s="88">
        <f t="shared" si="2"/>
        <v>5399.3419063447554</v>
      </c>
      <c r="K39" s="189">
        <f t="shared" si="8"/>
        <v>232.58616457420595</v>
      </c>
      <c r="L39" s="88">
        <f t="shared" si="3"/>
        <v>2571.240049367847</v>
      </c>
      <c r="M39" s="89">
        <f t="shared" si="9"/>
        <v>30220.853229157514</v>
      </c>
      <c r="N39" s="89">
        <f t="shared" si="10"/>
        <v>277319.2942291575</v>
      </c>
      <c r="O39" s="89">
        <f t="shared" si="11"/>
        <v>25085.417840719809</v>
      </c>
      <c r="P39" s="90">
        <f t="shared" si="4"/>
        <v>0.95078015948050576</v>
      </c>
      <c r="Q39" s="227">
        <v>1377.5551487011835</v>
      </c>
      <c r="R39" s="93">
        <f t="shared" si="12"/>
        <v>0.11778396460705412</v>
      </c>
      <c r="S39" s="94">
        <f t="shared" si="12"/>
        <v>0.10797618129028475</v>
      </c>
      <c r="T39" s="92">
        <v>11055</v>
      </c>
      <c r="U39" s="1">
        <v>221061</v>
      </c>
      <c r="V39" s="1">
        <v>20173.480562146378</v>
      </c>
      <c r="W39" s="196"/>
      <c r="X39" s="89">
        <v>0</v>
      </c>
      <c r="Y39" s="89">
        <f t="shared" si="13"/>
        <v>0</v>
      </c>
      <c r="Z39" s="1"/>
      <c r="AA39" s="1"/>
    </row>
    <row r="40" spans="2:28">
      <c r="B40" s="200">
        <v>1525</v>
      </c>
      <c r="C40" t="s">
        <v>68</v>
      </c>
      <c r="D40" s="1">
        <v>106381.323</v>
      </c>
      <c r="E40" s="86">
        <f t="shared" si="5"/>
        <v>24287.973287671237</v>
      </c>
      <c r="F40" s="87">
        <f t="shared" si="0"/>
        <v>0.92055564960235514</v>
      </c>
      <c r="G40" s="189">
        <f t="shared" si="6"/>
        <v>1300.6285742887587</v>
      </c>
      <c r="H40" s="189">
        <f t="shared" si="7"/>
        <v>5696.753155384763</v>
      </c>
      <c r="I40" s="189">
        <f t="shared" si="1"/>
        <v>0</v>
      </c>
      <c r="J40" s="88">
        <f t="shared" si="2"/>
        <v>0</v>
      </c>
      <c r="K40" s="189">
        <f t="shared" si="8"/>
        <v>-255.82106349858964</v>
      </c>
      <c r="L40" s="88">
        <f t="shared" si="3"/>
        <v>-1120.4962581238226</v>
      </c>
      <c r="M40" s="89">
        <f t="shared" si="9"/>
        <v>4576.2568972609406</v>
      </c>
      <c r="N40" s="89">
        <f t="shared" si="10"/>
        <v>110957.57989726095</v>
      </c>
      <c r="O40" s="89">
        <f t="shared" si="11"/>
        <v>25332.780798461405</v>
      </c>
      <c r="P40" s="90">
        <f t="shared" si="4"/>
        <v>0.96015563785222169</v>
      </c>
      <c r="Q40" s="227">
        <v>-37.233633702150655</v>
      </c>
      <c r="R40" s="93">
        <f t="shared" si="12"/>
        <v>8.1913645285628611E-2</v>
      </c>
      <c r="S40" s="93">
        <f t="shared" si="12"/>
        <v>7.4009253356601315E-2</v>
      </c>
      <c r="T40" s="92">
        <v>4380</v>
      </c>
      <c r="U40" s="1">
        <v>98327</v>
      </c>
      <c r="V40" s="1">
        <v>22614.305427782889</v>
      </c>
      <c r="W40" s="196"/>
      <c r="X40" s="89">
        <v>0</v>
      </c>
      <c r="Y40" s="89">
        <f t="shared" si="13"/>
        <v>0</v>
      </c>
      <c r="Z40" s="1"/>
      <c r="AA40" s="1"/>
    </row>
    <row r="41" spans="2:28">
      <c r="B41" s="200">
        <v>1528</v>
      </c>
      <c r="C41" t="s">
        <v>69</v>
      </c>
      <c r="D41" s="1">
        <v>171019.32500000001</v>
      </c>
      <c r="E41" s="86">
        <f t="shared" si="5"/>
        <v>22425.822842905847</v>
      </c>
      <c r="F41" s="87">
        <f t="shared" si="0"/>
        <v>0.84997696886869079</v>
      </c>
      <c r="G41" s="189">
        <f t="shared" si="6"/>
        <v>2455.1618500433005</v>
      </c>
      <c r="H41" s="189">
        <f t="shared" si="7"/>
        <v>18723.064268430211</v>
      </c>
      <c r="I41" s="189">
        <f t="shared" si="1"/>
        <v>462.47681785900494</v>
      </c>
      <c r="J41" s="88">
        <f t="shared" si="2"/>
        <v>3526.8482129927716</v>
      </c>
      <c r="K41" s="189">
        <f t="shared" si="8"/>
        <v>206.6557543604153</v>
      </c>
      <c r="L41" s="88">
        <f t="shared" si="3"/>
        <v>1575.9567827525273</v>
      </c>
      <c r="M41" s="89">
        <f t="shared" si="9"/>
        <v>20299.021051182739</v>
      </c>
      <c r="N41" s="89">
        <f t="shared" si="10"/>
        <v>191318.34605118274</v>
      </c>
      <c r="O41" s="89">
        <f t="shared" si="11"/>
        <v>25087.640447309564</v>
      </c>
      <c r="P41" s="90">
        <f t="shared" si="4"/>
        <v>0.95086440006446926</v>
      </c>
      <c r="Q41" s="227">
        <v>-497.13859195973419</v>
      </c>
      <c r="R41" s="93">
        <f t="shared" si="12"/>
        <v>0.17008295703338816</v>
      </c>
      <c r="S41" s="93">
        <f t="shared" si="12"/>
        <v>0.16870205661202678</v>
      </c>
      <c r="T41" s="92">
        <v>7626</v>
      </c>
      <c r="U41" s="1">
        <v>146160</v>
      </c>
      <c r="V41" s="1">
        <v>19188.656951555731</v>
      </c>
      <c r="W41" s="196"/>
      <c r="X41" s="89">
        <v>0</v>
      </c>
      <c r="Y41" s="89">
        <f t="shared" si="13"/>
        <v>0</v>
      </c>
      <c r="Z41" s="1"/>
      <c r="AA41" s="1"/>
    </row>
    <row r="42" spans="2:28">
      <c r="B42" s="200">
        <v>1531</v>
      </c>
      <c r="C42" t="s">
        <v>70</v>
      </c>
      <c r="D42" s="1">
        <v>215125.02799999999</v>
      </c>
      <c r="E42" s="86">
        <f t="shared" si="5"/>
        <v>22043.75735218772</v>
      </c>
      <c r="F42" s="87">
        <f t="shared" si="0"/>
        <v>0.83549603454646804</v>
      </c>
      <c r="G42" s="189">
        <f t="shared" si="6"/>
        <v>2692.0424542885389</v>
      </c>
      <c r="H42" s="189">
        <f t="shared" si="7"/>
        <v>26271.642311401851</v>
      </c>
      <c r="I42" s="189">
        <f t="shared" si="1"/>
        <v>596.1997396103493</v>
      </c>
      <c r="J42" s="88">
        <f t="shared" si="2"/>
        <v>5818.313258857399</v>
      </c>
      <c r="K42" s="189">
        <f t="shared" si="8"/>
        <v>340.37867611175966</v>
      </c>
      <c r="L42" s="88">
        <f t="shared" si="3"/>
        <v>3321.7555001746628</v>
      </c>
      <c r="M42" s="89">
        <f t="shared" si="9"/>
        <v>29593.397811576513</v>
      </c>
      <c r="N42" s="89">
        <f t="shared" si="10"/>
        <v>244718.42581157651</v>
      </c>
      <c r="O42" s="89">
        <f t="shared" si="11"/>
        <v>25076.178482588024</v>
      </c>
      <c r="P42" s="90">
        <f t="shared" si="4"/>
        <v>0.95042997203480273</v>
      </c>
      <c r="Q42" s="227">
        <v>1208.1836392387922</v>
      </c>
      <c r="R42" s="93">
        <f t="shared" si="12"/>
        <v>0.12614395795380778</v>
      </c>
      <c r="S42" s="93">
        <f t="shared" si="12"/>
        <v>0.12164353635731223</v>
      </c>
      <c r="T42" s="92">
        <v>9759</v>
      </c>
      <c r="U42" s="1">
        <v>191028</v>
      </c>
      <c r="V42" s="1">
        <v>19653.086419753086</v>
      </c>
      <c r="W42" s="196"/>
      <c r="X42" s="89">
        <v>0</v>
      </c>
      <c r="Y42" s="89">
        <f t="shared" si="13"/>
        <v>0</v>
      </c>
      <c r="Z42" s="1"/>
      <c r="AA42" s="1"/>
    </row>
    <row r="43" spans="2:28">
      <c r="B43" s="200">
        <v>1532</v>
      </c>
      <c r="C43" t="s">
        <v>71</v>
      </c>
      <c r="D43" s="1">
        <v>211057.15</v>
      </c>
      <c r="E43" s="86">
        <f t="shared" si="5"/>
        <v>24057.580075230821</v>
      </c>
      <c r="F43" s="87">
        <f t="shared" si="0"/>
        <v>0.91182335354660649</v>
      </c>
      <c r="G43" s="189">
        <f t="shared" si="6"/>
        <v>1443.4723660018169</v>
      </c>
      <c r="H43" s="189">
        <f t="shared" si="7"/>
        <v>12663.583066933939</v>
      </c>
      <c r="I43" s="189">
        <f t="shared" si="1"/>
        <v>0</v>
      </c>
      <c r="J43" s="88">
        <f t="shared" si="2"/>
        <v>0</v>
      </c>
      <c r="K43" s="189">
        <f t="shared" si="8"/>
        <v>-255.82106349858964</v>
      </c>
      <c r="L43" s="88">
        <f t="shared" si="3"/>
        <v>-2244.318190073127</v>
      </c>
      <c r="M43" s="89">
        <f t="shared" si="9"/>
        <v>10419.264876860812</v>
      </c>
      <c r="N43" s="89">
        <f t="shared" si="10"/>
        <v>221476.4148768608</v>
      </c>
      <c r="O43" s="89">
        <f t="shared" si="11"/>
        <v>25245.231377734046</v>
      </c>
      <c r="P43" s="90">
        <f t="shared" si="4"/>
        <v>0.95683736535103714</v>
      </c>
      <c r="Q43" s="227">
        <v>866.77035019432697</v>
      </c>
      <c r="R43" s="93">
        <f t="shared" si="12"/>
        <v>0.12179710006271856</v>
      </c>
      <c r="S43" s="93">
        <f t="shared" si="12"/>
        <v>0.11131181997550292</v>
      </c>
      <c r="T43" s="92">
        <v>8773</v>
      </c>
      <c r="U43" s="1">
        <v>188142</v>
      </c>
      <c r="V43" s="1">
        <v>21647.911632723506</v>
      </c>
      <c r="W43" s="196"/>
      <c r="X43" s="89">
        <v>0</v>
      </c>
      <c r="Y43" s="89">
        <f t="shared" si="13"/>
        <v>0</v>
      </c>
      <c r="Z43" s="1"/>
      <c r="AA43" s="1"/>
    </row>
    <row r="44" spans="2:28">
      <c r="B44" s="200">
        <v>1535</v>
      </c>
      <c r="C44" t="s">
        <v>72</v>
      </c>
      <c r="D44" s="1">
        <v>179563.20699999999</v>
      </c>
      <c r="E44" s="86">
        <f t="shared" si="5"/>
        <v>24794.698563932612</v>
      </c>
      <c r="F44" s="87">
        <f t="shared" si="0"/>
        <v>0.93976140260338903</v>
      </c>
      <c r="G44" s="189">
        <f t="shared" si="6"/>
        <v>986.45890300670612</v>
      </c>
      <c r="H44" s="189">
        <f t="shared" si="7"/>
        <v>7143.9353755745651</v>
      </c>
      <c r="I44" s="189">
        <f t="shared" si="1"/>
        <v>0</v>
      </c>
      <c r="J44" s="88">
        <f t="shared" si="2"/>
        <v>0</v>
      </c>
      <c r="K44" s="189">
        <f t="shared" si="8"/>
        <v>-255.82106349858964</v>
      </c>
      <c r="L44" s="88">
        <f t="shared" si="3"/>
        <v>-1852.656141856786</v>
      </c>
      <c r="M44" s="89">
        <f t="shared" si="9"/>
        <v>5291.2792337177789</v>
      </c>
      <c r="N44" s="89">
        <f t="shared" si="10"/>
        <v>184854.48623371776</v>
      </c>
      <c r="O44" s="89">
        <f t="shared" si="11"/>
        <v>25525.336403440728</v>
      </c>
      <c r="P44" s="90">
        <f t="shared" si="4"/>
        <v>0.96745382399261459</v>
      </c>
      <c r="Q44" s="227">
        <v>-661.21337314859284</v>
      </c>
      <c r="R44" s="93">
        <f t="shared" si="12"/>
        <v>0.16526844953795033</v>
      </c>
      <c r="S44" s="93">
        <f t="shared" si="12"/>
        <v>0.1499825474796645</v>
      </c>
      <c r="T44" s="92">
        <v>7242</v>
      </c>
      <c r="U44" s="1">
        <v>154096</v>
      </c>
      <c r="V44" s="1">
        <v>21560.934657898419</v>
      </c>
      <c r="W44" s="196"/>
      <c r="X44" s="89">
        <v>0</v>
      </c>
      <c r="Y44" s="89">
        <f t="shared" si="13"/>
        <v>0</v>
      </c>
      <c r="Z44" s="1"/>
      <c r="AA44" s="1"/>
    </row>
    <row r="45" spans="2:28">
      <c r="B45" s="200">
        <v>1539</v>
      </c>
      <c r="C45" t="s">
        <v>73</v>
      </c>
      <c r="D45" s="1">
        <v>171942.37100000001</v>
      </c>
      <c r="E45" s="86">
        <f t="shared" si="5"/>
        <v>23894.159394107839</v>
      </c>
      <c r="F45" s="87">
        <f t="shared" si="0"/>
        <v>0.90562943075659796</v>
      </c>
      <c r="G45" s="189">
        <f t="shared" si="6"/>
        <v>1544.7931882980654</v>
      </c>
      <c r="H45" s="189">
        <f t="shared" si="7"/>
        <v>11116.331782992878</v>
      </c>
      <c r="I45" s="189">
        <f t="shared" si="1"/>
        <v>0</v>
      </c>
      <c r="J45" s="88">
        <f t="shared" si="2"/>
        <v>0</v>
      </c>
      <c r="K45" s="189">
        <f t="shared" si="8"/>
        <v>-255.82106349858964</v>
      </c>
      <c r="L45" s="88">
        <f t="shared" si="3"/>
        <v>-1840.8883729358511</v>
      </c>
      <c r="M45" s="89">
        <f t="shared" si="9"/>
        <v>9275.443410057027</v>
      </c>
      <c r="N45" s="89">
        <f t="shared" si="10"/>
        <v>181217.81441005704</v>
      </c>
      <c r="O45" s="89">
        <f t="shared" si="11"/>
        <v>25183.131518907314</v>
      </c>
      <c r="P45" s="90">
        <f t="shared" si="4"/>
        <v>0.95448367469083395</v>
      </c>
      <c r="Q45" s="227">
        <v>634.55640304096778</v>
      </c>
      <c r="R45" s="93">
        <f t="shared" si="12"/>
        <v>0.11690054304756223</v>
      </c>
      <c r="S45" s="93">
        <f t="shared" si="12"/>
        <v>0.13288730735188395</v>
      </c>
      <c r="T45" s="92">
        <v>7196</v>
      </c>
      <c r="U45" s="1">
        <v>153946</v>
      </c>
      <c r="V45" s="1">
        <v>21091.382381148102</v>
      </c>
      <c r="W45" s="196"/>
      <c r="X45" s="89">
        <v>0</v>
      </c>
      <c r="Y45" s="89">
        <f t="shared" si="13"/>
        <v>0</v>
      </c>
      <c r="Z45" s="1"/>
      <c r="AA45" s="1"/>
    </row>
    <row r="46" spans="2:28">
      <c r="B46" s="200">
        <v>1547</v>
      </c>
      <c r="C46" t="s">
        <v>74</v>
      </c>
      <c r="D46" s="1">
        <v>93726.638000000006</v>
      </c>
      <c r="E46" s="86">
        <f t="shared" si="5"/>
        <v>24933.928704442671</v>
      </c>
      <c r="F46" s="87">
        <f t="shared" si="0"/>
        <v>0.94503846260849556</v>
      </c>
      <c r="G46" s="189">
        <f t="shared" si="6"/>
        <v>900.13621589046966</v>
      </c>
      <c r="H46" s="189">
        <f t="shared" si="7"/>
        <v>3383.6120355322751</v>
      </c>
      <c r="I46" s="189">
        <f t="shared" si="1"/>
        <v>0</v>
      </c>
      <c r="J46" s="88">
        <f t="shared" si="2"/>
        <v>0</v>
      </c>
      <c r="K46" s="189">
        <f t="shared" si="8"/>
        <v>-255.82106349858964</v>
      </c>
      <c r="L46" s="88">
        <f t="shared" si="3"/>
        <v>-961.63137769119851</v>
      </c>
      <c r="M46" s="89">
        <f t="shared" si="9"/>
        <v>2421.9806578410767</v>
      </c>
      <c r="N46" s="89">
        <f t="shared" si="10"/>
        <v>96148.618657841085</v>
      </c>
      <c r="O46" s="89">
        <f t="shared" si="11"/>
        <v>25578.243856834553</v>
      </c>
      <c r="P46" s="90">
        <f t="shared" si="4"/>
        <v>0.96945910679455516</v>
      </c>
      <c r="Q46" s="227">
        <v>284.83305485700112</v>
      </c>
      <c r="R46" s="93">
        <f t="shared" si="12"/>
        <v>0.18189500895311603</v>
      </c>
      <c r="S46" s="94">
        <f t="shared" si="12"/>
        <v>0.15642719950241016</v>
      </c>
      <c r="T46" s="92">
        <v>3759</v>
      </c>
      <c r="U46" s="1">
        <v>79302</v>
      </c>
      <c r="V46" s="1">
        <v>21561.174551386626</v>
      </c>
      <c r="W46" s="196"/>
      <c r="X46" s="89">
        <v>0</v>
      </c>
      <c r="Y46" s="89">
        <f t="shared" si="13"/>
        <v>0</v>
      </c>
      <c r="Z46" s="1"/>
      <c r="AA46" s="1"/>
    </row>
    <row r="47" spans="2:28">
      <c r="B47" s="200">
        <v>1554</v>
      </c>
      <c r="C47" t="s">
        <v>75</v>
      </c>
      <c r="D47" s="1">
        <v>151098.255</v>
      </c>
      <c r="E47" s="86">
        <f t="shared" si="5"/>
        <v>25216.664719626169</v>
      </c>
      <c r="F47" s="87">
        <f t="shared" si="0"/>
        <v>0.95575464024260648</v>
      </c>
      <c r="G47" s="189">
        <f t="shared" si="6"/>
        <v>724.83988647670083</v>
      </c>
      <c r="H47" s="189">
        <f t="shared" si="7"/>
        <v>4343.2405997683918</v>
      </c>
      <c r="I47" s="189">
        <f t="shared" si="1"/>
        <v>0</v>
      </c>
      <c r="J47" s="88">
        <f t="shared" si="2"/>
        <v>0</v>
      </c>
      <c r="K47" s="189">
        <f t="shared" si="8"/>
        <v>-255.82106349858964</v>
      </c>
      <c r="L47" s="88">
        <f t="shared" si="3"/>
        <v>-1532.8798124835491</v>
      </c>
      <c r="M47" s="89">
        <f t="shared" si="9"/>
        <v>2810.3607872848424</v>
      </c>
      <c r="N47" s="89">
        <f t="shared" si="10"/>
        <v>153908.61578728486</v>
      </c>
      <c r="O47" s="89">
        <f t="shared" si="11"/>
        <v>25685.683542604282</v>
      </c>
      <c r="P47" s="90">
        <f t="shared" si="4"/>
        <v>0.97353125429551723</v>
      </c>
      <c r="Q47" s="227">
        <v>747.20308852437984</v>
      </c>
      <c r="R47" s="93">
        <f t="shared" si="12"/>
        <v>0.18676909966305111</v>
      </c>
      <c r="S47" s="94">
        <f t="shared" si="12"/>
        <v>0.17944091930798889</v>
      </c>
      <c r="T47" s="92">
        <v>5992</v>
      </c>
      <c r="U47" s="1">
        <v>127319</v>
      </c>
      <c r="V47" s="1">
        <v>21380.184718723762</v>
      </c>
      <c r="W47" s="196"/>
      <c r="X47" s="89">
        <v>0</v>
      </c>
      <c r="Y47" s="89">
        <f t="shared" si="13"/>
        <v>0</v>
      </c>
      <c r="Z47" s="1"/>
      <c r="AA47" s="1"/>
    </row>
    <row r="48" spans="2:28">
      <c r="B48" s="200">
        <v>1557</v>
      </c>
      <c r="C48" t="s">
        <v>76</v>
      </c>
      <c r="D48" s="1">
        <v>57335.805</v>
      </c>
      <c r="E48" s="86">
        <f t="shared" si="5"/>
        <v>21172.749261447563</v>
      </c>
      <c r="F48" s="87">
        <f t="shared" si="0"/>
        <v>0.80248334100948937</v>
      </c>
      <c r="G48" s="189">
        <f t="shared" si="6"/>
        <v>3232.0674705474366</v>
      </c>
      <c r="H48" s="189">
        <f t="shared" si="7"/>
        <v>8752.4387102424571</v>
      </c>
      <c r="I48" s="189">
        <f t="shared" si="1"/>
        <v>901.05257136940429</v>
      </c>
      <c r="J48" s="88">
        <f t="shared" si="2"/>
        <v>2440.0503632683472</v>
      </c>
      <c r="K48" s="189">
        <f t="shared" si="8"/>
        <v>645.23150787081465</v>
      </c>
      <c r="L48" s="88">
        <f t="shared" si="3"/>
        <v>1747.286923314166</v>
      </c>
      <c r="M48" s="89">
        <f t="shared" si="9"/>
        <v>10499.725633556624</v>
      </c>
      <c r="N48" s="89">
        <f t="shared" si="10"/>
        <v>67835.530633556627</v>
      </c>
      <c r="O48" s="89">
        <f t="shared" si="11"/>
        <v>25050.048239865817</v>
      </c>
      <c r="P48" s="90">
        <f t="shared" si="4"/>
        <v>0.94943959122869326</v>
      </c>
      <c r="Q48" s="227">
        <v>697.822706345798</v>
      </c>
      <c r="R48" s="93">
        <f t="shared" si="12"/>
        <v>0.13865442665925251</v>
      </c>
      <c r="S48" s="94">
        <f t="shared" si="12"/>
        <v>0.13529060265139664</v>
      </c>
      <c r="T48" s="92">
        <v>2708</v>
      </c>
      <c r="U48" s="1">
        <v>50354</v>
      </c>
      <c r="V48" s="1">
        <v>18649.629629629628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0">
        <v>1560</v>
      </c>
      <c r="C49" t="s">
        <v>77</v>
      </c>
      <c r="D49" s="1">
        <v>64670.284</v>
      </c>
      <c r="E49" s="86">
        <f t="shared" si="5"/>
        <v>21017.31686707832</v>
      </c>
      <c r="F49" s="87">
        <f t="shared" si="0"/>
        <v>0.79659218792425202</v>
      </c>
      <c r="G49" s="189">
        <f t="shared" si="6"/>
        <v>3328.4355550563673</v>
      </c>
      <c r="H49" s="189">
        <f t="shared" si="7"/>
        <v>10241.596202908442</v>
      </c>
      <c r="I49" s="189">
        <f t="shared" si="1"/>
        <v>955.45390939863944</v>
      </c>
      <c r="J49" s="88">
        <f t="shared" si="2"/>
        <v>2939.9316792196137</v>
      </c>
      <c r="K49" s="189">
        <f t="shared" si="8"/>
        <v>699.6328459000498</v>
      </c>
      <c r="L49" s="88">
        <f t="shared" si="3"/>
        <v>2152.7702668344532</v>
      </c>
      <c r="M49" s="89">
        <f t="shared" si="9"/>
        <v>12394.366469742896</v>
      </c>
      <c r="N49" s="89">
        <f t="shared" si="10"/>
        <v>77064.65046974289</v>
      </c>
      <c r="O49" s="89">
        <f t="shared" si="11"/>
        <v>25045.385268034737</v>
      </c>
      <c r="P49" s="90">
        <f t="shared" si="4"/>
        <v>0.94926285663613608</v>
      </c>
      <c r="Q49" s="227">
        <v>868.38066883162173</v>
      </c>
      <c r="R49" s="93">
        <f t="shared" si="12"/>
        <v>0.13668021232467395</v>
      </c>
      <c r="S49" s="94">
        <f t="shared" si="12"/>
        <v>0.12338138631112537</v>
      </c>
      <c r="T49" s="92">
        <v>3077</v>
      </c>
      <c r="U49" s="1">
        <v>56894</v>
      </c>
      <c r="V49" s="1">
        <v>18708.977310095364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0">
        <v>1563</v>
      </c>
      <c r="C50" t="s">
        <v>78</v>
      </c>
      <c r="D50" s="1">
        <v>192904.019</v>
      </c>
      <c r="E50" s="86">
        <f t="shared" si="5"/>
        <v>26818.298206589741</v>
      </c>
      <c r="F50" s="87">
        <f t="shared" si="0"/>
        <v>1.0164592835470789</v>
      </c>
      <c r="G50" s="189">
        <f t="shared" si="6"/>
        <v>-268.17287544071388</v>
      </c>
      <c r="H50" s="189">
        <f t="shared" si="7"/>
        <v>-1928.9674930450549</v>
      </c>
      <c r="I50" s="189">
        <f t="shared" si="1"/>
        <v>0</v>
      </c>
      <c r="J50" s="88">
        <f t="shared" si="2"/>
        <v>0</v>
      </c>
      <c r="K50" s="189">
        <f t="shared" si="8"/>
        <v>-255.82106349858964</v>
      </c>
      <c r="L50" s="88">
        <f t="shared" si="3"/>
        <v>-1840.1209097453554</v>
      </c>
      <c r="M50" s="89">
        <f t="shared" si="9"/>
        <v>-3769.0884027904103</v>
      </c>
      <c r="N50" s="89">
        <f t="shared" si="10"/>
        <v>189134.9305972096</v>
      </c>
      <c r="O50" s="89">
        <f t="shared" si="11"/>
        <v>26294.304267650437</v>
      </c>
      <c r="P50" s="90">
        <f t="shared" si="4"/>
        <v>0.9965990187512167</v>
      </c>
      <c r="Q50" s="227">
        <v>676.27526974897319</v>
      </c>
      <c r="R50" s="93">
        <f t="shared" si="12"/>
        <v>5.8371157380736838E-2</v>
      </c>
      <c r="S50" s="94">
        <f t="shared" si="12"/>
        <v>6.3373884942386396E-2</v>
      </c>
      <c r="T50" s="92">
        <v>7193</v>
      </c>
      <c r="U50" s="1">
        <v>182265</v>
      </c>
      <c r="V50" s="1">
        <v>25220.008302200084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0">
        <v>1566</v>
      </c>
      <c r="C51" t="s">
        <v>79</v>
      </c>
      <c r="D51" s="1">
        <v>129157.62300000001</v>
      </c>
      <c r="E51" s="86">
        <f t="shared" si="5"/>
        <v>21707.163529411766</v>
      </c>
      <c r="F51" s="87">
        <f t="shared" si="0"/>
        <v>0.8227385540639387</v>
      </c>
      <c r="G51" s="189">
        <f t="shared" si="6"/>
        <v>2900.7306244096308</v>
      </c>
      <c r="H51" s="189">
        <f t="shared" si="7"/>
        <v>17259.347215237303</v>
      </c>
      <c r="I51" s="189">
        <f t="shared" si="1"/>
        <v>714.00757758193333</v>
      </c>
      <c r="J51" s="88">
        <f t="shared" si="2"/>
        <v>4248.3450866125031</v>
      </c>
      <c r="K51" s="189">
        <f t="shared" si="8"/>
        <v>458.1865140833437</v>
      </c>
      <c r="L51" s="88">
        <f t="shared" si="3"/>
        <v>2726.2097587958951</v>
      </c>
      <c r="M51" s="89">
        <f t="shared" si="9"/>
        <v>19985.556974033199</v>
      </c>
      <c r="N51" s="89">
        <f t="shared" si="10"/>
        <v>149143.17997403321</v>
      </c>
      <c r="O51" s="89">
        <f t="shared" si="11"/>
        <v>25066.080667904738</v>
      </c>
      <c r="P51" s="90">
        <f t="shared" si="4"/>
        <v>0.95004724762032655</v>
      </c>
      <c r="Q51" s="227">
        <v>1218.2919397848673</v>
      </c>
      <c r="R51" s="93">
        <f t="shared" si="12"/>
        <v>0.10942048119293249</v>
      </c>
      <c r="S51" s="94">
        <f t="shared" si="12"/>
        <v>0.10997985286412215</v>
      </c>
      <c r="T51" s="92">
        <v>5950</v>
      </c>
      <c r="U51" s="1">
        <v>116419</v>
      </c>
      <c r="V51" s="1">
        <v>19556.358138753571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0">
        <v>1573</v>
      </c>
      <c r="C52" t="s">
        <v>80</v>
      </c>
      <c r="D52" s="1">
        <v>51826.597000000002</v>
      </c>
      <c r="E52" s="86">
        <f t="shared" si="5"/>
        <v>23905.256918819188</v>
      </c>
      <c r="F52" s="87">
        <f t="shared" si="0"/>
        <v>0.90605004588774274</v>
      </c>
      <c r="G52" s="189">
        <f t="shared" si="6"/>
        <v>1537.912722977029</v>
      </c>
      <c r="H52" s="189">
        <f t="shared" si="7"/>
        <v>3334.1947834141988</v>
      </c>
      <c r="I52" s="189">
        <f t="shared" si="1"/>
        <v>0</v>
      </c>
      <c r="J52" s="88">
        <f t="shared" si="2"/>
        <v>0</v>
      </c>
      <c r="K52" s="189">
        <f t="shared" si="8"/>
        <v>-255.82106349858964</v>
      </c>
      <c r="L52" s="88">
        <f t="shared" si="3"/>
        <v>-554.62006566494233</v>
      </c>
      <c r="M52" s="89">
        <f t="shared" si="9"/>
        <v>2779.5747177492567</v>
      </c>
      <c r="N52" s="89">
        <f t="shared" si="10"/>
        <v>54606.171717749261</v>
      </c>
      <c r="O52" s="89">
        <f t="shared" si="11"/>
        <v>25187.348578297631</v>
      </c>
      <c r="P52" s="90">
        <f t="shared" si="4"/>
        <v>0.95464350844066914</v>
      </c>
      <c r="Q52" s="227">
        <v>300.97476567437434</v>
      </c>
      <c r="R52" s="93">
        <f t="shared" si="12"/>
        <v>0.15447289049273816</v>
      </c>
      <c r="S52" s="94">
        <f t="shared" si="12"/>
        <v>0.149680336980545</v>
      </c>
      <c r="T52" s="92">
        <v>2168</v>
      </c>
      <c r="U52" s="1">
        <v>44892</v>
      </c>
      <c r="V52" s="1">
        <v>20792.959703566466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0">
        <v>1576</v>
      </c>
      <c r="C53" t="s">
        <v>81</v>
      </c>
      <c r="D53" s="1">
        <v>80359.476999999999</v>
      </c>
      <c r="E53" s="86">
        <f t="shared" si="5"/>
        <v>23676.923099587508</v>
      </c>
      <c r="F53" s="87">
        <f t="shared" si="0"/>
        <v>0.89739580435019528</v>
      </c>
      <c r="G53" s="189">
        <f t="shared" si="6"/>
        <v>1679.4796909006709</v>
      </c>
      <c r="H53" s="189">
        <f t="shared" si="7"/>
        <v>5700.1540709168776</v>
      </c>
      <c r="I53" s="189">
        <f t="shared" si="1"/>
        <v>24.591728020423758</v>
      </c>
      <c r="J53" s="88">
        <f t="shared" si="2"/>
        <v>83.464324901318236</v>
      </c>
      <c r="K53" s="189">
        <f t="shared" si="8"/>
        <v>-231.22933547816586</v>
      </c>
      <c r="L53" s="88">
        <f t="shared" si="3"/>
        <v>-784.79236461289497</v>
      </c>
      <c r="M53" s="89">
        <f t="shared" si="9"/>
        <v>4915.3617063039828</v>
      </c>
      <c r="N53" s="89">
        <f t="shared" si="10"/>
        <v>85274.838706303985</v>
      </c>
      <c r="O53" s="89">
        <f t="shared" si="11"/>
        <v>25125.173455010015</v>
      </c>
      <c r="P53" s="90">
        <f t="shared" si="4"/>
        <v>0.95228696512891442</v>
      </c>
      <c r="Q53" s="227">
        <v>317.85913242097195</v>
      </c>
      <c r="R53" s="93">
        <f t="shared" si="12"/>
        <v>0.12431761199876877</v>
      </c>
      <c r="S53" s="94">
        <f t="shared" si="12"/>
        <v>0.12895533933170419</v>
      </c>
      <c r="T53" s="92">
        <v>3394</v>
      </c>
      <c r="U53" s="1">
        <v>71474</v>
      </c>
      <c r="V53" s="1">
        <v>20972.417840375587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0">
        <v>1577</v>
      </c>
      <c r="C54" t="s">
        <v>82</v>
      </c>
      <c r="D54" s="1">
        <v>231363.6</v>
      </c>
      <c r="E54" s="86">
        <f t="shared" si="5"/>
        <v>20785.517922917978</v>
      </c>
      <c r="F54" s="87">
        <f t="shared" si="0"/>
        <v>0.78780661223659343</v>
      </c>
      <c r="G54" s="189">
        <f t="shared" si="6"/>
        <v>3472.1509004357795</v>
      </c>
      <c r="H54" s="189">
        <f t="shared" si="7"/>
        <v>38648.511672750661</v>
      </c>
      <c r="I54" s="189">
        <f t="shared" si="1"/>
        <v>1036.5835398547592</v>
      </c>
      <c r="J54" s="88">
        <f t="shared" si="2"/>
        <v>11538.211382123325</v>
      </c>
      <c r="K54" s="189">
        <f t="shared" si="8"/>
        <v>780.7624763561696</v>
      </c>
      <c r="L54" s="88">
        <f t="shared" si="3"/>
        <v>8690.6671243205237</v>
      </c>
      <c r="M54" s="89">
        <f t="shared" si="9"/>
        <v>47339.178797071188</v>
      </c>
      <c r="N54" s="89">
        <f t="shared" si="10"/>
        <v>278702.77879707119</v>
      </c>
      <c r="O54" s="89">
        <f t="shared" si="11"/>
        <v>25038.431299709926</v>
      </c>
      <c r="P54" s="90">
        <f t="shared" si="4"/>
        <v>0.94899928936550626</v>
      </c>
      <c r="Q54" s="227">
        <v>2299.6381404597632</v>
      </c>
      <c r="R54" s="93">
        <f t="shared" si="12"/>
        <v>0.15728091236494601</v>
      </c>
      <c r="S54" s="94">
        <f t="shared" si="12"/>
        <v>0.15333008362809694</v>
      </c>
      <c r="T54" s="92">
        <v>11131</v>
      </c>
      <c r="U54" s="1">
        <v>199920</v>
      </c>
      <c r="V54" s="1">
        <v>18022.176147119804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0">
        <v>1578</v>
      </c>
      <c r="C55" t="s">
        <v>83</v>
      </c>
      <c r="D55" s="1">
        <v>61860.69</v>
      </c>
      <c r="E55" s="86">
        <f t="shared" si="5"/>
        <v>24685.031923383878</v>
      </c>
      <c r="F55" s="87">
        <f t="shared" si="0"/>
        <v>0.93560484971466806</v>
      </c>
      <c r="G55" s="189">
        <f t="shared" si="6"/>
        <v>1054.4522201469213</v>
      </c>
      <c r="H55" s="189">
        <f t="shared" si="7"/>
        <v>2642.4572636881849</v>
      </c>
      <c r="I55" s="189">
        <f t="shared" si="1"/>
        <v>0</v>
      </c>
      <c r="J55" s="88">
        <f t="shared" si="2"/>
        <v>0</v>
      </c>
      <c r="K55" s="189">
        <f t="shared" si="8"/>
        <v>-255.82106349858964</v>
      </c>
      <c r="L55" s="88">
        <f t="shared" si="3"/>
        <v>-641.08758512746567</v>
      </c>
      <c r="M55" s="89">
        <f t="shared" si="9"/>
        <v>2001.3696785607192</v>
      </c>
      <c r="N55" s="89">
        <f t="shared" si="10"/>
        <v>63862.059678560719</v>
      </c>
      <c r="O55" s="89">
        <f t="shared" si="11"/>
        <v>25483.663080032213</v>
      </c>
      <c r="P55" s="90">
        <f t="shared" si="4"/>
        <v>0.96587433389490074</v>
      </c>
      <c r="Q55" s="227">
        <v>347.59314323800413</v>
      </c>
      <c r="R55" s="93">
        <f t="shared" si="12"/>
        <v>9.7131987797956912E-2</v>
      </c>
      <c r="S55" s="93">
        <f t="shared" si="12"/>
        <v>9.1002758815845367E-2</v>
      </c>
      <c r="T55" s="92">
        <v>2506</v>
      </c>
      <c r="U55" s="1">
        <v>56384</v>
      </c>
      <c r="V55" s="1">
        <v>22626.003210272873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0">
        <v>1579</v>
      </c>
      <c r="C56" t="s">
        <v>84</v>
      </c>
      <c r="D56" s="1">
        <v>304277.283</v>
      </c>
      <c r="E56" s="86">
        <f t="shared" si="5"/>
        <v>22606.038855869239</v>
      </c>
      <c r="F56" s="87">
        <f t="shared" si="0"/>
        <v>0.85680746340676217</v>
      </c>
      <c r="G56" s="189">
        <f t="shared" si="6"/>
        <v>2343.4279220059975</v>
      </c>
      <c r="H56" s="189">
        <f t="shared" si="7"/>
        <v>31542.539830200727</v>
      </c>
      <c r="I56" s="189">
        <f t="shared" si="1"/>
        <v>399.40121332181769</v>
      </c>
      <c r="J56" s="88">
        <f t="shared" si="2"/>
        <v>5375.9403313116663</v>
      </c>
      <c r="K56" s="189">
        <f t="shared" si="8"/>
        <v>143.58014982322806</v>
      </c>
      <c r="L56" s="88">
        <f t="shared" si="3"/>
        <v>1932.5888166206496</v>
      </c>
      <c r="M56" s="89">
        <f t="shared" si="9"/>
        <v>33475.12864682138</v>
      </c>
      <c r="N56" s="89">
        <f t="shared" si="10"/>
        <v>337752.41164682136</v>
      </c>
      <c r="O56" s="89">
        <f t="shared" si="11"/>
        <v>25093.046927698466</v>
      </c>
      <c r="P56" s="90">
        <f t="shared" si="4"/>
        <v>0.95106931490061142</v>
      </c>
      <c r="Q56" s="227">
        <v>2151.8914704041636</v>
      </c>
      <c r="R56" s="93">
        <f t="shared" si="12"/>
        <v>0.16437237824454792</v>
      </c>
      <c r="S56" s="93">
        <f t="shared" si="12"/>
        <v>0.16238273747934551</v>
      </c>
      <c r="T56" s="92">
        <v>13460</v>
      </c>
      <c r="U56" s="1">
        <v>261323</v>
      </c>
      <c r="V56" s="1">
        <v>19448.016670387733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0">
        <v>1580</v>
      </c>
      <c r="C57" s="222" t="s">
        <v>85</v>
      </c>
      <c r="D57" s="1">
        <v>217601.52949019769</v>
      </c>
      <c r="E57" s="86">
        <f t="shared" si="5"/>
        <v>23126.956051673686</v>
      </c>
      <c r="F57" s="87">
        <f t="shared" si="0"/>
        <v>0.87655111438550448</v>
      </c>
      <c r="G57" s="189">
        <f t="shared" si="6"/>
        <v>2020.4592606072406</v>
      </c>
      <c r="H57" s="189">
        <f t="shared" si="7"/>
        <v>19010.501183053526</v>
      </c>
      <c r="I57" s="189">
        <f t="shared" si="1"/>
        <v>217.08019479026152</v>
      </c>
      <c r="J57" s="88">
        <f t="shared" si="2"/>
        <v>2042.5075527815707</v>
      </c>
      <c r="K57" s="189">
        <f t="shared" si="8"/>
        <v>-38.740868708328122</v>
      </c>
      <c r="L57" s="88">
        <f t="shared" si="3"/>
        <v>-364.51283367665934</v>
      </c>
      <c r="M57" s="89">
        <f t="shared" si="9"/>
        <v>18645.988349376865</v>
      </c>
      <c r="N57" s="89">
        <f t="shared" si="10"/>
        <v>236247.51783957455</v>
      </c>
      <c r="O57" s="89">
        <f t="shared" si="11"/>
        <v>25108.674443572596</v>
      </c>
      <c r="P57" s="90">
        <f t="shared" si="4"/>
        <v>0.9516616244299736</v>
      </c>
      <c r="Q57" s="227">
        <v>329.7015612082796</v>
      </c>
      <c r="R57" s="93">
        <f t="shared" si="12"/>
        <v>0.12841531682148774</v>
      </c>
      <c r="S57" s="93">
        <f t="shared" si="12"/>
        <v>0.12217899027512606</v>
      </c>
      <c r="T57" s="92">
        <v>9409</v>
      </c>
      <c r="U57" s="1">
        <v>192838.15652479455</v>
      </c>
      <c r="V57" s="1">
        <v>20608.972590017587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0">
        <v>1804</v>
      </c>
      <c r="C58" t="s">
        <v>86</v>
      </c>
      <c r="D58" s="1">
        <v>1374769.2309999999</v>
      </c>
      <c r="E58" s="86">
        <f t="shared" si="5"/>
        <v>25589.003834341554</v>
      </c>
      <c r="F58" s="87">
        <f t="shared" si="0"/>
        <v>0.96986692831042864</v>
      </c>
      <c r="G58" s="189">
        <f t="shared" si="6"/>
        <v>493.98963535316193</v>
      </c>
      <c r="H58" s="189">
        <f t="shared" si="7"/>
        <v>26539.593159348624</v>
      </c>
      <c r="I58" s="189">
        <f t="shared" si="1"/>
        <v>0</v>
      </c>
      <c r="J58" s="88">
        <f t="shared" si="2"/>
        <v>0</v>
      </c>
      <c r="K58" s="189">
        <f t="shared" si="8"/>
        <v>-255.82106349858964</v>
      </c>
      <c r="L58" s="88">
        <f t="shared" si="3"/>
        <v>-13743.98663646173</v>
      </c>
      <c r="M58" s="89">
        <f t="shared" si="9"/>
        <v>12795.606522886894</v>
      </c>
      <c r="N58" s="89">
        <f t="shared" si="10"/>
        <v>1387564.8375228867</v>
      </c>
      <c r="O58" s="89">
        <f t="shared" si="11"/>
        <v>25827.172406196121</v>
      </c>
      <c r="P58" s="90">
        <f t="shared" si="4"/>
        <v>0.97889392376128948</v>
      </c>
      <c r="Q58" s="227">
        <v>5390.707957295097</v>
      </c>
      <c r="R58" s="93">
        <f t="shared" si="12"/>
        <v>0.11225664270261429</v>
      </c>
      <c r="S58" s="93">
        <f t="shared" si="12"/>
        <v>0.11198750661410553</v>
      </c>
      <c r="T58" s="92">
        <v>53725</v>
      </c>
      <c r="U58" s="1">
        <v>1236018</v>
      </c>
      <c r="V58" s="1">
        <v>23011.952636282396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0">
        <v>1806</v>
      </c>
      <c r="C59" t="s">
        <v>87</v>
      </c>
      <c r="D59" s="1">
        <v>523349.59899999999</v>
      </c>
      <c r="E59" s="86">
        <f t="shared" si="5"/>
        <v>24239.247788430366</v>
      </c>
      <c r="F59" s="87">
        <f t="shared" si="0"/>
        <v>0.91870887000182555</v>
      </c>
      <c r="G59" s="189">
        <f t="shared" si="6"/>
        <v>1330.8383838180987</v>
      </c>
      <c r="H59" s="189">
        <f t="shared" si="7"/>
        <v>28734.131545016568</v>
      </c>
      <c r="I59" s="189">
        <f t="shared" si="1"/>
        <v>0</v>
      </c>
      <c r="J59" s="88">
        <f t="shared" si="2"/>
        <v>0</v>
      </c>
      <c r="K59" s="189">
        <f t="shared" si="8"/>
        <v>-255.82106349858964</v>
      </c>
      <c r="L59" s="88">
        <f t="shared" si="3"/>
        <v>-5523.4325819980495</v>
      </c>
      <c r="M59" s="89">
        <f t="shared" si="9"/>
        <v>23210.69896301852</v>
      </c>
      <c r="N59" s="89">
        <f t="shared" si="10"/>
        <v>546560.29796301853</v>
      </c>
      <c r="O59" s="89">
        <f t="shared" si="11"/>
        <v>25314.265108749874</v>
      </c>
      <c r="P59" s="90">
        <f t="shared" si="4"/>
        <v>0.95945386160402046</v>
      </c>
      <c r="Q59" s="227">
        <v>2064.1955824148317</v>
      </c>
      <c r="R59" s="93">
        <f t="shared" si="12"/>
        <v>0.13258296417325813</v>
      </c>
      <c r="S59" s="93">
        <f t="shared" si="12"/>
        <v>0.13200594538737964</v>
      </c>
      <c r="T59" s="92">
        <v>21591</v>
      </c>
      <c r="U59" s="1">
        <v>462085</v>
      </c>
      <c r="V59" s="1">
        <v>21412.650602409638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0">
        <v>1811</v>
      </c>
      <c r="C60" t="s">
        <v>88</v>
      </c>
      <c r="D60" s="1">
        <v>33586.703000000001</v>
      </c>
      <c r="E60" s="86">
        <f t="shared" si="5"/>
        <v>24444.470887918487</v>
      </c>
      <c r="F60" s="87">
        <f t="shared" si="0"/>
        <v>0.92648717580878204</v>
      </c>
      <c r="G60" s="189">
        <f t="shared" si="6"/>
        <v>1203.6000621354635</v>
      </c>
      <c r="H60" s="189">
        <f t="shared" si="7"/>
        <v>1653.7464853741269</v>
      </c>
      <c r="I60" s="189">
        <f t="shared" si="1"/>
        <v>0</v>
      </c>
      <c r="J60" s="88">
        <f t="shared" si="2"/>
        <v>0</v>
      </c>
      <c r="K60" s="189">
        <f t="shared" si="8"/>
        <v>-255.82106349858964</v>
      </c>
      <c r="L60" s="88">
        <f t="shared" si="3"/>
        <v>-351.49814124706216</v>
      </c>
      <c r="M60" s="89">
        <f t="shared" si="9"/>
        <v>1302.2483441270647</v>
      </c>
      <c r="N60" s="89">
        <f t="shared" si="10"/>
        <v>34888.951344127068</v>
      </c>
      <c r="O60" s="89">
        <f t="shared" si="11"/>
        <v>25392.249886555361</v>
      </c>
      <c r="P60" s="90">
        <f t="shared" si="4"/>
        <v>0.96240961781066392</v>
      </c>
      <c r="Q60" s="227">
        <v>291.26014772905273</v>
      </c>
      <c r="R60" s="93">
        <f t="shared" si="12"/>
        <v>0.12060266248498604</v>
      </c>
      <c r="S60" s="93">
        <f t="shared" si="12"/>
        <v>0.14099208501928337</v>
      </c>
      <c r="T60" s="92">
        <v>1374</v>
      </c>
      <c r="U60" s="1">
        <v>29972</v>
      </c>
      <c r="V60" s="1">
        <v>21423.874195854183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0">
        <v>1812</v>
      </c>
      <c r="C61" t="s">
        <v>89</v>
      </c>
      <c r="D61" s="1">
        <v>40465.214999999997</v>
      </c>
      <c r="E61" s="86">
        <f t="shared" si="5"/>
        <v>20447.304194037391</v>
      </c>
      <c r="F61" s="87">
        <f t="shared" si="0"/>
        <v>0.77498773454735692</v>
      </c>
      <c r="G61" s="189">
        <f t="shared" si="6"/>
        <v>3681.8434123417428</v>
      </c>
      <c r="H61" s="189">
        <f t="shared" si="7"/>
        <v>7286.3681130243094</v>
      </c>
      <c r="I61" s="189">
        <f t="shared" si="1"/>
        <v>1154.9583449629645</v>
      </c>
      <c r="J61" s="88">
        <f t="shared" si="2"/>
        <v>2285.6625646817065</v>
      </c>
      <c r="K61" s="189">
        <f t="shared" si="8"/>
        <v>899.13728146437484</v>
      </c>
      <c r="L61" s="88">
        <f t="shared" si="3"/>
        <v>1779.3926800179977</v>
      </c>
      <c r="M61" s="89">
        <f t="shared" si="9"/>
        <v>9065.7607930423073</v>
      </c>
      <c r="N61" s="89">
        <f t="shared" si="10"/>
        <v>49530.975793042307</v>
      </c>
      <c r="O61" s="89">
        <f t="shared" si="11"/>
        <v>25028.284887843511</v>
      </c>
      <c r="P61" s="90">
        <f t="shared" si="4"/>
        <v>0.9486147230348293</v>
      </c>
      <c r="Q61" s="227">
        <v>165.99600289819682</v>
      </c>
      <c r="R61" s="93">
        <f t="shared" si="12"/>
        <v>0.13278133923072608</v>
      </c>
      <c r="S61" s="93">
        <f t="shared" si="12"/>
        <v>0.13106413659419638</v>
      </c>
      <c r="T61" s="92">
        <v>1979</v>
      </c>
      <c r="U61" s="1">
        <v>35722</v>
      </c>
      <c r="V61" s="1">
        <v>18077.935222672066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0">
        <v>1813</v>
      </c>
      <c r="C62" t="s">
        <v>90</v>
      </c>
      <c r="D62" s="1">
        <v>176980.24400000001</v>
      </c>
      <c r="E62" s="86">
        <f t="shared" si="5"/>
        <v>22579.770859913242</v>
      </c>
      <c r="F62" s="87">
        <f t="shared" si="0"/>
        <v>0.85581186151793343</v>
      </c>
      <c r="G62" s="189">
        <f t="shared" si="6"/>
        <v>2359.7140794987158</v>
      </c>
      <c r="H62" s="189">
        <f t="shared" si="7"/>
        <v>18495.438955110934</v>
      </c>
      <c r="I62" s="189">
        <f t="shared" si="1"/>
        <v>408.59501190641674</v>
      </c>
      <c r="J62" s="88">
        <f t="shared" si="2"/>
        <v>3202.5677033224943</v>
      </c>
      <c r="K62" s="189">
        <f t="shared" si="8"/>
        <v>152.77394840782711</v>
      </c>
      <c r="L62" s="88">
        <f t="shared" si="3"/>
        <v>1197.4422076205487</v>
      </c>
      <c r="M62" s="89">
        <f t="shared" si="9"/>
        <v>19692.881162731483</v>
      </c>
      <c r="N62" s="89">
        <f t="shared" si="10"/>
        <v>196673.12516273148</v>
      </c>
      <c r="O62" s="89">
        <f t="shared" si="11"/>
        <v>25092.258887819786</v>
      </c>
      <c r="P62" s="90">
        <f t="shared" si="4"/>
        <v>0.95103944684394659</v>
      </c>
      <c r="Q62" s="227">
        <v>-278.51477494889696</v>
      </c>
      <c r="R62" s="93">
        <f t="shared" si="12"/>
        <v>7.6286482278819762E-2</v>
      </c>
      <c r="S62" s="93">
        <f t="shared" si="12"/>
        <v>7.4638684653488552E-2</v>
      </c>
      <c r="T62" s="92">
        <v>7838</v>
      </c>
      <c r="U62" s="1">
        <v>164436</v>
      </c>
      <c r="V62" s="1">
        <v>21011.500127779196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0">
        <v>1815</v>
      </c>
      <c r="C63" t="s">
        <v>91</v>
      </c>
      <c r="D63" s="1">
        <v>24167.56</v>
      </c>
      <c r="E63" s="86">
        <f t="shared" si="5"/>
        <v>20022.833471416736</v>
      </c>
      <c r="F63" s="87">
        <f t="shared" si="0"/>
        <v>0.7588995695460562</v>
      </c>
      <c r="G63" s="189">
        <f t="shared" si="6"/>
        <v>3945.0152603665492</v>
      </c>
      <c r="H63" s="189">
        <f t="shared" si="7"/>
        <v>4761.6334192624254</v>
      </c>
      <c r="I63" s="189">
        <f t="shared" si="1"/>
        <v>1303.5230978801937</v>
      </c>
      <c r="J63" s="88">
        <f t="shared" si="2"/>
        <v>1573.3523791413938</v>
      </c>
      <c r="K63" s="189">
        <f t="shared" si="8"/>
        <v>1047.7020343816041</v>
      </c>
      <c r="L63" s="88">
        <f t="shared" si="3"/>
        <v>1264.5763554985961</v>
      </c>
      <c r="M63" s="89">
        <f t="shared" si="9"/>
        <v>6026.2097747610214</v>
      </c>
      <c r="N63" s="89">
        <f t="shared" si="10"/>
        <v>30193.769774761022</v>
      </c>
      <c r="O63" s="89">
        <f t="shared" si="11"/>
        <v>25015.550766164888</v>
      </c>
      <c r="P63" s="90">
        <f t="shared" si="4"/>
        <v>0.94813207808479016</v>
      </c>
      <c r="Q63" s="227">
        <v>63.15709661350138</v>
      </c>
      <c r="R63" s="93">
        <f t="shared" si="12"/>
        <v>0.11515134736064975</v>
      </c>
      <c r="S63" s="93">
        <f t="shared" si="12"/>
        <v>0.11607525071388961</v>
      </c>
      <c r="T63" s="92">
        <v>1207</v>
      </c>
      <c r="U63" s="1">
        <v>21672</v>
      </c>
      <c r="V63" s="1">
        <v>17940.397350993378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0">
        <v>1816</v>
      </c>
      <c r="C64" t="s">
        <v>92</v>
      </c>
      <c r="D64" s="1">
        <v>9298.01</v>
      </c>
      <c r="E64" s="86">
        <f t="shared" si="5"/>
        <v>19783</v>
      </c>
      <c r="F64" s="87">
        <f t="shared" si="0"/>
        <v>0.74980947155963873</v>
      </c>
      <c r="G64" s="189">
        <f t="shared" si="6"/>
        <v>4093.7120126449258</v>
      </c>
      <c r="H64" s="189">
        <f t="shared" si="7"/>
        <v>1924.0446459431153</v>
      </c>
      <c r="I64" s="189">
        <f t="shared" si="1"/>
        <v>1387.4648128760514</v>
      </c>
      <c r="J64" s="88">
        <f t="shared" si="2"/>
        <v>652.10846205174414</v>
      </c>
      <c r="K64" s="189">
        <f t="shared" si="8"/>
        <v>1131.6437493774617</v>
      </c>
      <c r="L64" s="88">
        <f t="shared" si="3"/>
        <v>531.87256220740699</v>
      </c>
      <c r="M64" s="89">
        <f t="shared" si="9"/>
        <v>2455.9172081505221</v>
      </c>
      <c r="N64" s="89">
        <f t="shared" si="10"/>
        <v>11753.927208150522</v>
      </c>
      <c r="O64" s="89">
        <f t="shared" si="11"/>
        <v>25008.355762022387</v>
      </c>
      <c r="P64" s="90">
        <f t="shared" si="4"/>
        <v>0.94785937514519769</v>
      </c>
      <c r="Q64" s="227">
        <v>17.575054033427023</v>
      </c>
      <c r="R64" s="93">
        <f t="shared" si="12"/>
        <v>0.13946200980392159</v>
      </c>
      <c r="S64" s="93">
        <f t="shared" si="12"/>
        <v>0.16370588235294117</v>
      </c>
      <c r="T64" s="92">
        <v>470</v>
      </c>
      <c r="U64" s="1">
        <v>8160</v>
      </c>
      <c r="V64" s="1">
        <v>17000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0">
        <v>1818</v>
      </c>
      <c r="C65" t="s">
        <v>64</v>
      </c>
      <c r="D65" s="1">
        <v>42448.62</v>
      </c>
      <c r="E65" s="86">
        <f t="shared" si="5"/>
        <v>22483.379237288136</v>
      </c>
      <c r="F65" s="87">
        <f t="shared" si="0"/>
        <v>0.85215845447030136</v>
      </c>
      <c r="G65" s="189">
        <f t="shared" si="6"/>
        <v>2419.4768855262814</v>
      </c>
      <c r="H65" s="189">
        <f t="shared" si="7"/>
        <v>4567.9723598736191</v>
      </c>
      <c r="I65" s="189">
        <f t="shared" si="1"/>
        <v>442.33207982520378</v>
      </c>
      <c r="J65" s="88">
        <f t="shared" si="2"/>
        <v>835.12296670998467</v>
      </c>
      <c r="K65" s="189">
        <f t="shared" si="8"/>
        <v>186.51101632661414</v>
      </c>
      <c r="L65" s="88">
        <f t="shared" si="3"/>
        <v>352.13279882464752</v>
      </c>
      <c r="M65" s="89">
        <f t="shared" si="9"/>
        <v>4920.1051586982667</v>
      </c>
      <c r="N65" s="89">
        <f t="shared" si="10"/>
        <v>47368.725158698267</v>
      </c>
      <c r="O65" s="89">
        <f t="shared" si="11"/>
        <v>25089.367139141032</v>
      </c>
      <c r="P65" s="90">
        <f t="shared" si="4"/>
        <v>0.95092984463251751</v>
      </c>
      <c r="Q65" s="227">
        <v>30.046035266195759</v>
      </c>
      <c r="R65" s="93">
        <f t="shared" si="12"/>
        <v>1.3601566417536298E-2</v>
      </c>
      <c r="S65" s="93">
        <f t="shared" si="12"/>
        <v>-1.1094234459162239E-2</v>
      </c>
      <c r="T65" s="92">
        <v>1888</v>
      </c>
      <c r="U65" s="1">
        <v>41879</v>
      </c>
      <c r="V65" s="1">
        <v>22735.613463626494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0">
        <v>1820</v>
      </c>
      <c r="C66" t="s">
        <v>93</v>
      </c>
      <c r="D66" s="1">
        <v>171449.69</v>
      </c>
      <c r="E66" s="86">
        <f t="shared" si="5"/>
        <v>22967.138647019427</v>
      </c>
      <c r="F66" s="87">
        <f t="shared" si="0"/>
        <v>0.87049376192481387</v>
      </c>
      <c r="G66" s="189">
        <f t="shared" si="6"/>
        <v>2119.5460514928814</v>
      </c>
      <c r="H66" s="189">
        <f t="shared" si="7"/>
        <v>15822.411274394359</v>
      </c>
      <c r="I66" s="189">
        <f t="shared" si="1"/>
        <v>273.01628641925214</v>
      </c>
      <c r="J66" s="88">
        <f t="shared" si="2"/>
        <v>2038.0665781197174</v>
      </c>
      <c r="K66" s="189">
        <f t="shared" si="8"/>
        <v>17.195222920662502</v>
      </c>
      <c r="L66" s="88">
        <f t="shared" si="3"/>
        <v>128.36233910274558</v>
      </c>
      <c r="M66" s="89">
        <f t="shared" si="9"/>
        <v>15950.773613497104</v>
      </c>
      <c r="N66" s="89">
        <f t="shared" si="10"/>
        <v>187400.46361349709</v>
      </c>
      <c r="O66" s="89">
        <f t="shared" si="11"/>
        <v>25103.879921432967</v>
      </c>
      <c r="P66" s="90">
        <f t="shared" si="4"/>
        <v>0.95147990385615278</v>
      </c>
      <c r="Q66" s="227">
        <v>845.12025299901507</v>
      </c>
      <c r="R66" s="93">
        <f t="shared" si="12"/>
        <v>0.16969824527889971</v>
      </c>
      <c r="S66" s="93">
        <f t="shared" si="12"/>
        <v>0.16280384168984818</v>
      </c>
      <c r="T66" s="92">
        <v>7465</v>
      </c>
      <c r="U66" s="1">
        <v>146576</v>
      </c>
      <c r="V66" s="1">
        <v>19751.515968198353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0">
        <v>1822</v>
      </c>
      <c r="C67" t="s">
        <v>94</v>
      </c>
      <c r="D67" s="1">
        <v>44593.557000000001</v>
      </c>
      <c r="E67" s="86">
        <f t="shared" si="5"/>
        <v>18943.7370433305</v>
      </c>
      <c r="F67" s="87">
        <f t="shared" si="0"/>
        <v>0.71799997279605698</v>
      </c>
      <c r="G67" s="189">
        <f t="shared" si="6"/>
        <v>4614.0550457800155</v>
      </c>
      <c r="H67" s="189">
        <f t="shared" si="7"/>
        <v>10861.485577766156</v>
      </c>
      <c r="I67" s="189">
        <f t="shared" si="1"/>
        <v>1681.2068477103762</v>
      </c>
      <c r="J67" s="88">
        <f t="shared" si="2"/>
        <v>3957.5609195102256</v>
      </c>
      <c r="K67" s="189">
        <f t="shared" si="8"/>
        <v>1425.3857842117866</v>
      </c>
      <c r="L67" s="88">
        <f t="shared" si="3"/>
        <v>3355.3581360345456</v>
      </c>
      <c r="M67" s="89">
        <f t="shared" si="9"/>
        <v>14216.843713800701</v>
      </c>
      <c r="N67" s="89">
        <f t="shared" si="10"/>
        <v>58810.4007138007</v>
      </c>
      <c r="O67" s="89">
        <f t="shared" si="11"/>
        <v>24983.1778733223</v>
      </c>
      <c r="P67" s="90">
        <f t="shared" si="4"/>
        <v>0.94690509018229008</v>
      </c>
      <c r="Q67" s="227">
        <v>116.45090973338665</v>
      </c>
      <c r="R67" s="93">
        <f t="shared" si="12"/>
        <v>0.12414119337517963</v>
      </c>
      <c r="S67" s="93">
        <f t="shared" si="12"/>
        <v>0.12318610315141143</v>
      </c>
      <c r="T67" s="92">
        <v>2354</v>
      </c>
      <c r="U67" s="1">
        <v>39669</v>
      </c>
      <c r="V67" s="1">
        <v>16866.071428571428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0">
        <v>1824</v>
      </c>
      <c r="C68" t="s">
        <v>95</v>
      </c>
      <c r="D68" s="1">
        <v>306739.13900000002</v>
      </c>
      <c r="E68" s="86">
        <f t="shared" si="5"/>
        <v>22763.572467532471</v>
      </c>
      <c r="F68" s="87">
        <f t="shared" si="0"/>
        <v>0.86277825621442972</v>
      </c>
      <c r="G68" s="189">
        <f t="shared" si="6"/>
        <v>2245.7570827747936</v>
      </c>
      <c r="H68" s="189">
        <f t="shared" si="7"/>
        <v>30261.576690390346</v>
      </c>
      <c r="I68" s="189">
        <f t="shared" si="1"/>
        <v>344.26444923968666</v>
      </c>
      <c r="J68" s="88">
        <f t="shared" si="2"/>
        <v>4638.9634535047771</v>
      </c>
      <c r="K68" s="189">
        <f t="shared" si="8"/>
        <v>88.443385741097018</v>
      </c>
      <c r="L68" s="88">
        <f t="shared" si="3"/>
        <v>1191.7746228612823</v>
      </c>
      <c r="M68" s="89">
        <f t="shared" si="9"/>
        <v>31453.351313251627</v>
      </c>
      <c r="N68" s="89">
        <f t="shared" si="10"/>
        <v>338192.49031325168</v>
      </c>
      <c r="O68" s="89">
        <f t="shared" si="11"/>
        <v>25097.772936048361</v>
      </c>
      <c r="P68" s="90">
        <f t="shared" si="4"/>
        <v>0.95124843868484132</v>
      </c>
      <c r="Q68" s="227">
        <v>2389.3528862775056</v>
      </c>
      <c r="R68" s="93">
        <f t="shared" si="12"/>
        <v>0.16760042099813871</v>
      </c>
      <c r="S68" s="93">
        <f t="shared" si="12"/>
        <v>0.16708052470678533</v>
      </c>
      <c r="T68" s="92">
        <v>13475</v>
      </c>
      <c r="U68" s="1">
        <v>262709</v>
      </c>
      <c r="V68" s="1">
        <v>19504.714529660701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0">
        <v>1825</v>
      </c>
      <c r="C69" t="s">
        <v>96</v>
      </c>
      <c r="D69" s="1">
        <v>32313.182000000001</v>
      </c>
      <c r="E69" s="86">
        <f t="shared" si="5"/>
        <v>22596.630769230771</v>
      </c>
      <c r="F69" s="87">
        <f t="shared" si="0"/>
        <v>0.85645088086261933</v>
      </c>
      <c r="G69" s="189">
        <f t="shared" si="6"/>
        <v>2349.2609357218475</v>
      </c>
      <c r="H69" s="189">
        <f t="shared" si="7"/>
        <v>3359.4431380822421</v>
      </c>
      <c r="I69" s="189">
        <f t="shared" si="1"/>
        <v>402.69404364528162</v>
      </c>
      <c r="J69" s="88">
        <f t="shared" si="2"/>
        <v>575.85248241275269</v>
      </c>
      <c r="K69" s="189">
        <f t="shared" si="8"/>
        <v>146.87298014669199</v>
      </c>
      <c r="L69" s="88">
        <f t="shared" si="3"/>
        <v>210.02836160976955</v>
      </c>
      <c r="M69" s="89">
        <f t="shared" si="9"/>
        <v>3569.4714996920115</v>
      </c>
      <c r="N69" s="89">
        <f t="shared" si="10"/>
        <v>35882.653499692009</v>
      </c>
      <c r="O69" s="89">
        <f t="shared" si="11"/>
        <v>25092.764685099308</v>
      </c>
      <c r="P69" s="90">
        <f t="shared" si="4"/>
        <v>0.95105861742428699</v>
      </c>
      <c r="Q69" s="227">
        <v>65.679619931493562</v>
      </c>
      <c r="R69" s="93">
        <f t="shared" si="12"/>
        <v>0.20905417945072216</v>
      </c>
      <c r="S69" s="93">
        <f t="shared" si="12"/>
        <v>0.22342755081482166</v>
      </c>
      <c r="T69" s="92">
        <v>1430</v>
      </c>
      <c r="U69" s="1">
        <v>26726</v>
      </c>
      <c r="V69" s="1">
        <v>18469.93780234969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0">
        <v>1826</v>
      </c>
      <c r="C70" t="s">
        <v>97</v>
      </c>
      <c r="D70" s="1">
        <v>25049.501</v>
      </c>
      <c r="E70" s="86">
        <f t="shared" si="5"/>
        <v>19662.088697017269</v>
      </c>
      <c r="F70" s="87">
        <f t="shared" si="0"/>
        <v>0.74522672676890589</v>
      </c>
      <c r="G70" s="189">
        <f t="shared" si="6"/>
        <v>4168.6770204942195</v>
      </c>
      <c r="H70" s="189">
        <f t="shared" si="7"/>
        <v>5310.8945241096353</v>
      </c>
      <c r="I70" s="189">
        <f t="shared" si="1"/>
        <v>1429.7837689200073</v>
      </c>
      <c r="J70" s="88">
        <f t="shared" si="2"/>
        <v>1821.5445216040894</v>
      </c>
      <c r="K70" s="189">
        <f t="shared" si="8"/>
        <v>1173.9627054214177</v>
      </c>
      <c r="L70" s="88">
        <f t="shared" si="3"/>
        <v>1495.6284867068862</v>
      </c>
      <c r="M70" s="89">
        <f t="shared" si="9"/>
        <v>6806.5230108165215</v>
      </c>
      <c r="N70" s="89">
        <f t="shared" si="10"/>
        <v>31856.024010816524</v>
      </c>
      <c r="O70" s="89">
        <f t="shared" si="11"/>
        <v>25004.728422932905</v>
      </c>
      <c r="P70" s="90">
        <f t="shared" si="4"/>
        <v>0.94772189280147567</v>
      </c>
      <c r="Q70" s="227">
        <v>334.89102684805403</v>
      </c>
      <c r="R70" s="93">
        <f t="shared" si="12"/>
        <v>0.12038201091331963</v>
      </c>
      <c r="S70" s="93">
        <f t="shared" si="12"/>
        <v>0.12917621822033171</v>
      </c>
      <c r="T70" s="92">
        <v>1274</v>
      </c>
      <c r="U70" s="1">
        <v>22358</v>
      </c>
      <c r="V70" s="1">
        <v>17412.77258566978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0">
        <v>1827</v>
      </c>
      <c r="C71" t="s">
        <v>98</v>
      </c>
      <c r="D71" s="1">
        <v>37227.267</v>
      </c>
      <c r="E71" s="86">
        <f t="shared" si="5"/>
        <v>25727.205943331028</v>
      </c>
      <c r="F71" s="87">
        <f t="shared" ref="F71:F134" si="14">E71/E$365</f>
        <v>0.97510502416595235</v>
      </c>
      <c r="G71" s="189">
        <f t="shared" si="6"/>
        <v>408.30432777968844</v>
      </c>
      <c r="H71" s="189">
        <f t="shared" ref="H71:H134" si="15">G71*T71/1000</f>
        <v>590.81636229720925</v>
      </c>
      <c r="I71" s="189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9">
        <f t="shared" si="8"/>
        <v>-255.82106349858964</v>
      </c>
      <c r="L71" s="88">
        <f t="shared" ref="L71:L134" si="18">K71*T71/1000</f>
        <v>-370.17307888245921</v>
      </c>
      <c r="M71" s="89">
        <f t="shared" si="9"/>
        <v>220.64328341475004</v>
      </c>
      <c r="N71" s="89">
        <f t="shared" si="10"/>
        <v>37447.910283414749</v>
      </c>
      <c r="O71" s="89">
        <f t="shared" si="11"/>
        <v>25879.689207612126</v>
      </c>
      <c r="P71" s="90">
        <f t="shared" ref="P71:P134" si="19">O71/O$365</f>
        <v>0.98088440018638867</v>
      </c>
      <c r="Q71" s="227">
        <v>47.697051167357188</v>
      </c>
      <c r="R71" s="93">
        <f t="shared" si="12"/>
        <v>0.1420107675317504</v>
      </c>
      <c r="S71" s="93">
        <f t="shared" si="12"/>
        <v>0.12622623722723414</v>
      </c>
      <c r="T71" s="92">
        <v>1447</v>
      </c>
      <c r="U71" s="1">
        <v>32598</v>
      </c>
      <c r="V71" s="1">
        <v>22843.728100911001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0">
        <v>1828</v>
      </c>
      <c r="C72" t="s">
        <v>99</v>
      </c>
      <c r="D72" s="1">
        <v>36817.826000000001</v>
      </c>
      <c r="E72" s="86">
        <f t="shared" ref="E72:E135" si="20">D72/T72*1000</f>
        <v>20801.031638418081</v>
      </c>
      <c r="F72" s="87">
        <f t="shared" si="14"/>
        <v>0.78839460853751142</v>
      </c>
      <c r="G72" s="189">
        <f t="shared" ref="G72:G135" si="21">($E$365+$Y$365-E72-Y72)*0.62</f>
        <v>3462.5323968257158</v>
      </c>
      <c r="H72" s="189">
        <f t="shared" si="15"/>
        <v>6128.6823423815167</v>
      </c>
      <c r="I72" s="189">
        <f t="shared" si="16"/>
        <v>1031.1537394297231</v>
      </c>
      <c r="J72" s="88">
        <f t="shared" si="17"/>
        <v>1825.1421187906101</v>
      </c>
      <c r="K72" s="189">
        <f t="shared" ref="K72:K135" si="22">I72+J$367</f>
        <v>775.33267593113351</v>
      </c>
      <c r="L72" s="88">
        <f t="shared" si="18"/>
        <v>1372.3388363981062</v>
      </c>
      <c r="M72" s="89">
        <f t="shared" ref="M72:M135" si="23">+H72+L72</f>
        <v>7501.0211787796234</v>
      </c>
      <c r="N72" s="89">
        <f t="shared" ref="N72:N135" si="24">D72+M72</f>
        <v>44318.847178779622</v>
      </c>
      <c r="O72" s="89">
        <f t="shared" ref="O72:O135" si="25">N72/T72*1000</f>
        <v>25038.89671117493</v>
      </c>
      <c r="P72" s="90">
        <f t="shared" si="19"/>
        <v>0.94901692925453385</v>
      </c>
      <c r="Q72" s="227">
        <v>294.97490306205691</v>
      </c>
      <c r="R72" s="93">
        <f t="shared" ref="R72:S135" si="26">(D72-U72)/U72</f>
        <v>8.6327923993862882E-2</v>
      </c>
      <c r="S72" s="93">
        <f t="shared" si="26"/>
        <v>0.1096502184072905</v>
      </c>
      <c r="T72" s="92">
        <v>1770</v>
      </c>
      <c r="U72" s="1">
        <v>33892</v>
      </c>
      <c r="V72" s="1">
        <v>18745.575221238938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0">
        <v>1832</v>
      </c>
      <c r="C73" t="s">
        <v>100</v>
      </c>
      <c r="D73" s="1">
        <v>121852.663</v>
      </c>
      <c r="E73" s="86">
        <f t="shared" si="20"/>
        <v>27168.932664437012</v>
      </c>
      <c r="F73" s="87">
        <f t="shared" si="14"/>
        <v>1.0297489280675793</v>
      </c>
      <c r="G73" s="189">
        <f t="shared" si="21"/>
        <v>-485.56623930602183</v>
      </c>
      <c r="H73" s="189">
        <f t="shared" si="15"/>
        <v>-2177.7645832875078</v>
      </c>
      <c r="I73" s="189">
        <f t="shared" si="16"/>
        <v>0</v>
      </c>
      <c r="J73" s="88">
        <f t="shared" si="17"/>
        <v>0</v>
      </c>
      <c r="K73" s="189">
        <f t="shared" si="22"/>
        <v>-255.82106349858964</v>
      </c>
      <c r="L73" s="88">
        <f t="shared" si="18"/>
        <v>-1147.3574697911747</v>
      </c>
      <c r="M73" s="89">
        <f t="shared" si="23"/>
        <v>-3325.1220530786823</v>
      </c>
      <c r="N73" s="89">
        <f t="shared" si="24"/>
        <v>118527.54094692132</v>
      </c>
      <c r="O73" s="89">
        <f t="shared" si="25"/>
        <v>26427.545361632401</v>
      </c>
      <c r="P73" s="90">
        <f t="shared" si="19"/>
        <v>1.0016490836690071</v>
      </c>
      <c r="Q73" s="227">
        <v>722.99405151733026</v>
      </c>
      <c r="R73" s="93">
        <f t="shared" si="26"/>
        <v>0.1164700983131912</v>
      </c>
      <c r="S73" s="93">
        <f t="shared" si="26"/>
        <v>0.11647009831319119</v>
      </c>
      <c r="T73" s="92">
        <v>4485</v>
      </c>
      <c r="U73" s="1">
        <v>109141</v>
      </c>
      <c r="V73" s="1">
        <v>24334.671125975474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0">
        <v>1833</v>
      </c>
      <c r="C74" t="s">
        <v>101</v>
      </c>
      <c r="D74" s="1">
        <v>617664.49399999995</v>
      </c>
      <c r="E74" s="86">
        <f t="shared" si="20"/>
        <v>23823.21494966637</v>
      </c>
      <c r="F74" s="87">
        <f t="shared" si="14"/>
        <v>0.90294051520300389</v>
      </c>
      <c r="G74" s="189">
        <f t="shared" si="21"/>
        <v>1588.7787438517764</v>
      </c>
      <c r="H74" s="189">
        <f>G74*T74/1000</f>
        <v>41192.266491845003</v>
      </c>
      <c r="I74" s="189">
        <f t="shared" si="16"/>
        <v>0</v>
      </c>
      <c r="J74" s="88">
        <f t="shared" si="17"/>
        <v>0</v>
      </c>
      <c r="K74" s="189">
        <f t="shared" si="22"/>
        <v>-255.82106349858964</v>
      </c>
      <c r="L74" s="88">
        <f t="shared" si="18"/>
        <v>-6632.6727133279328</v>
      </c>
      <c r="M74" s="89">
        <f t="shared" si="23"/>
        <v>34559.593778517068</v>
      </c>
      <c r="N74" s="89">
        <f t="shared" si="24"/>
        <v>652224.08777851705</v>
      </c>
      <c r="O74" s="89">
        <f t="shared" si="25"/>
        <v>25156.172630019559</v>
      </c>
      <c r="P74" s="90">
        <f t="shared" si="19"/>
        <v>0.95346188678046839</v>
      </c>
      <c r="Q74" s="227">
        <v>746.15453376360529</v>
      </c>
      <c r="R74" s="93">
        <f t="shared" si="26"/>
        <v>0.12553322217666613</v>
      </c>
      <c r="S74" s="93">
        <f t="shared" si="26"/>
        <v>0.12844180110542122</v>
      </c>
      <c r="T74" s="92">
        <v>25927</v>
      </c>
      <c r="U74" s="1">
        <v>548775</v>
      </c>
      <c r="V74" s="1">
        <v>21111.602677540974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0">
        <v>1834</v>
      </c>
      <c r="C75" t="s">
        <v>102</v>
      </c>
      <c r="D75" s="1">
        <v>100155.056</v>
      </c>
      <c r="E75" s="86">
        <f t="shared" si="20"/>
        <v>51414.299794661187</v>
      </c>
      <c r="F75" s="87">
        <f t="shared" si="14"/>
        <v>1.9486897315697189</v>
      </c>
      <c r="G75" s="189">
        <f t="shared" si="21"/>
        <v>-15517.69386004501</v>
      </c>
      <c r="H75" s="189">
        <f t="shared" si="15"/>
        <v>-30228.467639367682</v>
      </c>
      <c r="I75" s="189">
        <f t="shared" si="16"/>
        <v>0</v>
      </c>
      <c r="J75" s="88">
        <f t="shared" si="17"/>
        <v>0</v>
      </c>
      <c r="K75" s="189">
        <f t="shared" si="22"/>
        <v>-255.82106349858964</v>
      </c>
      <c r="L75" s="88">
        <f t="shared" si="18"/>
        <v>-498.33943169525259</v>
      </c>
      <c r="M75" s="89">
        <f t="shared" si="23"/>
        <v>-30726.807071062933</v>
      </c>
      <c r="N75" s="89">
        <f t="shared" si="24"/>
        <v>69428.248928937071</v>
      </c>
      <c r="O75" s="89">
        <f t="shared" si="25"/>
        <v>35640.784871117598</v>
      </c>
      <c r="P75" s="90">
        <f t="shared" si="19"/>
        <v>1.3508465889998202</v>
      </c>
      <c r="Q75" s="227">
        <v>77.14481092882852</v>
      </c>
      <c r="R75" s="93">
        <f t="shared" si="26"/>
        <v>0.54655738109944407</v>
      </c>
      <c r="S75" s="93">
        <f t="shared" si="26"/>
        <v>0.49733430223488273</v>
      </c>
      <c r="T75" s="92">
        <v>1948</v>
      </c>
      <c r="U75" s="1">
        <v>64760</v>
      </c>
      <c r="V75" s="1">
        <v>34337.221633085894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0">
        <v>1835</v>
      </c>
      <c r="C76" t="s">
        <v>103</v>
      </c>
      <c r="D76" s="1">
        <v>10467.326999999999</v>
      </c>
      <c r="E76" s="86">
        <f t="shared" si="20"/>
        <v>22607.617710583152</v>
      </c>
      <c r="F76" s="87">
        <f t="shared" si="14"/>
        <v>0.85686730469568229</v>
      </c>
      <c r="G76" s="189">
        <f t="shared" si="21"/>
        <v>2342.4490320833715</v>
      </c>
      <c r="H76" s="189">
        <f t="shared" si="15"/>
        <v>1084.553901854601</v>
      </c>
      <c r="I76" s="189">
        <f t="shared" si="16"/>
        <v>398.84861417194821</v>
      </c>
      <c r="J76" s="88">
        <f t="shared" si="17"/>
        <v>184.66690836161203</v>
      </c>
      <c r="K76" s="189">
        <f t="shared" si="22"/>
        <v>143.02755067335858</v>
      </c>
      <c r="L76" s="88">
        <f t="shared" si="18"/>
        <v>66.221755961765027</v>
      </c>
      <c r="M76" s="89">
        <f t="shared" si="23"/>
        <v>1150.775657816366</v>
      </c>
      <c r="N76" s="89">
        <f t="shared" si="24"/>
        <v>11618.102657816366</v>
      </c>
      <c r="O76" s="89">
        <f t="shared" si="25"/>
        <v>25093.09429333988</v>
      </c>
      <c r="P76" s="90">
        <f t="shared" si="19"/>
        <v>0.95107111013927892</v>
      </c>
      <c r="Q76" s="227">
        <v>43.566457292504538</v>
      </c>
      <c r="R76" s="93">
        <f t="shared" si="26"/>
        <v>6.4943229219656048E-2</v>
      </c>
      <c r="S76" s="93">
        <f t="shared" si="26"/>
        <v>1.6641268499110053E-2</v>
      </c>
      <c r="T76" s="92">
        <v>463</v>
      </c>
      <c r="U76" s="1">
        <v>9829</v>
      </c>
      <c r="V76" s="1">
        <v>22237.556561085974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0">
        <v>1836</v>
      </c>
      <c r="C77" t="s">
        <v>104</v>
      </c>
      <c r="D77" s="1">
        <v>25288.041000000001</v>
      </c>
      <c r="E77" s="86">
        <f t="shared" si="20"/>
        <v>21800.035344827589</v>
      </c>
      <c r="F77" s="87">
        <f t="shared" si="14"/>
        <v>0.8262585544096761</v>
      </c>
      <c r="G77" s="189">
        <f t="shared" si="21"/>
        <v>2843.1500988518205</v>
      </c>
      <c r="H77" s="189">
        <f t="shared" si="15"/>
        <v>3298.0541146681117</v>
      </c>
      <c r="I77" s="189">
        <f t="shared" si="16"/>
        <v>681.50244218639523</v>
      </c>
      <c r="J77" s="88">
        <f t="shared" si="17"/>
        <v>790.54283293621847</v>
      </c>
      <c r="K77" s="189">
        <f t="shared" si="22"/>
        <v>425.68137868780559</v>
      </c>
      <c r="L77" s="88">
        <f t="shared" si="18"/>
        <v>493.79039927785448</v>
      </c>
      <c r="M77" s="89">
        <f t="shared" si="23"/>
        <v>3791.8445139459664</v>
      </c>
      <c r="N77" s="89">
        <f t="shared" si="24"/>
        <v>29079.885513945967</v>
      </c>
      <c r="O77" s="89">
        <f t="shared" si="25"/>
        <v>25068.866822367214</v>
      </c>
      <c r="P77" s="90">
        <f t="shared" si="19"/>
        <v>0.95015284763069874</v>
      </c>
      <c r="Q77" s="227">
        <v>189.99045421015489</v>
      </c>
      <c r="R77" s="93">
        <f t="shared" si="26"/>
        <v>0.15692382651660725</v>
      </c>
      <c r="S77" s="93">
        <f t="shared" si="26"/>
        <v>0.13597951586415166</v>
      </c>
      <c r="T77" s="92">
        <v>1160</v>
      </c>
      <c r="U77" s="1">
        <v>21858</v>
      </c>
      <c r="V77" s="1">
        <v>19190.517998244071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0">
        <v>1837</v>
      </c>
      <c r="C78" t="s">
        <v>105</v>
      </c>
      <c r="D78" s="1">
        <v>167194.89199999999</v>
      </c>
      <c r="E78" s="86">
        <f t="shared" si="20"/>
        <v>27391.037352555701</v>
      </c>
      <c r="F78" s="87">
        <f t="shared" si="14"/>
        <v>1.0381670749021947</v>
      </c>
      <c r="G78" s="189">
        <f t="shared" si="21"/>
        <v>-623.27114593960869</v>
      </c>
      <c r="H78" s="189">
        <f t="shared" si="15"/>
        <v>-3804.4470748153717</v>
      </c>
      <c r="I78" s="189">
        <f t="shared" si="16"/>
        <v>0</v>
      </c>
      <c r="J78" s="88">
        <f t="shared" si="17"/>
        <v>0</v>
      </c>
      <c r="K78" s="189">
        <f t="shared" si="22"/>
        <v>-255.82106349858964</v>
      </c>
      <c r="L78" s="88">
        <f t="shared" si="18"/>
        <v>-1561.5317715953913</v>
      </c>
      <c r="M78" s="89">
        <f t="shared" si="23"/>
        <v>-5365.9788464107633</v>
      </c>
      <c r="N78" s="89">
        <f t="shared" si="24"/>
        <v>161828.91315358924</v>
      </c>
      <c r="O78" s="89">
        <f t="shared" si="25"/>
        <v>26511.945143117504</v>
      </c>
      <c r="P78" s="90">
        <f t="shared" si="19"/>
        <v>1.0048479794661607</v>
      </c>
      <c r="Q78" s="227">
        <v>629.86304475848283</v>
      </c>
      <c r="R78" s="93">
        <f t="shared" si="26"/>
        <v>0.1536171833493179</v>
      </c>
      <c r="S78" s="93">
        <f t="shared" si="26"/>
        <v>0.16798070004894899</v>
      </c>
      <c r="T78" s="92">
        <v>6104</v>
      </c>
      <c r="U78" s="1">
        <v>144931</v>
      </c>
      <c r="V78" s="1">
        <v>23451.618122977347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0">
        <v>1838</v>
      </c>
      <c r="C79" t="s">
        <v>106</v>
      </c>
      <c r="D79" s="1">
        <v>47956.232000000004</v>
      </c>
      <c r="E79" s="86">
        <f t="shared" si="20"/>
        <v>23942.202695956064</v>
      </c>
      <c r="F79" s="87">
        <f t="shared" si="14"/>
        <v>0.90745035391136708</v>
      </c>
      <c r="G79" s="189">
        <f t="shared" si="21"/>
        <v>1515.0063411521658</v>
      </c>
      <c r="H79" s="189">
        <f t="shared" si="15"/>
        <v>3034.557701327788</v>
      </c>
      <c r="I79" s="189">
        <f t="shared" si="16"/>
        <v>0</v>
      </c>
      <c r="J79" s="88">
        <f t="shared" si="17"/>
        <v>0</v>
      </c>
      <c r="K79" s="189">
        <f t="shared" si="22"/>
        <v>-255.82106349858964</v>
      </c>
      <c r="L79" s="88">
        <f t="shared" si="18"/>
        <v>-512.40959018767501</v>
      </c>
      <c r="M79" s="89">
        <f t="shared" si="23"/>
        <v>2522.1481111401131</v>
      </c>
      <c r="N79" s="89">
        <f t="shared" si="24"/>
        <v>50478.380111140119</v>
      </c>
      <c r="O79" s="89">
        <f t="shared" si="25"/>
        <v>25201.387973609646</v>
      </c>
      <c r="P79" s="90">
        <f t="shared" si="19"/>
        <v>0.95517562548964652</v>
      </c>
      <c r="Q79" s="227">
        <v>280.52047461521352</v>
      </c>
      <c r="R79" s="93">
        <f t="shared" si="26"/>
        <v>0.14470406263426752</v>
      </c>
      <c r="S79" s="93">
        <f t="shared" si="26"/>
        <v>0.11898679712326291</v>
      </c>
      <c r="T79" s="92">
        <v>2003</v>
      </c>
      <c r="U79" s="1">
        <v>41894</v>
      </c>
      <c r="V79" s="1">
        <v>21396.322778345249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0">
        <v>1839</v>
      </c>
      <c r="C80" t="s">
        <v>107</v>
      </c>
      <c r="D80" s="1">
        <v>25166.275000000001</v>
      </c>
      <c r="E80" s="86">
        <f t="shared" si="20"/>
        <v>23764.187913125592</v>
      </c>
      <c r="F80" s="87">
        <f t="shared" si="14"/>
        <v>0.90070328975305336</v>
      </c>
      <c r="G80" s="189">
        <f t="shared" si="21"/>
        <v>1625.3755065070588</v>
      </c>
      <c r="H80" s="189">
        <f t="shared" si="15"/>
        <v>1721.2726613909754</v>
      </c>
      <c r="I80" s="189">
        <f t="shared" si="16"/>
        <v>0</v>
      </c>
      <c r="J80" s="88">
        <f t="shared" si="17"/>
        <v>0</v>
      </c>
      <c r="K80" s="189">
        <f t="shared" si="22"/>
        <v>-255.82106349858964</v>
      </c>
      <c r="L80" s="88">
        <f t="shared" si="18"/>
        <v>-270.91450624500641</v>
      </c>
      <c r="M80" s="89">
        <f t="shared" si="23"/>
        <v>1450.358155145969</v>
      </c>
      <c r="N80" s="89">
        <f t="shared" si="24"/>
        <v>26616.63315514597</v>
      </c>
      <c r="O80" s="89">
        <f t="shared" si="25"/>
        <v>25133.742356134062</v>
      </c>
      <c r="P80" s="90">
        <f t="shared" si="19"/>
        <v>0.9526117411094871</v>
      </c>
      <c r="Q80" s="227">
        <v>107.12197207064582</v>
      </c>
      <c r="R80" s="93">
        <f t="shared" si="26"/>
        <v>0.13254466495657269</v>
      </c>
      <c r="S80" s="93">
        <f t="shared" si="26"/>
        <v>0.1357530067836451</v>
      </c>
      <c r="T80" s="92">
        <v>1059</v>
      </c>
      <c r="U80" s="1">
        <v>22221</v>
      </c>
      <c r="V80" s="1">
        <v>20923.728813559323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0">
        <v>1840</v>
      </c>
      <c r="C81" t="s">
        <v>108</v>
      </c>
      <c r="D81" s="1">
        <v>99103.875</v>
      </c>
      <c r="E81" s="86">
        <f t="shared" si="20"/>
        <v>20552.441932807964</v>
      </c>
      <c r="F81" s="87">
        <f t="shared" si="14"/>
        <v>0.77897263432739727</v>
      </c>
      <c r="G81" s="189">
        <f t="shared" si="21"/>
        <v>3616.6580143039882</v>
      </c>
      <c r="H81" s="189">
        <f t="shared" si="15"/>
        <v>17439.524944973829</v>
      </c>
      <c r="I81" s="189">
        <f t="shared" si="16"/>
        <v>1118.1601363932641</v>
      </c>
      <c r="J81" s="88">
        <f t="shared" si="17"/>
        <v>5391.7681776883192</v>
      </c>
      <c r="K81" s="189">
        <f t="shared" si="22"/>
        <v>862.33907289467447</v>
      </c>
      <c r="L81" s="88">
        <f t="shared" si="18"/>
        <v>4158.1990094981202</v>
      </c>
      <c r="M81" s="89">
        <f t="shared" si="23"/>
        <v>21597.723954471949</v>
      </c>
      <c r="N81" s="89">
        <f t="shared" si="24"/>
        <v>120701.59895447195</v>
      </c>
      <c r="O81" s="89">
        <f t="shared" si="25"/>
        <v>25031.439020006626</v>
      </c>
      <c r="P81" s="90">
        <f t="shared" si="19"/>
        <v>0.94873427002823041</v>
      </c>
      <c r="Q81" s="227">
        <v>746.49745210464607</v>
      </c>
      <c r="R81" s="90">
        <f t="shared" si="26"/>
        <v>0.12783369940025718</v>
      </c>
      <c r="S81" s="90">
        <f t="shared" si="26"/>
        <v>0.14139951328769285</v>
      </c>
      <c r="T81" s="92">
        <v>4822</v>
      </c>
      <c r="U81" s="1">
        <v>87871</v>
      </c>
      <c r="V81" s="1">
        <v>18006.352459016394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0">
        <v>1841</v>
      </c>
      <c r="C82" t="s">
        <v>109</v>
      </c>
      <c r="D82" s="1">
        <v>225726.391</v>
      </c>
      <c r="E82" s="86">
        <f t="shared" si="20"/>
        <v>23021.559510453852</v>
      </c>
      <c r="F82" s="87">
        <f t="shared" si="14"/>
        <v>0.87255640555083547</v>
      </c>
      <c r="G82" s="189">
        <f t="shared" si="21"/>
        <v>2085.8051161635376</v>
      </c>
      <c r="H82" s="189">
        <f t="shared" si="15"/>
        <v>20451.319163983488</v>
      </c>
      <c r="I82" s="189">
        <f t="shared" si="16"/>
        <v>253.96898421720343</v>
      </c>
      <c r="J82" s="88">
        <f t="shared" si="17"/>
        <v>2490.1658902496797</v>
      </c>
      <c r="K82" s="189">
        <f t="shared" si="22"/>
        <v>-1.8520792813862101</v>
      </c>
      <c r="L82" s="88">
        <f t="shared" si="18"/>
        <v>-18.159637353991791</v>
      </c>
      <c r="M82" s="89">
        <f t="shared" si="23"/>
        <v>20433.159526629497</v>
      </c>
      <c r="N82" s="89">
        <f t="shared" si="24"/>
        <v>246159.55052662949</v>
      </c>
      <c r="O82" s="89">
        <f t="shared" si="25"/>
        <v>25105.512547336002</v>
      </c>
      <c r="P82" s="90">
        <f t="shared" si="19"/>
        <v>0.95154178316493354</v>
      </c>
      <c r="Q82" s="227">
        <v>1821.9888292505384</v>
      </c>
      <c r="R82" s="90">
        <f t="shared" si="26"/>
        <v>0.13083708732027455</v>
      </c>
      <c r="S82" s="90">
        <f t="shared" si="26"/>
        <v>0.1333744066390963</v>
      </c>
      <c r="T82" s="92">
        <v>9805</v>
      </c>
      <c r="U82" s="1">
        <v>199610</v>
      </c>
      <c r="V82" s="1">
        <v>20312.404599572605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0">
        <v>1845</v>
      </c>
      <c r="C83" t="s">
        <v>110</v>
      </c>
      <c r="D83" s="1">
        <v>56045.705999999998</v>
      </c>
      <c r="E83" s="86">
        <f t="shared" si="20"/>
        <v>30278.609400324145</v>
      </c>
      <c r="F83" s="87">
        <f t="shared" si="14"/>
        <v>1.1476109848869109</v>
      </c>
      <c r="G83" s="189">
        <f t="shared" si="21"/>
        <v>-2413.5658155560441</v>
      </c>
      <c r="H83" s="189">
        <f t="shared" si="15"/>
        <v>-4467.5103245942382</v>
      </c>
      <c r="I83" s="189">
        <f t="shared" si="16"/>
        <v>0</v>
      </c>
      <c r="J83" s="88">
        <f t="shared" si="17"/>
        <v>0</v>
      </c>
      <c r="K83" s="189">
        <f t="shared" si="22"/>
        <v>-255.82106349858964</v>
      </c>
      <c r="L83" s="88">
        <f t="shared" si="18"/>
        <v>-473.5247885358894</v>
      </c>
      <c r="M83" s="89">
        <f t="shared" si="23"/>
        <v>-4941.0351131301277</v>
      </c>
      <c r="N83" s="89">
        <f t="shared" si="24"/>
        <v>51104.67088686987</v>
      </c>
      <c r="O83" s="89">
        <f t="shared" si="25"/>
        <v>27609.222521269512</v>
      </c>
      <c r="P83" s="90">
        <f t="shared" si="19"/>
        <v>1.0464366652603529</v>
      </c>
      <c r="Q83" s="227">
        <v>271.20832115465055</v>
      </c>
      <c r="R83" s="90">
        <f t="shared" si="26"/>
        <v>0.12822501811740072</v>
      </c>
      <c r="S83" s="90">
        <f t="shared" si="26"/>
        <v>0.13249167134636969</v>
      </c>
      <c r="T83" s="92">
        <v>1851</v>
      </c>
      <c r="U83" s="1">
        <v>49676</v>
      </c>
      <c r="V83" s="1">
        <v>26736.275565123789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0">
        <v>1848</v>
      </c>
      <c r="C84" t="s">
        <v>111</v>
      </c>
      <c r="D84" s="1">
        <v>61656.555</v>
      </c>
      <c r="E84" s="86">
        <f t="shared" si="20"/>
        <v>23161.74117205109</v>
      </c>
      <c r="F84" s="87">
        <f t="shared" si="14"/>
        <v>0.87786952982948774</v>
      </c>
      <c r="G84" s="189">
        <f t="shared" si="21"/>
        <v>1998.8924859732499</v>
      </c>
      <c r="H84" s="189">
        <f t="shared" si="15"/>
        <v>5321.0517976607916</v>
      </c>
      <c r="I84" s="189">
        <f t="shared" si="16"/>
        <v>204.90540265816998</v>
      </c>
      <c r="J84" s="88">
        <f t="shared" si="17"/>
        <v>545.45818187604846</v>
      </c>
      <c r="K84" s="189">
        <f t="shared" si="22"/>
        <v>-50.915660840419662</v>
      </c>
      <c r="L84" s="88">
        <f t="shared" si="18"/>
        <v>-135.53748915719714</v>
      </c>
      <c r="M84" s="89">
        <f t="shared" si="23"/>
        <v>5185.5143085035943</v>
      </c>
      <c r="N84" s="89">
        <f t="shared" si="24"/>
        <v>66842.069308503589</v>
      </c>
      <c r="O84" s="89">
        <f t="shared" si="25"/>
        <v>25109.717997183918</v>
      </c>
      <c r="P84" s="90">
        <f t="shared" si="19"/>
        <v>0.95170117689329303</v>
      </c>
      <c r="Q84" s="227">
        <v>263.89334633401086</v>
      </c>
      <c r="R84" s="90">
        <f t="shared" si="26"/>
        <v>0.1652880308442479</v>
      </c>
      <c r="S84" s="90">
        <f t="shared" si="26"/>
        <v>0.16966552156868148</v>
      </c>
      <c r="T84" s="92">
        <v>2662</v>
      </c>
      <c r="U84" s="1">
        <v>52911</v>
      </c>
      <c r="V84" s="1">
        <v>19802.020958083835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0">
        <v>1851</v>
      </c>
      <c r="C85" t="s">
        <v>112</v>
      </c>
      <c r="D85" s="1">
        <v>43552.375999999997</v>
      </c>
      <c r="E85" s="86">
        <f t="shared" si="20"/>
        <v>21070.331881954524</v>
      </c>
      <c r="F85" s="87">
        <f t="shared" si="14"/>
        <v>0.7986015474899929</v>
      </c>
      <c r="G85" s="189">
        <f t="shared" si="21"/>
        <v>3295.5662458331208</v>
      </c>
      <c r="H85" s="189">
        <f t="shared" si="15"/>
        <v>6811.9354301370604</v>
      </c>
      <c r="I85" s="189">
        <f t="shared" si="16"/>
        <v>936.89865419196803</v>
      </c>
      <c r="J85" s="88">
        <f t="shared" si="17"/>
        <v>1936.5695182147979</v>
      </c>
      <c r="K85" s="189">
        <f t="shared" si="22"/>
        <v>681.0775906933784</v>
      </c>
      <c r="L85" s="88">
        <f t="shared" si="18"/>
        <v>1407.7873799632132</v>
      </c>
      <c r="M85" s="89">
        <f t="shared" si="23"/>
        <v>8219.7228101002729</v>
      </c>
      <c r="N85" s="89">
        <f t="shared" si="24"/>
        <v>51772.098810100273</v>
      </c>
      <c r="O85" s="89">
        <f t="shared" si="25"/>
        <v>25046.975718481022</v>
      </c>
      <c r="P85" s="90">
        <f t="shared" si="19"/>
        <v>0.94932313742310825</v>
      </c>
      <c r="Q85" s="227">
        <v>131.43518335551562</v>
      </c>
      <c r="R85" s="90">
        <f t="shared" si="26"/>
        <v>0.13841587160519633</v>
      </c>
      <c r="S85" s="90">
        <f t="shared" si="26"/>
        <v>0.13456056870184077</v>
      </c>
      <c r="T85" s="92">
        <v>2067</v>
      </c>
      <c r="U85" s="1">
        <v>38257</v>
      </c>
      <c r="V85" s="1">
        <v>18571.359223300969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0">
        <v>1853</v>
      </c>
      <c r="C86" t="s">
        <v>113</v>
      </c>
      <c r="D86" s="1">
        <v>32048.133999999998</v>
      </c>
      <c r="E86" s="86">
        <f t="shared" si="20"/>
        <v>23530.201174743022</v>
      </c>
      <c r="F86" s="87">
        <f t="shared" si="14"/>
        <v>0.89183479292958889</v>
      </c>
      <c r="G86" s="189">
        <f t="shared" si="21"/>
        <v>1770.4472843042518</v>
      </c>
      <c r="H86" s="189">
        <f t="shared" si="15"/>
        <v>2411.349201222391</v>
      </c>
      <c r="I86" s="189">
        <f t="shared" si="16"/>
        <v>75.944401715993621</v>
      </c>
      <c r="J86" s="88">
        <f t="shared" si="17"/>
        <v>103.43627513718332</v>
      </c>
      <c r="K86" s="189">
        <f t="shared" si="22"/>
        <v>-179.87666178259602</v>
      </c>
      <c r="L86" s="88">
        <f t="shared" si="18"/>
        <v>-244.99201334789578</v>
      </c>
      <c r="M86" s="89">
        <f t="shared" si="23"/>
        <v>2166.3571878744951</v>
      </c>
      <c r="N86" s="89">
        <f t="shared" si="24"/>
        <v>34214.49118787449</v>
      </c>
      <c r="O86" s="89">
        <f t="shared" si="25"/>
        <v>25120.771797264675</v>
      </c>
      <c r="P86" s="90">
        <f t="shared" si="19"/>
        <v>0.95212013478629609</v>
      </c>
      <c r="Q86" s="227">
        <v>278.3209073053813</v>
      </c>
      <c r="R86" s="90">
        <f t="shared" si="26"/>
        <v>0.20867938902508007</v>
      </c>
      <c r="S86" s="90">
        <f t="shared" si="26"/>
        <v>0.18028163539159803</v>
      </c>
      <c r="T86" s="92">
        <v>1362</v>
      </c>
      <c r="U86" s="1">
        <v>26515</v>
      </c>
      <c r="V86" s="1">
        <v>19936.090225563908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0">
        <v>1856</v>
      </c>
      <c r="C87" t="s">
        <v>114</v>
      </c>
      <c r="D87" s="1">
        <v>12406.022000000001</v>
      </c>
      <c r="E87" s="86">
        <f t="shared" si="20"/>
        <v>27087.384279475984</v>
      </c>
      <c r="F87" s="87">
        <f t="shared" si="14"/>
        <v>1.0266581050663071</v>
      </c>
      <c r="G87" s="189">
        <f t="shared" si="21"/>
        <v>-435.00624063018432</v>
      </c>
      <c r="H87" s="189">
        <f t="shared" si="15"/>
        <v>-199.23285820862441</v>
      </c>
      <c r="I87" s="189">
        <f t="shared" si="16"/>
        <v>0</v>
      </c>
      <c r="J87" s="88">
        <f t="shared" si="17"/>
        <v>0</v>
      </c>
      <c r="K87" s="189">
        <f t="shared" si="22"/>
        <v>-255.82106349858964</v>
      </c>
      <c r="L87" s="88">
        <f t="shared" si="18"/>
        <v>-117.16604708235405</v>
      </c>
      <c r="M87" s="89">
        <f t="shared" si="23"/>
        <v>-316.39890529097846</v>
      </c>
      <c r="N87" s="89">
        <f t="shared" si="24"/>
        <v>12089.623094709023</v>
      </c>
      <c r="O87" s="89">
        <f t="shared" si="25"/>
        <v>26396.556975347208</v>
      </c>
      <c r="P87" s="90">
        <f t="shared" si="19"/>
        <v>1.0004745709285234</v>
      </c>
      <c r="Q87" s="227">
        <v>-16.158970756981432</v>
      </c>
      <c r="R87" s="90">
        <f t="shared" si="26"/>
        <v>3.2544486059092874E-2</v>
      </c>
      <c r="S87" s="90">
        <f t="shared" si="26"/>
        <v>3.7053413945813796E-2</v>
      </c>
      <c r="T87" s="92">
        <v>458</v>
      </c>
      <c r="U87" s="1">
        <v>12015</v>
      </c>
      <c r="V87" s="1">
        <v>26119.565217391304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0">
        <v>1857</v>
      </c>
      <c r="C88" t="s">
        <v>115</v>
      </c>
      <c r="D88" s="1">
        <v>17471.672999999999</v>
      </c>
      <c r="E88" s="86">
        <f t="shared" si="20"/>
        <v>25807.493353028065</v>
      </c>
      <c r="F88" s="87">
        <f t="shared" si="14"/>
        <v>0.97814805405210858</v>
      </c>
      <c r="G88" s="189">
        <f t="shared" si="21"/>
        <v>358.52613376752538</v>
      </c>
      <c r="H88" s="189">
        <f t="shared" si="15"/>
        <v>242.72219256061467</v>
      </c>
      <c r="I88" s="189">
        <f t="shared" si="16"/>
        <v>0</v>
      </c>
      <c r="J88" s="88">
        <f t="shared" si="17"/>
        <v>0</v>
      </c>
      <c r="K88" s="189">
        <f t="shared" si="22"/>
        <v>-255.82106349858964</v>
      </c>
      <c r="L88" s="88">
        <f t="shared" si="18"/>
        <v>-173.19085998854518</v>
      </c>
      <c r="M88" s="89">
        <f t="shared" si="23"/>
        <v>69.531332572069488</v>
      </c>
      <c r="N88" s="89">
        <f t="shared" si="24"/>
        <v>17541.20433257207</v>
      </c>
      <c r="O88" s="89">
        <f t="shared" si="25"/>
        <v>25910.198423296999</v>
      </c>
      <c r="P88" s="90">
        <f t="shared" si="19"/>
        <v>0.98204075154312798</v>
      </c>
      <c r="Q88" s="227">
        <v>44.743559557912818</v>
      </c>
      <c r="R88" s="90">
        <f t="shared" si="26"/>
        <v>5.7287322239031699E-2</v>
      </c>
      <c r="S88" s="90">
        <f t="shared" si="26"/>
        <v>6.6657667783247651E-2</v>
      </c>
      <c r="T88" s="92">
        <v>677</v>
      </c>
      <c r="U88" s="1">
        <v>16525</v>
      </c>
      <c r="V88" s="1">
        <v>24194.729136163984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0">
        <v>1859</v>
      </c>
      <c r="C89" t="s">
        <v>116</v>
      </c>
      <c r="D89" s="1">
        <v>29872.983</v>
      </c>
      <c r="E89" s="86">
        <f t="shared" si="20"/>
        <v>23596.353080568722</v>
      </c>
      <c r="F89" s="87">
        <f t="shared" si="14"/>
        <v>0.89434206308830244</v>
      </c>
      <c r="G89" s="189">
        <f t="shared" si="21"/>
        <v>1729.4331026923178</v>
      </c>
      <c r="H89" s="189">
        <f t="shared" si="15"/>
        <v>2189.4623080084743</v>
      </c>
      <c r="I89" s="189">
        <f t="shared" si="16"/>
        <v>52.791234676998641</v>
      </c>
      <c r="J89" s="88">
        <f t="shared" si="17"/>
        <v>66.833703101080275</v>
      </c>
      <c r="K89" s="189">
        <f t="shared" si="22"/>
        <v>-203.029828821591</v>
      </c>
      <c r="L89" s="88">
        <f t="shared" si="18"/>
        <v>-257.03576328813421</v>
      </c>
      <c r="M89" s="89">
        <f t="shared" si="23"/>
        <v>1932.4265447203402</v>
      </c>
      <c r="N89" s="89">
        <f t="shared" si="24"/>
        <v>31805.40954472034</v>
      </c>
      <c r="O89" s="89">
        <f t="shared" si="25"/>
        <v>25122.756354439447</v>
      </c>
      <c r="P89" s="90">
        <f t="shared" si="19"/>
        <v>0.9521953528910575</v>
      </c>
      <c r="Q89" s="227">
        <v>8.1020577155707088</v>
      </c>
      <c r="R89" s="90">
        <f t="shared" si="26"/>
        <v>8.7595405395565595E-2</v>
      </c>
      <c r="S89" s="90">
        <f t="shared" si="26"/>
        <v>5.5809441730766227E-2</v>
      </c>
      <c r="T89" s="92">
        <v>1266</v>
      </c>
      <c r="U89" s="1">
        <v>27467</v>
      </c>
      <c r="V89" s="1">
        <v>22349.064279902363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0">
        <v>1860</v>
      </c>
      <c r="C90" t="s">
        <v>117</v>
      </c>
      <c r="D90" s="1">
        <v>257492.13200000001</v>
      </c>
      <c r="E90" s="86">
        <f t="shared" si="20"/>
        <v>22232.095665688139</v>
      </c>
      <c r="F90" s="87">
        <f t="shared" si="14"/>
        <v>0.84263437814047204</v>
      </c>
      <c r="G90" s="189">
        <f t="shared" si="21"/>
        <v>2575.2726999182796</v>
      </c>
      <c r="H90" s="189">
        <f t="shared" si="15"/>
        <v>29826.808410453512</v>
      </c>
      <c r="I90" s="189">
        <f t="shared" si="16"/>
        <v>530.28132988520281</v>
      </c>
      <c r="J90" s="88">
        <f t="shared" si="17"/>
        <v>6141.7183627304194</v>
      </c>
      <c r="K90" s="189">
        <f t="shared" si="22"/>
        <v>274.46026638661317</v>
      </c>
      <c r="L90" s="88">
        <f t="shared" si="18"/>
        <v>3178.7988052897535</v>
      </c>
      <c r="M90" s="89">
        <f t="shared" si="23"/>
        <v>33005.607215743265</v>
      </c>
      <c r="N90" s="89">
        <f t="shared" si="24"/>
        <v>290497.73921574326</v>
      </c>
      <c r="O90" s="89">
        <f t="shared" si="25"/>
        <v>25081.82863199303</v>
      </c>
      <c r="P90" s="90">
        <f t="shared" si="19"/>
        <v>0.95064412234262263</v>
      </c>
      <c r="Q90" s="227">
        <v>1438.0168290535148</v>
      </c>
      <c r="R90" s="90">
        <f t="shared" si="26"/>
        <v>0.13032313743393448</v>
      </c>
      <c r="S90" s="90">
        <f t="shared" si="26"/>
        <v>0.13393408166507387</v>
      </c>
      <c r="T90" s="92">
        <v>11582</v>
      </c>
      <c r="U90" s="1">
        <v>227804</v>
      </c>
      <c r="V90" s="1">
        <v>19606.162320337378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0">
        <v>1865</v>
      </c>
      <c r="C91" t="s">
        <v>118</v>
      </c>
      <c r="D91" s="1">
        <v>230735.12100000001</v>
      </c>
      <c r="E91" s="86">
        <f t="shared" si="20"/>
        <v>23375.050248201806</v>
      </c>
      <c r="F91" s="87">
        <f t="shared" si="14"/>
        <v>0.88595430795552743</v>
      </c>
      <c r="G91" s="189">
        <f t="shared" si="21"/>
        <v>1866.6408587598062</v>
      </c>
      <c r="H91" s="189">
        <f t="shared" si="15"/>
        <v>18425.611916818045</v>
      </c>
      <c r="I91" s="189">
        <f t="shared" si="16"/>
        <v>130.24722600541955</v>
      </c>
      <c r="J91" s="88">
        <f t="shared" si="17"/>
        <v>1285.6703678994963</v>
      </c>
      <c r="K91" s="189">
        <f t="shared" si="22"/>
        <v>-125.57383749317009</v>
      </c>
      <c r="L91" s="88">
        <f t="shared" si="18"/>
        <v>-1239.5393498950818</v>
      </c>
      <c r="M91" s="89">
        <f t="shared" si="23"/>
        <v>17186.072566922961</v>
      </c>
      <c r="N91" s="89">
        <f t="shared" si="24"/>
        <v>247921.19356692297</v>
      </c>
      <c r="O91" s="89">
        <f t="shared" si="25"/>
        <v>25116.117269468439</v>
      </c>
      <c r="P91" s="90">
        <f t="shared" si="19"/>
        <v>0.95194372023707419</v>
      </c>
      <c r="Q91" s="227">
        <v>-2135.2338729064941</v>
      </c>
      <c r="R91" s="90">
        <f t="shared" si="26"/>
        <v>6.9783205986535923E-2</v>
      </c>
      <c r="S91" s="90">
        <f t="shared" si="26"/>
        <v>6.1329848670463608E-2</v>
      </c>
      <c r="T91" s="92">
        <v>9871</v>
      </c>
      <c r="U91" s="1">
        <v>215684</v>
      </c>
      <c r="V91" s="1">
        <v>22024.303073624018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0">
        <v>1866</v>
      </c>
      <c r="C92" t="s">
        <v>119</v>
      </c>
      <c r="D92" s="1">
        <v>207688.85500000001</v>
      </c>
      <c r="E92" s="86">
        <f t="shared" si="20"/>
        <v>24724.863690476192</v>
      </c>
      <c r="F92" s="87">
        <f t="shared" si="14"/>
        <v>0.93711454168427699</v>
      </c>
      <c r="G92" s="189">
        <f t="shared" si="21"/>
        <v>1029.7565245496869</v>
      </c>
      <c r="H92" s="189">
        <f t="shared" si="15"/>
        <v>8649.9548062173708</v>
      </c>
      <c r="I92" s="189">
        <f t="shared" si="16"/>
        <v>0</v>
      </c>
      <c r="J92" s="88">
        <f t="shared" si="17"/>
        <v>0</v>
      </c>
      <c r="K92" s="189">
        <f t="shared" si="22"/>
        <v>-255.82106349858964</v>
      </c>
      <c r="L92" s="88">
        <f t="shared" si="18"/>
        <v>-2148.8969333881532</v>
      </c>
      <c r="M92" s="89">
        <f t="shared" si="23"/>
        <v>6501.0578728292176</v>
      </c>
      <c r="N92" s="89">
        <f t="shared" si="24"/>
        <v>214189.91287282924</v>
      </c>
      <c r="O92" s="89">
        <f t="shared" si="25"/>
        <v>25498.799151527292</v>
      </c>
      <c r="P92" s="90">
        <f t="shared" si="19"/>
        <v>0.96644801684335213</v>
      </c>
      <c r="Q92" s="227">
        <v>1115.696117557537</v>
      </c>
      <c r="R92" s="90">
        <f t="shared" si="26"/>
        <v>0.11549125605577223</v>
      </c>
      <c r="S92" s="90">
        <f t="shared" si="26"/>
        <v>9.3712617247064367E-2</v>
      </c>
      <c r="T92" s="92">
        <v>8400</v>
      </c>
      <c r="U92" s="1">
        <v>186186</v>
      </c>
      <c r="V92" s="1">
        <v>22606.362311801844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1">
        <v>1867</v>
      </c>
      <c r="C93" s="202" t="s">
        <v>120</v>
      </c>
      <c r="D93" s="213">
        <v>62261.623</v>
      </c>
      <c r="E93" s="214">
        <f t="shared" si="20"/>
        <v>23791.220099350401</v>
      </c>
      <c r="F93" s="215">
        <f t="shared" si="14"/>
        <v>0.90172785575761916</v>
      </c>
      <c r="G93" s="216">
        <f t="shared" si="21"/>
        <v>-252.52162892939492</v>
      </c>
      <c r="H93" s="216">
        <f t="shared" si="15"/>
        <v>-660.84910290822654</v>
      </c>
      <c r="I93" s="216">
        <f t="shared" si="16"/>
        <v>0</v>
      </c>
      <c r="J93" s="217">
        <f t="shared" si="17"/>
        <v>0</v>
      </c>
      <c r="K93" s="216">
        <f t="shared" si="22"/>
        <v>-255.82106349858964</v>
      </c>
      <c r="L93" s="217">
        <f t="shared" si="18"/>
        <v>-669.48372317580913</v>
      </c>
      <c r="M93" s="218">
        <f t="shared" si="23"/>
        <v>-1330.3328260840358</v>
      </c>
      <c r="N93" s="218">
        <f t="shared" si="24"/>
        <v>60931.290173915964</v>
      </c>
      <c r="O93" s="218">
        <f t="shared" si="25"/>
        <v>23282.877406922416</v>
      </c>
      <c r="P93" s="219">
        <f t="shared" si="19"/>
        <v>0.88246079992277926</v>
      </c>
      <c r="Q93" s="227">
        <v>-286.27458495855512</v>
      </c>
      <c r="R93" s="219">
        <f t="shared" si="26"/>
        <v>-5.2392198344088647E-2</v>
      </c>
      <c r="S93" s="219">
        <f t="shared" si="26"/>
        <v>-4.623654965163531E-2</v>
      </c>
      <c r="T93" s="92">
        <v>2617</v>
      </c>
      <c r="U93" s="1">
        <v>65704</v>
      </c>
      <c r="V93" s="1">
        <v>24944.570994684891</v>
      </c>
      <c r="W93" s="220"/>
      <c r="X93" s="218">
        <v>7855.7999999999956</v>
      </c>
      <c r="Y93" s="218">
        <f t="shared" si="27"/>
        <v>3001.8341612533418</v>
      </c>
      <c r="Z93" s="1"/>
      <c r="AA93" s="235" t="s">
        <v>446</v>
      </c>
    </row>
    <row r="94" spans="2:29">
      <c r="B94" s="200">
        <v>1868</v>
      </c>
      <c r="C94" t="s">
        <v>121</v>
      </c>
      <c r="D94" s="1">
        <v>108312.048</v>
      </c>
      <c r="E94" s="86">
        <f t="shared" si="20"/>
        <v>23403.6404494382</v>
      </c>
      <c r="F94" s="87">
        <f t="shared" si="14"/>
        <v>0.88703792538871973</v>
      </c>
      <c r="G94" s="189">
        <f t="shared" si="21"/>
        <v>1848.9149339932414</v>
      </c>
      <c r="H94" s="189">
        <f t="shared" si="15"/>
        <v>8556.7783145207231</v>
      </c>
      <c r="I94" s="189">
        <f t="shared" si="16"/>
        <v>120.24065557268131</v>
      </c>
      <c r="J94" s="88">
        <f t="shared" si="17"/>
        <v>556.473753990369</v>
      </c>
      <c r="K94" s="189">
        <f t="shared" si="22"/>
        <v>-135.58040792590833</v>
      </c>
      <c r="L94" s="88">
        <f t="shared" si="18"/>
        <v>-627.46612788110383</v>
      </c>
      <c r="M94" s="89">
        <f t="shared" si="23"/>
        <v>7929.3121866396195</v>
      </c>
      <c r="N94" s="89">
        <f t="shared" si="24"/>
        <v>116241.36018663962</v>
      </c>
      <c r="O94" s="89">
        <f t="shared" si="25"/>
        <v>25116.974975505535</v>
      </c>
      <c r="P94" s="90">
        <f t="shared" si="19"/>
        <v>0.95197622876007015</v>
      </c>
      <c r="Q94" s="227">
        <v>921.27546814193647</v>
      </c>
      <c r="R94" s="90">
        <f t="shared" si="26"/>
        <v>0.11699906153639893</v>
      </c>
      <c r="S94" s="90">
        <f t="shared" si="26"/>
        <v>0.1027590129990939</v>
      </c>
      <c r="T94" s="92">
        <v>4628</v>
      </c>
      <c r="U94" s="1">
        <v>96967</v>
      </c>
      <c r="V94" s="1">
        <v>21222.805865616108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0">
        <v>1870</v>
      </c>
      <c r="C95" t="s">
        <v>122</v>
      </c>
      <c r="D95" s="1">
        <v>244957.70300000001</v>
      </c>
      <c r="E95" s="86">
        <f t="shared" si="20"/>
        <v>22721.241350524073</v>
      </c>
      <c r="F95" s="87">
        <f t="shared" si="14"/>
        <v>0.86117383461636088</v>
      </c>
      <c r="G95" s="189">
        <f t="shared" si="21"/>
        <v>2272.0023753200003</v>
      </c>
      <c r="H95" s="189">
        <f t="shared" si="15"/>
        <v>24494.457608324923</v>
      </c>
      <c r="I95" s="189">
        <f t="shared" si="16"/>
        <v>359.08034019262595</v>
      </c>
      <c r="J95" s="88">
        <f t="shared" si="17"/>
        <v>3871.2451476167003</v>
      </c>
      <c r="K95" s="189">
        <f t="shared" si="22"/>
        <v>103.25927669403632</v>
      </c>
      <c r="L95" s="88">
        <f t="shared" si="18"/>
        <v>1113.2382620384055</v>
      </c>
      <c r="M95" s="89">
        <f t="shared" si="23"/>
        <v>25607.695870363328</v>
      </c>
      <c r="N95" s="89">
        <f t="shared" si="24"/>
        <v>270565.39887036337</v>
      </c>
      <c r="O95" s="89">
        <f t="shared" si="25"/>
        <v>25096.503002538109</v>
      </c>
      <c r="P95" s="90">
        <f t="shared" si="19"/>
        <v>0.95120030603689931</v>
      </c>
      <c r="Q95" s="227">
        <v>1846.4076334135498</v>
      </c>
      <c r="R95" s="90">
        <f t="shared" si="26"/>
        <v>0.11725292132269104</v>
      </c>
      <c r="S95" s="90">
        <f t="shared" si="26"/>
        <v>0.10036096082036311</v>
      </c>
      <c r="T95" s="92">
        <v>10781</v>
      </c>
      <c r="U95" s="1">
        <v>219250</v>
      </c>
      <c r="V95" s="1">
        <v>20648.898097570163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0">
        <v>1871</v>
      </c>
      <c r="C96" t="s">
        <v>123</v>
      </c>
      <c r="D96" s="1">
        <v>111361.26</v>
      </c>
      <c r="E96" s="86">
        <f t="shared" si="20"/>
        <v>24518.110964332889</v>
      </c>
      <c r="F96" s="87">
        <f t="shared" si="14"/>
        <v>0.92927826041586359</v>
      </c>
      <c r="G96" s="189">
        <f t="shared" si="21"/>
        <v>1157.9432147585344</v>
      </c>
      <c r="H96" s="189">
        <f t="shared" si="15"/>
        <v>5259.378081433264</v>
      </c>
      <c r="I96" s="189">
        <f t="shared" si="16"/>
        <v>0</v>
      </c>
      <c r="J96" s="88">
        <f t="shared" si="17"/>
        <v>0</v>
      </c>
      <c r="K96" s="189">
        <f t="shared" si="22"/>
        <v>-255.82106349858964</v>
      </c>
      <c r="L96" s="88">
        <f t="shared" si="18"/>
        <v>-1161.939270410594</v>
      </c>
      <c r="M96" s="89">
        <f t="shared" si="23"/>
        <v>4097.4388110226701</v>
      </c>
      <c r="N96" s="89">
        <f t="shared" si="24"/>
        <v>115458.69881102267</v>
      </c>
      <c r="O96" s="89">
        <f t="shared" si="25"/>
        <v>25420.233115592837</v>
      </c>
      <c r="P96" s="90">
        <f t="shared" si="19"/>
        <v>0.96347022996135501</v>
      </c>
      <c r="Q96" s="227">
        <v>326.59618406504978</v>
      </c>
      <c r="R96" s="90">
        <f t="shared" si="26"/>
        <v>0.15307067862246054</v>
      </c>
      <c r="S96" s="90">
        <f t="shared" si="26"/>
        <v>0.1558632320052977</v>
      </c>
      <c r="T96" s="92">
        <v>4542</v>
      </c>
      <c r="U96" s="1">
        <v>96578</v>
      </c>
      <c r="V96" s="1">
        <v>21211.948166044367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0">
        <v>1874</v>
      </c>
      <c r="C97" t="s">
        <v>124</v>
      </c>
      <c r="D97" s="1">
        <v>27200.089</v>
      </c>
      <c r="E97" s="86">
        <f t="shared" si="20"/>
        <v>28070.267285861715</v>
      </c>
      <c r="F97" s="87">
        <f t="shared" si="14"/>
        <v>1.0639110488879233</v>
      </c>
      <c r="G97" s="189">
        <f t="shared" si="21"/>
        <v>-1044.3937045893376</v>
      </c>
      <c r="H97" s="189">
        <f t="shared" si="15"/>
        <v>-1012.0174997470682</v>
      </c>
      <c r="I97" s="189">
        <f t="shared" si="16"/>
        <v>0</v>
      </c>
      <c r="J97" s="88">
        <f t="shared" si="17"/>
        <v>0</v>
      </c>
      <c r="K97" s="189">
        <f t="shared" si="22"/>
        <v>-255.82106349858964</v>
      </c>
      <c r="L97" s="88">
        <f t="shared" si="18"/>
        <v>-247.89061053013336</v>
      </c>
      <c r="M97" s="89">
        <f t="shared" si="23"/>
        <v>-1259.9081102772016</v>
      </c>
      <c r="N97" s="89">
        <f t="shared" si="24"/>
        <v>25940.180889722797</v>
      </c>
      <c r="O97" s="89">
        <f t="shared" si="25"/>
        <v>26770.052517773784</v>
      </c>
      <c r="P97" s="90">
        <f t="shared" si="19"/>
        <v>1.0146306895807375</v>
      </c>
      <c r="Q97" s="227">
        <v>-472.80504668889876</v>
      </c>
      <c r="R97" s="90">
        <f t="shared" si="26"/>
        <v>2.090939458769658E-2</v>
      </c>
      <c r="S97" s="90">
        <f t="shared" si="26"/>
        <v>5.1058435878871423E-3</v>
      </c>
      <c r="T97" s="92">
        <v>969</v>
      </c>
      <c r="U97" s="1">
        <v>26643</v>
      </c>
      <c r="V97" s="1">
        <v>27927.672955974842</v>
      </c>
      <c r="W97" s="196"/>
      <c r="X97" s="89">
        <v>0</v>
      </c>
      <c r="Y97" s="89">
        <f t="shared" si="27"/>
        <v>0</v>
      </c>
    </row>
    <row r="98" spans="2:27" ht="29.1" customHeight="1">
      <c r="B98" s="200">
        <v>1875</v>
      </c>
      <c r="C98" t="s">
        <v>125</v>
      </c>
      <c r="D98" s="1">
        <v>69379.963000000003</v>
      </c>
      <c r="E98" s="86">
        <f t="shared" si="20"/>
        <v>24903.073582196699</v>
      </c>
      <c r="F98" s="87">
        <f t="shared" si="14"/>
        <v>0.94386900080259351</v>
      </c>
      <c r="G98" s="189">
        <f t="shared" si="21"/>
        <v>919.2663916829722</v>
      </c>
      <c r="H98" s="189">
        <f t="shared" si="15"/>
        <v>2561.0761672287608</v>
      </c>
      <c r="I98" s="189">
        <f t="shared" si="16"/>
        <v>0</v>
      </c>
      <c r="J98" s="88">
        <f t="shared" si="17"/>
        <v>0</v>
      </c>
      <c r="K98" s="189">
        <f t="shared" si="22"/>
        <v>-255.82106349858964</v>
      </c>
      <c r="L98" s="88">
        <f t="shared" si="18"/>
        <v>-712.7174829070708</v>
      </c>
      <c r="M98" s="89">
        <f t="shared" si="23"/>
        <v>1848.3586843216899</v>
      </c>
      <c r="N98" s="89">
        <f t="shared" si="24"/>
        <v>71228.321684321694</v>
      </c>
      <c r="O98" s="89">
        <f t="shared" si="25"/>
        <v>25566.518910381081</v>
      </c>
      <c r="P98" s="90">
        <f t="shared" si="19"/>
        <v>0.96901471130831229</v>
      </c>
      <c r="Q98" s="227">
        <v>286.41164382325451</v>
      </c>
      <c r="R98" s="90">
        <f t="shared" si="26"/>
        <v>0.18675315589613772</v>
      </c>
      <c r="S98" s="90">
        <f t="shared" si="26"/>
        <v>0.16247285084011484</v>
      </c>
      <c r="T98" s="92">
        <v>2786</v>
      </c>
      <c r="U98" s="1">
        <v>58462</v>
      </c>
      <c r="V98" s="1">
        <v>21422.499083913521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0">
        <v>3101</v>
      </c>
      <c r="C99" t="s">
        <v>126</v>
      </c>
      <c r="D99" s="1">
        <v>663300.90599999996</v>
      </c>
      <c r="E99" s="86">
        <f t="shared" si="20"/>
        <v>20703.567825706974</v>
      </c>
      <c r="F99" s="87">
        <f t="shared" si="14"/>
        <v>0.78470056365528407</v>
      </c>
      <c r="G99" s="189">
        <f t="shared" si="21"/>
        <v>3522.959960706602</v>
      </c>
      <c r="H99" s="189">
        <f t="shared" si="15"/>
        <v>112868.59122111813</v>
      </c>
      <c r="I99" s="189">
        <f t="shared" si="16"/>
        <v>1065.2660738786105</v>
      </c>
      <c r="J99" s="88">
        <f t="shared" si="17"/>
        <v>34128.994474922925</v>
      </c>
      <c r="K99" s="189">
        <f t="shared" si="22"/>
        <v>809.4450103800209</v>
      </c>
      <c r="L99" s="88">
        <f t="shared" si="18"/>
        <v>25932.999242555106</v>
      </c>
      <c r="M99" s="89">
        <f t="shared" si="23"/>
        <v>138801.59046367323</v>
      </c>
      <c r="N99" s="89">
        <f t="shared" si="24"/>
        <v>802102.49646367319</v>
      </c>
      <c r="O99" s="89">
        <f t="shared" si="25"/>
        <v>25035.972796793594</v>
      </c>
      <c r="P99" s="90">
        <f t="shared" si="19"/>
        <v>0.94890610790806695</v>
      </c>
      <c r="Q99" s="227">
        <v>2895.6661908147216</v>
      </c>
      <c r="R99" s="90">
        <f t="shared" si="26"/>
        <v>0.12127220354282983</v>
      </c>
      <c r="S99" s="90">
        <f t="shared" si="26"/>
        <v>0.11766738935452524</v>
      </c>
      <c r="T99" s="92">
        <v>32038</v>
      </c>
      <c r="U99" s="1">
        <v>591561</v>
      </c>
      <c r="V99" s="1">
        <v>18523.907937999058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0">
        <v>3103</v>
      </c>
      <c r="C100" t="s">
        <v>127</v>
      </c>
      <c r="D100" s="1">
        <v>1210967.2450000001</v>
      </c>
      <c r="E100" s="86">
        <f t="shared" si="20"/>
        <v>23002.075086426321</v>
      </c>
      <c r="F100" s="87">
        <f t="shared" si="14"/>
        <v>0.87181791261833153</v>
      </c>
      <c r="G100" s="189">
        <f t="shared" si="21"/>
        <v>2097.8854590606065</v>
      </c>
      <c r="H100" s="189">
        <f t="shared" si="15"/>
        <v>110445.27787770469</v>
      </c>
      <c r="I100" s="189">
        <f t="shared" si="16"/>
        <v>260.78853262683913</v>
      </c>
      <c r="J100" s="88">
        <f t="shared" si="17"/>
        <v>13729.473088672572</v>
      </c>
      <c r="K100" s="189">
        <f t="shared" si="22"/>
        <v>4.9674691282494905</v>
      </c>
      <c r="L100" s="88">
        <f t="shared" si="18"/>
        <v>261.51737972582271</v>
      </c>
      <c r="M100" s="89">
        <f t="shared" si="23"/>
        <v>110706.79525743051</v>
      </c>
      <c r="N100" s="89">
        <f t="shared" si="24"/>
        <v>1321674.0402574306</v>
      </c>
      <c r="O100" s="89">
        <f t="shared" si="25"/>
        <v>25104.928014615176</v>
      </c>
      <c r="P100" s="90">
        <f t="shared" si="19"/>
        <v>0.95151962837695836</v>
      </c>
      <c r="Q100" s="227">
        <v>2660.903246093003</v>
      </c>
      <c r="R100" s="90">
        <f t="shared" si="26"/>
        <v>2.8979816664995651E-2</v>
      </c>
      <c r="S100" s="90">
        <f t="shared" si="26"/>
        <v>1.7350386301517442E-2</v>
      </c>
      <c r="T100" s="92">
        <v>52646</v>
      </c>
      <c r="U100" s="1">
        <v>1176862</v>
      </c>
      <c r="V100" s="1">
        <v>22609.786555493651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0">
        <v>3105</v>
      </c>
      <c r="C101" t="s">
        <v>128</v>
      </c>
      <c r="D101" s="1">
        <v>1225129.9639999999</v>
      </c>
      <c r="E101" s="86">
        <f t="shared" si="20"/>
        <v>20371.638437619513</v>
      </c>
      <c r="F101" s="87">
        <f t="shared" si="14"/>
        <v>0.77211987321010522</v>
      </c>
      <c r="G101" s="189">
        <f t="shared" si="21"/>
        <v>3728.7561813208276</v>
      </c>
      <c r="H101" s="189">
        <f t="shared" si="15"/>
        <v>224243.66798845324</v>
      </c>
      <c r="I101" s="189">
        <f t="shared" si="16"/>
        <v>1181.4413597092218</v>
      </c>
      <c r="J101" s="88">
        <f t="shared" si="17"/>
        <v>71050.701931552889</v>
      </c>
      <c r="K101" s="189">
        <f t="shared" si="22"/>
        <v>925.6202962106322</v>
      </c>
      <c r="L101" s="88">
        <f t="shared" si="18"/>
        <v>55665.87899381121</v>
      </c>
      <c r="M101" s="89">
        <f t="shared" si="23"/>
        <v>279909.54698226444</v>
      </c>
      <c r="N101" s="89">
        <f t="shared" si="24"/>
        <v>1505039.5109822643</v>
      </c>
      <c r="O101" s="89">
        <f t="shared" si="25"/>
        <v>25026.014915150972</v>
      </c>
      <c r="P101" s="90">
        <f t="shared" si="19"/>
        <v>0.94852868719471162</v>
      </c>
      <c r="Q101" s="227">
        <v>6461.5436160559766</v>
      </c>
      <c r="R101" s="90">
        <f t="shared" si="26"/>
        <v>8.3612357354249628E-2</v>
      </c>
      <c r="S101" s="90">
        <f t="shared" si="26"/>
        <v>7.6981562902955561E-2</v>
      </c>
      <c r="T101" s="92">
        <v>60139</v>
      </c>
      <c r="U101" s="1">
        <v>1130598</v>
      </c>
      <c r="V101" s="1">
        <v>18915.49413595222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0">
        <v>3107</v>
      </c>
      <c r="C102" t="s">
        <v>129</v>
      </c>
      <c r="D102" s="1">
        <v>1859282.784</v>
      </c>
      <c r="E102" s="86">
        <f t="shared" si="20"/>
        <v>21654.314877361347</v>
      </c>
      <c r="F102" s="87">
        <f t="shared" si="14"/>
        <v>0.82073549993329298</v>
      </c>
      <c r="G102" s="189">
        <f t="shared" si="21"/>
        <v>2933.4967886808909</v>
      </c>
      <c r="H102" s="189">
        <f t="shared" si="15"/>
        <v>251875.90126971866</v>
      </c>
      <c r="I102" s="189">
        <f t="shared" si="16"/>
        <v>732.50460579958008</v>
      </c>
      <c r="J102" s="88">
        <f t="shared" si="17"/>
        <v>62894.310463163551</v>
      </c>
      <c r="K102" s="189">
        <f t="shared" si="22"/>
        <v>476.68354230099044</v>
      </c>
      <c r="L102" s="88">
        <f t="shared" si="18"/>
        <v>40929.002309047639</v>
      </c>
      <c r="M102" s="89">
        <f t="shared" si="23"/>
        <v>292804.90357876627</v>
      </c>
      <c r="N102" s="89">
        <f t="shared" si="24"/>
        <v>2152087.6875787661</v>
      </c>
      <c r="O102" s="89">
        <f t="shared" si="25"/>
        <v>25064.495208343229</v>
      </c>
      <c r="P102" s="90">
        <f t="shared" si="19"/>
        <v>0.94998715599640737</v>
      </c>
      <c r="Q102" s="227">
        <v>-1132.6287958337925</v>
      </c>
      <c r="R102" s="90">
        <f t="shared" si="26"/>
        <v>7.5470951083058374E-2</v>
      </c>
      <c r="S102" s="90">
        <f t="shared" si="26"/>
        <v>6.7554787459051233E-2</v>
      </c>
      <c r="T102" s="92">
        <v>85862</v>
      </c>
      <c r="U102" s="1">
        <v>1728808</v>
      </c>
      <c r="V102" s="1">
        <v>20284.031444327116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0">
        <v>3110</v>
      </c>
      <c r="C103" t="s">
        <v>130</v>
      </c>
      <c r="D103" s="1">
        <v>126219.183</v>
      </c>
      <c r="E103" s="86">
        <f t="shared" si="20"/>
        <v>26422.269834624243</v>
      </c>
      <c r="F103" s="87">
        <f t="shared" si="14"/>
        <v>1.001449132189546</v>
      </c>
      <c r="G103" s="189">
        <f t="shared" si="21"/>
        <v>-22.635284822105096</v>
      </c>
      <c r="H103" s="189">
        <f t="shared" si="15"/>
        <v>-108.12875559519604</v>
      </c>
      <c r="I103" s="189">
        <f t="shared" si="16"/>
        <v>0</v>
      </c>
      <c r="J103" s="88">
        <f t="shared" si="17"/>
        <v>0</v>
      </c>
      <c r="K103" s="189">
        <f t="shared" si="22"/>
        <v>-255.82106349858964</v>
      </c>
      <c r="L103" s="88">
        <f t="shared" si="18"/>
        <v>-1222.0572203327627</v>
      </c>
      <c r="M103" s="89">
        <f t="shared" si="23"/>
        <v>-1330.1859759279587</v>
      </c>
      <c r="N103" s="89">
        <f t="shared" si="24"/>
        <v>124888.99702407204</v>
      </c>
      <c r="O103" s="89">
        <f t="shared" si="25"/>
        <v>26143.813486303545</v>
      </c>
      <c r="P103" s="90">
        <f t="shared" si="19"/>
        <v>0.99089516123535404</v>
      </c>
      <c r="Q103" s="227">
        <v>-1026.1659547294853</v>
      </c>
      <c r="R103" s="90">
        <f t="shared" si="26"/>
        <v>2.0860425428663898E-2</v>
      </c>
      <c r="S103" s="90">
        <f t="shared" si="26"/>
        <v>2.2997457929038012E-2</v>
      </c>
      <c r="T103" s="92">
        <v>4777</v>
      </c>
      <c r="U103" s="1">
        <v>123640</v>
      </c>
      <c r="V103" s="1">
        <v>25828.284938374763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0">
        <v>3112</v>
      </c>
      <c r="C104" t="s">
        <v>131</v>
      </c>
      <c r="D104" s="1">
        <v>182568.693</v>
      </c>
      <c r="E104" s="86">
        <f t="shared" si="20"/>
        <v>23257.158343949042</v>
      </c>
      <c r="F104" s="87">
        <f t="shared" si="14"/>
        <v>0.88148600353107587</v>
      </c>
      <c r="G104" s="189">
        <f t="shared" si="21"/>
        <v>1939.7338393965194</v>
      </c>
      <c r="H104" s="189">
        <f t="shared" si="15"/>
        <v>15226.910639262678</v>
      </c>
      <c r="I104" s="189">
        <f t="shared" si="16"/>
        <v>171.50939249388665</v>
      </c>
      <c r="J104" s="88">
        <f t="shared" si="17"/>
        <v>1346.3487310770104</v>
      </c>
      <c r="K104" s="189">
        <f t="shared" si="22"/>
        <v>-84.311671004702987</v>
      </c>
      <c r="L104" s="88">
        <f t="shared" si="18"/>
        <v>-661.84661738691841</v>
      </c>
      <c r="M104" s="89">
        <f t="shared" si="23"/>
        <v>14565.06402187576</v>
      </c>
      <c r="N104" s="89">
        <f t="shared" si="24"/>
        <v>197133.75702187576</v>
      </c>
      <c r="O104" s="89">
        <f t="shared" si="25"/>
        <v>25112.580512340861</v>
      </c>
      <c r="P104" s="90">
        <f t="shared" si="19"/>
        <v>0.95180967110434089</v>
      </c>
      <c r="Q104" s="227">
        <v>588.33859374982967</v>
      </c>
      <c r="R104" s="90">
        <f t="shared" si="26"/>
        <v>0.11707902272476962</v>
      </c>
      <c r="S104" s="90">
        <f t="shared" si="26"/>
        <v>0.12177502371202016</v>
      </c>
      <c r="T104" s="92">
        <v>7850</v>
      </c>
      <c r="U104" s="1">
        <v>163434</v>
      </c>
      <c r="V104" s="1">
        <v>20732.4622605607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0">
        <v>3114</v>
      </c>
      <c r="C105" t="s">
        <v>132</v>
      </c>
      <c r="D105" s="1">
        <v>131799.67600000001</v>
      </c>
      <c r="E105" s="86">
        <f t="shared" si="20"/>
        <v>21389.106783511848</v>
      </c>
      <c r="F105" s="87">
        <f t="shared" si="14"/>
        <v>0.81068366043965545</v>
      </c>
      <c r="G105" s="189">
        <f t="shared" si="21"/>
        <v>3097.9258068675799</v>
      </c>
      <c r="H105" s="189">
        <f t="shared" si="15"/>
        <v>19089.418821918029</v>
      </c>
      <c r="I105" s="189">
        <f t="shared" si="16"/>
        <v>825.32743864690451</v>
      </c>
      <c r="J105" s="88">
        <f t="shared" si="17"/>
        <v>5085.6676769422256</v>
      </c>
      <c r="K105" s="189">
        <f t="shared" si="22"/>
        <v>569.50637514831487</v>
      </c>
      <c r="L105" s="88">
        <f t="shared" si="18"/>
        <v>3509.2982836639162</v>
      </c>
      <c r="M105" s="89">
        <f t="shared" si="23"/>
        <v>22598.717105581945</v>
      </c>
      <c r="N105" s="89">
        <f t="shared" si="24"/>
        <v>154398.39310558196</v>
      </c>
      <c r="O105" s="89">
        <f t="shared" si="25"/>
        <v>25056.538965527743</v>
      </c>
      <c r="P105" s="90">
        <f t="shared" si="19"/>
        <v>0.94968560081159814</v>
      </c>
      <c r="Q105" s="227">
        <v>565.21943679569085</v>
      </c>
      <c r="R105" s="90">
        <f t="shared" si="26"/>
        <v>0.1290502077354693</v>
      </c>
      <c r="S105" s="90">
        <f t="shared" si="26"/>
        <v>0.125935333744638</v>
      </c>
      <c r="T105" s="92">
        <v>6162</v>
      </c>
      <c r="U105" s="1">
        <v>116735</v>
      </c>
      <c r="V105" s="1">
        <v>18996.74532139951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0">
        <v>3116</v>
      </c>
      <c r="C106" t="s">
        <v>133</v>
      </c>
      <c r="D106" s="1">
        <v>82952.656000000003</v>
      </c>
      <c r="E106" s="86">
        <f t="shared" si="20"/>
        <v>20968.821031344793</v>
      </c>
      <c r="F106" s="87">
        <f t="shared" si="14"/>
        <v>0.79475411296270926</v>
      </c>
      <c r="G106" s="189">
        <f t="shared" si="21"/>
        <v>3358.5029732111543</v>
      </c>
      <c r="H106" s="189">
        <f t="shared" si="15"/>
        <v>13286.237762023326</v>
      </c>
      <c r="I106" s="189">
        <f t="shared" si="16"/>
        <v>972.42745190537403</v>
      </c>
      <c r="J106" s="88">
        <f t="shared" si="17"/>
        <v>3846.9229997376597</v>
      </c>
      <c r="K106" s="189">
        <f t="shared" si="22"/>
        <v>716.60638840678439</v>
      </c>
      <c r="L106" s="88">
        <f t="shared" si="18"/>
        <v>2834.8948725372388</v>
      </c>
      <c r="M106" s="89">
        <f t="shared" si="23"/>
        <v>16121.132634560565</v>
      </c>
      <c r="N106" s="89">
        <f t="shared" si="24"/>
        <v>99073.788634560566</v>
      </c>
      <c r="O106" s="89">
        <f t="shared" si="25"/>
        <v>25043.930392962731</v>
      </c>
      <c r="P106" s="90">
        <f t="shared" si="19"/>
        <v>0.94920771438728979</v>
      </c>
      <c r="Q106" s="227">
        <v>684.72842101327115</v>
      </c>
      <c r="R106" s="90">
        <f t="shared" si="26"/>
        <v>9.4506610370761343E-2</v>
      </c>
      <c r="S106" s="90">
        <f t="shared" si="26"/>
        <v>8.4269819525534431E-2</v>
      </c>
      <c r="T106" s="92">
        <v>3956</v>
      </c>
      <c r="U106" s="1">
        <v>75790</v>
      </c>
      <c r="V106" s="1">
        <v>19339.11712171472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0">
        <v>3118</v>
      </c>
      <c r="C107" t="s">
        <v>134</v>
      </c>
      <c r="D107" s="1">
        <v>1031059.558</v>
      </c>
      <c r="E107" s="86">
        <f t="shared" si="20"/>
        <v>21729.848005226664</v>
      </c>
      <c r="F107" s="87">
        <f t="shared" si="14"/>
        <v>0.82359833442199237</v>
      </c>
      <c r="G107" s="189">
        <f t="shared" si="21"/>
        <v>2886.666249404394</v>
      </c>
      <c r="H107" s="189">
        <f t="shared" si="15"/>
        <v>136969.4268679891</v>
      </c>
      <c r="I107" s="189">
        <f t="shared" si="16"/>
        <v>706.06801104671899</v>
      </c>
      <c r="J107" s="88">
        <f t="shared" si="17"/>
        <v>33502.221056155773</v>
      </c>
      <c r="K107" s="189">
        <f t="shared" si="22"/>
        <v>450.24694754812936</v>
      </c>
      <c r="L107" s="88">
        <f t="shared" si="18"/>
        <v>21363.76741421119</v>
      </c>
      <c r="M107" s="89">
        <f t="shared" si="23"/>
        <v>158333.19428220027</v>
      </c>
      <c r="N107" s="89">
        <f t="shared" si="24"/>
        <v>1189392.7522822001</v>
      </c>
      <c r="O107" s="89">
        <f t="shared" si="25"/>
        <v>25066.761202179183</v>
      </c>
      <c r="P107" s="90">
        <f t="shared" si="19"/>
        <v>0.95007304103106816</v>
      </c>
      <c r="Q107" s="227">
        <v>5205.921747153363</v>
      </c>
      <c r="R107" s="90">
        <f t="shared" si="26"/>
        <v>0.11246411997949986</v>
      </c>
      <c r="S107" s="90">
        <f t="shared" si="26"/>
        <v>0.10207777663926258</v>
      </c>
      <c r="T107" s="92">
        <v>47449</v>
      </c>
      <c r="U107" s="1">
        <v>926825</v>
      </c>
      <c r="V107" s="1">
        <v>19717.163766327703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0">
        <v>3120</v>
      </c>
      <c r="C108" t="s">
        <v>135</v>
      </c>
      <c r="D108" s="1">
        <v>179937.133</v>
      </c>
      <c r="E108" s="86">
        <f t="shared" si="20"/>
        <v>21102.044447050546</v>
      </c>
      <c r="F108" s="87">
        <f t="shared" si="14"/>
        <v>0.79980350784365262</v>
      </c>
      <c r="G108" s="189">
        <f t="shared" si="21"/>
        <v>3275.9044554735869</v>
      </c>
      <c r="H108" s="189">
        <f t="shared" si="15"/>
        <v>27933.637291823274</v>
      </c>
      <c r="I108" s="189">
        <f t="shared" si="16"/>
        <v>925.79925640836018</v>
      </c>
      <c r="J108" s="88">
        <f t="shared" si="17"/>
        <v>7894.2902593940871</v>
      </c>
      <c r="K108" s="189">
        <f t="shared" si="22"/>
        <v>669.97819290977054</v>
      </c>
      <c r="L108" s="88">
        <f t="shared" si="18"/>
        <v>5712.9040509416136</v>
      </c>
      <c r="M108" s="89">
        <f t="shared" si="23"/>
        <v>33646.541342764889</v>
      </c>
      <c r="N108" s="89">
        <f t="shared" si="24"/>
        <v>213583.67434276489</v>
      </c>
      <c r="O108" s="89">
        <f t="shared" si="25"/>
        <v>25047.927095433901</v>
      </c>
      <c r="P108" s="90">
        <f t="shared" si="19"/>
        <v>0.94935919623371801</v>
      </c>
      <c r="Q108" s="227">
        <v>1066.5529228362284</v>
      </c>
      <c r="R108" s="90">
        <f t="shared" si="26"/>
        <v>9.0276984694434015E-2</v>
      </c>
      <c r="S108" s="90">
        <f t="shared" si="26"/>
        <v>7.6595779421500448E-2</v>
      </c>
      <c r="T108" s="92">
        <v>8527</v>
      </c>
      <c r="U108" s="1">
        <v>165038</v>
      </c>
      <c r="V108" s="1">
        <v>19600.712589073635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0">
        <v>3122</v>
      </c>
      <c r="C109" t="s">
        <v>136</v>
      </c>
      <c r="D109" s="1">
        <v>79849.752999999997</v>
      </c>
      <c r="E109" s="86">
        <f t="shared" si="20"/>
        <v>21846.717647058824</v>
      </c>
      <c r="F109" s="87">
        <f t="shared" si="14"/>
        <v>0.82802789335559879</v>
      </c>
      <c r="G109" s="189">
        <f t="shared" si="21"/>
        <v>2814.2070714684551</v>
      </c>
      <c r="H109" s="189">
        <f t="shared" si="15"/>
        <v>10285.926846217204</v>
      </c>
      <c r="I109" s="189">
        <f t="shared" si="16"/>
        <v>665.16363640546308</v>
      </c>
      <c r="J109" s="88">
        <f t="shared" si="17"/>
        <v>2431.1730910619676</v>
      </c>
      <c r="K109" s="189">
        <f t="shared" si="22"/>
        <v>409.34257290687344</v>
      </c>
      <c r="L109" s="88">
        <f t="shared" si="18"/>
        <v>1496.1471039746225</v>
      </c>
      <c r="M109" s="89">
        <f t="shared" si="23"/>
        <v>11782.073950191827</v>
      </c>
      <c r="N109" s="89">
        <f t="shared" si="24"/>
        <v>91631.826950191826</v>
      </c>
      <c r="O109" s="89">
        <f t="shared" si="25"/>
        <v>25070.267291434153</v>
      </c>
      <c r="P109" s="90">
        <f t="shared" si="19"/>
        <v>0.95020592779907653</v>
      </c>
      <c r="Q109" s="227">
        <v>569.67209115356673</v>
      </c>
      <c r="R109" s="90">
        <f t="shared" si="26"/>
        <v>0.15148537025019823</v>
      </c>
      <c r="S109" s="90">
        <f t="shared" si="26"/>
        <v>0.15243050188104659</v>
      </c>
      <c r="T109" s="92">
        <v>3655</v>
      </c>
      <c r="U109" s="1">
        <v>69345</v>
      </c>
      <c r="V109" s="1">
        <v>18957.080371787863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0">
        <v>3124</v>
      </c>
      <c r="C110" t="s">
        <v>137</v>
      </c>
      <c r="D110" s="1">
        <v>28865.83</v>
      </c>
      <c r="E110" s="86">
        <f t="shared" si="20"/>
        <v>21445.638930163448</v>
      </c>
      <c r="F110" s="87">
        <f t="shared" si="14"/>
        <v>0.81282632530377963</v>
      </c>
      <c r="G110" s="189">
        <f t="shared" si="21"/>
        <v>3062.8758759435877</v>
      </c>
      <c r="H110" s="189">
        <f t="shared" si="15"/>
        <v>4122.6309290200688</v>
      </c>
      <c r="I110" s="189">
        <f t="shared" si="16"/>
        <v>805.54118731884455</v>
      </c>
      <c r="J110" s="88">
        <f t="shared" si="17"/>
        <v>1084.2584381311647</v>
      </c>
      <c r="K110" s="189">
        <f t="shared" si="22"/>
        <v>549.72012382025491</v>
      </c>
      <c r="L110" s="88">
        <f t="shared" si="18"/>
        <v>739.92328666206311</v>
      </c>
      <c r="M110" s="89">
        <f t="shared" si="23"/>
        <v>4862.5542156821321</v>
      </c>
      <c r="N110" s="89">
        <f t="shared" si="24"/>
        <v>33728.384215682134</v>
      </c>
      <c r="O110" s="89">
        <f t="shared" si="25"/>
        <v>25058.23492992729</v>
      </c>
      <c r="P110" s="90">
        <f t="shared" si="19"/>
        <v>0.94974988075752187</v>
      </c>
      <c r="Q110" s="227">
        <v>238.01576904041485</v>
      </c>
      <c r="R110" s="90">
        <f t="shared" si="26"/>
        <v>0.13533254670599809</v>
      </c>
      <c r="S110" s="90">
        <f t="shared" si="26"/>
        <v>0.13617603299627018</v>
      </c>
      <c r="T110" s="92">
        <v>1346</v>
      </c>
      <c r="U110" s="1">
        <v>25425</v>
      </c>
      <c r="V110" s="1">
        <v>18875.278396436523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0">
        <v>3201</v>
      </c>
      <c r="C111" t="s">
        <v>138</v>
      </c>
      <c r="D111" s="1">
        <v>5516294.8760000002</v>
      </c>
      <c r="E111" s="86">
        <f t="shared" si="20"/>
        <v>41677.079405853823</v>
      </c>
      <c r="F111" s="87">
        <f t="shared" si="14"/>
        <v>1.5796324564248272</v>
      </c>
      <c r="G111" s="189">
        <f t="shared" si="21"/>
        <v>-9480.6172189844438</v>
      </c>
      <c r="H111" s="189">
        <f t="shared" si="15"/>
        <v>-1254835.5338703429</v>
      </c>
      <c r="I111" s="189">
        <f t="shared" si="16"/>
        <v>0</v>
      </c>
      <c r="J111" s="88">
        <f t="shared" si="17"/>
        <v>0</v>
      </c>
      <c r="K111" s="189">
        <f t="shared" si="22"/>
        <v>-255.82106349858964</v>
      </c>
      <c r="L111" s="88">
        <f t="shared" si="18"/>
        <v>-33859.964322546322</v>
      </c>
      <c r="M111" s="89">
        <f t="shared" si="23"/>
        <v>-1288695.4981928892</v>
      </c>
      <c r="N111" s="89">
        <f t="shared" si="24"/>
        <v>4227599.3778071105</v>
      </c>
      <c r="O111" s="89">
        <f t="shared" si="25"/>
        <v>31940.641123370784</v>
      </c>
      <c r="P111" s="90">
        <f t="shared" si="19"/>
        <v>1.2106048244447609</v>
      </c>
      <c r="Q111" s="227">
        <v>-45072.387426491128</v>
      </c>
      <c r="R111" s="90">
        <f t="shared" si="26"/>
        <v>2.0831714265305119E-2</v>
      </c>
      <c r="S111" s="90">
        <f t="shared" si="26"/>
        <v>9.7486276864867071E-3</v>
      </c>
      <c r="T111" s="92">
        <v>132358</v>
      </c>
      <c r="U111" s="1">
        <v>5403726</v>
      </c>
      <c r="V111" s="1">
        <v>41274.70764812368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0">
        <v>3203</v>
      </c>
      <c r="C112" t="s">
        <v>139</v>
      </c>
      <c r="D112" s="1">
        <v>3319820.693</v>
      </c>
      <c r="E112" s="86">
        <f t="shared" si="20"/>
        <v>33035.671426581219</v>
      </c>
      <c r="F112" s="87">
        <f t="shared" si="14"/>
        <v>1.2521083422626862</v>
      </c>
      <c r="G112" s="189">
        <f t="shared" si="21"/>
        <v>-4122.9442718354303</v>
      </c>
      <c r="H112" s="189">
        <f t="shared" si="15"/>
        <v>-414322.91576528607</v>
      </c>
      <c r="I112" s="189">
        <f t="shared" si="16"/>
        <v>0</v>
      </c>
      <c r="J112" s="88">
        <f t="shared" si="17"/>
        <v>0</v>
      </c>
      <c r="K112" s="189">
        <f t="shared" si="22"/>
        <v>-255.82106349858964</v>
      </c>
      <c r="L112" s="88">
        <f t="shared" si="18"/>
        <v>-25707.970313100272</v>
      </c>
      <c r="M112" s="89">
        <f t="shared" si="23"/>
        <v>-440030.88607838633</v>
      </c>
      <c r="N112" s="89">
        <f t="shared" si="24"/>
        <v>2879789.8069216134</v>
      </c>
      <c r="O112" s="89">
        <f t="shared" si="25"/>
        <v>28656.906091247198</v>
      </c>
      <c r="P112" s="90">
        <f t="shared" si="19"/>
        <v>1.0861456610631475</v>
      </c>
      <c r="Q112" s="227">
        <v>-19625.815093952813</v>
      </c>
      <c r="R112" s="90">
        <f t="shared" si="26"/>
        <v>2.7682587733079071E-2</v>
      </c>
      <c r="S112" s="90">
        <f t="shared" si="26"/>
        <v>1.053272804645352E-2</v>
      </c>
      <c r="T112" s="92">
        <v>100492</v>
      </c>
      <c r="U112" s="1">
        <v>3230395</v>
      </c>
      <c r="V112" s="1">
        <v>32691.342407529221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0">
        <v>3205</v>
      </c>
      <c r="C113" t="s">
        <v>140</v>
      </c>
      <c r="D113" s="1">
        <v>2442653.673</v>
      </c>
      <c r="E113" s="86">
        <f t="shared" si="20"/>
        <v>25507.546552912427</v>
      </c>
      <c r="F113" s="87">
        <f t="shared" si="14"/>
        <v>0.96677955828853823</v>
      </c>
      <c r="G113" s="189">
        <f t="shared" si="21"/>
        <v>544.49314983922113</v>
      </c>
      <c r="H113" s="189">
        <f t="shared" si="15"/>
        <v>52141.753014903494</v>
      </c>
      <c r="I113" s="189">
        <f t="shared" si="16"/>
        <v>0</v>
      </c>
      <c r="J113" s="88">
        <f t="shared" si="17"/>
        <v>0</v>
      </c>
      <c r="K113" s="189">
        <f t="shared" si="22"/>
        <v>-255.82106349858964</v>
      </c>
      <c r="L113" s="88">
        <f t="shared" si="18"/>
        <v>-24497.936682751941</v>
      </c>
      <c r="M113" s="89">
        <f t="shared" si="23"/>
        <v>27643.816332151553</v>
      </c>
      <c r="N113" s="89">
        <f t="shared" si="24"/>
        <v>2470297.4893321516</v>
      </c>
      <c r="O113" s="89">
        <f t="shared" si="25"/>
        <v>25796.21863925306</v>
      </c>
      <c r="P113" s="90">
        <f t="shared" si="19"/>
        <v>0.97772072315297132</v>
      </c>
      <c r="Q113" s="227">
        <v>931.08922901774349</v>
      </c>
      <c r="R113" s="90">
        <f t="shared" si="26"/>
        <v>0.11283641445480139</v>
      </c>
      <c r="S113" s="90">
        <f t="shared" si="26"/>
        <v>9.4696258203219794E-2</v>
      </c>
      <c r="T113" s="92">
        <v>95762</v>
      </c>
      <c r="U113" s="1">
        <v>2194980</v>
      </c>
      <c r="V113" s="1">
        <v>23301.026528380804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0">
        <v>3207</v>
      </c>
      <c r="C114" t="s">
        <v>141</v>
      </c>
      <c r="D114" s="1">
        <v>1826697.6259999999</v>
      </c>
      <c r="E114" s="86">
        <f t="shared" si="20"/>
        <v>28247.319014040946</v>
      </c>
      <c r="F114" s="87">
        <f t="shared" si="14"/>
        <v>1.0706216116309244</v>
      </c>
      <c r="G114" s="189">
        <f t="shared" si="21"/>
        <v>-1154.1657760604608</v>
      </c>
      <c r="H114" s="189">
        <f t="shared" si="15"/>
        <v>-74637.592406277879</v>
      </c>
      <c r="I114" s="189">
        <f t="shared" si="16"/>
        <v>0</v>
      </c>
      <c r="J114" s="88">
        <f t="shared" si="17"/>
        <v>0</v>
      </c>
      <c r="K114" s="189">
        <f t="shared" si="22"/>
        <v>-255.82106349858964</v>
      </c>
      <c r="L114" s="88">
        <f t="shared" si="18"/>
        <v>-16543.436534326796</v>
      </c>
      <c r="M114" s="89">
        <f t="shared" si="23"/>
        <v>-91181.02894060468</v>
      </c>
      <c r="N114" s="89">
        <f t="shared" si="24"/>
        <v>1735516.5970593952</v>
      </c>
      <c r="O114" s="89">
        <f t="shared" si="25"/>
        <v>26837.332174481893</v>
      </c>
      <c r="P114" s="90">
        <f t="shared" si="19"/>
        <v>1.017180703423078</v>
      </c>
      <c r="Q114" s="227">
        <v>-2663.9506179747696</v>
      </c>
      <c r="R114" s="93">
        <f t="shared" si="26"/>
        <v>9.5354571658660472E-2</v>
      </c>
      <c r="S114" s="94">
        <f t="shared" si="26"/>
        <v>7.6587130800774006E-2</v>
      </c>
      <c r="T114" s="92">
        <v>64668</v>
      </c>
      <c r="U114" s="1">
        <v>1667677</v>
      </c>
      <c r="V114" s="1">
        <v>26237.838263058529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0">
        <v>3209</v>
      </c>
      <c r="C115" t="s">
        <v>142</v>
      </c>
      <c r="D115" s="1">
        <v>1020108.366</v>
      </c>
      <c r="E115" s="86">
        <f t="shared" si="20"/>
        <v>22635.875515909996</v>
      </c>
      <c r="F115" s="87">
        <f t="shared" si="14"/>
        <v>0.85793832375646972</v>
      </c>
      <c r="G115" s="189">
        <f t="shared" si="21"/>
        <v>2324.929192780728</v>
      </c>
      <c r="H115" s="189">
        <f t="shared" si="15"/>
        <v>104775.25900185629</v>
      </c>
      <c r="I115" s="189">
        <f t="shared" si="16"/>
        <v>388.95838230755271</v>
      </c>
      <c r="J115" s="88">
        <f t="shared" si="17"/>
        <v>17528.798457072171</v>
      </c>
      <c r="K115" s="189">
        <f t="shared" si="22"/>
        <v>133.13731880896307</v>
      </c>
      <c r="L115" s="88">
        <f t="shared" si="18"/>
        <v>5999.9664094447298</v>
      </c>
      <c r="M115" s="89">
        <f t="shared" si="23"/>
        <v>110775.22541130103</v>
      </c>
      <c r="N115" s="89">
        <f t="shared" si="24"/>
        <v>1130883.5914113012</v>
      </c>
      <c r="O115" s="89">
        <f t="shared" si="25"/>
        <v>25093.942027499692</v>
      </c>
      <c r="P115" s="90">
        <f t="shared" si="19"/>
        <v>0.95110324071110275</v>
      </c>
      <c r="Q115" s="227">
        <v>3107.9450780649349</v>
      </c>
      <c r="R115" s="93">
        <f t="shared" si="26"/>
        <v>0.12195618236670216</v>
      </c>
      <c r="S115" s="94">
        <f t="shared" si="26"/>
        <v>9.0786583548898819E-2</v>
      </c>
      <c r="T115" s="92">
        <v>45066</v>
      </c>
      <c r="U115" s="1">
        <v>909223</v>
      </c>
      <c r="V115" s="1">
        <v>20751.882959784547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0">
        <v>3212</v>
      </c>
      <c r="C116" t="s">
        <v>143</v>
      </c>
      <c r="D116" s="1">
        <v>544357.54</v>
      </c>
      <c r="E116" s="86">
        <f t="shared" si="20"/>
        <v>26300.006763938549</v>
      </c>
      <c r="F116" s="87">
        <f t="shared" si="14"/>
        <v>0.99681515309526803</v>
      </c>
      <c r="G116" s="189">
        <f t="shared" si="21"/>
        <v>53.167819003025436</v>
      </c>
      <c r="H116" s="189">
        <f t="shared" si="15"/>
        <v>1100.4675177246204</v>
      </c>
      <c r="I116" s="189">
        <f t="shared" si="16"/>
        <v>0</v>
      </c>
      <c r="J116" s="88">
        <f t="shared" si="17"/>
        <v>0</v>
      </c>
      <c r="K116" s="189">
        <f t="shared" si="22"/>
        <v>-255.82106349858964</v>
      </c>
      <c r="L116" s="88">
        <f t="shared" si="18"/>
        <v>-5294.9843722938085</v>
      </c>
      <c r="M116" s="89">
        <f t="shared" si="23"/>
        <v>-4194.5168545691886</v>
      </c>
      <c r="N116" s="89">
        <f t="shared" si="24"/>
        <v>540163.02314543084</v>
      </c>
      <c r="O116" s="89">
        <f t="shared" si="25"/>
        <v>26097.353519442982</v>
      </c>
      <c r="P116" s="90">
        <f t="shared" si="19"/>
        <v>0.98913424917952852</v>
      </c>
      <c r="Q116" s="227">
        <v>-535.99539416595235</v>
      </c>
      <c r="R116" s="93">
        <f t="shared" si="26"/>
        <v>7.0665796010849186E-2</v>
      </c>
      <c r="S116" s="93">
        <f t="shared" si="26"/>
        <v>6.1509942986696209E-2</v>
      </c>
      <c r="T116" s="92">
        <v>20698</v>
      </c>
      <c r="U116" s="1">
        <v>508429</v>
      </c>
      <c r="V116" s="1">
        <v>24776.034306320355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0">
        <v>3214</v>
      </c>
      <c r="C117" t="s">
        <v>144</v>
      </c>
      <c r="D117" s="1">
        <v>490928.44799999997</v>
      </c>
      <c r="E117" s="86">
        <f t="shared" si="20"/>
        <v>30050.097814776273</v>
      </c>
      <c r="F117" s="87">
        <f t="shared" si="14"/>
        <v>1.1389500057025148</v>
      </c>
      <c r="G117" s="189">
        <f t="shared" si="21"/>
        <v>-2271.8886325163635</v>
      </c>
      <c r="H117" s="189">
        <f t="shared" si="15"/>
        <v>-37115.84458941983</v>
      </c>
      <c r="I117" s="189">
        <f t="shared" si="16"/>
        <v>0</v>
      </c>
      <c r="J117" s="88">
        <f t="shared" si="17"/>
        <v>0</v>
      </c>
      <c r="K117" s="189">
        <f t="shared" si="22"/>
        <v>-255.82106349858964</v>
      </c>
      <c r="L117" s="88">
        <f t="shared" si="18"/>
        <v>-4179.3487143764587</v>
      </c>
      <c r="M117" s="89">
        <f t="shared" si="23"/>
        <v>-41295.193303796288</v>
      </c>
      <c r="N117" s="89">
        <f t="shared" si="24"/>
        <v>449633.25469620369</v>
      </c>
      <c r="O117" s="89">
        <f t="shared" si="25"/>
        <v>27522.388118761319</v>
      </c>
      <c r="P117" s="90">
        <f t="shared" si="19"/>
        <v>1.0431454931702824</v>
      </c>
      <c r="Q117" s="227">
        <v>-2202.8068362812337</v>
      </c>
      <c r="R117" s="93">
        <f t="shared" si="26"/>
        <v>3.9981459787524702E-2</v>
      </c>
      <c r="S117" s="93">
        <f t="shared" si="26"/>
        <v>3.4061261724218063E-2</v>
      </c>
      <c r="T117" s="92">
        <v>16337</v>
      </c>
      <c r="U117" s="1">
        <v>472055</v>
      </c>
      <c r="V117" s="1">
        <v>29060.268406796356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0">
        <v>3216</v>
      </c>
      <c r="C118" t="s">
        <v>145</v>
      </c>
      <c r="D118" s="1">
        <v>485309.16</v>
      </c>
      <c r="E118" s="86">
        <f t="shared" si="20"/>
        <v>24442.667338201965</v>
      </c>
      <c r="F118" s="87">
        <f t="shared" si="14"/>
        <v>0.92641881819568606</v>
      </c>
      <c r="G118" s="189">
        <f t="shared" si="21"/>
        <v>1204.7182629597071</v>
      </c>
      <c r="H118" s="189">
        <f t="shared" si="15"/>
        <v>23919.681111064987</v>
      </c>
      <c r="I118" s="189">
        <f t="shared" si="16"/>
        <v>0</v>
      </c>
      <c r="J118" s="88">
        <f t="shared" si="17"/>
        <v>0</v>
      </c>
      <c r="K118" s="189">
        <f t="shared" si="22"/>
        <v>-255.82106349858964</v>
      </c>
      <c r="L118" s="88">
        <f t="shared" si="18"/>
        <v>-5079.3272157644979</v>
      </c>
      <c r="M118" s="89">
        <f t="shared" si="23"/>
        <v>18840.35389530049</v>
      </c>
      <c r="N118" s="89">
        <f t="shared" si="24"/>
        <v>504149.51389530045</v>
      </c>
      <c r="O118" s="89">
        <f t="shared" si="25"/>
        <v>25391.564537663078</v>
      </c>
      <c r="P118" s="90">
        <f t="shared" si="19"/>
        <v>0.96238364191768733</v>
      </c>
      <c r="Q118" s="227">
        <v>-3.7811892137033283</v>
      </c>
      <c r="R118" s="93">
        <f t="shared" si="26"/>
        <v>0.11088028676788689</v>
      </c>
      <c r="S118" s="93">
        <f t="shared" si="26"/>
        <v>9.06265137228114E-2</v>
      </c>
      <c r="T118" s="92">
        <v>19855</v>
      </c>
      <c r="U118" s="1">
        <v>436869</v>
      </c>
      <c r="V118" s="1">
        <v>22411.583645411174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0">
        <v>3218</v>
      </c>
      <c r="C119" t="s">
        <v>146</v>
      </c>
      <c r="D119" s="1">
        <v>531452.86899999995</v>
      </c>
      <c r="E119" s="86">
        <f t="shared" si="20"/>
        <v>23785.037101682774</v>
      </c>
      <c r="F119" s="87">
        <f t="shared" si="14"/>
        <v>0.9014935095910207</v>
      </c>
      <c r="G119" s="189">
        <f t="shared" si="21"/>
        <v>1612.4490096016059</v>
      </c>
      <c r="H119" s="189">
        <f t="shared" si="15"/>
        <v>36028.560670538282</v>
      </c>
      <c r="I119" s="189">
        <f t="shared" si="16"/>
        <v>0</v>
      </c>
      <c r="J119" s="88">
        <f t="shared" si="17"/>
        <v>0</v>
      </c>
      <c r="K119" s="189">
        <f t="shared" si="22"/>
        <v>-255.82106349858964</v>
      </c>
      <c r="L119" s="88">
        <f t="shared" si="18"/>
        <v>-5716.0658428124871</v>
      </c>
      <c r="M119" s="89">
        <f t="shared" si="23"/>
        <v>30312.494827725794</v>
      </c>
      <c r="N119" s="89">
        <f t="shared" si="24"/>
        <v>561765.36382772576</v>
      </c>
      <c r="O119" s="89">
        <f t="shared" si="25"/>
        <v>25141.665047785791</v>
      </c>
      <c r="P119" s="90">
        <f t="shared" si="19"/>
        <v>0.95291202464791469</v>
      </c>
      <c r="Q119" s="227">
        <v>1523.9609587031337</v>
      </c>
      <c r="R119" s="93">
        <f t="shared" si="26"/>
        <v>0.11984775673443231</v>
      </c>
      <c r="S119" s="93">
        <f t="shared" si="26"/>
        <v>0.10285758534466442</v>
      </c>
      <c r="T119" s="92">
        <v>22344</v>
      </c>
      <c r="U119" s="1">
        <v>474576</v>
      </c>
      <c r="V119" s="1">
        <v>21566.734832992501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0">
        <v>3220</v>
      </c>
      <c r="C120" t="s">
        <v>147</v>
      </c>
      <c r="D120" s="1">
        <v>252510.23800000001</v>
      </c>
      <c r="E120" s="86">
        <f t="shared" si="20"/>
        <v>21864.251277166855</v>
      </c>
      <c r="F120" s="87">
        <f t="shared" si="14"/>
        <v>0.8286924478683535</v>
      </c>
      <c r="G120" s="189">
        <f t="shared" si="21"/>
        <v>2803.3362208014755</v>
      </c>
      <c r="H120" s="189">
        <f t="shared" si="15"/>
        <v>32375.730014036242</v>
      </c>
      <c r="I120" s="189">
        <f t="shared" si="16"/>
        <v>659.02686586765208</v>
      </c>
      <c r="J120" s="88">
        <f t="shared" si="17"/>
        <v>7611.1012739055141</v>
      </c>
      <c r="K120" s="189">
        <f t="shared" si="22"/>
        <v>403.20580236906244</v>
      </c>
      <c r="L120" s="88">
        <f t="shared" si="18"/>
        <v>4656.6238115603019</v>
      </c>
      <c r="M120" s="89">
        <f t="shared" si="23"/>
        <v>37032.353825596547</v>
      </c>
      <c r="N120" s="89">
        <f t="shared" si="24"/>
        <v>289542.59182559658</v>
      </c>
      <c r="O120" s="89">
        <f t="shared" si="25"/>
        <v>25070.793300337395</v>
      </c>
      <c r="P120" s="90">
        <f t="shared" si="19"/>
        <v>0.95022586443445911</v>
      </c>
      <c r="Q120" s="227">
        <v>1528.3641001320357</v>
      </c>
      <c r="R120" s="93">
        <f t="shared" si="26"/>
        <v>0.11343938725836043</v>
      </c>
      <c r="S120" s="93">
        <f t="shared" si="26"/>
        <v>0.10697991553385541</v>
      </c>
      <c r="T120" s="92">
        <v>11549</v>
      </c>
      <c r="U120" s="1">
        <v>226784</v>
      </c>
      <c r="V120" s="1">
        <v>19751.26284619404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0">
        <v>3222</v>
      </c>
      <c r="C121" t="s">
        <v>148</v>
      </c>
      <c r="D121" s="1">
        <v>1276043.8829999999</v>
      </c>
      <c r="E121" s="86">
        <f t="shared" si="20"/>
        <v>25514.243956571288</v>
      </c>
      <c r="F121" s="87">
        <f t="shared" si="14"/>
        <v>0.96703340132034699</v>
      </c>
      <c r="G121" s="189">
        <f t="shared" si="21"/>
        <v>540.34075957072685</v>
      </c>
      <c r="H121" s="189">
        <f t="shared" si="15"/>
        <v>27024.062408410762</v>
      </c>
      <c r="I121" s="189">
        <f t="shared" si="16"/>
        <v>0</v>
      </c>
      <c r="J121" s="88">
        <f t="shared" si="17"/>
        <v>0</v>
      </c>
      <c r="K121" s="189">
        <f t="shared" si="22"/>
        <v>-255.82106349858964</v>
      </c>
      <c r="L121" s="88">
        <f t="shared" si="18"/>
        <v>-12794.378848754963</v>
      </c>
      <c r="M121" s="89">
        <f t="shared" si="23"/>
        <v>14229.683559655799</v>
      </c>
      <c r="N121" s="89">
        <f t="shared" si="24"/>
        <v>1290273.5665596558</v>
      </c>
      <c r="O121" s="89">
        <f t="shared" si="25"/>
        <v>25798.763652643429</v>
      </c>
      <c r="P121" s="90">
        <f t="shared" si="19"/>
        <v>0.97781718350505875</v>
      </c>
      <c r="Q121" s="227">
        <v>109.83983067925146</v>
      </c>
      <c r="R121" s="93">
        <f t="shared" si="26"/>
        <v>0.1197817053618674</v>
      </c>
      <c r="S121" s="93">
        <f t="shared" si="26"/>
        <v>7.8920297082311824E-2</v>
      </c>
      <c r="T121" s="92">
        <v>50013</v>
      </c>
      <c r="U121" s="1">
        <v>1139547</v>
      </c>
      <c r="V121" s="1">
        <v>23647.941396198225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0">
        <v>3224</v>
      </c>
      <c r="C122" t="s">
        <v>149</v>
      </c>
      <c r="D122" s="1">
        <v>510005.84399999998</v>
      </c>
      <c r="E122" s="86">
        <f t="shared" si="20"/>
        <v>24867.416451314057</v>
      </c>
      <c r="F122" s="87">
        <f t="shared" si="14"/>
        <v>0.94251753467185262</v>
      </c>
      <c r="G122" s="189">
        <f t="shared" si="21"/>
        <v>941.37381283021057</v>
      </c>
      <c r="H122" s="189">
        <f t="shared" si="15"/>
        <v>19306.635527334787</v>
      </c>
      <c r="I122" s="189">
        <f t="shared" si="16"/>
        <v>0</v>
      </c>
      <c r="J122" s="88">
        <f t="shared" si="17"/>
        <v>0</v>
      </c>
      <c r="K122" s="189">
        <f t="shared" si="22"/>
        <v>-255.82106349858964</v>
      </c>
      <c r="L122" s="88">
        <f t="shared" si="18"/>
        <v>-5246.6341912925745</v>
      </c>
      <c r="M122" s="89">
        <f t="shared" si="23"/>
        <v>14060.001336042213</v>
      </c>
      <c r="N122" s="89">
        <f t="shared" si="24"/>
        <v>524065.84533604217</v>
      </c>
      <c r="O122" s="89">
        <f t="shared" si="25"/>
        <v>25552.969200645675</v>
      </c>
      <c r="P122" s="90">
        <f t="shared" si="19"/>
        <v>0.9685011541786307</v>
      </c>
      <c r="Q122" s="227">
        <v>-284.31063156094388</v>
      </c>
      <c r="R122" s="93">
        <f t="shared" si="26"/>
        <v>0.11182388039528152</v>
      </c>
      <c r="S122" s="93">
        <f t="shared" si="26"/>
        <v>8.9597160859367198E-2</v>
      </c>
      <c r="T122" s="92">
        <v>20509</v>
      </c>
      <c r="U122" s="1">
        <v>458711</v>
      </c>
      <c r="V122" s="1">
        <v>22822.578237723272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0">
        <v>3226</v>
      </c>
      <c r="C123" t="s">
        <v>150</v>
      </c>
      <c r="D123" s="1">
        <v>379180.26500000001</v>
      </c>
      <c r="E123" s="86">
        <f t="shared" si="20"/>
        <v>20704.39363328601</v>
      </c>
      <c r="F123" s="87">
        <f t="shared" si="14"/>
        <v>0.78473186317226573</v>
      </c>
      <c r="G123" s="189">
        <f t="shared" si="21"/>
        <v>3522.4479600075992</v>
      </c>
      <c r="H123" s="189">
        <f t="shared" si="15"/>
        <v>64510.111939579176</v>
      </c>
      <c r="I123" s="189">
        <f t="shared" si="16"/>
        <v>1064.9770412259479</v>
      </c>
      <c r="J123" s="88">
        <f t="shared" si="17"/>
        <v>19503.989533012009</v>
      </c>
      <c r="K123" s="189">
        <f t="shared" si="22"/>
        <v>809.15597772735828</v>
      </c>
      <c r="L123" s="88">
        <f t="shared" si="18"/>
        <v>14818.882576098838</v>
      </c>
      <c r="M123" s="89">
        <f t="shared" si="23"/>
        <v>79328.994515678016</v>
      </c>
      <c r="N123" s="89">
        <f t="shared" si="24"/>
        <v>458509.25951567804</v>
      </c>
      <c r="O123" s="89">
        <f t="shared" si="25"/>
        <v>25035.997571020969</v>
      </c>
      <c r="P123" s="90">
        <f t="shared" si="19"/>
        <v>0.94890704689357652</v>
      </c>
      <c r="Q123" s="227">
        <v>-486.65463096130406</v>
      </c>
      <c r="R123" s="93">
        <f t="shared" si="26"/>
        <v>0.12619996138881467</v>
      </c>
      <c r="S123" s="93">
        <f t="shared" si="26"/>
        <v>0.11045751352840519</v>
      </c>
      <c r="T123" s="92">
        <v>18314</v>
      </c>
      <c r="U123" s="1">
        <v>336690</v>
      </c>
      <c r="V123" s="1">
        <v>18644.921918263375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3">
        <v>3228</v>
      </c>
      <c r="C124" s="204" t="s">
        <v>151</v>
      </c>
      <c r="D124" s="1">
        <v>544435.07999999996</v>
      </c>
      <c r="E124" s="86">
        <f t="shared" si="20"/>
        <v>21867.497288829978</v>
      </c>
      <c r="F124" s="87">
        <f t="shared" si="14"/>
        <v>0.82881547725165239</v>
      </c>
      <c r="G124" s="189">
        <f t="shared" si="21"/>
        <v>2801.3236935703394</v>
      </c>
      <c r="H124" s="189">
        <f t="shared" si="15"/>
        <v>69744.555998820739</v>
      </c>
      <c r="I124" s="189">
        <f t="shared" si="16"/>
        <v>657.89076178555911</v>
      </c>
      <c r="J124" s="88">
        <f t="shared" si="17"/>
        <v>16379.506296175065</v>
      </c>
      <c r="K124" s="189">
        <f t="shared" si="22"/>
        <v>402.06969828696947</v>
      </c>
      <c r="L124" s="88">
        <f t="shared" si="18"/>
        <v>10010.32927825068</v>
      </c>
      <c r="M124" s="89">
        <f t="shared" si="23"/>
        <v>79754.885277071415</v>
      </c>
      <c r="N124" s="89">
        <f t="shared" si="24"/>
        <v>624189.96527707134</v>
      </c>
      <c r="O124" s="89">
        <f t="shared" si="25"/>
        <v>25070.890680687284</v>
      </c>
      <c r="P124" s="90">
        <f t="shared" si="19"/>
        <v>0.95022955531595799</v>
      </c>
      <c r="Q124" s="227">
        <v>3313.4599426814093</v>
      </c>
      <c r="R124" s="93">
        <f t="shared" si="26"/>
        <v>0.12827867765306622</v>
      </c>
      <c r="S124" s="93">
        <f t="shared" si="26"/>
        <v>0.11685857777080828</v>
      </c>
      <c r="T124" s="92">
        <v>24897</v>
      </c>
      <c r="U124" s="1">
        <v>482536</v>
      </c>
      <c r="V124" s="1">
        <v>19579.468452018667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0">
        <v>3230</v>
      </c>
      <c r="C125" t="s">
        <v>152</v>
      </c>
      <c r="D125" s="1">
        <v>204228.20600000001</v>
      </c>
      <c r="E125" s="86">
        <f t="shared" si="20"/>
        <v>27402.147591573867</v>
      </c>
      <c r="F125" s="87">
        <f t="shared" si="14"/>
        <v>1.0385881719272723</v>
      </c>
      <c r="G125" s="189">
        <f t="shared" si="21"/>
        <v>-630.15949413087151</v>
      </c>
      <c r="H125" s="189">
        <f t="shared" si="15"/>
        <v>-4696.5787097573857</v>
      </c>
      <c r="I125" s="189">
        <f t="shared" si="16"/>
        <v>0</v>
      </c>
      <c r="J125" s="88">
        <f t="shared" si="17"/>
        <v>0</v>
      </c>
      <c r="K125" s="189">
        <f t="shared" si="22"/>
        <v>-255.82106349858964</v>
      </c>
      <c r="L125" s="88">
        <f t="shared" si="18"/>
        <v>-1906.6343862549886</v>
      </c>
      <c r="M125" s="89">
        <f t="shared" si="23"/>
        <v>-6603.2130960123741</v>
      </c>
      <c r="N125" s="89">
        <f t="shared" si="24"/>
        <v>197624.99290398764</v>
      </c>
      <c r="O125" s="89">
        <f t="shared" si="25"/>
        <v>26516.167033944406</v>
      </c>
      <c r="P125" s="90">
        <f t="shared" si="19"/>
        <v>1.0050079963356904</v>
      </c>
      <c r="Q125" s="227">
        <v>133.49676172097315</v>
      </c>
      <c r="R125" s="93">
        <f t="shared" si="26"/>
        <v>8.3622715792601429E-2</v>
      </c>
      <c r="S125" s="93">
        <f t="shared" si="26"/>
        <v>7.5626036687731935E-2</v>
      </c>
      <c r="T125" s="92">
        <v>7453</v>
      </c>
      <c r="U125" s="1">
        <v>188468</v>
      </c>
      <c r="V125" s="1">
        <v>25475.533928088673</v>
      </c>
      <c r="W125" s="196"/>
      <c r="X125" s="89">
        <v>0</v>
      </c>
      <c r="Y125" s="89">
        <f t="shared" si="27"/>
        <v>0</v>
      </c>
      <c r="Z125" s="1"/>
    </row>
    <row r="126" spans="2:27">
      <c r="B126" s="200">
        <v>3232</v>
      </c>
      <c r="C126" t="s">
        <v>153</v>
      </c>
      <c r="D126" s="1">
        <v>703802.94099999999</v>
      </c>
      <c r="E126" s="86">
        <f t="shared" si="20"/>
        <v>27045.419090804287</v>
      </c>
      <c r="F126" s="87">
        <f t="shared" si="14"/>
        <v>1.0250675527768756</v>
      </c>
      <c r="G126" s="189">
        <f t="shared" si="21"/>
        <v>-408.98782365373251</v>
      </c>
      <c r="H126" s="189">
        <f t="shared" si="15"/>
        <v>-10643.090134941081</v>
      </c>
      <c r="I126" s="189">
        <f t="shared" si="16"/>
        <v>0</v>
      </c>
      <c r="J126" s="88">
        <f t="shared" si="17"/>
        <v>0</v>
      </c>
      <c r="K126" s="189">
        <f t="shared" si="22"/>
        <v>-255.82106349858964</v>
      </c>
      <c r="L126" s="88">
        <f t="shared" si="18"/>
        <v>-6657.2315354237981</v>
      </c>
      <c r="M126" s="89">
        <f t="shared" si="23"/>
        <v>-17300.32167036488</v>
      </c>
      <c r="N126" s="89">
        <f t="shared" si="24"/>
        <v>686502.61932963505</v>
      </c>
      <c r="O126" s="89">
        <f t="shared" si="25"/>
        <v>26380.610203651966</v>
      </c>
      <c r="P126" s="90">
        <f t="shared" si="19"/>
        <v>0.99987016105853943</v>
      </c>
      <c r="Q126" s="227">
        <v>-1204.8452408928115</v>
      </c>
      <c r="R126" s="93">
        <f t="shared" si="26"/>
        <v>0.11700922901609005</v>
      </c>
      <c r="S126" s="93">
        <f t="shared" si="26"/>
        <v>0.11095695597719094</v>
      </c>
      <c r="T126" s="92">
        <v>26023</v>
      </c>
      <c r="U126" s="1">
        <v>630078</v>
      </c>
      <c r="V126" s="1">
        <v>24344.254694382198</v>
      </c>
      <c r="W126" s="196"/>
      <c r="X126" s="89">
        <v>0</v>
      </c>
      <c r="Y126" s="89">
        <f t="shared" si="27"/>
        <v>0</v>
      </c>
      <c r="Z126" s="1"/>
    </row>
    <row r="127" spans="2:27">
      <c r="B127" s="200">
        <v>3234</v>
      </c>
      <c r="C127" t="s">
        <v>154</v>
      </c>
      <c r="D127" s="1">
        <v>210849.432</v>
      </c>
      <c r="E127" s="86">
        <f t="shared" si="20"/>
        <v>22383.16687898089</v>
      </c>
      <c r="F127" s="87">
        <f t="shared" si="14"/>
        <v>0.84836023501793811</v>
      </c>
      <c r="G127" s="189">
        <f t="shared" si="21"/>
        <v>2481.6085476767739</v>
      </c>
      <c r="H127" s="189">
        <f t="shared" si="15"/>
        <v>23376.752519115209</v>
      </c>
      <c r="I127" s="189">
        <f t="shared" si="16"/>
        <v>477.40640523273993</v>
      </c>
      <c r="J127" s="88">
        <f t="shared" si="17"/>
        <v>4497.1683372924108</v>
      </c>
      <c r="K127" s="189">
        <f t="shared" si="22"/>
        <v>221.58534173415029</v>
      </c>
      <c r="L127" s="88">
        <f t="shared" si="18"/>
        <v>2087.3339191356959</v>
      </c>
      <c r="M127" s="89">
        <f t="shared" si="23"/>
        <v>25464.086438250906</v>
      </c>
      <c r="N127" s="89">
        <f t="shared" si="24"/>
        <v>236313.5184382509</v>
      </c>
      <c r="O127" s="89">
        <f t="shared" si="25"/>
        <v>25086.360768391816</v>
      </c>
      <c r="P127" s="90">
        <f t="shared" si="19"/>
        <v>0.95081589804894673</v>
      </c>
      <c r="Q127" s="227">
        <v>1408.1144284997936</v>
      </c>
      <c r="R127" s="93">
        <f t="shared" si="26"/>
        <v>0.11817904701296636</v>
      </c>
      <c r="S127" s="93">
        <f t="shared" si="26"/>
        <v>0.11070077950109612</v>
      </c>
      <c r="T127" s="92">
        <v>9420</v>
      </c>
      <c r="U127" s="1">
        <v>188565</v>
      </c>
      <c r="V127" s="1">
        <v>20152.292401410708</v>
      </c>
      <c r="W127" s="196"/>
      <c r="X127" s="89">
        <v>0</v>
      </c>
      <c r="Y127" s="89">
        <f t="shared" si="27"/>
        <v>0</v>
      </c>
      <c r="Z127" s="1"/>
    </row>
    <row r="128" spans="2:27">
      <c r="B128" s="203">
        <v>3236</v>
      </c>
      <c r="C128" s="204" t="s">
        <v>155</v>
      </c>
      <c r="D128" s="1">
        <v>148832.655</v>
      </c>
      <c r="E128" s="86">
        <f t="shared" si="20"/>
        <v>21131.997018316059</v>
      </c>
      <c r="F128" s="87">
        <f t="shared" si="14"/>
        <v>0.80093876142665044</v>
      </c>
      <c r="G128" s="189">
        <f t="shared" si="21"/>
        <v>3257.3338612889693</v>
      </c>
      <c r="H128" s="189">
        <f t="shared" si="15"/>
        <v>22941.402385058209</v>
      </c>
      <c r="I128" s="189">
        <f t="shared" si="16"/>
        <v>915.3158564654309</v>
      </c>
      <c r="J128" s="88">
        <f t="shared" si="17"/>
        <v>6446.5695770860293</v>
      </c>
      <c r="K128" s="189">
        <f t="shared" si="22"/>
        <v>659.49479296684126</v>
      </c>
      <c r="L128" s="88">
        <f t="shared" si="18"/>
        <v>4644.8218268654628</v>
      </c>
      <c r="M128" s="89">
        <f t="shared" si="23"/>
        <v>27586.224211923673</v>
      </c>
      <c r="N128" s="89">
        <f t="shared" si="24"/>
        <v>176418.87921192366</v>
      </c>
      <c r="O128" s="89">
        <f t="shared" si="25"/>
        <v>25048.825672571867</v>
      </c>
      <c r="P128" s="90">
        <f t="shared" si="19"/>
        <v>0.94939325384120798</v>
      </c>
      <c r="Q128" s="227">
        <v>633.45311376048267</v>
      </c>
      <c r="R128" s="93">
        <f t="shared" si="26"/>
        <v>7.9929580530703745E-2</v>
      </c>
      <c r="S128" s="94">
        <f t="shared" si="26"/>
        <v>7.9009578048354595E-2</v>
      </c>
      <c r="T128" s="92">
        <v>7043</v>
      </c>
      <c r="U128" s="1">
        <v>137817</v>
      </c>
      <c r="V128" s="1">
        <v>19584.624129600685</v>
      </c>
      <c r="W128" s="196"/>
      <c r="X128" s="89">
        <v>0</v>
      </c>
      <c r="Y128" s="89">
        <f t="shared" si="27"/>
        <v>0</v>
      </c>
      <c r="Z128" s="1"/>
    </row>
    <row r="129" spans="2:25">
      <c r="B129" s="200">
        <v>3238</v>
      </c>
      <c r="C129" t="s">
        <v>156</v>
      </c>
      <c r="D129" s="1">
        <v>348028.97200000001</v>
      </c>
      <c r="E129" s="86">
        <f t="shared" si="20"/>
        <v>21086.275189336564</v>
      </c>
      <c r="F129" s="87">
        <f t="shared" si="14"/>
        <v>0.79920582605659252</v>
      </c>
      <c r="G129" s="189">
        <f t="shared" si="21"/>
        <v>3285.6813952562561</v>
      </c>
      <c r="H129" s="189">
        <f t="shared" si="15"/>
        <v>54230.171428704511</v>
      </c>
      <c r="I129" s="189">
        <f t="shared" si="16"/>
        <v>931.31849660825401</v>
      </c>
      <c r="J129" s="88">
        <f t="shared" si="17"/>
        <v>15371.411786519233</v>
      </c>
      <c r="K129" s="189">
        <f t="shared" si="22"/>
        <v>675.49743310966437</v>
      </c>
      <c r="L129" s="88">
        <f t="shared" si="18"/>
        <v>11149.085133475011</v>
      </c>
      <c r="M129" s="89">
        <f t="shared" si="23"/>
        <v>65379.256562179522</v>
      </c>
      <c r="N129" s="89">
        <f t="shared" si="24"/>
        <v>413408.22856217955</v>
      </c>
      <c r="O129" s="89">
        <f t="shared" si="25"/>
        <v>25047.45401770249</v>
      </c>
      <c r="P129" s="90">
        <f t="shared" si="19"/>
        <v>0.94934126578010647</v>
      </c>
      <c r="Q129" s="227">
        <v>2758.882962705793</v>
      </c>
      <c r="R129" s="90">
        <f t="shared" si="26"/>
        <v>0.1479209583682409</v>
      </c>
      <c r="S129" s="90">
        <f t="shared" si="26"/>
        <v>0.12156154950901257</v>
      </c>
      <c r="T129" s="92">
        <v>16505</v>
      </c>
      <c r="U129" s="1">
        <v>303182</v>
      </c>
      <c r="V129" s="1">
        <v>18800.81855388813</v>
      </c>
      <c r="W129" s="196"/>
      <c r="X129" s="89">
        <v>0</v>
      </c>
      <c r="Y129" s="89">
        <f t="shared" si="27"/>
        <v>0</v>
      </c>
    </row>
    <row r="130" spans="2:25">
      <c r="B130" s="200">
        <v>3240</v>
      </c>
      <c r="C130" t="s">
        <v>157</v>
      </c>
      <c r="D130" s="1">
        <v>588089.40700000001</v>
      </c>
      <c r="E130" s="86">
        <f t="shared" si="20"/>
        <v>20742.431115970652</v>
      </c>
      <c r="F130" s="87">
        <f t="shared" si="14"/>
        <v>0.78617354869980094</v>
      </c>
      <c r="G130" s="189">
        <f t="shared" si="21"/>
        <v>3498.8647207431213</v>
      </c>
      <c r="H130" s="189">
        <f t="shared" si="15"/>
        <v>99199.812562508974</v>
      </c>
      <c r="I130" s="189">
        <f t="shared" si="16"/>
        <v>1051.6639222863232</v>
      </c>
      <c r="J130" s="88">
        <f t="shared" si="17"/>
        <v>29816.775524661836</v>
      </c>
      <c r="K130" s="189">
        <f t="shared" si="22"/>
        <v>795.84285878773358</v>
      </c>
      <c r="L130" s="88">
        <f t="shared" si="18"/>
        <v>22563.736732349826</v>
      </c>
      <c r="M130" s="89">
        <f t="shared" si="23"/>
        <v>121763.54929485879</v>
      </c>
      <c r="N130" s="89">
        <f t="shared" si="24"/>
        <v>709852.95629485883</v>
      </c>
      <c r="O130" s="89">
        <f t="shared" si="25"/>
        <v>25037.138695501511</v>
      </c>
      <c r="P130" s="90">
        <f t="shared" si="19"/>
        <v>0.94895029745940274</v>
      </c>
      <c r="Q130" s="227">
        <v>4283.5692655229795</v>
      </c>
      <c r="R130" s="90">
        <f t="shared" si="26"/>
        <v>0.12579283009621386</v>
      </c>
      <c r="S130" s="90">
        <f t="shared" si="26"/>
        <v>0.10848027105551285</v>
      </c>
      <c r="T130" s="92">
        <v>28352</v>
      </c>
      <c r="U130" s="1">
        <v>522378</v>
      </c>
      <c r="V130" s="1">
        <v>18712.494626737356</v>
      </c>
      <c r="W130" s="196"/>
      <c r="X130" s="89">
        <v>0</v>
      </c>
      <c r="Y130" s="89">
        <f t="shared" si="27"/>
        <v>0</v>
      </c>
    </row>
    <row r="131" spans="2:25">
      <c r="B131" s="200">
        <v>3242</v>
      </c>
      <c r="C131" t="s">
        <v>158</v>
      </c>
      <c r="D131" s="1">
        <v>58757.694000000003</v>
      </c>
      <c r="E131" s="86">
        <f t="shared" si="20"/>
        <v>19443.313699536731</v>
      </c>
      <c r="F131" s="87">
        <f t="shared" si="14"/>
        <v>0.73693478089359155</v>
      </c>
      <c r="G131" s="189">
        <f t="shared" si="21"/>
        <v>4304.3175189321519</v>
      </c>
      <c r="H131" s="189">
        <f t="shared" si="15"/>
        <v>13007.647542212962</v>
      </c>
      <c r="I131" s="189">
        <f t="shared" si="16"/>
        <v>1506.3550180381953</v>
      </c>
      <c r="J131" s="88">
        <f t="shared" si="17"/>
        <v>4552.2048645114264</v>
      </c>
      <c r="K131" s="189">
        <f t="shared" si="22"/>
        <v>1250.5339545396057</v>
      </c>
      <c r="L131" s="88">
        <f t="shared" si="18"/>
        <v>3779.1136106186887</v>
      </c>
      <c r="M131" s="89">
        <f t="shared" si="23"/>
        <v>16786.761152831652</v>
      </c>
      <c r="N131" s="89">
        <f t="shared" si="24"/>
        <v>75544.455152831652</v>
      </c>
      <c r="O131" s="89">
        <f t="shared" si="25"/>
        <v>24998.165173008489</v>
      </c>
      <c r="P131" s="90">
        <f t="shared" si="19"/>
        <v>0.94747313442521619</v>
      </c>
      <c r="Q131" s="227">
        <v>595.95635729578134</v>
      </c>
      <c r="R131" s="90">
        <f t="shared" si="26"/>
        <v>0.12177960633078148</v>
      </c>
      <c r="S131" s="90">
        <f t="shared" si="26"/>
        <v>0.12883248936198091</v>
      </c>
      <c r="T131" s="92">
        <v>3022</v>
      </c>
      <c r="U131" s="1">
        <v>52379</v>
      </c>
      <c r="V131" s="1">
        <v>17224.268332785268</v>
      </c>
      <c r="W131" s="196"/>
      <c r="X131" s="89">
        <v>0</v>
      </c>
      <c r="Y131" s="89">
        <f t="shared" si="27"/>
        <v>0</v>
      </c>
    </row>
    <row r="132" spans="2:25">
      <c r="B132" s="200">
        <v>3301</v>
      </c>
      <c r="C132" t="s">
        <v>159</v>
      </c>
      <c r="D132" s="1">
        <v>2504653.1069999998</v>
      </c>
      <c r="E132" s="86">
        <f t="shared" si="20"/>
        <v>23751.594156583087</v>
      </c>
      <c r="F132" s="87">
        <f t="shared" si="14"/>
        <v>0.90022596488129036</v>
      </c>
      <c r="G132" s="189">
        <f t="shared" si="21"/>
        <v>1633.1836355634116</v>
      </c>
      <c r="H132" s="189">
        <f t="shared" si="15"/>
        <v>172222.48073743287</v>
      </c>
      <c r="I132" s="189">
        <f t="shared" si="16"/>
        <v>0</v>
      </c>
      <c r="J132" s="88">
        <f t="shared" si="17"/>
        <v>0</v>
      </c>
      <c r="K132" s="189">
        <f t="shared" si="22"/>
        <v>-255.82106349858964</v>
      </c>
      <c r="L132" s="88">
        <f t="shared" si="18"/>
        <v>-26976.842788053273</v>
      </c>
      <c r="M132" s="89">
        <f t="shared" si="23"/>
        <v>145245.6379493796</v>
      </c>
      <c r="N132" s="89">
        <f t="shared" si="24"/>
        <v>2649898.7449493795</v>
      </c>
      <c r="O132" s="89">
        <f t="shared" si="25"/>
        <v>25128.95672864791</v>
      </c>
      <c r="P132" s="90">
        <f t="shared" si="19"/>
        <v>0.95243035765821715</v>
      </c>
      <c r="Q132" s="227">
        <v>479.30204023057013</v>
      </c>
      <c r="R132" s="90">
        <f t="shared" si="26"/>
        <v>9.6655725007344817E-2</v>
      </c>
      <c r="S132" s="90">
        <f t="shared" si="26"/>
        <v>8.662013749234182E-2</v>
      </c>
      <c r="T132" s="92">
        <v>105452</v>
      </c>
      <c r="U132" s="1">
        <v>2283901</v>
      </c>
      <c r="V132" s="1">
        <v>21858.231167513663</v>
      </c>
      <c r="W132" s="196"/>
      <c r="X132" s="89">
        <v>0</v>
      </c>
      <c r="Y132" s="89">
        <f t="shared" si="27"/>
        <v>0</v>
      </c>
    </row>
    <row r="133" spans="2:25">
      <c r="B133" s="200">
        <v>3303</v>
      </c>
      <c r="C133" t="s">
        <v>160</v>
      </c>
      <c r="D133" s="1">
        <v>828805.79299999995</v>
      </c>
      <c r="E133" s="86">
        <f t="shared" si="20"/>
        <v>28568.673709972078</v>
      </c>
      <c r="F133" s="87">
        <f t="shared" si="14"/>
        <v>1.0828015031913212</v>
      </c>
      <c r="G133" s="189">
        <f t="shared" si="21"/>
        <v>-1353.4056875377623</v>
      </c>
      <c r="H133" s="189">
        <f t="shared" si="15"/>
        <v>-39263.652401158019</v>
      </c>
      <c r="I133" s="189">
        <f t="shared" si="16"/>
        <v>0</v>
      </c>
      <c r="J133" s="88">
        <f t="shared" si="17"/>
        <v>0</v>
      </c>
      <c r="K133" s="189">
        <f t="shared" si="22"/>
        <v>-255.82106349858964</v>
      </c>
      <c r="L133" s="88">
        <f t="shared" si="18"/>
        <v>-7421.6248731575843</v>
      </c>
      <c r="M133" s="89">
        <f t="shared" si="23"/>
        <v>-46685.277274315602</v>
      </c>
      <c r="N133" s="89">
        <f t="shared" si="24"/>
        <v>782120.51572568435</v>
      </c>
      <c r="O133" s="89">
        <f t="shared" si="25"/>
        <v>26959.446958935725</v>
      </c>
      <c r="P133" s="90">
        <f t="shared" si="19"/>
        <v>1.0218090622160287</v>
      </c>
      <c r="Q133" s="227">
        <v>628.16261792406294</v>
      </c>
      <c r="R133" s="90">
        <f t="shared" si="26"/>
        <v>0.18922216546544773</v>
      </c>
      <c r="S133" s="90">
        <f t="shared" si="26"/>
        <v>0.18254045118566178</v>
      </c>
      <c r="T133" s="92">
        <v>29011</v>
      </c>
      <c r="U133" s="1">
        <v>696931</v>
      </c>
      <c r="V133" s="1">
        <v>24158.728508042153</v>
      </c>
      <c r="W133" s="196"/>
      <c r="X133" s="89">
        <v>0</v>
      </c>
      <c r="Y133" s="89">
        <f t="shared" si="27"/>
        <v>0</v>
      </c>
    </row>
    <row r="134" spans="2:25">
      <c r="B134" s="200">
        <v>3305</v>
      </c>
      <c r="C134" t="s">
        <v>161</v>
      </c>
      <c r="D134" s="1">
        <v>711605.20600000001</v>
      </c>
      <c r="E134" s="86">
        <f t="shared" si="20"/>
        <v>22382.449155474475</v>
      </c>
      <c r="F134" s="87">
        <f t="shared" si="14"/>
        <v>0.8483330320718192</v>
      </c>
      <c r="G134" s="189">
        <f t="shared" si="21"/>
        <v>2482.0535362507517</v>
      </c>
      <c r="H134" s="189">
        <f t="shared" si="15"/>
        <v>78911.928078020152</v>
      </c>
      <c r="I134" s="189">
        <f t="shared" si="16"/>
        <v>477.65760845998534</v>
      </c>
      <c r="J134" s="88">
        <f t="shared" si="17"/>
        <v>15186.168345768314</v>
      </c>
      <c r="K134" s="189">
        <f t="shared" si="22"/>
        <v>221.8365449613957</v>
      </c>
      <c r="L134" s="88">
        <f t="shared" si="18"/>
        <v>7052.8492739576541</v>
      </c>
      <c r="M134" s="89">
        <f t="shared" si="23"/>
        <v>85964.777351977798</v>
      </c>
      <c r="N134" s="89">
        <f t="shared" si="24"/>
        <v>797569.98335197777</v>
      </c>
      <c r="O134" s="89">
        <f t="shared" si="25"/>
        <v>25086.339236686625</v>
      </c>
      <c r="P134" s="90">
        <f t="shared" si="19"/>
        <v>0.95081508196056319</v>
      </c>
      <c r="Q134" s="227">
        <v>3892.575094882588</v>
      </c>
      <c r="R134" s="90">
        <f t="shared" si="26"/>
        <v>6.9544223586614273E-2</v>
      </c>
      <c r="S134" s="90">
        <f t="shared" si="26"/>
        <v>6.2412358855372572E-2</v>
      </c>
      <c r="T134" s="92">
        <v>31793</v>
      </c>
      <c r="U134" s="1">
        <v>665335</v>
      </c>
      <c r="V134" s="1">
        <v>21067.572274468828</v>
      </c>
      <c r="W134" s="196"/>
      <c r="X134" s="89">
        <v>0</v>
      </c>
      <c r="Y134" s="89">
        <f t="shared" si="27"/>
        <v>0</v>
      </c>
    </row>
    <row r="135" spans="2:25">
      <c r="B135" s="200">
        <v>3310</v>
      </c>
      <c r="C135" t="s">
        <v>162</v>
      </c>
      <c r="D135" s="1">
        <v>193320.853</v>
      </c>
      <c r="E135" s="86">
        <f t="shared" si="20"/>
        <v>27363.178060863411</v>
      </c>
      <c r="F135" s="87">
        <f t="shared" ref="F135:F198" si="28">E135/E$365</f>
        <v>1.0371111601884595</v>
      </c>
      <c r="G135" s="189">
        <f t="shared" si="21"/>
        <v>-605.99838509038898</v>
      </c>
      <c r="H135" s="189">
        <f t="shared" ref="H135:H198" si="29">G135*T135/1000</f>
        <v>-4281.3785906635976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-255.82106349858964</v>
      </c>
      <c r="L135" s="88">
        <f t="shared" ref="L135:L198" si="32">K135*T135/1000</f>
        <v>-1807.3758136175359</v>
      </c>
      <c r="M135" s="89">
        <f t="shared" si="23"/>
        <v>-6088.7544042811332</v>
      </c>
      <c r="N135" s="89">
        <f t="shared" si="24"/>
        <v>187232.09859571888</v>
      </c>
      <c r="O135" s="89">
        <f t="shared" si="25"/>
        <v>26501.358612274435</v>
      </c>
      <c r="P135" s="90">
        <f t="shared" ref="P135:P198" si="33">O135/O$365</f>
        <v>1.0044467318749415</v>
      </c>
      <c r="Q135" s="227">
        <v>154.74890262428289</v>
      </c>
      <c r="R135" s="90">
        <f t="shared" si="26"/>
        <v>-2.7605387504126629E-3</v>
      </c>
      <c r="S135" s="90">
        <f t="shared" si="26"/>
        <v>-1.3488097003062242E-2</v>
      </c>
      <c r="T135" s="92">
        <v>7065</v>
      </c>
      <c r="U135" s="1">
        <v>193856</v>
      </c>
      <c r="V135" s="1">
        <v>27737.301473744457</v>
      </c>
      <c r="W135" s="196"/>
      <c r="X135" s="89">
        <v>0</v>
      </c>
      <c r="Y135" s="89">
        <f t="shared" si="27"/>
        <v>0</v>
      </c>
    </row>
    <row r="136" spans="2:25">
      <c r="B136" s="200">
        <v>3312</v>
      </c>
      <c r="C136" t="s">
        <v>163</v>
      </c>
      <c r="D136" s="1">
        <v>803327.01</v>
      </c>
      <c r="E136" s="86">
        <f t="shared" ref="E136:E199" si="34">D136/T136*1000</f>
        <v>28047.168842957894</v>
      </c>
      <c r="F136" s="87">
        <f t="shared" si="28"/>
        <v>1.0630355784705163</v>
      </c>
      <c r="G136" s="189">
        <f t="shared" ref="G136:G199" si="35">($E$365+$Y$365-E136-Y136)*0.62</f>
        <v>-1030.0726699889683</v>
      </c>
      <c r="H136" s="189">
        <f t="shared" si="29"/>
        <v>-29503.34141382403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-255.82106349858964</v>
      </c>
      <c r="L136" s="88">
        <f t="shared" si="32"/>
        <v>-7327.2269007266041</v>
      </c>
      <c r="M136" s="89">
        <f t="shared" ref="M136:M199" si="37">+H136+L136</f>
        <v>-36830.568314550634</v>
      </c>
      <c r="N136" s="89">
        <f t="shared" ref="N136:N199" si="38">D136+M136</f>
        <v>766496.44168544933</v>
      </c>
      <c r="O136" s="89">
        <f t="shared" ref="O136:O199" si="39">N136/T136*1000</f>
        <v>26761.275109470338</v>
      </c>
      <c r="P136" s="90">
        <f t="shared" si="33"/>
        <v>1.0142980108221231</v>
      </c>
      <c r="Q136" s="227">
        <v>-178.8251369900463</v>
      </c>
      <c r="R136" s="90">
        <f t="shared" ref="R136:S199" si="40">(D136-U136)/U136</f>
        <v>7.6597634325597866E-2</v>
      </c>
      <c r="S136" s="90">
        <f t="shared" si="40"/>
        <v>7.0132485484595053E-2</v>
      </c>
      <c r="T136" s="92">
        <v>28642</v>
      </c>
      <c r="U136" s="1">
        <v>746172</v>
      </c>
      <c r="V136" s="1">
        <v>26209.062170706005</v>
      </c>
      <c r="W136" s="196"/>
      <c r="X136" s="89">
        <v>0</v>
      </c>
      <c r="Y136" s="89">
        <f t="shared" ref="Y136:Y199" si="41">X136*1000/T136</f>
        <v>0</v>
      </c>
    </row>
    <row r="137" spans="2:25">
      <c r="B137" s="200">
        <v>3314</v>
      </c>
      <c r="C137" t="s">
        <v>164</v>
      </c>
      <c r="D137" s="1">
        <v>497565.46500000003</v>
      </c>
      <c r="E137" s="86">
        <f t="shared" si="34"/>
        <v>23851.467571065627</v>
      </c>
      <c r="F137" s="87">
        <f t="shared" si="28"/>
        <v>0.90401133778408627</v>
      </c>
      <c r="G137" s="189">
        <f t="shared" si="35"/>
        <v>1571.2621185842372</v>
      </c>
      <c r="H137" s="189">
        <f t="shared" si="29"/>
        <v>32778.099055785773</v>
      </c>
      <c r="I137" s="189">
        <f t="shared" si="30"/>
        <v>0</v>
      </c>
      <c r="J137" s="88">
        <f t="shared" si="31"/>
        <v>0</v>
      </c>
      <c r="K137" s="189">
        <f t="shared" si="36"/>
        <v>-255.82106349858964</v>
      </c>
      <c r="L137" s="88">
        <f t="shared" si="32"/>
        <v>-5336.683205644079</v>
      </c>
      <c r="M137" s="89">
        <f t="shared" si="37"/>
        <v>27441.415850141693</v>
      </c>
      <c r="N137" s="89">
        <f t="shared" si="38"/>
        <v>525006.88085014175</v>
      </c>
      <c r="O137" s="89">
        <f t="shared" si="39"/>
        <v>25166.908626151275</v>
      </c>
      <c r="P137" s="90">
        <f t="shared" si="33"/>
        <v>0.95386879936127955</v>
      </c>
      <c r="Q137" s="227">
        <v>-2282.0533352559141</v>
      </c>
      <c r="R137" s="90">
        <f t="shared" si="40"/>
        <v>0.10801061991439941</v>
      </c>
      <c r="S137" s="90">
        <f t="shared" si="40"/>
        <v>0.10365527401377246</v>
      </c>
      <c r="T137" s="92">
        <v>20861</v>
      </c>
      <c r="U137" s="1">
        <v>449062</v>
      </c>
      <c r="V137" s="1">
        <v>21611.338370470185</v>
      </c>
      <c r="W137" s="196"/>
      <c r="X137" s="89">
        <v>0</v>
      </c>
      <c r="Y137" s="89">
        <f t="shared" si="41"/>
        <v>0</v>
      </c>
    </row>
    <row r="138" spans="2:25">
      <c r="B138" s="200">
        <v>3316</v>
      </c>
      <c r="C138" t="s">
        <v>165</v>
      </c>
      <c r="D138" s="1">
        <v>316880.592</v>
      </c>
      <c r="E138" s="86">
        <f t="shared" si="34"/>
        <v>21609.423895253683</v>
      </c>
      <c r="F138" s="87">
        <f t="shared" si="28"/>
        <v>0.81903405507801619</v>
      </c>
      <c r="G138" s="189">
        <f t="shared" si="35"/>
        <v>2961.3291975876418</v>
      </c>
      <c r="H138" s="189">
        <f t="shared" si="29"/>
        <v>43424.931353425185</v>
      </c>
      <c r="I138" s="189">
        <f t="shared" si="30"/>
        <v>748.21644953726218</v>
      </c>
      <c r="J138" s="88">
        <f t="shared" si="31"/>
        <v>10971.846016014411</v>
      </c>
      <c r="K138" s="189">
        <f t="shared" si="36"/>
        <v>492.39538603867254</v>
      </c>
      <c r="L138" s="88">
        <f t="shared" si="32"/>
        <v>7220.4859408710945</v>
      </c>
      <c r="M138" s="89">
        <f t="shared" si="37"/>
        <v>50645.417294296276</v>
      </c>
      <c r="N138" s="89">
        <f t="shared" si="38"/>
        <v>367526.00929429627</v>
      </c>
      <c r="O138" s="89">
        <f t="shared" si="39"/>
        <v>25063.148478879993</v>
      </c>
      <c r="P138" s="90">
        <f t="shared" si="33"/>
        <v>0.94993611265074884</v>
      </c>
      <c r="Q138" s="227">
        <v>350.10200984292169</v>
      </c>
      <c r="R138" s="90">
        <f t="shared" si="40"/>
        <v>0.1541985386784</v>
      </c>
      <c r="S138" s="90">
        <f t="shared" si="40"/>
        <v>0.15427724834415826</v>
      </c>
      <c r="T138" s="92">
        <v>14664</v>
      </c>
      <c r="U138" s="1">
        <v>274546</v>
      </c>
      <c r="V138" s="1">
        <v>18721.172860552335</v>
      </c>
      <c r="W138" s="196"/>
      <c r="X138" s="89">
        <v>0</v>
      </c>
      <c r="Y138" s="89">
        <f t="shared" si="41"/>
        <v>0</v>
      </c>
    </row>
    <row r="139" spans="2:25">
      <c r="B139" s="200">
        <v>3318</v>
      </c>
      <c r="C139" t="s">
        <v>166</v>
      </c>
      <c r="D139" s="1">
        <v>60294.7</v>
      </c>
      <c r="E139" s="86">
        <f t="shared" si="34"/>
        <v>26977.494407158836</v>
      </c>
      <c r="F139" s="87">
        <f t="shared" si="28"/>
        <v>1.0224930913124843</v>
      </c>
      <c r="G139" s="189">
        <f t="shared" si="35"/>
        <v>-366.87451979355268</v>
      </c>
      <c r="H139" s="189">
        <f t="shared" si="29"/>
        <v>-819.96455173859022</v>
      </c>
      <c r="I139" s="189">
        <f t="shared" si="30"/>
        <v>0</v>
      </c>
      <c r="J139" s="88">
        <f t="shared" si="31"/>
        <v>0</v>
      </c>
      <c r="K139" s="189">
        <f t="shared" si="36"/>
        <v>-255.82106349858964</v>
      </c>
      <c r="L139" s="88">
        <f t="shared" si="32"/>
        <v>-571.76007691934785</v>
      </c>
      <c r="M139" s="89">
        <f t="shared" si="37"/>
        <v>-1391.724628657938</v>
      </c>
      <c r="N139" s="89">
        <f t="shared" si="38"/>
        <v>58902.975371342058</v>
      </c>
      <c r="O139" s="89">
        <f t="shared" si="39"/>
        <v>26354.798823866691</v>
      </c>
      <c r="P139" s="90">
        <f t="shared" si="33"/>
        <v>0.99889186570207067</v>
      </c>
      <c r="Q139" s="227">
        <v>-593.57717747129868</v>
      </c>
      <c r="R139" s="90">
        <f t="shared" si="40"/>
        <v>0.10577695453628472</v>
      </c>
      <c r="S139" s="90">
        <f t="shared" si="40"/>
        <v>0.10874548327329492</v>
      </c>
      <c r="T139" s="92">
        <v>2235</v>
      </c>
      <c r="U139" s="1">
        <v>54527</v>
      </c>
      <c r="V139" s="1">
        <v>24331.548415885765</v>
      </c>
      <c r="W139" s="196"/>
      <c r="X139" s="89">
        <v>0</v>
      </c>
      <c r="Y139" s="89">
        <f t="shared" si="41"/>
        <v>0</v>
      </c>
    </row>
    <row r="140" spans="2:25">
      <c r="B140" s="200">
        <v>3320</v>
      </c>
      <c r="C140" t="s">
        <v>167</v>
      </c>
      <c r="D140" s="1">
        <v>29468.636999999999</v>
      </c>
      <c r="E140" s="86">
        <f t="shared" si="34"/>
        <v>26381.948970456582</v>
      </c>
      <c r="F140" s="87">
        <f t="shared" si="28"/>
        <v>0.99992090260584365</v>
      </c>
      <c r="G140" s="189">
        <f t="shared" si="35"/>
        <v>2.3636509618447596</v>
      </c>
      <c r="H140" s="189">
        <f t="shared" si="29"/>
        <v>2.6401981243805968</v>
      </c>
      <c r="I140" s="189">
        <f t="shared" si="30"/>
        <v>0</v>
      </c>
      <c r="J140" s="88">
        <f t="shared" si="31"/>
        <v>0</v>
      </c>
      <c r="K140" s="189">
        <f t="shared" si="36"/>
        <v>-255.82106349858964</v>
      </c>
      <c r="L140" s="88">
        <f t="shared" si="32"/>
        <v>-285.75212792792462</v>
      </c>
      <c r="M140" s="89">
        <f t="shared" si="37"/>
        <v>-283.111929803544</v>
      </c>
      <c r="N140" s="89">
        <f t="shared" si="38"/>
        <v>29185.525070196454</v>
      </c>
      <c r="O140" s="89">
        <f t="shared" si="39"/>
        <v>26128.491557919835</v>
      </c>
      <c r="P140" s="90">
        <f t="shared" si="33"/>
        <v>0.99031443399354724</v>
      </c>
      <c r="Q140" s="227">
        <v>-415.66093095097898</v>
      </c>
      <c r="R140" s="90">
        <f t="shared" si="40"/>
        <v>4.5246586031993712E-2</v>
      </c>
      <c r="S140" s="90">
        <f t="shared" si="40"/>
        <v>4.3375061258436015E-2</v>
      </c>
      <c r="T140" s="92">
        <v>1117</v>
      </c>
      <c r="U140" s="1">
        <v>28193</v>
      </c>
      <c r="V140" s="1">
        <v>25285.201793721975</v>
      </c>
      <c r="W140" s="196"/>
      <c r="X140" s="89">
        <v>0</v>
      </c>
      <c r="Y140" s="89">
        <f t="shared" si="41"/>
        <v>0</v>
      </c>
    </row>
    <row r="141" spans="2:25">
      <c r="B141" s="200">
        <v>3322</v>
      </c>
      <c r="C141" t="s">
        <v>168</v>
      </c>
      <c r="D141" s="1">
        <v>84979.524999999994</v>
      </c>
      <c r="E141" s="86">
        <f t="shared" si="34"/>
        <v>26019.450398040415</v>
      </c>
      <c r="F141" s="87">
        <f t="shared" si="28"/>
        <v>0.98618158788995181</v>
      </c>
      <c r="G141" s="189">
        <f t="shared" si="35"/>
        <v>227.11276585986829</v>
      </c>
      <c r="H141" s="189">
        <f t="shared" si="29"/>
        <v>741.75029329832978</v>
      </c>
      <c r="I141" s="189">
        <f t="shared" si="30"/>
        <v>0</v>
      </c>
      <c r="J141" s="88">
        <f t="shared" si="31"/>
        <v>0</v>
      </c>
      <c r="K141" s="189">
        <f t="shared" si="36"/>
        <v>-255.82106349858964</v>
      </c>
      <c r="L141" s="88">
        <f t="shared" si="32"/>
        <v>-835.51159338639377</v>
      </c>
      <c r="M141" s="89">
        <f t="shared" si="37"/>
        <v>-93.76130008806399</v>
      </c>
      <c r="N141" s="89">
        <f t="shared" si="38"/>
        <v>84885.763699911928</v>
      </c>
      <c r="O141" s="89">
        <f t="shared" si="39"/>
        <v>25990.742100401694</v>
      </c>
      <c r="P141" s="90">
        <f t="shared" si="33"/>
        <v>0.9850934944015084</v>
      </c>
      <c r="Q141" s="227">
        <v>-1026.6802494591702</v>
      </c>
      <c r="R141" s="90">
        <f t="shared" si="40"/>
        <v>-9.4125566810822833E-3</v>
      </c>
      <c r="S141" s="90">
        <f t="shared" si="40"/>
        <v>1.2030466612821999E-3</v>
      </c>
      <c r="T141" s="92">
        <v>3266</v>
      </c>
      <c r="U141" s="1">
        <v>85787</v>
      </c>
      <c r="V141" s="1">
        <v>25988.18539836413</v>
      </c>
      <c r="W141" s="196"/>
      <c r="X141" s="89">
        <v>0</v>
      </c>
      <c r="Y141" s="89">
        <f t="shared" si="41"/>
        <v>0</v>
      </c>
    </row>
    <row r="142" spans="2:25">
      <c r="B142" s="200">
        <v>3324</v>
      </c>
      <c r="C142" t="s">
        <v>169</v>
      </c>
      <c r="D142" s="1">
        <v>129526.787</v>
      </c>
      <c r="E142" s="86">
        <f t="shared" si="34"/>
        <v>26498.933510638301</v>
      </c>
      <c r="F142" s="87">
        <f t="shared" si="28"/>
        <v>1.0043548163830414</v>
      </c>
      <c r="G142" s="189">
        <f t="shared" si="35"/>
        <v>-70.166763950820609</v>
      </c>
      <c r="H142" s="189">
        <f t="shared" si="29"/>
        <v>-342.9751421916111</v>
      </c>
      <c r="I142" s="189">
        <f t="shared" si="30"/>
        <v>0</v>
      </c>
      <c r="J142" s="88">
        <f t="shared" si="31"/>
        <v>0</v>
      </c>
      <c r="K142" s="189">
        <f t="shared" si="36"/>
        <v>-255.82106349858964</v>
      </c>
      <c r="L142" s="88">
        <f t="shared" si="32"/>
        <v>-1250.453358381106</v>
      </c>
      <c r="M142" s="89">
        <f t="shared" si="37"/>
        <v>-1593.428500572717</v>
      </c>
      <c r="N142" s="89">
        <f t="shared" si="38"/>
        <v>127933.35849942728</v>
      </c>
      <c r="O142" s="89">
        <f t="shared" si="39"/>
        <v>26172.945683188889</v>
      </c>
      <c r="P142" s="90">
        <f t="shared" si="33"/>
        <v>0.99199932122888246</v>
      </c>
      <c r="Q142" s="227">
        <v>-187.9695429260496</v>
      </c>
      <c r="R142" s="90">
        <f t="shared" si="40"/>
        <v>7.3690385205202352E-2</v>
      </c>
      <c r="S142" s="90">
        <f t="shared" si="40"/>
        <v>9.5216910931493356E-2</v>
      </c>
      <c r="T142" s="92">
        <v>4888</v>
      </c>
      <c r="U142" s="1">
        <v>120637</v>
      </c>
      <c r="V142" s="1">
        <v>24195.146409947854</v>
      </c>
      <c r="W142" s="196"/>
      <c r="X142" s="89">
        <v>0</v>
      </c>
      <c r="Y142" s="89">
        <f t="shared" si="41"/>
        <v>0</v>
      </c>
    </row>
    <row r="143" spans="2:25">
      <c r="B143" s="200">
        <v>3326</v>
      </c>
      <c r="C143" t="s">
        <v>170</v>
      </c>
      <c r="D143" s="1">
        <v>81257.956999999995</v>
      </c>
      <c r="E143" s="86">
        <f t="shared" si="34"/>
        <v>30263.671135940407</v>
      </c>
      <c r="F143" s="87">
        <f t="shared" si="28"/>
        <v>1.1470447991656558</v>
      </c>
      <c r="G143" s="189">
        <f t="shared" si="35"/>
        <v>-2404.3040916381265</v>
      </c>
      <c r="H143" s="189">
        <f t="shared" si="29"/>
        <v>-6455.5564860483701</v>
      </c>
      <c r="I143" s="189">
        <f t="shared" si="30"/>
        <v>0</v>
      </c>
      <c r="J143" s="88">
        <f t="shared" si="31"/>
        <v>0</v>
      </c>
      <c r="K143" s="189">
        <f t="shared" si="36"/>
        <v>-255.82106349858964</v>
      </c>
      <c r="L143" s="88">
        <f t="shared" si="32"/>
        <v>-686.87955549371316</v>
      </c>
      <c r="M143" s="89">
        <f t="shared" si="37"/>
        <v>-7142.4360415420833</v>
      </c>
      <c r="N143" s="89">
        <f t="shared" si="38"/>
        <v>74115.520958457913</v>
      </c>
      <c r="O143" s="89">
        <f t="shared" si="39"/>
        <v>27603.54598080369</v>
      </c>
      <c r="P143" s="90">
        <f t="shared" si="33"/>
        <v>1.0462215146862759</v>
      </c>
      <c r="Q143" s="227">
        <v>-274.74664367356945</v>
      </c>
      <c r="R143" s="90">
        <f t="shared" si="40"/>
        <v>-1.438604386007478E-2</v>
      </c>
      <c r="S143" s="90">
        <f t="shared" si="40"/>
        <v>-2.1360593270375979E-2</v>
      </c>
      <c r="T143" s="92">
        <v>2685</v>
      </c>
      <c r="U143" s="1">
        <v>82444</v>
      </c>
      <c r="V143" s="1">
        <v>30924.231057764442</v>
      </c>
      <c r="W143" s="196"/>
      <c r="X143" s="89">
        <v>0</v>
      </c>
      <c r="Y143" s="89">
        <f t="shared" si="41"/>
        <v>0</v>
      </c>
    </row>
    <row r="144" spans="2:25">
      <c r="B144" s="200">
        <v>3328</v>
      </c>
      <c r="C144" t="s">
        <v>171</v>
      </c>
      <c r="D144" s="1">
        <v>131054.977</v>
      </c>
      <c r="E144" s="86">
        <f t="shared" si="34"/>
        <v>27105.476111685624</v>
      </c>
      <c r="F144" s="87">
        <f t="shared" si="28"/>
        <v>1.0273438163916195</v>
      </c>
      <c r="G144" s="189">
        <f t="shared" si="35"/>
        <v>-446.22317660016137</v>
      </c>
      <c r="H144" s="189">
        <f t="shared" si="29"/>
        <v>-2157.48905886178</v>
      </c>
      <c r="I144" s="189">
        <f t="shared" si="30"/>
        <v>0</v>
      </c>
      <c r="J144" s="88">
        <f t="shared" si="31"/>
        <v>0</v>
      </c>
      <c r="K144" s="189">
        <f t="shared" si="36"/>
        <v>-255.82106349858964</v>
      </c>
      <c r="L144" s="88">
        <f t="shared" si="32"/>
        <v>-1236.8948420156808</v>
      </c>
      <c r="M144" s="89">
        <f t="shared" si="37"/>
        <v>-3394.3839008774607</v>
      </c>
      <c r="N144" s="89">
        <f t="shared" si="38"/>
        <v>127660.59309912253</v>
      </c>
      <c r="O144" s="89">
        <f t="shared" si="39"/>
        <v>26403.431871586876</v>
      </c>
      <c r="P144" s="90">
        <f t="shared" si="33"/>
        <v>1.0007351412321424</v>
      </c>
      <c r="Q144" s="227">
        <v>43.722022248902704</v>
      </c>
      <c r="R144" s="90">
        <f t="shared" si="40"/>
        <v>9.9998967609806852E-2</v>
      </c>
      <c r="S144" s="90">
        <f t="shared" si="40"/>
        <v>0.13913026490637068</v>
      </c>
      <c r="T144" s="92">
        <v>4835</v>
      </c>
      <c r="U144" s="1">
        <v>119141</v>
      </c>
      <c r="V144" s="1">
        <v>23794.887157978832</v>
      </c>
      <c r="W144" s="196"/>
      <c r="X144" s="89">
        <v>0</v>
      </c>
      <c r="Y144" s="89">
        <f t="shared" si="41"/>
        <v>0</v>
      </c>
    </row>
    <row r="145" spans="2:25">
      <c r="B145" s="200">
        <v>3330</v>
      </c>
      <c r="C145" t="s">
        <v>172</v>
      </c>
      <c r="D145" s="1">
        <v>159573.59700000001</v>
      </c>
      <c r="E145" s="86">
        <f t="shared" si="34"/>
        <v>35249.303512259779</v>
      </c>
      <c r="F145" s="87">
        <f t="shared" si="28"/>
        <v>1.336008777201275</v>
      </c>
      <c r="G145" s="189">
        <f t="shared" si="35"/>
        <v>-5495.3961649561379</v>
      </c>
      <c r="H145" s="189">
        <f t="shared" si="29"/>
        <v>-24877.658438756436</v>
      </c>
      <c r="I145" s="189">
        <f t="shared" si="30"/>
        <v>0</v>
      </c>
      <c r="J145" s="88">
        <f t="shared" si="31"/>
        <v>0</v>
      </c>
      <c r="K145" s="189">
        <f t="shared" si="36"/>
        <v>-255.82106349858964</v>
      </c>
      <c r="L145" s="88">
        <f t="shared" si="32"/>
        <v>-1158.1019544581154</v>
      </c>
      <c r="M145" s="89">
        <f t="shared" si="37"/>
        <v>-26035.76039321455</v>
      </c>
      <c r="N145" s="89">
        <f t="shared" si="38"/>
        <v>133537.83660678545</v>
      </c>
      <c r="O145" s="89">
        <f t="shared" si="39"/>
        <v>29498.086283805049</v>
      </c>
      <c r="P145" s="90">
        <f t="shared" si="33"/>
        <v>1.1180278263398111</v>
      </c>
      <c r="Q145" s="227">
        <v>-1643.6903623948929</v>
      </c>
      <c r="R145" s="90">
        <f t="shared" si="40"/>
        <v>-2.7251243568798562E-2</v>
      </c>
      <c r="S145" s="90">
        <f t="shared" si="40"/>
        <v>-3.3912434522933188E-2</v>
      </c>
      <c r="T145" s="92">
        <v>4527</v>
      </c>
      <c r="U145" s="1">
        <v>164044</v>
      </c>
      <c r="V145" s="1">
        <v>36486.654804270467</v>
      </c>
      <c r="W145" s="196"/>
      <c r="X145" s="89">
        <v>0</v>
      </c>
      <c r="Y145" s="89">
        <f t="shared" si="41"/>
        <v>0</v>
      </c>
    </row>
    <row r="146" spans="2:25">
      <c r="B146" s="200">
        <v>3332</v>
      </c>
      <c r="C146" t="s">
        <v>173</v>
      </c>
      <c r="D146" s="1">
        <v>87820.347999999998</v>
      </c>
      <c r="E146" s="86">
        <f t="shared" si="34"/>
        <v>24878.285552407931</v>
      </c>
      <c r="F146" s="87">
        <f t="shared" si="28"/>
        <v>0.94292949215795308</v>
      </c>
      <c r="G146" s="189">
        <f t="shared" si="35"/>
        <v>934.63497015200824</v>
      </c>
      <c r="H146" s="189">
        <f t="shared" si="29"/>
        <v>3299.2614446365887</v>
      </c>
      <c r="I146" s="189">
        <f t="shared" si="30"/>
        <v>0</v>
      </c>
      <c r="J146" s="88">
        <f t="shared" si="31"/>
        <v>0</v>
      </c>
      <c r="K146" s="189">
        <f t="shared" si="36"/>
        <v>-255.82106349858964</v>
      </c>
      <c r="L146" s="88">
        <f t="shared" si="32"/>
        <v>-903.0483541500214</v>
      </c>
      <c r="M146" s="89">
        <f t="shared" si="37"/>
        <v>2396.2130904865671</v>
      </c>
      <c r="N146" s="89">
        <f t="shared" si="38"/>
        <v>90216.561090486561</v>
      </c>
      <c r="O146" s="89">
        <f t="shared" si="39"/>
        <v>25557.099459061348</v>
      </c>
      <c r="P146" s="90">
        <f t="shared" si="33"/>
        <v>0.96865769802334889</v>
      </c>
      <c r="Q146" s="227">
        <v>406.89396023549125</v>
      </c>
      <c r="R146" s="90">
        <f t="shared" si="40"/>
        <v>9.6685082045006102E-2</v>
      </c>
      <c r="S146" s="90">
        <f t="shared" si="40"/>
        <v>9.5442379402462224E-2</v>
      </c>
      <c r="T146" s="92">
        <v>3530</v>
      </c>
      <c r="U146" s="1">
        <v>80078</v>
      </c>
      <c r="V146" s="1">
        <v>22710.720363017583</v>
      </c>
      <c r="W146" s="196"/>
      <c r="X146" s="89">
        <v>0</v>
      </c>
      <c r="Y146" s="89">
        <f t="shared" si="41"/>
        <v>0</v>
      </c>
    </row>
    <row r="147" spans="2:25">
      <c r="B147" s="200">
        <v>3334</v>
      </c>
      <c r="C147" t="s">
        <v>174</v>
      </c>
      <c r="D147" s="1">
        <v>67603.464999999997</v>
      </c>
      <c r="E147" s="86">
        <f t="shared" si="34"/>
        <v>24169.991061851986</v>
      </c>
      <c r="F147" s="87">
        <f t="shared" si="28"/>
        <v>0.91608392183634579</v>
      </c>
      <c r="G147" s="189">
        <f t="shared" si="35"/>
        <v>1373.7775542966942</v>
      </c>
      <c r="H147" s="189">
        <f t="shared" si="29"/>
        <v>3842.455819367854</v>
      </c>
      <c r="I147" s="189">
        <f t="shared" si="30"/>
        <v>0</v>
      </c>
      <c r="J147" s="88">
        <f t="shared" si="31"/>
        <v>0</v>
      </c>
      <c r="K147" s="189">
        <f t="shared" si="36"/>
        <v>-255.82106349858964</v>
      </c>
      <c r="L147" s="88">
        <f t="shared" si="32"/>
        <v>-715.53151460555523</v>
      </c>
      <c r="M147" s="89">
        <f t="shared" si="37"/>
        <v>3126.9243047622986</v>
      </c>
      <c r="N147" s="89">
        <f t="shared" si="38"/>
        <v>70730.389304762299</v>
      </c>
      <c r="O147" s="89">
        <f t="shared" si="39"/>
        <v>25287.94755265009</v>
      </c>
      <c r="P147" s="90">
        <f t="shared" si="33"/>
        <v>0.95845638130113819</v>
      </c>
      <c r="Q147" s="227">
        <v>233.09465256052999</v>
      </c>
      <c r="R147" s="90">
        <f t="shared" si="40"/>
        <v>0.12960490918508857</v>
      </c>
      <c r="S147" s="90">
        <f t="shared" si="40"/>
        <v>0.12314310062342941</v>
      </c>
      <c r="T147" s="92">
        <v>2797</v>
      </c>
      <c r="U147" s="1">
        <v>59847</v>
      </c>
      <c r="V147" s="1">
        <v>21519.956850053935</v>
      </c>
      <c r="W147" s="196"/>
      <c r="X147" s="89">
        <v>0</v>
      </c>
      <c r="Y147" s="89">
        <f t="shared" si="41"/>
        <v>0</v>
      </c>
    </row>
    <row r="148" spans="2:25">
      <c r="B148" s="200">
        <v>3336</v>
      </c>
      <c r="C148" t="s">
        <v>175</v>
      </c>
      <c r="D148" s="1">
        <v>36538.904999999999</v>
      </c>
      <c r="E148" s="86">
        <f t="shared" si="34"/>
        <v>25840.809759547385</v>
      </c>
      <c r="F148" s="87">
        <f t="shared" si="28"/>
        <v>0.9794108027336289</v>
      </c>
      <c r="G148" s="189">
        <f t="shared" si="35"/>
        <v>337.86996172554723</v>
      </c>
      <c r="H148" s="189">
        <f t="shared" si="29"/>
        <v>477.74812587992375</v>
      </c>
      <c r="I148" s="189">
        <f t="shared" si="30"/>
        <v>0</v>
      </c>
      <c r="J148" s="88">
        <f t="shared" si="31"/>
        <v>0</v>
      </c>
      <c r="K148" s="189">
        <f t="shared" si="36"/>
        <v>-255.82106349858964</v>
      </c>
      <c r="L148" s="88">
        <f t="shared" si="32"/>
        <v>-361.73098378700575</v>
      </c>
      <c r="M148" s="89">
        <f t="shared" si="37"/>
        <v>116.01714209291799</v>
      </c>
      <c r="N148" s="89">
        <f t="shared" si="38"/>
        <v>36654.922142092917</v>
      </c>
      <c r="O148" s="89">
        <f t="shared" si="39"/>
        <v>25922.858657774341</v>
      </c>
      <c r="P148" s="90">
        <f t="shared" si="33"/>
        <v>0.98252059604210573</v>
      </c>
      <c r="Q148" s="227">
        <v>155.39318495552357</v>
      </c>
      <c r="R148" s="90">
        <f t="shared" si="40"/>
        <v>0.37945126094835391</v>
      </c>
      <c r="S148" s="90">
        <f t="shared" si="40"/>
        <v>0.36091549435852477</v>
      </c>
      <c r="T148" s="92">
        <v>1414</v>
      </c>
      <c r="U148" s="1">
        <v>26488</v>
      </c>
      <c r="V148" s="1">
        <v>18987.813620071684</v>
      </c>
      <c r="W148" s="196"/>
      <c r="X148" s="89">
        <v>0</v>
      </c>
      <c r="Y148" s="89">
        <f t="shared" si="41"/>
        <v>0</v>
      </c>
    </row>
    <row r="149" spans="2:25" ht="30" customHeight="1">
      <c r="B149" s="200">
        <v>3338</v>
      </c>
      <c r="C149" t="s">
        <v>176</v>
      </c>
      <c r="D149" s="1">
        <v>80177.573999999993</v>
      </c>
      <c r="E149" s="86">
        <f t="shared" si="34"/>
        <v>32513.209245742091</v>
      </c>
      <c r="F149" s="87">
        <f t="shared" si="28"/>
        <v>1.2323061337136854</v>
      </c>
      <c r="G149" s="189">
        <f t="shared" si="35"/>
        <v>-3799.0177197151706</v>
      </c>
      <c r="H149" s="189">
        <f t="shared" si="29"/>
        <v>-9368.3776968176098</v>
      </c>
      <c r="I149" s="189">
        <f t="shared" si="30"/>
        <v>0</v>
      </c>
      <c r="J149" s="88">
        <f t="shared" si="31"/>
        <v>0</v>
      </c>
      <c r="K149" s="189">
        <f t="shared" si="36"/>
        <v>-255.82106349858964</v>
      </c>
      <c r="L149" s="88">
        <f t="shared" si="32"/>
        <v>-630.85474258752197</v>
      </c>
      <c r="M149" s="89">
        <f t="shared" si="37"/>
        <v>-9999.232439405132</v>
      </c>
      <c r="N149" s="89">
        <f t="shared" si="38"/>
        <v>70178.341560594854</v>
      </c>
      <c r="O149" s="89">
        <f t="shared" si="39"/>
        <v>28458.370462528324</v>
      </c>
      <c r="P149" s="90">
        <f t="shared" si="33"/>
        <v>1.078620821814527</v>
      </c>
      <c r="Q149" s="227">
        <v>182.83264601154224</v>
      </c>
      <c r="R149" s="90">
        <f t="shared" si="40"/>
        <v>8.4785404067053524E-2</v>
      </c>
      <c r="S149" s="90">
        <f t="shared" si="40"/>
        <v>9.3583339217637923E-2</v>
      </c>
      <c r="T149" s="92">
        <v>2466</v>
      </c>
      <c r="U149" s="1">
        <v>73911</v>
      </c>
      <c r="V149" s="1">
        <v>29730.893000804506</v>
      </c>
      <c r="W149" s="196"/>
      <c r="X149" s="89">
        <v>0</v>
      </c>
      <c r="Y149" s="89">
        <f t="shared" si="41"/>
        <v>0</v>
      </c>
    </row>
    <row r="150" spans="2:25">
      <c r="B150" s="200">
        <v>3401</v>
      </c>
      <c r="C150" t="s">
        <v>177</v>
      </c>
      <c r="D150" s="1">
        <v>388286.07400000002</v>
      </c>
      <c r="E150" s="86">
        <f t="shared" si="34"/>
        <v>21441.607708874042</v>
      </c>
      <c r="F150" s="87">
        <f t="shared" si="28"/>
        <v>0.81267353513521312</v>
      </c>
      <c r="G150" s="189">
        <f t="shared" si="35"/>
        <v>3065.3752331430196</v>
      </c>
      <c r="H150" s="189">
        <f t="shared" si="29"/>
        <v>55510.880096986941</v>
      </c>
      <c r="I150" s="189">
        <f t="shared" si="30"/>
        <v>806.95211477013663</v>
      </c>
      <c r="J150" s="88">
        <f t="shared" si="31"/>
        <v>14613.095846372406</v>
      </c>
      <c r="K150" s="189">
        <f t="shared" si="36"/>
        <v>551.13105127154699</v>
      </c>
      <c r="L150" s="88">
        <f t="shared" si="32"/>
        <v>9980.4322074764441</v>
      </c>
      <c r="M150" s="89">
        <f t="shared" si="37"/>
        <v>65491.312304463383</v>
      </c>
      <c r="N150" s="89">
        <f t="shared" si="38"/>
        <v>453777.38630446338</v>
      </c>
      <c r="O150" s="89">
        <f t="shared" si="39"/>
        <v>25058.113993288607</v>
      </c>
      <c r="P150" s="90">
        <f t="shared" si="33"/>
        <v>0.9497452970524648</v>
      </c>
      <c r="Q150" s="227">
        <v>2673.0178987687759</v>
      </c>
      <c r="R150" s="90">
        <f t="shared" si="40"/>
        <v>8.5016218542343203E-2</v>
      </c>
      <c r="S150" s="90">
        <f t="shared" si="40"/>
        <v>8.1960509936365084E-2</v>
      </c>
      <c r="T150" s="92">
        <v>18109</v>
      </c>
      <c r="U150" s="1">
        <v>357862</v>
      </c>
      <c r="V150" s="1">
        <v>19817.366264259606</v>
      </c>
      <c r="W150" s="196"/>
      <c r="X150" s="89">
        <v>0</v>
      </c>
      <c r="Y150" s="89">
        <f t="shared" si="41"/>
        <v>0</v>
      </c>
    </row>
    <row r="151" spans="2:25">
      <c r="B151" s="200">
        <v>3403</v>
      </c>
      <c r="C151" t="s">
        <v>178</v>
      </c>
      <c r="D151" s="1">
        <v>796439.59</v>
      </c>
      <c r="E151" s="86">
        <f t="shared" si="34"/>
        <v>23816.261176400225</v>
      </c>
      <c r="F151" s="87">
        <f t="shared" si="28"/>
        <v>0.90267695532543057</v>
      </c>
      <c r="G151" s="189">
        <f t="shared" si="35"/>
        <v>1593.0900832767863</v>
      </c>
      <c r="H151" s="189">
        <f t="shared" si="29"/>
        <v>53274.525474859016</v>
      </c>
      <c r="I151" s="189">
        <f t="shared" si="30"/>
        <v>0</v>
      </c>
      <c r="J151" s="88">
        <f t="shared" si="31"/>
        <v>0</v>
      </c>
      <c r="K151" s="189">
        <f t="shared" si="36"/>
        <v>-255.82106349858964</v>
      </c>
      <c r="L151" s="88">
        <f t="shared" si="32"/>
        <v>-8554.912184456336</v>
      </c>
      <c r="M151" s="89">
        <f t="shared" si="37"/>
        <v>44719.613290402682</v>
      </c>
      <c r="N151" s="89">
        <f t="shared" si="38"/>
        <v>841159.20329040266</v>
      </c>
      <c r="O151" s="89">
        <f t="shared" si="39"/>
        <v>25153.530196178424</v>
      </c>
      <c r="P151" s="90">
        <f t="shared" si="33"/>
        <v>0.95336173402699054</v>
      </c>
      <c r="Q151" s="227">
        <v>1945.9659057550016</v>
      </c>
      <c r="R151" s="90">
        <f t="shared" si="40"/>
        <v>9.0590346482117168E-2</v>
      </c>
      <c r="S151" s="90">
        <f t="shared" si="40"/>
        <v>7.2262193175608669E-2</v>
      </c>
      <c r="T151" s="92">
        <v>33441</v>
      </c>
      <c r="U151" s="1">
        <v>730283</v>
      </c>
      <c r="V151" s="1">
        <v>22211.229051978466</v>
      </c>
      <c r="W151" s="196"/>
      <c r="X151" s="89">
        <v>0</v>
      </c>
      <c r="Y151" s="89">
        <f t="shared" si="41"/>
        <v>0</v>
      </c>
    </row>
    <row r="152" spans="2:25">
      <c r="B152" s="200">
        <v>3405</v>
      </c>
      <c r="C152" t="s">
        <v>179</v>
      </c>
      <c r="D152" s="1">
        <v>712838.27399999998</v>
      </c>
      <c r="E152" s="86">
        <f t="shared" si="34"/>
        <v>24571.309985867429</v>
      </c>
      <c r="F152" s="87">
        <f t="shared" si="28"/>
        <v>0.93129459414807314</v>
      </c>
      <c r="G152" s="189">
        <f t="shared" si="35"/>
        <v>1124.95982140712</v>
      </c>
      <c r="H152" s="189">
        <f t="shared" si="29"/>
        <v>32636.209378841959</v>
      </c>
      <c r="I152" s="189">
        <f t="shared" si="30"/>
        <v>0</v>
      </c>
      <c r="J152" s="88">
        <f t="shared" si="31"/>
        <v>0</v>
      </c>
      <c r="K152" s="189">
        <f t="shared" si="36"/>
        <v>-255.82106349858964</v>
      </c>
      <c r="L152" s="88">
        <f t="shared" si="32"/>
        <v>-7421.6248731575843</v>
      </c>
      <c r="M152" s="89">
        <f t="shared" si="37"/>
        <v>25214.584505684375</v>
      </c>
      <c r="N152" s="89">
        <f t="shared" si="38"/>
        <v>738052.8585056843</v>
      </c>
      <c r="O152" s="89">
        <f t="shared" si="39"/>
        <v>25440.448743775956</v>
      </c>
      <c r="P152" s="90">
        <f t="shared" si="33"/>
        <v>0.96423643677959447</v>
      </c>
      <c r="Q152" s="227">
        <v>2265.0425979240281</v>
      </c>
      <c r="R152" s="90">
        <f t="shared" si="40"/>
        <v>0.11162129869319773</v>
      </c>
      <c r="S152" s="90">
        <f t="shared" si="40"/>
        <v>0.10231021063754822</v>
      </c>
      <c r="T152" s="92">
        <v>29011</v>
      </c>
      <c r="U152" s="1">
        <v>641260</v>
      </c>
      <c r="V152" s="1">
        <v>22290.739710789767</v>
      </c>
      <c r="W152" s="196"/>
      <c r="X152" s="89">
        <v>0</v>
      </c>
      <c r="Y152" s="89">
        <f t="shared" si="41"/>
        <v>0</v>
      </c>
    </row>
    <row r="153" spans="2:25">
      <c r="B153" s="200">
        <v>3407</v>
      </c>
      <c r="C153" t="s">
        <v>180</v>
      </c>
      <c r="D153" s="1">
        <v>679958.69799999997</v>
      </c>
      <c r="E153" s="86">
        <f t="shared" si="34"/>
        <v>21811.024795509224</v>
      </c>
      <c r="F153" s="87">
        <f t="shared" si="28"/>
        <v>0.82667507335060142</v>
      </c>
      <c r="G153" s="189">
        <f t="shared" si="35"/>
        <v>2836.336639429207</v>
      </c>
      <c r="H153" s="189">
        <f t="shared" si="29"/>
        <v>88422.794734205527</v>
      </c>
      <c r="I153" s="189">
        <f t="shared" si="30"/>
        <v>677.65613444782321</v>
      </c>
      <c r="J153" s="88">
        <f t="shared" si="31"/>
        <v>21125.929991410889</v>
      </c>
      <c r="K153" s="189">
        <f t="shared" si="36"/>
        <v>421.83507094923357</v>
      </c>
      <c r="L153" s="88">
        <f t="shared" si="32"/>
        <v>13150.708336842355</v>
      </c>
      <c r="M153" s="89">
        <f t="shared" si="37"/>
        <v>101573.50307104789</v>
      </c>
      <c r="N153" s="89">
        <f t="shared" si="38"/>
        <v>781532.20107104792</v>
      </c>
      <c r="O153" s="89">
        <f t="shared" si="39"/>
        <v>25069.196505887663</v>
      </c>
      <c r="P153" s="90">
        <f t="shared" si="33"/>
        <v>0.95016534319892654</v>
      </c>
      <c r="Q153" s="227">
        <v>2514.9595268981357</v>
      </c>
      <c r="R153" s="90">
        <f t="shared" si="40"/>
        <v>0.11827035499017338</v>
      </c>
      <c r="S153" s="90">
        <f t="shared" si="40"/>
        <v>0.1085135134005239</v>
      </c>
      <c r="T153" s="92">
        <v>31175</v>
      </c>
      <c r="U153" s="1">
        <v>608045</v>
      </c>
      <c r="V153" s="1">
        <v>19675.921431576222</v>
      </c>
      <c r="W153" s="196"/>
      <c r="X153" s="89">
        <v>0</v>
      </c>
      <c r="Y153" s="89">
        <f t="shared" si="41"/>
        <v>0</v>
      </c>
    </row>
    <row r="154" spans="2:25">
      <c r="B154" s="200">
        <v>3411</v>
      </c>
      <c r="C154" t="s">
        <v>181</v>
      </c>
      <c r="D154" s="1">
        <v>767185.745</v>
      </c>
      <c r="E154" s="86">
        <f t="shared" si="34"/>
        <v>21363.530533819721</v>
      </c>
      <c r="F154" s="87">
        <f t="shared" si="28"/>
        <v>0.80971427691510756</v>
      </c>
      <c r="G154" s="189">
        <f t="shared" si="35"/>
        <v>3113.7830816766987</v>
      </c>
      <c r="H154" s="189">
        <f t="shared" si="29"/>
        <v>111819.06424609193</v>
      </c>
      <c r="I154" s="189">
        <f t="shared" si="30"/>
        <v>834.27912603914899</v>
      </c>
      <c r="J154" s="88">
        <f t="shared" si="31"/>
        <v>29959.797695191879</v>
      </c>
      <c r="K154" s="189">
        <f t="shared" si="36"/>
        <v>578.45806254055935</v>
      </c>
      <c r="L154" s="88">
        <f t="shared" si="32"/>
        <v>20773.007483894027</v>
      </c>
      <c r="M154" s="89">
        <f t="shared" si="37"/>
        <v>132592.07172998597</v>
      </c>
      <c r="N154" s="89">
        <f t="shared" si="38"/>
        <v>899777.81672998599</v>
      </c>
      <c r="O154" s="89">
        <f t="shared" si="39"/>
        <v>25055.771678036981</v>
      </c>
      <c r="P154" s="90">
        <f t="shared" si="33"/>
        <v>0.94965651930586181</v>
      </c>
      <c r="Q154" s="227">
        <v>4076.1114033285412</v>
      </c>
      <c r="R154" s="90">
        <f t="shared" si="40"/>
        <v>0.12525061932469039</v>
      </c>
      <c r="S154" s="90">
        <f t="shared" si="40"/>
        <v>0.11588162555737452</v>
      </c>
      <c r="T154" s="92">
        <v>35911</v>
      </c>
      <c r="U154" s="1">
        <v>681791</v>
      </c>
      <c r="V154" s="1">
        <v>19144.979220487476</v>
      </c>
      <c r="W154" s="196"/>
      <c r="X154" s="89">
        <v>0</v>
      </c>
      <c r="Y154" s="89">
        <f t="shared" si="41"/>
        <v>0</v>
      </c>
    </row>
    <row r="155" spans="2:25">
      <c r="B155" s="200">
        <v>3412</v>
      </c>
      <c r="C155" t="s">
        <v>182</v>
      </c>
      <c r="D155" s="1">
        <v>152025.46299999999</v>
      </c>
      <c r="E155" s="86">
        <f t="shared" si="34"/>
        <v>19168.511284831675</v>
      </c>
      <c r="F155" s="87">
        <f t="shared" si="28"/>
        <v>0.72651930026106304</v>
      </c>
      <c r="G155" s="189">
        <f t="shared" si="35"/>
        <v>4474.695016049287</v>
      </c>
      <c r="H155" s="189">
        <f t="shared" si="29"/>
        <v>35488.806172286895</v>
      </c>
      <c r="I155" s="189">
        <f t="shared" si="30"/>
        <v>1602.5358631849651</v>
      </c>
      <c r="J155" s="88">
        <f t="shared" si="31"/>
        <v>12709.711930919959</v>
      </c>
      <c r="K155" s="189">
        <f t="shared" si="36"/>
        <v>1346.7147996863755</v>
      </c>
      <c r="L155" s="88">
        <f t="shared" si="32"/>
        <v>10680.795076312645</v>
      </c>
      <c r="M155" s="89">
        <f t="shared" si="37"/>
        <v>46169.601248599538</v>
      </c>
      <c r="N155" s="89">
        <f t="shared" si="38"/>
        <v>198195.06424859952</v>
      </c>
      <c r="O155" s="89">
        <f t="shared" si="39"/>
        <v>24989.921100567331</v>
      </c>
      <c r="P155" s="90">
        <f t="shared" si="33"/>
        <v>0.94716067000624016</v>
      </c>
      <c r="Q155" s="227">
        <v>1892.6884274661643</v>
      </c>
      <c r="R155" s="90">
        <f t="shared" si="40"/>
        <v>0.16026057988048256</v>
      </c>
      <c r="S155" s="90">
        <f t="shared" si="40"/>
        <v>0.15996799115777924</v>
      </c>
      <c r="T155" s="92">
        <v>7931</v>
      </c>
      <c r="U155" s="1">
        <v>131027</v>
      </c>
      <c r="V155" s="1">
        <v>16525.034682809939</v>
      </c>
      <c r="W155" s="196"/>
      <c r="X155" s="89">
        <v>0</v>
      </c>
      <c r="Y155" s="89">
        <f t="shared" si="41"/>
        <v>0</v>
      </c>
    </row>
    <row r="156" spans="2:25">
      <c r="B156" s="200">
        <v>3413</v>
      </c>
      <c r="C156" t="s">
        <v>183</v>
      </c>
      <c r="D156" s="1">
        <v>456797.071</v>
      </c>
      <c r="E156" s="86">
        <f t="shared" si="34"/>
        <v>21059.290535245033</v>
      </c>
      <c r="F156" s="87">
        <f t="shared" si="28"/>
        <v>0.79818306160102004</v>
      </c>
      <c r="G156" s="189">
        <f t="shared" si="35"/>
        <v>3302.4118807930054</v>
      </c>
      <c r="H156" s="189">
        <f t="shared" si="29"/>
        <v>71632.616106281086</v>
      </c>
      <c r="I156" s="189">
        <f t="shared" si="30"/>
        <v>940.76312554029005</v>
      </c>
      <c r="J156" s="88">
        <f t="shared" si="31"/>
        <v>20406.092956094431</v>
      </c>
      <c r="K156" s="189">
        <f t="shared" si="36"/>
        <v>684.94206204170041</v>
      </c>
      <c r="L156" s="88">
        <f t="shared" si="32"/>
        <v>14857.078267746523</v>
      </c>
      <c r="M156" s="89">
        <f t="shared" si="37"/>
        <v>86489.694374027604</v>
      </c>
      <c r="N156" s="89">
        <f t="shared" si="38"/>
        <v>543286.76537402766</v>
      </c>
      <c r="O156" s="89">
        <f t="shared" si="39"/>
        <v>25046.644478079743</v>
      </c>
      <c r="P156" s="90">
        <f t="shared" si="33"/>
        <v>0.94931058284643932</v>
      </c>
      <c r="Q156" s="227">
        <v>989.29491533843975</v>
      </c>
      <c r="R156" s="90">
        <f t="shared" si="40"/>
        <v>0.14828239431485962</v>
      </c>
      <c r="S156" s="90">
        <f t="shared" si="40"/>
        <v>0.14372970951881153</v>
      </c>
      <c r="T156" s="92">
        <v>21691</v>
      </c>
      <c r="U156" s="1">
        <v>397809</v>
      </c>
      <c r="V156" s="1">
        <v>18412.821106225412</v>
      </c>
      <c r="W156" s="196"/>
      <c r="X156" s="89">
        <v>0</v>
      </c>
      <c r="Y156" s="89">
        <f t="shared" si="41"/>
        <v>0</v>
      </c>
    </row>
    <row r="157" spans="2:25">
      <c r="B157" s="200">
        <v>3414</v>
      </c>
      <c r="C157" t="s">
        <v>184</v>
      </c>
      <c r="D157" s="1">
        <v>99430.47</v>
      </c>
      <c r="E157" s="86">
        <f t="shared" si="34"/>
        <v>19862.259288853376</v>
      </c>
      <c r="F157" s="87">
        <f t="shared" si="28"/>
        <v>0.75281353391071504</v>
      </c>
      <c r="G157" s="189">
        <f t="shared" si="35"/>
        <v>4044.5712535558323</v>
      </c>
      <c r="H157" s="189">
        <f t="shared" si="29"/>
        <v>20247.123695300495</v>
      </c>
      <c r="I157" s="189">
        <f t="shared" si="30"/>
        <v>1359.7240617773696</v>
      </c>
      <c r="J157" s="88">
        <f t="shared" si="31"/>
        <v>6806.7786532575128</v>
      </c>
      <c r="K157" s="189">
        <f t="shared" si="36"/>
        <v>1103.9029982787799</v>
      </c>
      <c r="L157" s="88">
        <f t="shared" si="32"/>
        <v>5526.1384093835723</v>
      </c>
      <c r="M157" s="89">
        <f t="shared" si="37"/>
        <v>25773.262104684069</v>
      </c>
      <c r="N157" s="89">
        <f t="shared" si="38"/>
        <v>125203.73210468407</v>
      </c>
      <c r="O157" s="89">
        <f t="shared" si="39"/>
        <v>25010.733540687987</v>
      </c>
      <c r="P157" s="90">
        <f t="shared" si="33"/>
        <v>0.94794949701572984</v>
      </c>
      <c r="Q157" s="227">
        <v>927.75982215178374</v>
      </c>
      <c r="R157" s="90">
        <f t="shared" si="40"/>
        <v>0.16234490256362299</v>
      </c>
      <c r="S157" s="90">
        <f t="shared" si="40"/>
        <v>0.15909423763435993</v>
      </c>
      <c r="T157" s="92">
        <v>5006</v>
      </c>
      <c r="U157" s="1">
        <v>85543</v>
      </c>
      <c r="V157" s="1">
        <v>17136.017628205129</v>
      </c>
      <c r="W157" s="196"/>
      <c r="X157" s="89">
        <v>0</v>
      </c>
      <c r="Y157" s="89">
        <f t="shared" si="41"/>
        <v>0</v>
      </c>
    </row>
    <row r="158" spans="2:25">
      <c r="B158" s="200">
        <v>3415</v>
      </c>
      <c r="C158" t="s">
        <v>185</v>
      </c>
      <c r="D158" s="1">
        <v>173193.155</v>
      </c>
      <c r="E158" s="86">
        <f t="shared" si="34"/>
        <v>21250.693865030677</v>
      </c>
      <c r="F158" s="87">
        <f t="shared" si="28"/>
        <v>0.80543757454452347</v>
      </c>
      <c r="G158" s="189">
        <f t="shared" si="35"/>
        <v>3183.7418163259063</v>
      </c>
      <c r="H158" s="189">
        <f t="shared" si="29"/>
        <v>25947.495803056136</v>
      </c>
      <c r="I158" s="189">
        <f t="shared" si="30"/>
        <v>873.77196011531464</v>
      </c>
      <c r="J158" s="88">
        <f t="shared" si="31"/>
        <v>7121.2414749398149</v>
      </c>
      <c r="K158" s="189">
        <f t="shared" si="36"/>
        <v>617.950896616725</v>
      </c>
      <c r="L158" s="88">
        <f t="shared" si="32"/>
        <v>5036.2998074263096</v>
      </c>
      <c r="M158" s="89">
        <f t="shared" si="37"/>
        <v>30983.795610482444</v>
      </c>
      <c r="N158" s="89">
        <f t="shared" si="38"/>
        <v>204176.95061048245</v>
      </c>
      <c r="O158" s="89">
        <f t="shared" si="39"/>
        <v>25052.38657797331</v>
      </c>
      <c r="P158" s="90">
        <f t="shared" si="33"/>
        <v>0.94952821823474431</v>
      </c>
      <c r="Q158" s="227">
        <v>1011.7510312179511</v>
      </c>
      <c r="R158" s="90">
        <f t="shared" si="40"/>
        <v>0.11046879408068527</v>
      </c>
      <c r="S158" s="90">
        <f t="shared" si="40"/>
        <v>0.1052911481696344</v>
      </c>
      <c r="T158" s="92">
        <v>8150</v>
      </c>
      <c r="U158" s="1">
        <v>155964</v>
      </c>
      <c r="V158" s="1">
        <v>19226.331360946744</v>
      </c>
      <c r="W158" s="196"/>
      <c r="X158" s="89">
        <v>0</v>
      </c>
      <c r="Y158" s="89">
        <f t="shared" si="41"/>
        <v>0</v>
      </c>
    </row>
    <row r="159" spans="2:25">
      <c r="B159" s="200">
        <v>3416</v>
      </c>
      <c r="C159" t="s">
        <v>186</v>
      </c>
      <c r="D159" s="1">
        <v>112019.071</v>
      </c>
      <c r="E159" s="86">
        <f t="shared" si="34"/>
        <v>18488.046047202508</v>
      </c>
      <c r="F159" s="87">
        <f t="shared" si="28"/>
        <v>0.70072850613269877</v>
      </c>
      <c r="G159" s="189">
        <f t="shared" si="35"/>
        <v>4896.5834633793711</v>
      </c>
      <c r="H159" s="189">
        <f t="shared" si="29"/>
        <v>29668.399204615609</v>
      </c>
      <c r="I159" s="189">
        <f t="shared" si="30"/>
        <v>1840.6986963551735</v>
      </c>
      <c r="J159" s="88">
        <f t="shared" si="31"/>
        <v>11152.793401215997</v>
      </c>
      <c r="K159" s="189">
        <f t="shared" si="36"/>
        <v>1584.8776328565839</v>
      </c>
      <c r="L159" s="88">
        <f t="shared" si="32"/>
        <v>9602.7735774780413</v>
      </c>
      <c r="M159" s="89">
        <f t="shared" si="37"/>
        <v>39271.17278209365</v>
      </c>
      <c r="N159" s="89">
        <f t="shared" si="38"/>
        <v>151290.24378209363</v>
      </c>
      <c r="O159" s="89">
        <f t="shared" si="39"/>
        <v>24969.507143438459</v>
      </c>
      <c r="P159" s="90">
        <f t="shared" si="33"/>
        <v>0.94638694618238939</v>
      </c>
      <c r="Q159" s="227">
        <v>1181.1986604649646</v>
      </c>
      <c r="R159" s="90">
        <f t="shared" si="40"/>
        <v>9.4449263326559285E-2</v>
      </c>
      <c r="S159" s="90">
        <f t="shared" si="40"/>
        <v>9.1017255403931019E-2</v>
      </c>
      <c r="T159" s="92">
        <v>6059</v>
      </c>
      <c r="U159" s="1">
        <v>102352</v>
      </c>
      <c r="V159" s="1">
        <v>16945.695364238411</v>
      </c>
      <c r="W159" s="196"/>
      <c r="X159" s="89">
        <v>0</v>
      </c>
      <c r="Y159" s="89">
        <f t="shared" si="41"/>
        <v>0</v>
      </c>
    </row>
    <row r="160" spans="2:25">
      <c r="B160" s="200">
        <v>3417</v>
      </c>
      <c r="C160" t="s">
        <v>187</v>
      </c>
      <c r="D160" s="1">
        <v>92160.758000000002</v>
      </c>
      <c r="E160" s="86">
        <f t="shared" si="34"/>
        <v>20421.17394194549</v>
      </c>
      <c r="F160" s="87">
        <f t="shared" si="28"/>
        <v>0.77399735338612008</v>
      </c>
      <c r="G160" s="189">
        <f t="shared" si="35"/>
        <v>3698.0441686387221</v>
      </c>
      <c r="H160" s="189">
        <f t="shared" si="29"/>
        <v>16689.273333066554</v>
      </c>
      <c r="I160" s="189">
        <f t="shared" si="30"/>
        <v>1164.1039331951299</v>
      </c>
      <c r="J160" s="88">
        <f t="shared" si="31"/>
        <v>5253.601050509621</v>
      </c>
      <c r="K160" s="189">
        <f t="shared" si="36"/>
        <v>908.28286969654027</v>
      </c>
      <c r="L160" s="88">
        <f t="shared" si="32"/>
        <v>4099.0805909404862</v>
      </c>
      <c r="M160" s="89">
        <f t="shared" si="37"/>
        <v>20788.353924007039</v>
      </c>
      <c r="N160" s="89">
        <f t="shared" si="38"/>
        <v>112949.11192400704</v>
      </c>
      <c r="O160" s="89">
        <f t="shared" si="39"/>
        <v>25027.500980280751</v>
      </c>
      <c r="P160" s="90">
        <f t="shared" si="33"/>
        <v>0.94858501159999209</v>
      </c>
      <c r="Q160" s="227">
        <v>1107.4648931124648</v>
      </c>
      <c r="R160" s="90">
        <f t="shared" si="40"/>
        <v>6.3266587445343081E-2</v>
      </c>
      <c r="S160" s="90">
        <f t="shared" si="40"/>
        <v>6.7743003390714457E-2</v>
      </c>
      <c r="T160" s="92">
        <v>4513</v>
      </c>
      <c r="U160" s="1">
        <v>86677</v>
      </c>
      <c r="V160" s="1">
        <v>19125.551632833187</v>
      </c>
      <c r="W160" s="196"/>
      <c r="X160" s="89">
        <v>0</v>
      </c>
      <c r="Y160" s="89">
        <f t="shared" si="41"/>
        <v>0</v>
      </c>
    </row>
    <row r="161" spans="2:25">
      <c r="B161" s="200">
        <v>3418</v>
      </c>
      <c r="C161" t="s">
        <v>188</v>
      </c>
      <c r="D161" s="1">
        <v>142679.75599999999</v>
      </c>
      <c r="E161" s="86">
        <f t="shared" si="34"/>
        <v>19688.113150269073</v>
      </c>
      <c r="F161" s="87">
        <f t="shared" si="28"/>
        <v>0.74621309797349378</v>
      </c>
      <c r="G161" s="189">
        <f t="shared" si="35"/>
        <v>4152.5418594781004</v>
      </c>
      <c r="H161" s="189">
        <f t="shared" si="29"/>
        <v>30093.470855637792</v>
      </c>
      <c r="I161" s="189">
        <f t="shared" si="30"/>
        <v>1420.6752102818757</v>
      </c>
      <c r="J161" s="88">
        <f t="shared" si="31"/>
        <v>10295.633248912754</v>
      </c>
      <c r="K161" s="189">
        <f t="shared" si="36"/>
        <v>1164.8541467832861</v>
      </c>
      <c r="L161" s="88">
        <f t="shared" si="32"/>
        <v>8441.698001738474</v>
      </c>
      <c r="M161" s="89">
        <f t="shared" si="37"/>
        <v>38535.168857376266</v>
      </c>
      <c r="N161" s="89">
        <f t="shared" si="38"/>
        <v>181214.92485737626</v>
      </c>
      <c r="O161" s="89">
        <f t="shared" si="39"/>
        <v>25005.509156530461</v>
      </c>
      <c r="P161" s="90">
        <f t="shared" si="33"/>
        <v>0.94775148393761333</v>
      </c>
      <c r="Q161" s="227">
        <v>-41.087278361155768</v>
      </c>
      <c r="R161" s="90">
        <f t="shared" si="40"/>
        <v>0.16594147401796142</v>
      </c>
      <c r="S161" s="90">
        <f t="shared" si="40"/>
        <v>0.18074299404137123</v>
      </c>
      <c r="T161" s="92">
        <v>7247</v>
      </c>
      <c r="U161" s="1">
        <v>122373</v>
      </c>
      <c r="V161" s="1">
        <v>16674.342553481401</v>
      </c>
      <c r="W161" s="196"/>
      <c r="X161" s="89">
        <v>0</v>
      </c>
      <c r="Y161" s="89">
        <f t="shared" si="41"/>
        <v>0</v>
      </c>
    </row>
    <row r="162" spans="2:25">
      <c r="B162" s="200">
        <v>3419</v>
      </c>
      <c r="C162" t="s">
        <v>189</v>
      </c>
      <c r="D162" s="1">
        <v>68651.638000000006</v>
      </c>
      <c r="E162" s="86">
        <f t="shared" si="34"/>
        <v>19289.58640067435</v>
      </c>
      <c r="F162" s="87">
        <f t="shared" si="28"/>
        <v>0.73110825383883282</v>
      </c>
      <c r="G162" s="189">
        <f t="shared" si="35"/>
        <v>4399.6284442268288</v>
      </c>
      <c r="H162" s="189">
        <f t="shared" si="29"/>
        <v>15658.277633003283</v>
      </c>
      <c r="I162" s="189">
        <f t="shared" si="30"/>
        <v>1560.1595726400287</v>
      </c>
      <c r="J162" s="88">
        <f t="shared" si="31"/>
        <v>5552.6079190258624</v>
      </c>
      <c r="K162" s="189">
        <f t="shared" si="36"/>
        <v>1304.3385091414391</v>
      </c>
      <c r="L162" s="88">
        <f t="shared" si="32"/>
        <v>4642.1407540343816</v>
      </c>
      <c r="M162" s="89">
        <f t="shared" si="37"/>
        <v>20300.418387037666</v>
      </c>
      <c r="N162" s="89">
        <f t="shared" si="38"/>
        <v>88952.056387037679</v>
      </c>
      <c r="O162" s="89">
        <f t="shared" si="39"/>
        <v>24993.553354042619</v>
      </c>
      <c r="P162" s="90">
        <f t="shared" si="33"/>
        <v>0.94729833861357349</v>
      </c>
      <c r="Q162" s="227">
        <v>549.34076156374431</v>
      </c>
      <c r="R162" s="90">
        <f t="shared" si="40"/>
        <v>0.13772787988266694</v>
      </c>
      <c r="S162" s="90">
        <f t="shared" si="40"/>
        <v>0.15562975155263861</v>
      </c>
      <c r="T162" s="92">
        <v>3559</v>
      </c>
      <c r="U162" s="1">
        <v>60341</v>
      </c>
      <c r="V162" s="1">
        <v>16691.839557399726</v>
      </c>
      <c r="W162" s="196"/>
      <c r="X162" s="89">
        <v>0</v>
      </c>
      <c r="Y162" s="89">
        <f t="shared" si="41"/>
        <v>0</v>
      </c>
    </row>
    <row r="163" spans="2:25">
      <c r="B163" s="200">
        <v>3420</v>
      </c>
      <c r="C163" t="s">
        <v>190</v>
      </c>
      <c r="D163" s="1">
        <v>460667.34700000001</v>
      </c>
      <c r="E163" s="86">
        <f t="shared" si="34"/>
        <v>21035.999223708845</v>
      </c>
      <c r="F163" s="87">
        <f t="shared" si="28"/>
        <v>0.79730028113320017</v>
      </c>
      <c r="G163" s="189">
        <f t="shared" si="35"/>
        <v>3316.8524939454419</v>
      </c>
      <c r="H163" s="189">
        <f t="shared" si="29"/>
        <v>72635.752764911231</v>
      </c>
      <c r="I163" s="189">
        <f t="shared" si="30"/>
        <v>948.91508457795578</v>
      </c>
      <c r="J163" s="88">
        <f t="shared" si="31"/>
        <v>20780.291437172655</v>
      </c>
      <c r="K163" s="189">
        <f t="shared" si="36"/>
        <v>693.09402107936614</v>
      </c>
      <c r="L163" s="88">
        <f t="shared" si="32"/>
        <v>15178.065967617038</v>
      </c>
      <c r="M163" s="89">
        <f t="shared" si="37"/>
        <v>87813.818732528263</v>
      </c>
      <c r="N163" s="89">
        <f t="shared" si="38"/>
        <v>548481.16573252832</v>
      </c>
      <c r="O163" s="89">
        <f t="shared" si="39"/>
        <v>25045.945738733655</v>
      </c>
      <c r="P163" s="90">
        <f t="shared" si="33"/>
        <v>0.94928409943240455</v>
      </c>
      <c r="Q163" s="227">
        <v>4710.1033227830339</v>
      </c>
      <c r="R163" s="90">
        <f t="shared" si="40"/>
        <v>0.12072241968640905</v>
      </c>
      <c r="S163" s="90">
        <f t="shared" si="40"/>
        <v>0.11366001072176574</v>
      </c>
      <c r="T163" s="92">
        <v>21899</v>
      </c>
      <c r="U163" s="1">
        <v>411045</v>
      </c>
      <c r="V163" s="1">
        <v>18889.067597996414</v>
      </c>
      <c r="W163" s="196"/>
      <c r="X163" s="89">
        <v>0</v>
      </c>
      <c r="Y163" s="89">
        <f t="shared" si="41"/>
        <v>0</v>
      </c>
    </row>
    <row r="164" spans="2:25">
      <c r="B164" s="200">
        <v>3421</v>
      </c>
      <c r="C164" t="s">
        <v>191</v>
      </c>
      <c r="D164" s="1">
        <v>145790.56</v>
      </c>
      <c r="E164" s="86">
        <f t="shared" si="34"/>
        <v>22285.319474166921</v>
      </c>
      <c r="F164" s="87">
        <f t="shared" si="28"/>
        <v>0.84465165134018227</v>
      </c>
      <c r="G164" s="189">
        <f t="shared" si="35"/>
        <v>2542.2739386614344</v>
      </c>
      <c r="H164" s="189">
        <f t="shared" si="29"/>
        <v>16631.556106723103</v>
      </c>
      <c r="I164" s="189">
        <f t="shared" si="30"/>
        <v>511.65299691762897</v>
      </c>
      <c r="J164" s="88">
        <f t="shared" si="31"/>
        <v>3347.233905835129</v>
      </c>
      <c r="K164" s="189">
        <f t="shared" si="36"/>
        <v>255.83193341903933</v>
      </c>
      <c r="L164" s="88">
        <f t="shared" si="32"/>
        <v>1673.6525084273553</v>
      </c>
      <c r="M164" s="89">
        <f t="shared" si="37"/>
        <v>18305.208615150459</v>
      </c>
      <c r="N164" s="89">
        <f t="shared" si="38"/>
        <v>164095.76861515045</v>
      </c>
      <c r="O164" s="89">
        <f t="shared" si="39"/>
        <v>25083.425346247393</v>
      </c>
      <c r="P164" s="90">
        <f t="shared" si="33"/>
        <v>0.95070464053861392</v>
      </c>
      <c r="Q164" s="227">
        <v>1521.4979255887047</v>
      </c>
      <c r="R164" s="90">
        <f t="shared" si="40"/>
        <v>0.10171131480907722</v>
      </c>
      <c r="S164" s="90">
        <f t="shared" si="40"/>
        <v>0.10575305610461647</v>
      </c>
      <c r="T164" s="92">
        <v>6542</v>
      </c>
      <c r="U164" s="1">
        <v>132331</v>
      </c>
      <c r="V164" s="1">
        <v>20153.975022844959</v>
      </c>
      <c r="W164" s="196"/>
      <c r="X164" s="89">
        <v>0</v>
      </c>
      <c r="Y164" s="89">
        <f t="shared" si="41"/>
        <v>0</v>
      </c>
    </row>
    <row r="165" spans="2:25">
      <c r="B165" s="200">
        <v>3422</v>
      </c>
      <c r="C165" t="s">
        <v>192</v>
      </c>
      <c r="D165" s="1">
        <v>94596.157000000007</v>
      </c>
      <c r="E165" s="86">
        <f t="shared" si="34"/>
        <v>22496.113436385258</v>
      </c>
      <c r="F165" s="87">
        <f t="shared" si="28"/>
        <v>0.85264110235463375</v>
      </c>
      <c r="G165" s="189">
        <f t="shared" si="35"/>
        <v>2411.5816820860659</v>
      </c>
      <c r="H165" s="189">
        <f t="shared" si="29"/>
        <v>10140.700973171906</v>
      </c>
      <c r="I165" s="189">
        <f t="shared" si="30"/>
        <v>437.87511014121117</v>
      </c>
      <c r="J165" s="88">
        <f t="shared" si="31"/>
        <v>1841.264838143793</v>
      </c>
      <c r="K165" s="189">
        <f t="shared" si="36"/>
        <v>182.05404664262153</v>
      </c>
      <c r="L165" s="88">
        <f t="shared" si="32"/>
        <v>765.53726613222352</v>
      </c>
      <c r="M165" s="89">
        <f t="shared" si="37"/>
        <v>10906.23823930413</v>
      </c>
      <c r="N165" s="89">
        <f t="shared" si="38"/>
        <v>105502.39523930414</v>
      </c>
      <c r="O165" s="89">
        <f t="shared" si="39"/>
        <v>25089.749165113946</v>
      </c>
      <c r="P165" s="90">
        <f t="shared" si="33"/>
        <v>0.95094432406904761</v>
      </c>
      <c r="Q165" s="227">
        <v>5.8547965118323191</v>
      </c>
      <c r="R165" s="90">
        <f t="shared" si="40"/>
        <v>-7.620038281623838E-2</v>
      </c>
      <c r="S165" s="90">
        <f t="shared" si="40"/>
        <v>-5.7746359547882507E-2</v>
      </c>
      <c r="T165" s="92">
        <v>4205</v>
      </c>
      <c r="U165" s="1">
        <v>102399</v>
      </c>
      <c r="V165" s="1">
        <v>23874.795989741197</v>
      </c>
      <c r="W165" s="196"/>
      <c r="X165" s="89">
        <v>0</v>
      </c>
      <c r="Y165" s="89">
        <f t="shared" si="41"/>
        <v>0</v>
      </c>
    </row>
    <row r="166" spans="2:25">
      <c r="B166" s="200">
        <v>3423</v>
      </c>
      <c r="C166" t="s">
        <v>193</v>
      </c>
      <c r="D166" s="1">
        <v>44412.546999999999</v>
      </c>
      <c r="E166" s="86">
        <f t="shared" si="34"/>
        <v>19738.909777777779</v>
      </c>
      <c r="F166" s="87">
        <f t="shared" si="28"/>
        <v>0.74813837687099749</v>
      </c>
      <c r="G166" s="189">
        <f t="shared" si="35"/>
        <v>4121.0479504227033</v>
      </c>
      <c r="H166" s="189">
        <f t="shared" si="29"/>
        <v>9272.3578884510825</v>
      </c>
      <c r="I166" s="189">
        <f t="shared" si="30"/>
        <v>1402.8963906538288</v>
      </c>
      <c r="J166" s="88">
        <f t="shared" si="31"/>
        <v>3156.5168789711147</v>
      </c>
      <c r="K166" s="189">
        <f t="shared" si="36"/>
        <v>1147.0753271552392</v>
      </c>
      <c r="L166" s="88">
        <f t="shared" si="32"/>
        <v>2580.9194860992884</v>
      </c>
      <c r="M166" s="89">
        <f t="shared" si="37"/>
        <v>11853.277374550371</v>
      </c>
      <c r="N166" s="89">
        <f t="shared" si="38"/>
        <v>56265.824374550371</v>
      </c>
      <c r="O166" s="89">
        <f t="shared" si="39"/>
        <v>25007.033055355721</v>
      </c>
      <c r="P166" s="90">
        <f t="shared" si="33"/>
        <v>0.94780924230453845</v>
      </c>
      <c r="Q166" s="227">
        <v>534.28813101108972</v>
      </c>
      <c r="R166" s="90">
        <f t="shared" si="40"/>
        <v>0.12756542601807655</v>
      </c>
      <c r="S166" s="90">
        <f t="shared" si="40"/>
        <v>0.14059507094095211</v>
      </c>
      <c r="T166" s="92">
        <v>2250</v>
      </c>
      <c r="U166" s="1">
        <v>39388</v>
      </c>
      <c r="V166" s="1">
        <v>17305.799648506152</v>
      </c>
      <c r="W166" s="196"/>
      <c r="X166" s="89">
        <v>0</v>
      </c>
      <c r="Y166" s="89">
        <f t="shared" si="41"/>
        <v>0</v>
      </c>
    </row>
    <row r="167" spans="2:25">
      <c r="B167" s="200">
        <v>3424</v>
      </c>
      <c r="C167" t="s">
        <v>194</v>
      </c>
      <c r="D167" s="1">
        <v>39188.222999999998</v>
      </c>
      <c r="E167" s="86">
        <f t="shared" si="34"/>
        <v>21228.723185265437</v>
      </c>
      <c r="F167" s="87">
        <f t="shared" si="28"/>
        <v>0.80460484827527312</v>
      </c>
      <c r="G167" s="189">
        <f t="shared" si="35"/>
        <v>3197.363637780355</v>
      </c>
      <c r="H167" s="189">
        <f t="shared" si="29"/>
        <v>5902.3332753425357</v>
      </c>
      <c r="I167" s="189">
        <f t="shared" si="30"/>
        <v>881.46169803314854</v>
      </c>
      <c r="J167" s="88">
        <f t="shared" si="31"/>
        <v>1627.1782945691923</v>
      </c>
      <c r="K167" s="189">
        <f t="shared" si="36"/>
        <v>625.6406345345589</v>
      </c>
      <c r="L167" s="88">
        <f t="shared" si="32"/>
        <v>1154.9326113507957</v>
      </c>
      <c r="M167" s="89">
        <f t="shared" si="37"/>
        <v>7057.2658866933316</v>
      </c>
      <c r="N167" s="89">
        <f t="shared" si="38"/>
        <v>46245.488886693332</v>
      </c>
      <c r="O167" s="89">
        <f t="shared" si="39"/>
        <v>25051.727457580353</v>
      </c>
      <c r="P167" s="90">
        <f t="shared" si="33"/>
        <v>0.94950323644666679</v>
      </c>
      <c r="Q167" s="227">
        <v>530.1911948206598</v>
      </c>
      <c r="R167" s="90">
        <f t="shared" si="40"/>
        <v>0.16548367237687361</v>
      </c>
      <c r="S167" s="90">
        <f t="shared" si="40"/>
        <v>0.15980146595683453</v>
      </c>
      <c r="T167" s="92">
        <v>1846</v>
      </c>
      <c r="U167" s="1">
        <v>33624</v>
      </c>
      <c r="V167" s="1">
        <v>18303.756124115407</v>
      </c>
      <c r="W167" s="196"/>
      <c r="X167" s="89">
        <v>0</v>
      </c>
      <c r="Y167" s="89">
        <f t="shared" si="41"/>
        <v>0</v>
      </c>
    </row>
    <row r="168" spans="2:25">
      <c r="B168" s="200">
        <v>3425</v>
      </c>
      <c r="C168" t="s">
        <v>195</v>
      </c>
      <c r="D168" s="1">
        <v>25487.601999999999</v>
      </c>
      <c r="E168" s="86">
        <f t="shared" si="34"/>
        <v>19221.419306184012</v>
      </c>
      <c r="F168" s="87">
        <f t="shared" si="28"/>
        <v>0.72852460458960078</v>
      </c>
      <c r="G168" s="189">
        <f t="shared" si="35"/>
        <v>4441.8920428108377</v>
      </c>
      <c r="H168" s="189">
        <f t="shared" si="29"/>
        <v>5889.9488487671706</v>
      </c>
      <c r="I168" s="189">
        <f t="shared" si="30"/>
        <v>1584.0180557116471</v>
      </c>
      <c r="J168" s="88">
        <f t="shared" si="31"/>
        <v>2100.4079418736442</v>
      </c>
      <c r="K168" s="189">
        <f t="shared" si="36"/>
        <v>1328.1969922130575</v>
      </c>
      <c r="L168" s="88">
        <f t="shared" si="32"/>
        <v>1761.1892116745141</v>
      </c>
      <c r="M168" s="89">
        <f t="shared" si="37"/>
        <v>7651.1380604416845</v>
      </c>
      <c r="N168" s="89">
        <f t="shared" si="38"/>
        <v>33138.740060441683</v>
      </c>
      <c r="O168" s="89">
        <f t="shared" si="39"/>
        <v>24991.508341207908</v>
      </c>
      <c r="P168" s="90">
        <f t="shared" si="33"/>
        <v>0.94722082913609651</v>
      </c>
      <c r="Q168" s="227">
        <v>273.19368120920171</v>
      </c>
      <c r="R168" s="90">
        <f t="shared" si="40"/>
        <v>0.16888796147672547</v>
      </c>
      <c r="S168" s="90">
        <f t="shared" si="40"/>
        <v>0.19974096196819252</v>
      </c>
      <c r="T168" s="92">
        <v>1326</v>
      </c>
      <c r="U168" s="1">
        <v>21805</v>
      </c>
      <c r="V168" s="1">
        <v>16021.307861866277</v>
      </c>
      <c r="W168" s="196"/>
      <c r="X168" s="89">
        <v>0</v>
      </c>
      <c r="Y168" s="89">
        <f t="shared" si="41"/>
        <v>0</v>
      </c>
    </row>
    <row r="169" spans="2:25">
      <c r="B169" s="200">
        <v>3426</v>
      </c>
      <c r="C169" t="s">
        <v>196</v>
      </c>
      <c r="D169" s="1">
        <v>31020.583999999999</v>
      </c>
      <c r="E169" s="86">
        <f t="shared" si="34"/>
        <v>19315.43212951432</v>
      </c>
      <c r="F169" s="87">
        <f t="shared" si="28"/>
        <v>0.73208785108311181</v>
      </c>
      <c r="G169" s="189">
        <f t="shared" si="35"/>
        <v>4383.6040923460469</v>
      </c>
      <c r="H169" s="189">
        <f t="shared" si="29"/>
        <v>7040.0681723077514</v>
      </c>
      <c r="I169" s="189">
        <f t="shared" si="30"/>
        <v>1551.1135675460393</v>
      </c>
      <c r="J169" s="88">
        <f t="shared" si="31"/>
        <v>2491.088389478939</v>
      </c>
      <c r="K169" s="189">
        <f t="shared" si="36"/>
        <v>1295.2925040474497</v>
      </c>
      <c r="L169" s="88">
        <f t="shared" si="32"/>
        <v>2080.2397615002042</v>
      </c>
      <c r="M169" s="89">
        <f t="shared" si="37"/>
        <v>9120.3079338079551</v>
      </c>
      <c r="N169" s="89">
        <f t="shared" si="38"/>
        <v>40140.891933807958</v>
      </c>
      <c r="O169" s="89">
        <f t="shared" si="39"/>
        <v>24994.328725907821</v>
      </c>
      <c r="P169" s="90">
        <f t="shared" si="33"/>
        <v>0.94732772653090203</v>
      </c>
      <c r="Q169" s="227">
        <v>408.83126084613832</v>
      </c>
      <c r="R169" s="90">
        <f t="shared" si="40"/>
        <v>0.19858521695452258</v>
      </c>
      <c r="S169" s="90">
        <f t="shared" si="40"/>
        <v>0.1970925828113663</v>
      </c>
      <c r="T169" s="92">
        <v>1606</v>
      </c>
      <c r="U169" s="1">
        <v>25881</v>
      </c>
      <c r="V169" s="1">
        <v>16135.286783042393</v>
      </c>
      <c r="W169" s="196"/>
      <c r="X169" s="89">
        <v>0</v>
      </c>
      <c r="Y169" s="89">
        <f t="shared" si="41"/>
        <v>0</v>
      </c>
    </row>
    <row r="170" spans="2:25">
      <c r="B170" s="200">
        <v>3427</v>
      </c>
      <c r="C170" t="s">
        <v>197</v>
      </c>
      <c r="D170" s="1">
        <v>121133.427</v>
      </c>
      <c r="E170" s="86">
        <f t="shared" si="34"/>
        <v>21169.77053477805</v>
      </c>
      <c r="F170" s="87">
        <f t="shared" si="28"/>
        <v>0.80237044218373055</v>
      </c>
      <c r="G170" s="189">
        <f t="shared" si="35"/>
        <v>3233.9142810825347</v>
      </c>
      <c r="H170" s="189">
        <f t="shared" si="29"/>
        <v>18504.457516354261</v>
      </c>
      <c r="I170" s="189">
        <f t="shared" si="30"/>
        <v>902.09512570373386</v>
      </c>
      <c r="J170" s="88">
        <f t="shared" si="31"/>
        <v>5161.7883092767652</v>
      </c>
      <c r="K170" s="189">
        <f t="shared" si="36"/>
        <v>646.27406220514422</v>
      </c>
      <c r="L170" s="88">
        <f t="shared" si="32"/>
        <v>3697.9801839378351</v>
      </c>
      <c r="M170" s="89">
        <f t="shared" si="37"/>
        <v>22202.437700292096</v>
      </c>
      <c r="N170" s="89">
        <f t="shared" si="38"/>
        <v>143335.86470029209</v>
      </c>
      <c r="O170" s="89">
        <f t="shared" si="39"/>
        <v>25049.958878065729</v>
      </c>
      <c r="P170" s="90">
        <f t="shared" si="33"/>
        <v>0.94943620426392039</v>
      </c>
      <c r="Q170" s="227">
        <v>1055.7373345090891</v>
      </c>
      <c r="R170" s="90">
        <f t="shared" si="40"/>
        <v>0.13198231006447991</v>
      </c>
      <c r="S170" s="90">
        <f t="shared" si="40"/>
        <v>0.12604741504491787</v>
      </c>
      <c r="T170" s="92">
        <v>5722</v>
      </c>
      <c r="U170" s="1">
        <v>107010</v>
      </c>
      <c r="V170" s="1">
        <v>18800.070274068868</v>
      </c>
      <c r="W170" s="196"/>
      <c r="X170" s="89">
        <v>0</v>
      </c>
      <c r="Y170" s="89">
        <f t="shared" si="41"/>
        <v>0</v>
      </c>
    </row>
    <row r="171" spans="2:25">
      <c r="B171" s="200">
        <v>3428</v>
      </c>
      <c r="C171" t="s">
        <v>198</v>
      </c>
      <c r="D171" s="1">
        <v>57614.665000000001</v>
      </c>
      <c r="E171" s="86">
        <f t="shared" si="34"/>
        <v>22963.198485452369</v>
      </c>
      <c r="F171" s="87">
        <f t="shared" si="28"/>
        <v>0.87034442307517246</v>
      </c>
      <c r="G171" s="189">
        <f t="shared" si="35"/>
        <v>2121.9889516644571</v>
      </c>
      <c r="H171" s="189">
        <f t="shared" si="29"/>
        <v>5324.0702797261229</v>
      </c>
      <c r="I171" s="189">
        <f t="shared" si="30"/>
        <v>274.39534296772234</v>
      </c>
      <c r="J171" s="88">
        <f t="shared" si="31"/>
        <v>688.45791550601541</v>
      </c>
      <c r="K171" s="189">
        <f t="shared" si="36"/>
        <v>18.574279469132705</v>
      </c>
      <c r="L171" s="88">
        <f t="shared" si="32"/>
        <v>46.602867188053956</v>
      </c>
      <c r="M171" s="89">
        <f t="shared" si="37"/>
        <v>5370.6731469141769</v>
      </c>
      <c r="N171" s="89">
        <f t="shared" si="38"/>
        <v>62985.338146914175</v>
      </c>
      <c r="O171" s="89">
        <f t="shared" si="39"/>
        <v>25103.761716585959</v>
      </c>
      <c r="P171" s="90">
        <f t="shared" si="33"/>
        <v>0.95147542369066374</v>
      </c>
      <c r="Q171" s="227">
        <v>559.14956042527137</v>
      </c>
      <c r="R171" s="90">
        <f t="shared" si="40"/>
        <v>0.20228428037812235</v>
      </c>
      <c r="S171" s="90">
        <f t="shared" si="40"/>
        <v>0.21043048714034945</v>
      </c>
      <c r="T171" s="92">
        <v>2509</v>
      </c>
      <c r="U171" s="1">
        <v>47921</v>
      </c>
      <c r="V171" s="1">
        <v>18971.100554235945</v>
      </c>
      <c r="W171" s="196"/>
      <c r="X171" s="89">
        <v>0</v>
      </c>
      <c r="Y171" s="89">
        <f t="shared" si="41"/>
        <v>0</v>
      </c>
    </row>
    <row r="172" spans="2:25">
      <c r="B172" s="200">
        <v>3429</v>
      </c>
      <c r="C172" t="s">
        <v>199</v>
      </c>
      <c r="D172" s="1">
        <v>32097.823</v>
      </c>
      <c r="E172" s="86">
        <f t="shared" si="34"/>
        <v>20842.742207792209</v>
      </c>
      <c r="F172" s="87">
        <f t="shared" si="28"/>
        <v>0.78997551032090452</v>
      </c>
      <c r="G172" s="189">
        <f t="shared" si="35"/>
        <v>3436.6718438137559</v>
      </c>
      <c r="H172" s="189">
        <f t="shared" si="29"/>
        <v>5292.4746394731837</v>
      </c>
      <c r="I172" s="189">
        <f t="shared" si="30"/>
        <v>1016.5550401487782</v>
      </c>
      <c r="J172" s="88">
        <f t="shared" si="31"/>
        <v>1565.4947618291185</v>
      </c>
      <c r="K172" s="189">
        <f t="shared" si="36"/>
        <v>760.73397665018854</v>
      </c>
      <c r="L172" s="88">
        <f t="shared" si="32"/>
        <v>1171.5303240412904</v>
      </c>
      <c r="M172" s="89">
        <f t="shared" si="37"/>
        <v>6464.0049635144742</v>
      </c>
      <c r="N172" s="89">
        <f t="shared" si="38"/>
        <v>38561.827963514472</v>
      </c>
      <c r="O172" s="89">
        <f t="shared" si="39"/>
        <v>25040.14802825615</v>
      </c>
      <c r="P172" s="90">
        <f t="shared" si="33"/>
        <v>0.94906435630803554</v>
      </c>
      <c r="Q172" s="227">
        <v>-640.65147699685349</v>
      </c>
      <c r="R172" s="90">
        <f t="shared" si="40"/>
        <v>0.1830681876819874</v>
      </c>
      <c r="S172" s="90">
        <f t="shared" si="40"/>
        <v>0.17692237891480836</v>
      </c>
      <c r="T172" s="92">
        <v>1540</v>
      </c>
      <c r="U172" s="1">
        <v>27131</v>
      </c>
      <c r="V172" s="1">
        <v>17709.53002610966</v>
      </c>
      <c r="W172" s="196"/>
      <c r="X172" s="89">
        <v>0</v>
      </c>
      <c r="Y172" s="89">
        <f t="shared" si="41"/>
        <v>0</v>
      </c>
    </row>
    <row r="173" spans="2:25">
      <c r="B173" s="200">
        <v>3430</v>
      </c>
      <c r="C173" t="s">
        <v>200</v>
      </c>
      <c r="D173" s="1">
        <v>40369.286</v>
      </c>
      <c r="E173" s="86">
        <f t="shared" si="34"/>
        <v>21303.053298153034</v>
      </c>
      <c r="F173" s="87">
        <f t="shared" si="28"/>
        <v>0.80742208644265001</v>
      </c>
      <c r="G173" s="189">
        <f t="shared" si="35"/>
        <v>3151.2789677900446</v>
      </c>
      <c r="H173" s="189">
        <f t="shared" si="29"/>
        <v>5971.6736439621345</v>
      </c>
      <c r="I173" s="189">
        <f t="shared" si="30"/>
        <v>855.44615852248944</v>
      </c>
      <c r="J173" s="88">
        <f t="shared" si="31"/>
        <v>1621.0704704001175</v>
      </c>
      <c r="K173" s="189">
        <f t="shared" si="36"/>
        <v>599.6250950238998</v>
      </c>
      <c r="L173" s="88">
        <f t="shared" si="32"/>
        <v>1136.2895550702901</v>
      </c>
      <c r="M173" s="89">
        <f t="shared" si="37"/>
        <v>7107.9631990324251</v>
      </c>
      <c r="N173" s="89">
        <f t="shared" si="38"/>
        <v>47477.249199032427</v>
      </c>
      <c r="O173" s="89">
        <f t="shared" si="39"/>
        <v>25053.957360966979</v>
      </c>
      <c r="P173" s="90">
        <f t="shared" si="33"/>
        <v>0.94958775359168801</v>
      </c>
      <c r="Q173" s="227">
        <v>257.56510200711728</v>
      </c>
      <c r="R173" s="90">
        <f t="shared" si="40"/>
        <v>0.19715565967794549</v>
      </c>
      <c r="S173" s="90">
        <f t="shared" si="40"/>
        <v>0.19462868203218747</v>
      </c>
      <c r="T173" s="92">
        <v>1895</v>
      </c>
      <c r="U173" s="1">
        <v>33721</v>
      </c>
      <c r="V173" s="1">
        <v>17832.363828662081</v>
      </c>
      <c r="W173" s="196"/>
      <c r="X173" s="89">
        <v>0</v>
      </c>
      <c r="Y173" s="89">
        <f t="shared" si="41"/>
        <v>0</v>
      </c>
    </row>
    <row r="174" spans="2:25">
      <c r="B174" s="200">
        <v>3431</v>
      </c>
      <c r="C174" t="s">
        <v>201</v>
      </c>
      <c r="D174" s="1">
        <v>53433.453999999998</v>
      </c>
      <c r="E174" s="86">
        <f t="shared" si="34"/>
        <v>21237.46184419714</v>
      </c>
      <c r="F174" s="87">
        <f t="shared" si="28"/>
        <v>0.80493605836654947</v>
      </c>
      <c r="G174" s="189">
        <f t="shared" si="35"/>
        <v>3191.9456692426988</v>
      </c>
      <c r="H174" s="189">
        <f t="shared" si="29"/>
        <v>8030.9353038146301</v>
      </c>
      <c r="I174" s="189">
        <f t="shared" si="30"/>
        <v>878.40316740705248</v>
      </c>
      <c r="J174" s="88">
        <f t="shared" si="31"/>
        <v>2210.0623691961441</v>
      </c>
      <c r="K174" s="189">
        <f t="shared" si="36"/>
        <v>622.58210390846284</v>
      </c>
      <c r="L174" s="88">
        <f t="shared" si="32"/>
        <v>1566.4165734336925</v>
      </c>
      <c r="M174" s="89">
        <f t="shared" si="37"/>
        <v>9597.3518772483221</v>
      </c>
      <c r="N174" s="89">
        <f t="shared" si="38"/>
        <v>63030.80587724832</v>
      </c>
      <c r="O174" s="89">
        <f t="shared" si="39"/>
        <v>25051.989617348299</v>
      </c>
      <c r="P174" s="90">
        <f t="shared" si="33"/>
        <v>0.94951317274940494</v>
      </c>
      <c r="Q174" s="227">
        <v>492.75862716617667</v>
      </c>
      <c r="R174" s="90">
        <f t="shared" si="40"/>
        <v>0.21351412609011622</v>
      </c>
      <c r="S174" s="90">
        <f t="shared" si="40"/>
        <v>0.20724398155944401</v>
      </c>
      <c r="T174" s="92">
        <v>2516</v>
      </c>
      <c r="U174" s="1">
        <v>44032</v>
      </c>
      <c r="V174" s="1">
        <v>17591.68997203356</v>
      </c>
      <c r="W174" s="196"/>
      <c r="X174" s="89">
        <v>0</v>
      </c>
      <c r="Y174" s="89">
        <f t="shared" si="41"/>
        <v>0</v>
      </c>
    </row>
    <row r="175" spans="2:25">
      <c r="B175" s="200">
        <v>3432</v>
      </c>
      <c r="C175" t="s">
        <v>202</v>
      </c>
      <c r="D175" s="1">
        <v>44239.417999999998</v>
      </c>
      <c r="E175" s="86">
        <f t="shared" si="34"/>
        <v>22053.548354935192</v>
      </c>
      <c r="F175" s="87">
        <f t="shared" si="28"/>
        <v>0.83586713026481807</v>
      </c>
      <c r="G175" s="189">
        <f t="shared" si="35"/>
        <v>2685.9720325851067</v>
      </c>
      <c r="H175" s="189">
        <f t="shared" si="29"/>
        <v>5388.0598973657234</v>
      </c>
      <c r="I175" s="189">
        <f t="shared" si="30"/>
        <v>592.77288864873424</v>
      </c>
      <c r="J175" s="88">
        <f t="shared" si="31"/>
        <v>1189.102414629361</v>
      </c>
      <c r="K175" s="189">
        <f t="shared" si="36"/>
        <v>336.9518251501446</v>
      </c>
      <c r="L175" s="88">
        <f t="shared" si="32"/>
        <v>675.92536125119011</v>
      </c>
      <c r="M175" s="89">
        <f t="shared" si="37"/>
        <v>6063.9852586169136</v>
      </c>
      <c r="N175" s="89">
        <f t="shared" si="38"/>
        <v>50303.403258616912</v>
      </c>
      <c r="O175" s="89">
        <f t="shared" si="39"/>
        <v>25076.472212670447</v>
      </c>
      <c r="P175" s="90">
        <f t="shared" si="33"/>
        <v>0.95044110490635325</v>
      </c>
      <c r="Q175" s="227">
        <v>518.89931747033734</v>
      </c>
      <c r="R175" s="90">
        <f t="shared" si="40"/>
        <v>0.13960376094796492</v>
      </c>
      <c r="S175" s="90">
        <f t="shared" si="40"/>
        <v>0.12653751643061528</v>
      </c>
      <c r="T175" s="92">
        <v>2006</v>
      </c>
      <c r="U175" s="1">
        <v>38820</v>
      </c>
      <c r="V175" s="1">
        <v>19576.399394856278</v>
      </c>
      <c r="W175" s="196"/>
      <c r="X175" s="89">
        <v>0</v>
      </c>
      <c r="Y175" s="89">
        <f t="shared" si="41"/>
        <v>0</v>
      </c>
    </row>
    <row r="176" spans="2:25">
      <c r="B176" s="200">
        <v>3433</v>
      </c>
      <c r="C176" t="s">
        <v>203</v>
      </c>
      <c r="D176" s="1">
        <v>57583.146000000001</v>
      </c>
      <c r="E176" s="86">
        <f t="shared" si="34"/>
        <v>26426.409362092701</v>
      </c>
      <c r="F176" s="87">
        <f t="shared" si="28"/>
        <v>1.0016060273471878</v>
      </c>
      <c r="G176" s="189">
        <f t="shared" si="35"/>
        <v>-25.201791852549214</v>
      </c>
      <c r="H176" s="189">
        <f t="shared" si="29"/>
        <v>-54.914704446704739</v>
      </c>
      <c r="I176" s="189">
        <f t="shared" si="30"/>
        <v>0</v>
      </c>
      <c r="J176" s="88">
        <f t="shared" si="31"/>
        <v>0</v>
      </c>
      <c r="K176" s="189">
        <f t="shared" si="36"/>
        <v>-255.82106349858964</v>
      </c>
      <c r="L176" s="88">
        <f t="shared" si="32"/>
        <v>-557.43409736342687</v>
      </c>
      <c r="M176" s="89">
        <f t="shared" si="37"/>
        <v>-612.34880181013159</v>
      </c>
      <c r="N176" s="89">
        <f t="shared" si="38"/>
        <v>56970.797198189866</v>
      </c>
      <c r="O176" s="89">
        <f t="shared" si="39"/>
        <v>26145.386506741565</v>
      </c>
      <c r="P176" s="90">
        <f t="shared" si="33"/>
        <v>0.99095478139525828</v>
      </c>
      <c r="Q176" s="227">
        <v>-1.5282855883424418</v>
      </c>
      <c r="R176" s="90">
        <f t="shared" si="40"/>
        <v>9.5028068307154004E-2</v>
      </c>
      <c r="S176" s="90">
        <f t="shared" si="40"/>
        <v>7.593166326095295E-2</v>
      </c>
      <c r="T176" s="92">
        <v>2179</v>
      </c>
      <c r="U176" s="1">
        <v>52586</v>
      </c>
      <c r="V176" s="1">
        <v>24561.419897244279</v>
      </c>
      <c r="W176" s="196"/>
      <c r="X176" s="89">
        <v>0</v>
      </c>
      <c r="Y176" s="89">
        <f t="shared" si="41"/>
        <v>0</v>
      </c>
    </row>
    <row r="177" spans="2:25">
      <c r="B177" s="200">
        <v>3434</v>
      </c>
      <c r="C177" t="s">
        <v>204</v>
      </c>
      <c r="D177" s="1">
        <v>49025.508999999998</v>
      </c>
      <c r="E177" s="86">
        <f t="shared" si="34"/>
        <v>22133.41264108352</v>
      </c>
      <c r="F177" s="87">
        <f t="shared" si="28"/>
        <v>0.83889412304616395</v>
      </c>
      <c r="G177" s="189">
        <f t="shared" si="35"/>
        <v>2636.4561751731435</v>
      </c>
      <c r="H177" s="189">
        <f t="shared" si="29"/>
        <v>5839.7504280085122</v>
      </c>
      <c r="I177" s="189">
        <f t="shared" si="30"/>
        <v>564.82038849681953</v>
      </c>
      <c r="J177" s="88">
        <f t="shared" si="31"/>
        <v>1251.0771605204554</v>
      </c>
      <c r="K177" s="189">
        <f t="shared" si="36"/>
        <v>308.99932499822989</v>
      </c>
      <c r="L177" s="88">
        <f t="shared" si="32"/>
        <v>684.43350487107921</v>
      </c>
      <c r="M177" s="89">
        <f t="shared" si="37"/>
        <v>6524.1839328795913</v>
      </c>
      <c r="N177" s="89">
        <f t="shared" si="38"/>
        <v>55549.692932879589</v>
      </c>
      <c r="O177" s="89">
        <f t="shared" si="39"/>
        <v>25078.868141254894</v>
      </c>
      <c r="P177" s="90">
        <f t="shared" si="33"/>
        <v>0.95053191468979348</v>
      </c>
      <c r="Q177" s="227">
        <v>460.31331730648071</v>
      </c>
      <c r="R177" s="90">
        <f t="shared" si="40"/>
        <v>0.16300965507425152</v>
      </c>
      <c r="S177" s="90">
        <f t="shared" si="40"/>
        <v>0.16143447269717584</v>
      </c>
      <c r="T177" s="92">
        <v>2215</v>
      </c>
      <c r="U177" s="1">
        <v>42154</v>
      </c>
      <c r="V177" s="1">
        <v>19056.962025316454</v>
      </c>
      <c r="W177" s="196"/>
      <c r="X177" s="89">
        <v>0</v>
      </c>
      <c r="Y177" s="89">
        <f t="shared" si="41"/>
        <v>0</v>
      </c>
    </row>
    <row r="178" spans="2:25">
      <c r="B178" s="200">
        <v>3435</v>
      </c>
      <c r="C178" t="s">
        <v>205</v>
      </c>
      <c r="D178" s="1">
        <v>73473.466</v>
      </c>
      <c r="E178" s="86">
        <f t="shared" si="34"/>
        <v>20819.911022952678</v>
      </c>
      <c r="F178" s="87">
        <f t="shared" si="28"/>
        <v>0.78911016944037027</v>
      </c>
      <c r="G178" s="189">
        <f t="shared" si="35"/>
        <v>3450.8271784142653</v>
      </c>
      <c r="H178" s="189">
        <f t="shared" si="29"/>
        <v>12177.969112623943</v>
      </c>
      <c r="I178" s="189">
        <f t="shared" si="30"/>
        <v>1024.5459548426143</v>
      </c>
      <c r="J178" s="88">
        <f t="shared" si="31"/>
        <v>3615.622674639586</v>
      </c>
      <c r="K178" s="189">
        <f t="shared" si="36"/>
        <v>768.72489134402463</v>
      </c>
      <c r="L178" s="88">
        <f t="shared" si="32"/>
        <v>2712.8301415530627</v>
      </c>
      <c r="M178" s="89">
        <f t="shared" si="37"/>
        <v>14890.799254177005</v>
      </c>
      <c r="N178" s="89">
        <f t="shared" si="38"/>
        <v>88364.265254177008</v>
      </c>
      <c r="O178" s="89">
        <f t="shared" si="39"/>
        <v>25039.463092710968</v>
      </c>
      <c r="P178" s="90">
        <f t="shared" si="33"/>
        <v>0.94903839608161966</v>
      </c>
      <c r="Q178" s="227">
        <v>813.57732981694062</v>
      </c>
      <c r="R178" s="90">
        <f t="shared" si="40"/>
        <v>0.14777183116193332</v>
      </c>
      <c r="S178" s="90">
        <f t="shared" si="40"/>
        <v>0.14842231108891657</v>
      </c>
      <c r="T178" s="92">
        <v>3529</v>
      </c>
      <c r="U178" s="1">
        <v>64014</v>
      </c>
      <c r="V178" s="1">
        <v>18129.141886151232</v>
      </c>
      <c r="W178" s="196"/>
      <c r="X178" s="89">
        <v>0</v>
      </c>
      <c r="Y178" s="89">
        <f t="shared" si="41"/>
        <v>0</v>
      </c>
    </row>
    <row r="179" spans="2:25">
      <c r="B179" s="200">
        <v>3436</v>
      </c>
      <c r="C179" t="s">
        <v>206</v>
      </c>
      <c r="D179" s="1">
        <v>138493.095</v>
      </c>
      <c r="E179" s="86">
        <f t="shared" si="34"/>
        <v>24940.229605618584</v>
      </c>
      <c r="F179" s="87">
        <f t="shared" si="28"/>
        <v>0.94527727751933111</v>
      </c>
      <c r="G179" s="189">
        <f t="shared" si="35"/>
        <v>896.22965716140357</v>
      </c>
      <c r="H179" s="189">
        <f t="shared" si="29"/>
        <v>4976.7632862172741</v>
      </c>
      <c r="I179" s="189">
        <f t="shared" si="30"/>
        <v>0</v>
      </c>
      <c r="J179" s="88">
        <f t="shared" si="31"/>
        <v>0</v>
      </c>
      <c r="K179" s="189">
        <f t="shared" si="36"/>
        <v>-255.82106349858964</v>
      </c>
      <c r="L179" s="88">
        <f t="shared" si="32"/>
        <v>-1420.5743656076681</v>
      </c>
      <c r="M179" s="89">
        <f t="shared" si="37"/>
        <v>3556.1889206096057</v>
      </c>
      <c r="N179" s="89">
        <f t="shared" si="38"/>
        <v>142049.2839206096</v>
      </c>
      <c r="O179" s="89">
        <f t="shared" si="39"/>
        <v>25580.638199281395</v>
      </c>
      <c r="P179" s="90">
        <f t="shared" si="33"/>
        <v>0.96954985646067249</v>
      </c>
      <c r="Q179" s="227">
        <v>376.90006346393693</v>
      </c>
      <c r="R179" s="90">
        <f t="shared" si="40"/>
        <v>0.13178467233813038</v>
      </c>
      <c r="S179" s="90">
        <f t="shared" si="40"/>
        <v>0.13851056720345692</v>
      </c>
      <c r="T179" s="92">
        <v>5553</v>
      </c>
      <c r="U179" s="1">
        <v>122367</v>
      </c>
      <c r="V179" s="1">
        <v>21906.015037593985</v>
      </c>
      <c r="W179" s="196"/>
      <c r="X179" s="89">
        <v>0</v>
      </c>
      <c r="Y179" s="89">
        <f t="shared" si="41"/>
        <v>0</v>
      </c>
    </row>
    <row r="180" spans="2:25">
      <c r="B180" s="200">
        <v>3437</v>
      </c>
      <c r="C180" t="s">
        <v>207</v>
      </c>
      <c r="D180" s="1">
        <v>108734.03</v>
      </c>
      <c r="E180" s="86">
        <f t="shared" si="34"/>
        <v>19337.369731460076</v>
      </c>
      <c r="F180" s="87">
        <f t="shared" si="28"/>
        <v>0.73291932364653656</v>
      </c>
      <c r="G180" s="189">
        <f t="shared" si="35"/>
        <v>4370.0027791396788</v>
      </c>
      <c r="H180" s="189">
        <f t="shared" si="29"/>
        <v>24572.525627102412</v>
      </c>
      <c r="I180" s="189">
        <f t="shared" si="30"/>
        <v>1543.4354068650248</v>
      </c>
      <c r="J180" s="88">
        <f t="shared" si="31"/>
        <v>8678.7372928020341</v>
      </c>
      <c r="K180" s="189">
        <f t="shared" si="36"/>
        <v>1287.6143433664352</v>
      </c>
      <c r="L180" s="88">
        <f t="shared" si="32"/>
        <v>7240.2554527494649</v>
      </c>
      <c r="M180" s="89">
        <f t="shared" si="37"/>
        <v>31812.781079851877</v>
      </c>
      <c r="N180" s="89">
        <f t="shared" si="38"/>
        <v>140546.81107985188</v>
      </c>
      <c r="O180" s="89">
        <f t="shared" si="39"/>
        <v>24994.986853966187</v>
      </c>
      <c r="P180" s="90">
        <f t="shared" si="33"/>
        <v>0.94735267070780449</v>
      </c>
      <c r="Q180" s="227">
        <v>1304.4216177445851</v>
      </c>
      <c r="R180" s="90">
        <f t="shared" si="40"/>
        <v>0.17564283320178614</v>
      </c>
      <c r="S180" s="90">
        <f t="shared" si="40"/>
        <v>0.20345014190102814</v>
      </c>
      <c r="T180" s="92">
        <v>5623</v>
      </c>
      <c r="U180" s="1">
        <v>92489</v>
      </c>
      <c r="V180" s="1">
        <v>16068.276580959</v>
      </c>
      <c r="W180" s="196"/>
      <c r="X180" s="89">
        <v>0</v>
      </c>
      <c r="Y180" s="89">
        <f t="shared" si="41"/>
        <v>0</v>
      </c>
    </row>
    <row r="181" spans="2:25">
      <c r="B181" s="200">
        <v>3438</v>
      </c>
      <c r="C181" t="s">
        <v>208</v>
      </c>
      <c r="D181" s="1">
        <v>72554.368000000002</v>
      </c>
      <c r="E181" s="86">
        <f t="shared" si="34"/>
        <v>23195.130434782608</v>
      </c>
      <c r="F181" s="87">
        <f t="shared" si="28"/>
        <v>0.8791350398858232</v>
      </c>
      <c r="G181" s="189">
        <f t="shared" si="35"/>
        <v>1978.1911430797086</v>
      </c>
      <c r="H181" s="189">
        <f t="shared" si="29"/>
        <v>6187.7818955533285</v>
      </c>
      <c r="I181" s="189">
        <f t="shared" si="30"/>
        <v>193.21916070213865</v>
      </c>
      <c r="J181" s="88">
        <f t="shared" si="31"/>
        <v>604.3895346762896</v>
      </c>
      <c r="K181" s="189">
        <f t="shared" si="36"/>
        <v>-62.601902796450986</v>
      </c>
      <c r="L181" s="88">
        <f t="shared" si="32"/>
        <v>-195.81875194729867</v>
      </c>
      <c r="M181" s="89">
        <f t="shared" si="37"/>
        <v>5991.9631436060299</v>
      </c>
      <c r="N181" s="89">
        <f t="shared" si="38"/>
        <v>78546.331143606032</v>
      </c>
      <c r="O181" s="89">
        <f t="shared" si="39"/>
        <v>25110.719675065866</v>
      </c>
      <c r="P181" s="90">
        <f t="shared" si="33"/>
        <v>0.95173914219498323</v>
      </c>
      <c r="Q181" s="227">
        <v>415.31247080120374</v>
      </c>
      <c r="R181" s="90">
        <f t="shared" si="40"/>
        <v>8.5704400915797535E-2</v>
      </c>
      <c r="S181" s="90">
        <f t="shared" si="40"/>
        <v>8.2580571117766052E-2</v>
      </c>
      <c r="T181" s="92">
        <v>3128</v>
      </c>
      <c r="U181" s="1">
        <v>66827</v>
      </c>
      <c r="V181" s="1">
        <v>21425.77749278615</v>
      </c>
      <c r="W181" s="196"/>
      <c r="X181" s="89">
        <v>0</v>
      </c>
      <c r="Y181" s="89">
        <f t="shared" si="41"/>
        <v>0</v>
      </c>
    </row>
    <row r="182" spans="2:25">
      <c r="B182" s="200">
        <v>3439</v>
      </c>
      <c r="C182" t="s">
        <v>209</v>
      </c>
      <c r="D182" s="1">
        <v>96971.394</v>
      </c>
      <c r="E182" s="86">
        <f t="shared" si="34"/>
        <v>21806.025185518327</v>
      </c>
      <c r="F182" s="87">
        <f t="shared" si="28"/>
        <v>0.82648557959711222</v>
      </c>
      <c r="G182" s="189">
        <f t="shared" si="35"/>
        <v>2839.4363976235632</v>
      </c>
      <c r="H182" s="189">
        <f t="shared" si="29"/>
        <v>12626.973660231984</v>
      </c>
      <c r="I182" s="189">
        <f t="shared" si="30"/>
        <v>679.40599794463697</v>
      </c>
      <c r="J182" s="88">
        <f t="shared" si="31"/>
        <v>3021.3184728598007</v>
      </c>
      <c r="K182" s="189">
        <f t="shared" si="36"/>
        <v>423.58493444604733</v>
      </c>
      <c r="L182" s="88">
        <f t="shared" si="32"/>
        <v>1883.6822034815725</v>
      </c>
      <c r="M182" s="89">
        <f t="shared" si="37"/>
        <v>14510.655863713557</v>
      </c>
      <c r="N182" s="89">
        <f t="shared" si="38"/>
        <v>111482.04986371356</v>
      </c>
      <c r="O182" s="89">
        <f t="shared" si="39"/>
        <v>25069.04651758794</v>
      </c>
      <c r="P182" s="90">
        <f t="shared" si="33"/>
        <v>0.95015965838632199</v>
      </c>
      <c r="Q182" s="227">
        <v>482.59868526948048</v>
      </c>
      <c r="R182" s="90">
        <f t="shared" si="40"/>
        <v>9.6415743295192438E-2</v>
      </c>
      <c r="S182" s="90">
        <f t="shared" si="40"/>
        <v>8.8032982946184973E-2</v>
      </c>
      <c r="T182" s="92">
        <v>4447</v>
      </c>
      <c r="U182" s="1">
        <v>88444</v>
      </c>
      <c r="V182" s="1">
        <v>20041.694992068886</v>
      </c>
      <c r="W182" s="196"/>
      <c r="X182" s="89">
        <v>0</v>
      </c>
      <c r="Y182" s="89">
        <f t="shared" si="41"/>
        <v>0</v>
      </c>
    </row>
    <row r="183" spans="2:25">
      <c r="B183" s="200">
        <v>3440</v>
      </c>
      <c r="C183" t="s">
        <v>210</v>
      </c>
      <c r="D183" s="1">
        <v>121450.219</v>
      </c>
      <c r="E183" s="86">
        <f t="shared" si="34"/>
        <v>23656.061355668095</v>
      </c>
      <c r="F183" s="87">
        <f t="shared" si="28"/>
        <v>0.89660510864256615</v>
      </c>
      <c r="G183" s="189">
        <f t="shared" si="35"/>
        <v>1692.413972130707</v>
      </c>
      <c r="H183" s="189">
        <f t="shared" si="29"/>
        <v>8688.8533329190504</v>
      </c>
      <c r="I183" s="189">
        <f t="shared" si="30"/>
        <v>31.893338392218354</v>
      </c>
      <c r="J183" s="88">
        <f t="shared" si="31"/>
        <v>163.74039930564902</v>
      </c>
      <c r="K183" s="189">
        <f t="shared" si="36"/>
        <v>-223.92772510637127</v>
      </c>
      <c r="L183" s="88">
        <f t="shared" si="32"/>
        <v>-1149.6449406961101</v>
      </c>
      <c r="M183" s="89">
        <f t="shared" si="37"/>
        <v>7539.2083922229403</v>
      </c>
      <c r="N183" s="89">
        <f t="shared" si="38"/>
        <v>128989.42739222293</v>
      </c>
      <c r="O183" s="89">
        <f t="shared" si="39"/>
        <v>25124.54760269243</v>
      </c>
      <c r="P183" s="90">
        <f t="shared" si="33"/>
        <v>0.95226324425768549</v>
      </c>
      <c r="Q183" s="227">
        <v>400.21902827152735</v>
      </c>
      <c r="R183" s="90">
        <f t="shared" si="40"/>
        <v>6.4717703475120084E-2</v>
      </c>
      <c r="S183" s="90">
        <f t="shared" si="40"/>
        <v>6.2643847410696354E-2</v>
      </c>
      <c r="T183" s="92">
        <v>5134</v>
      </c>
      <c r="U183" s="1">
        <v>114068</v>
      </c>
      <c r="V183" s="1">
        <v>22261.514441842311</v>
      </c>
      <c r="W183" s="196"/>
      <c r="X183" s="89">
        <v>0</v>
      </c>
      <c r="Y183" s="89">
        <f t="shared" si="41"/>
        <v>0</v>
      </c>
    </row>
    <row r="184" spans="2:25">
      <c r="B184" s="200">
        <v>3441</v>
      </c>
      <c r="C184" t="s">
        <v>211</v>
      </c>
      <c r="D184" s="1">
        <v>138092.41899999999</v>
      </c>
      <c r="E184" s="86">
        <f t="shared" si="34"/>
        <v>22366.766925817945</v>
      </c>
      <c r="F184" s="87">
        <f t="shared" si="28"/>
        <v>0.84773864879670213</v>
      </c>
      <c r="G184" s="189">
        <f t="shared" si="35"/>
        <v>2491.7765186377997</v>
      </c>
      <c r="H184" s="189">
        <f t="shared" si="29"/>
        <v>15384.228226069774</v>
      </c>
      <c r="I184" s="189">
        <f t="shared" si="30"/>
        <v>483.14638883977074</v>
      </c>
      <c r="J184" s="88">
        <f t="shared" si="31"/>
        <v>2982.9458046967443</v>
      </c>
      <c r="K184" s="189">
        <f t="shared" si="36"/>
        <v>227.3253253411811</v>
      </c>
      <c r="L184" s="88">
        <f t="shared" si="32"/>
        <v>1403.5065586564519</v>
      </c>
      <c r="M184" s="89">
        <f t="shared" si="37"/>
        <v>16787.734784726224</v>
      </c>
      <c r="N184" s="89">
        <f t="shared" si="38"/>
        <v>154880.15378472622</v>
      </c>
      <c r="O184" s="89">
        <f t="shared" si="39"/>
        <v>25085.868769796925</v>
      </c>
      <c r="P184" s="90">
        <f t="shared" si="33"/>
        <v>0.95079725046230956</v>
      </c>
      <c r="Q184" s="227">
        <v>1312.4397954944507</v>
      </c>
      <c r="R184" s="90">
        <f t="shared" si="40"/>
        <v>0.1045802924378889</v>
      </c>
      <c r="S184" s="90">
        <f t="shared" si="40"/>
        <v>0.10511701755569136</v>
      </c>
      <c r="T184" s="92">
        <v>6174</v>
      </c>
      <c r="U184" s="1">
        <v>125018</v>
      </c>
      <c r="V184" s="1">
        <v>20239.27472883277</v>
      </c>
      <c r="W184" s="196"/>
      <c r="X184" s="89">
        <v>0</v>
      </c>
      <c r="Y184" s="89">
        <f t="shared" si="41"/>
        <v>0</v>
      </c>
    </row>
    <row r="185" spans="2:25">
      <c r="B185" s="200">
        <v>3442</v>
      </c>
      <c r="C185" t="s">
        <v>212</v>
      </c>
      <c r="D185" s="1">
        <v>317568.91899999999</v>
      </c>
      <c r="E185" s="86">
        <f t="shared" si="34"/>
        <v>21418.285492682269</v>
      </c>
      <c r="F185" s="87">
        <f t="shared" si="28"/>
        <v>0.81178958332818929</v>
      </c>
      <c r="G185" s="189">
        <f t="shared" si="35"/>
        <v>3079.8350071819186</v>
      </c>
      <c r="H185" s="189">
        <f t="shared" si="29"/>
        <v>45664.713651486309</v>
      </c>
      <c r="I185" s="189">
        <f t="shared" si="30"/>
        <v>815.11489043725715</v>
      </c>
      <c r="J185" s="88">
        <f t="shared" si="31"/>
        <v>12085.708480513211</v>
      </c>
      <c r="K185" s="189">
        <f t="shared" si="36"/>
        <v>559.29382693866751</v>
      </c>
      <c r="L185" s="88">
        <f t="shared" si="32"/>
        <v>8292.6495720196235</v>
      </c>
      <c r="M185" s="89">
        <f t="shared" si="37"/>
        <v>53957.363223505934</v>
      </c>
      <c r="N185" s="89">
        <f t="shared" si="38"/>
        <v>371526.2822235059</v>
      </c>
      <c r="O185" s="89">
        <f t="shared" si="39"/>
        <v>25057.414326802853</v>
      </c>
      <c r="P185" s="90">
        <f t="shared" si="33"/>
        <v>0.94971877849825403</v>
      </c>
      <c r="Q185" s="227">
        <v>-211.64516033267137</v>
      </c>
      <c r="R185" s="90">
        <f t="shared" si="40"/>
        <v>0.11609398810695305</v>
      </c>
      <c r="S185" s="90">
        <f t="shared" si="40"/>
        <v>0.11707255570966377</v>
      </c>
      <c r="T185" s="92">
        <v>14827</v>
      </c>
      <c r="U185" s="1">
        <v>284536</v>
      </c>
      <c r="V185" s="1">
        <v>19173.584905660377</v>
      </c>
      <c r="W185" s="196"/>
      <c r="X185" s="89">
        <v>0</v>
      </c>
      <c r="Y185" s="89">
        <f t="shared" si="41"/>
        <v>0</v>
      </c>
    </row>
    <row r="186" spans="2:25">
      <c r="B186" s="200">
        <v>3443</v>
      </c>
      <c r="C186" t="s">
        <v>213</v>
      </c>
      <c r="D186" s="1">
        <v>283364.52100000001</v>
      </c>
      <c r="E186" s="86">
        <f t="shared" si="34"/>
        <v>20760.826507436443</v>
      </c>
      <c r="F186" s="87">
        <f t="shared" si="28"/>
        <v>0.78687076543912748</v>
      </c>
      <c r="G186" s="189">
        <f t="shared" si="35"/>
        <v>3487.4595780343311</v>
      </c>
      <c r="H186" s="189">
        <f t="shared" si="29"/>
        <v>47600.335780590583</v>
      </c>
      <c r="I186" s="189">
        <f t="shared" si="30"/>
        <v>1045.2255352732966</v>
      </c>
      <c r="J186" s="88">
        <f t="shared" si="31"/>
        <v>14266.283330945225</v>
      </c>
      <c r="K186" s="189">
        <f t="shared" si="36"/>
        <v>789.40447177470696</v>
      </c>
      <c r="L186" s="88">
        <f t="shared" si="32"/>
        <v>10774.581635252975</v>
      </c>
      <c r="M186" s="89">
        <f t="shared" si="37"/>
        <v>58374.917415843556</v>
      </c>
      <c r="N186" s="89">
        <f t="shared" si="38"/>
        <v>341739.43841584359</v>
      </c>
      <c r="O186" s="89">
        <f t="shared" si="39"/>
        <v>25037.690557245482</v>
      </c>
      <c r="P186" s="90">
        <f t="shared" si="33"/>
        <v>0.94897121396158235</v>
      </c>
      <c r="Q186" s="227">
        <v>3117.0841024090696</v>
      </c>
      <c r="R186" s="90">
        <f t="shared" si="40"/>
        <v>0.15748752501940283</v>
      </c>
      <c r="S186" s="90">
        <f t="shared" si="40"/>
        <v>0.16104928603125823</v>
      </c>
      <c r="T186" s="92">
        <v>13649</v>
      </c>
      <c r="U186" s="1">
        <v>244810</v>
      </c>
      <c r="V186" s="1">
        <v>17881.08976700022</v>
      </c>
      <c r="W186" s="196"/>
      <c r="X186" s="89">
        <v>0</v>
      </c>
      <c r="Y186" s="89">
        <f t="shared" si="41"/>
        <v>0</v>
      </c>
    </row>
    <row r="187" spans="2:25">
      <c r="B187" s="200">
        <v>3446</v>
      </c>
      <c r="C187" t="s">
        <v>214</v>
      </c>
      <c r="D187" s="1">
        <v>310226.72100000002</v>
      </c>
      <c r="E187" s="86">
        <f t="shared" si="34"/>
        <v>22710.594509516839</v>
      </c>
      <c r="F187" s="87">
        <f t="shared" si="28"/>
        <v>0.86077030116696429</v>
      </c>
      <c r="G187" s="189">
        <f t="shared" si="35"/>
        <v>2278.6034167444855</v>
      </c>
      <c r="H187" s="189">
        <f t="shared" si="29"/>
        <v>31125.722672729669</v>
      </c>
      <c r="I187" s="189">
        <f t="shared" si="30"/>
        <v>362.80673454515778</v>
      </c>
      <c r="J187" s="88">
        <f t="shared" si="31"/>
        <v>4955.9399938868555</v>
      </c>
      <c r="K187" s="189">
        <f t="shared" si="36"/>
        <v>106.98567104656814</v>
      </c>
      <c r="L187" s="88">
        <f t="shared" si="32"/>
        <v>1461.4242664961207</v>
      </c>
      <c r="M187" s="89">
        <f t="shared" si="37"/>
        <v>32587.14693922579</v>
      </c>
      <c r="N187" s="89">
        <f t="shared" si="38"/>
        <v>342813.86793922581</v>
      </c>
      <c r="O187" s="89">
        <f t="shared" si="39"/>
        <v>25096.183597307892</v>
      </c>
      <c r="P187" s="90">
        <f t="shared" si="33"/>
        <v>0.95118820003341742</v>
      </c>
      <c r="Q187" s="227">
        <v>1424.7165287162461</v>
      </c>
      <c r="R187" s="90">
        <f t="shared" si="40"/>
        <v>0.11855084424926182</v>
      </c>
      <c r="S187" s="90">
        <f t="shared" si="40"/>
        <v>0.113064540694013</v>
      </c>
      <c r="T187" s="92">
        <v>13660</v>
      </c>
      <c r="U187" s="1">
        <v>277347</v>
      </c>
      <c r="V187" s="1">
        <v>20403.663650408296</v>
      </c>
      <c r="W187" s="196"/>
      <c r="X187" s="89">
        <v>0</v>
      </c>
      <c r="Y187" s="89">
        <f t="shared" si="41"/>
        <v>0</v>
      </c>
    </row>
    <row r="188" spans="2:25">
      <c r="B188" s="200">
        <v>3447</v>
      </c>
      <c r="C188" t="s">
        <v>215</v>
      </c>
      <c r="D188" s="1">
        <v>103951.95600000001</v>
      </c>
      <c r="E188" s="86">
        <f t="shared" si="34"/>
        <v>18572.798999463997</v>
      </c>
      <c r="F188" s="87">
        <f t="shared" si="28"/>
        <v>0.70394078770517554</v>
      </c>
      <c r="G188" s="189">
        <f t="shared" si="35"/>
        <v>4844.0366329772469</v>
      </c>
      <c r="H188" s="189">
        <f t="shared" si="29"/>
        <v>27112.07303477365</v>
      </c>
      <c r="I188" s="189">
        <f t="shared" si="30"/>
        <v>1811.0351630636521</v>
      </c>
      <c r="J188" s="88">
        <f t="shared" si="31"/>
        <v>10136.363807667261</v>
      </c>
      <c r="K188" s="189">
        <f t="shared" si="36"/>
        <v>1555.2140995650625</v>
      </c>
      <c r="L188" s="88">
        <f t="shared" si="32"/>
        <v>8704.5333152656549</v>
      </c>
      <c r="M188" s="89">
        <f t="shared" si="37"/>
        <v>35816.606350039307</v>
      </c>
      <c r="N188" s="89">
        <f t="shared" si="38"/>
        <v>139768.56235003931</v>
      </c>
      <c r="O188" s="89">
        <f t="shared" si="39"/>
        <v>24972.049732006308</v>
      </c>
      <c r="P188" s="90">
        <f t="shared" si="33"/>
        <v>0.94648331462956381</v>
      </c>
      <c r="Q188" s="227">
        <v>1370.862015564031</v>
      </c>
      <c r="R188" s="90">
        <f t="shared" si="40"/>
        <v>0.14993645877121181</v>
      </c>
      <c r="S188" s="90">
        <f t="shared" si="40"/>
        <v>0.14788190015271738</v>
      </c>
      <c r="T188" s="92">
        <v>5597</v>
      </c>
      <c r="U188" s="1">
        <v>90398</v>
      </c>
      <c r="V188" s="1">
        <v>16180.060855557545</v>
      </c>
      <c r="W188" s="196"/>
      <c r="X188" s="89">
        <v>0</v>
      </c>
      <c r="Y188" s="89">
        <f t="shared" si="41"/>
        <v>0</v>
      </c>
    </row>
    <row r="189" spans="2:25">
      <c r="B189" s="200">
        <v>3448</v>
      </c>
      <c r="C189" t="s">
        <v>216</v>
      </c>
      <c r="D189" s="1">
        <v>132619.049</v>
      </c>
      <c r="E189" s="86">
        <f t="shared" si="34"/>
        <v>20265.747096577015</v>
      </c>
      <c r="F189" s="87">
        <f t="shared" si="28"/>
        <v>0.76810641061748441</v>
      </c>
      <c r="G189" s="189">
        <f t="shared" si="35"/>
        <v>3794.4088127671762</v>
      </c>
      <c r="H189" s="189">
        <f t="shared" si="29"/>
        <v>24830.611270748399</v>
      </c>
      <c r="I189" s="189">
        <f t="shared" si="30"/>
        <v>1218.503329074096</v>
      </c>
      <c r="J189" s="88">
        <f t="shared" si="31"/>
        <v>7973.8857854608841</v>
      </c>
      <c r="K189" s="189">
        <f t="shared" si="36"/>
        <v>962.68226557550634</v>
      </c>
      <c r="L189" s="88">
        <f t="shared" si="32"/>
        <v>6299.7927459261136</v>
      </c>
      <c r="M189" s="89">
        <f t="shared" si="37"/>
        <v>31130.404016674511</v>
      </c>
      <c r="N189" s="89">
        <f t="shared" si="38"/>
        <v>163749.4530166745</v>
      </c>
      <c r="O189" s="89">
        <f t="shared" si="39"/>
        <v>25022.8381749197</v>
      </c>
      <c r="P189" s="90">
        <f t="shared" si="33"/>
        <v>0.94840828331693305</v>
      </c>
      <c r="Q189" s="227">
        <v>1355.2226703717824</v>
      </c>
      <c r="R189" s="90">
        <f t="shared" si="40"/>
        <v>0.16842918186463673</v>
      </c>
      <c r="S189" s="90">
        <f t="shared" si="40"/>
        <v>0.16235849235005873</v>
      </c>
      <c r="T189" s="92">
        <v>6544</v>
      </c>
      <c r="U189" s="1">
        <v>113502</v>
      </c>
      <c r="V189" s="1">
        <v>17435.023041474655</v>
      </c>
      <c r="W189" s="196"/>
      <c r="X189" s="89">
        <v>0</v>
      </c>
      <c r="Y189" s="89">
        <f t="shared" si="41"/>
        <v>0</v>
      </c>
    </row>
    <row r="190" spans="2:25">
      <c r="B190" s="200">
        <v>3449</v>
      </c>
      <c r="C190" t="s">
        <v>217</v>
      </c>
      <c r="D190" s="1">
        <v>63389.587</v>
      </c>
      <c r="E190" s="86">
        <f t="shared" si="34"/>
        <v>22462.645995747695</v>
      </c>
      <c r="F190" s="87">
        <f t="shared" si="28"/>
        <v>0.85137262922220158</v>
      </c>
      <c r="G190" s="189">
        <f t="shared" si="35"/>
        <v>2432.3314952813553</v>
      </c>
      <c r="H190" s="189">
        <f t="shared" si="29"/>
        <v>6864.0394796839846</v>
      </c>
      <c r="I190" s="189">
        <f t="shared" si="30"/>
        <v>449.58871436435834</v>
      </c>
      <c r="J190" s="88">
        <f t="shared" si="31"/>
        <v>1268.7393519362192</v>
      </c>
      <c r="K190" s="189">
        <f t="shared" si="36"/>
        <v>193.7676508657687</v>
      </c>
      <c r="L190" s="88">
        <f t="shared" si="32"/>
        <v>546.8123107431993</v>
      </c>
      <c r="M190" s="89">
        <f t="shared" si="37"/>
        <v>7410.8517904271839</v>
      </c>
      <c r="N190" s="89">
        <f t="shared" si="38"/>
        <v>70800.438790427186</v>
      </c>
      <c r="O190" s="89">
        <f t="shared" si="39"/>
        <v>25088.745141894822</v>
      </c>
      <c r="P190" s="90">
        <f t="shared" si="33"/>
        <v>0.95090626987507465</v>
      </c>
      <c r="Q190" s="227">
        <v>358.80094898369225</v>
      </c>
      <c r="R190" s="90">
        <f t="shared" si="40"/>
        <v>9.6705657439446355E-2</v>
      </c>
      <c r="S190" s="90">
        <f t="shared" si="40"/>
        <v>0.10214643674637468</v>
      </c>
      <c r="T190" s="92">
        <v>2822</v>
      </c>
      <c r="U190" s="1">
        <v>57800</v>
      </c>
      <c r="V190" s="1">
        <v>20380.818053596617</v>
      </c>
      <c r="W190" s="196"/>
      <c r="X190" s="89">
        <v>0</v>
      </c>
      <c r="Y190" s="89">
        <f t="shared" si="41"/>
        <v>0</v>
      </c>
    </row>
    <row r="191" spans="2:25">
      <c r="B191" s="200">
        <v>3450</v>
      </c>
      <c r="C191" t="s">
        <v>218</v>
      </c>
      <c r="D191" s="1">
        <v>24693.991000000002</v>
      </c>
      <c r="E191" s="86">
        <f t="shared" si="34"/>
        <v>19692.177830940993</v>
      </c>
      <c r="F191" s="87">
        <f t="shared" si="28"/>
        <v>0.74636715630977601</v>
      </c>
      <c r="G191" s="189">
        <f t="shared" si="35"/>
        <v>4150.0217574615099</v>
      </c>
      <c r="H191" s="189">
        <f t="shared" si="29"/>
        <v>5204.1272838567338</v>
      </c>
      <c r="I191" s="189">
        <f t="shared" si="30"/>
        <v>1419.2525720467038</v>
      </c>
      <c r="J191" s="88">
        <f t="shared" si="31"/>
        <v>1779.7427253465667</v>
      </c>
      <c r="K191" s="189">
        <f t="shared" si="36"/>
        <v>1163.4315085481142</v>
      </c>
      <c r="L191" s="88">
        <f t="shared" si="32"/>
        <v>1458.9431117193351</v>
      </c>
      <c r="M191" s="89">
        <f t="shared" si="37"/>
        <v>6663.0703955760691</v>
      </c>
      <c r="N191" s="89">
        <f t="shared" si="38"/>
        <v>31357.061395576071</v>
      </c>
      <c r="O191" s="89">
        <f t="shared" si="39"/>
        <v>25005.631096950616</v>
      </c>
      <c r="P191" s="90">
        <f t="shared" si="33"/>
        <v>0.94775610568770174</v>
      </c>
      <c r="Q191" s="227">
        <v>299.75169901684058</v>
      </c>
      <c r="R191" s="90">
        <f t="shared" si="40"/>
        <v>7.970753355778068E-2</v>
      </c>
      <c r="S191" s="90">
        <f t="shared" si="40"/>
        <v>0.17614074229659366</v>
      </c>
      <c r="T191" s="92">
        <v>1254</v>
      </c>
      <c r="U191" s="1">
        <v>22871</v>
      </c>
      <c r="V191" s="1">
        <v>16743.045387994145</v>
      </c>
      <c r="W191" s="196"/>
      <c r="X191" s="89">
        <v>0</v>
      </c>
      <c r="Y191" s="89">
        <f t="shared" si="41"/>
        <v>0</v>
      </c>
    </row>
    <row r="192" spans="2:25">
      <c r="B192" s="200">
        <v>3451</v>
      </c>
      <c r="C192" t="s">
        <v>219</v>
      </c>
      <c r="D192" s="1">
        <v>146654.78899999999</v>
      </c>
      <c r="E192" s="86">
        <f t="shared" si="34"/>
        <v>22719.564523625097</v>
      </c>
      <c r="F192" s="87">
        <f t="shared" si="28"/>
        <v>0.8611102800143785</v>
      </c>
      <c r="G192" s="189">
        <f t="shared" si="35"/>
        <v>2273.042007997366</v>
      </c>
      <c r="H192" s="189">
        <f t="shared" si="29"/>
        <v>14672.486161622997</v>
      </c>
      <c r="I192" s="189">
        <f t="shared" si="30"/>
        <v>359.66722960726764</v>
      </c>
      <c r="J192" s="88">
        <f t="shared" si="31"/>
        <v>2321.6519671149126</v>
      </c>
      <c r="K192" s="189">
        <f t="shared" si="36"/>
        <v>103.84616610867801</v>
      </c>
      <c r="L192" s="88">
        <f t="shared" si="32"/>
        <v>670.32700223151653</v>
      </c>
      <c r="M192" s="89">
        <f t="shared" si="37"/>
        <v>15342.813163854515</v>
      </c>
      <c r="N192" s="89">
        <f t="shared" si="38"/>
        <v>161997.60216385449</v>
      </c>
      <c r="O192" s="89">
        <f t="shared" si="39"/>
        <v>25096.45269773114</v>
      </c>
      <c r="P192" s="90">
        <f t="shared" si="33"/>
        <v>0.95119839939883988</v>
      </c>
      <c r="Q192" s="227">
        <v>728.97476752293369</v>
      </c>
      <c r="R192" s="90">
        <f t="shared" si="40"/>
        <v>9.4855422586208105E-2</v>
      </c>
      <c r="S192" s="90">
        <f t="shared" si="40"/>
        <v>0.11300407172900052</v>
      </c>
      <c r="T192" s="92">
        <v>6455</v>
      </c>
      <c r="U192" s="1">
        <v>133949</v>
      </c>
      <c r="V192" s="1">
        <v>20412.831453825052</v>
      </c>
      <c r="W192" s="196"/>
      <c r="X192" s="89">
        <v>0</v>
      </c>
      <c r="Y192" s="89">
        <f t="shared" si="41"/>
        <v>0</v>
      </c>
    </row>
    <row r="193" spans="2:28">
      <c r="B193" s="200">
        <v>3452</v>
      </c>
      <c r="C193" t="s">
        <v>220</v>
      </c>
      <c r="D193" s="1">
        <v>51885.864999999998</v>
      </c>
      <c r="E193" s="86">
        <f t="shared" si="34"/>
        <v>24223.092903828197</v>
      </c>
      <c r="F193" s="87">
        <f t="shared" si="28"/>
        <v>0.9180965722973996</v>
      </c>
      <c r="G193" s="189">
        <f t="shared" si="35"/>
        <v>1340.8544122714434</v>
      </c>
      <c r="H193" s="189">
        <f t="shared" si="29"/>
        <v>2872.1101510854319</v>
      </c>
      <c r="I193" s="189">
        <f t="shared" si="30"/>
        <v>0</v>
      </c>
      <c r="J193" s="88">
        <f t="shared" si="31"/>
        <v>0</v>
      </c>
      <c r="K193" s="189">
        <f t="shared" si="36"/>
        <v>-255.82106349858964</v>
      </c>
      <c r="L193" s="88">
        <f t="shared" si="32"/>
        <v>-547.96871801397901</v>
      </c>
      <c r="M193" s="89">
        <f t="shared" si="37"/>
        <v>2324.1414330714529</v>
      </c>
      <c r="N193" s="89">
        <f t="shared" si="38"/>
        <v>54210.006433071452</v>
      </c>
      <c r="O193" s="89">
        <f t="shared" si="39"/>
        <v>25308.126252601054</v>
      </c>
      <c r="P193" s="90">
        <f t="shared" si="33"/>
        <v>0.95922118847633875</v>
      </c>
      <c r="Q193" s="227">
        <v>-756.57010195810517</v>
      </c>
      <c r="R193" s="90">
        <f t="shared" si="40"/>
        <v>0.10985807486631012</v>
      </c>
      <c r="S193" s="90">
        <f t="shared" si="40"/>
        <v>9.431384412588556E-2</v>
      </c>
      <c r="T193" s="92">
        <v>2142</v>
      </c>
      <c r="U193" s="1">
        <v>46750</v>
      </c>
      <c r="V193" s="1">
        <v>22135.416666666668</v>
      </c>
      <c r="W193" s="196"/>
      <c r="X193" s="89">
        <v>0</v>
      </c>
      <c r="Y193" s="89">
        <f t="shared" si="41"/>
        <v>0</v>
      </c>
    </row>
    <row r="194" spans="2:28">
      <c r="B194" s="200">
        <v>3453</v>
      </c>
      <c r="C194" t="s">
        <v>221</v>
      </c>
      <c r="D194" s="1">
        <v>82093.801999999996</v>
      </c>
      <c r="E194" s="86">
        <f t="shared" si="34"/>
        <v>24794.262156448203</v>
      </c>
      <c r="F194" s="87">
        <f t="shared" si="28"/>
        <v>0.93974486201473872</v>
      </c>
      <c r="G194" s="189">
        <f t="shared" si="35"/>
        <v>986.72947564703964</v>
      </c>
      <c r="H194" s="189">
        <f t="shared" si="29"/>
        <v>3267.061293867348</v>
      </c>
      <c r="I194" s="189">
        <f t="shared" si="30"/>
        <v>0</v>
      </c>
      <c r="J194" s="88">
        <f t="shared" si="31"/>
        <v>0</v>
      </c>
      <c r="K194" s="189">
        <f t="shared" si="36"/>
        <v>-255.82106349858964</v>
      </c>
      <c r="L194" s="88">
        <f t="shared" si="32"/>
        <v>-847.02354124383032</v>
      </c>
      <c r="M194" s="89">
        <f t="shared" si="37"/>
        <v>2420.0377526235179</v>
      </c>
      <c r="N194" s="89">
        <f t="shared" si="38"/>
        <v>84513.83975262352</v>
      </c>
      <c r="O194" s="89">
        <f t="shared" si="39"/>
        <v>25525.170568596652</v>
      </c>
      <c r="P194" s="90">
        <f t="shared" si="33"/>
        <v>0.9674475385689274</v>
      </c>
      <c r="Q194" s="227">
        <v>15.249949920596919</v>
      </c>
      <c r="R194" s="90">
        <f t="shared" si="40"/>
        <v>7.0337318609108287E-2</v>
      </c>
      <c r="S194" s="90">
        <f t="shared" si="40"/>
        <v>6.6134846503424674E-2</v>
      </c>
      <c r="T194" s="92">
        <v>3311</v>
      </c>
      <c r="U194" s="1">
        <v>76699</v>
      </c>
      <c r="V194" s="1">
        <v>23256.215888417224</v>
      </c>
      <c r="W194" s="196"/>
      <c r="X194" s="89">
        <v>0</v>
      </c>
      <c r="Y194" s="89">
        <f t="shared" si="41"/>
        <v>0</v>
      </c>
    </row>
    <row r="195" spans="2:28" ht="32.1" customHeight="1">
      <c r="B195" s="200">
        <v>3454</v>
      </c>
      <c r="C195" t="s">
        <v>222</v>
      </c>
      <c r="D195" s="1">
        <v>42620.576999999997</v>
      </c>
      <c r="E195" s="86">
        <f t="shared" si="34"/>
        <v>25862.000606796115</v>
      </c>
      <c r="F195" s="87">
        <f t="shared" si="28"/>
        <v>0.98021397201925142</v>
      </c>
      <c r="G195" s="189">
        <f t="shared" si="35"/>
        <v>324.73163643133449</v>
      </c>
      <c r="H195" s="189">
        <f t="shared" si="29"/>
        <v>535.15773683883924</v>
      </c>
      <c r="I195" s="189">
        <f t="shared" si="30"/>
        <v>0</v>
      </c>
      <c r="J195" s="88">
        <f t="shared" si="31"/>
        <v>0</v>
      </c>
      <c r="K195" s="189">
        <f t="shared" si="36"/>
        <v>-255.82106349858964</v>
      </c>
      <c r="L195" s="88">
        <f t="shared" si="32"/>
        <v>-421.59311264567572</v>
      </c>
      <c r="M195" s="89">
        <f t="shared" si="37"/>
        <v>113.56462419316352</v>
      </c>
      <c r="N195" s="89">
        <f t="shared" si="38"/>
        <v>42734.141624193158</v>
      </c>
      <c r="O195" s="89">
        <f t="shared" si="39"/>
        <v>25930.911179728861</v>
      </c>
      <c r="P195" s="90">
        <f t="shared" si="33"/>
        <v>0.98282580037064238</v>
      </c>
      <c r="Q195" s="227">
        <v>178.87656173033639</v>
      </c>
      <c r="R195" s="93">
        <f t="shared" si="40"/>
        <v>6.9149533413606204E-2</v>
      </c>
      <c r="S195" s="93">
        <f t="shared" si="40"/>
        <v>6.7203266059091216E-2</v>
      </c>
      <c r="T195" s="92">
        <v>1648</v>
      </c>
      <c r="U195" s="1">
        <v>39864</v>
      </c>
      <c r="V195" s="1">
        <v>24233.434650455925</v>
      </c>
      <c r="W195" s="196"/>
      <c r="X195" s="89">
        <v>0</v>
      </c>
      <c r="Y195" s="89">
        <f t="shared" si="41"/>
        <v>0</v>
      </c>
      <c r="Z195" s="190"/>
      <c r="AB195" s="46"/>
    </row>
    <row r="196" spans="2:28">
      <c r="B196" s="200">
        <v>3901</v>
      </c>
      <c r="C196" t="s">
        <v>223</v>
      </c>
      <c r="D196" s="1">
        <v>620854.48600000003</v>
      </c>
      <c r="E196" s="86">
        <f t="shared" si="34"/>
        <v>22142.533114590391</v>
      </c>
      <c r="F196" s="87">
        <f t="shared" si="28"/>
        <v>0.83923980456163494</v>
      </c>
      <c r="G196" s="189">
        <f t="shared" si="35"/>
        <v>2630.8014815988831</v>
      </c>
      <c r="H196" s="189">
        <f t="shared" si="29"/>
        <v>73765.042742551086</v>
      </c>
      <c r="I196" s="189">
        <f t="shared" si="30"/>
        <v>561.62822276941461</v>
      </c>
      <c r="J196" s="88">
        <f t="shared" si="31"/>
        <v>15747.493738231617</v>
      </c>
      <c r="K196" s="189">
        <f t="shared" si="36"/>
        <v>305.80715927082497</v>
      </c>
      <c r="L196" s="88">
        <f t="shared" si="32"/>
        <v>8574.526938794661</v>
      </c>
      <c r="M196" s="89">
        <f t="shared" si="37"/>
        <v>82339.569681345747</v>
      </c>
      <c r="N196" s="89">
        <f t="shared" si="38"/>
        <v>703194.05568134575</v>
      </c>
      <c r="O196" s="89">
        <f t="shared" si="39"/>
        <v>25079.141755460099</v>
      </c>
      <c r="P196" s="90">
        <f t="shared" si="33"/>
        <v>0.95054228513525751</v>
      </c>
      <c r="Q196" s="227">
        <v>3148.552826964471</v>
      </c>
      <c r="R196" s="93">
        <f t="shared" si="40"/>
        <v>0.1329916274011001</v>
      </c>
      <c r="S196" s="94">
        <f t="shared" si="40"/>
        <v>0.12895085694779879</v>
      </c>
      <c r="T196" s="92">
        <v>28039</v>
      </c>
      <c r="U196" s="1">
        <v>547978</v>
      </c>
      <c r="V196" s="1">
        <v>19613.371988975985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0">
        <v>3903</v>
      </c>
      <c r="C197" t="s">
        <v>224</v>
      </c>
      <c r="D197" s="1">
        <v>624730.58100000001</v>
      </c>
      <c r="E197" s="86">
        <f t="shared" si="34"/>
        <v>23133.885613775226</v>
      </c>
      <c r="F197" s="87">
        <f t="shared" si="28"/>
        <v>0.8768137566186085</v>
      </c>
      <c r="G197" s="189">
        <f t="shared" si="35"/>
        <v>2016.1629321042853</v>
      </c>
      <c r="H197" s="189">
        <f t="shared" si="29"/>
        <v>54446.479981476223</v>
      </c>
      <c r="I197" s="189">
        <f t="shared" si="30"/>
        <v>214.65484805472224</v>
      </c>
      <c r="J197" s="88">
        <f t="shared" si="31"/>
        <v>5796.7541717177737</v>
      </c>
      <c r="K197" s="189">
        <f t="shared" si="36"/>
        <v>-41.166215443867401</v>
      </c>
      <c r="L197" s="88">
        <f t="shared" si="32"/>
        <v>-1111.6936480616391</v>
      </c>
      <c r="M197" s="89">
        <f t="shared" si="37"/>
        <v>53334.78633341458</v>
      </c>
      <c r="N197" s="89">
        <f t="shared" si="38"/>
        <v>678065.36733341462</v>
      </c>
      <c r="O197" s="89">
        <f t="shared" si="39"/>
        <v>25108.882330435645</v>
      </c>
      <c r="P197" s="90">
        <f t="shared" si="33"/>
        <v>0.95166950369696679</v>
      </c>
      <c r="Q197" s="227">
        <v>923.67338409087824</v>
      </c>
      <c r="R197" s="93">
        <f t="shared" si="40"/>
        <v>9.7603348343309734E-2</v>
      </c>
      <c r="S197" s="93">
        <f t="shared" si="40"/>
        <v>9.2197636611050432E-2</v>
      </c>
      <c r="T197" s="92">
        <v>27005</v>
      </c>
      <c r="U197" s="1">
        <v>569177</v>
      </c>
      <c r="V197" s="1">
        <v>21181.04346531706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0">
        <v>3905</v>
      </c>
      <c r="C198" t="s">
        <v>225</v>
      </c>
      <c r="D198" s="1">
        <v>1466505.4909999999</v>
      </c>
      <c r="E198" s="86">
        <f t="shared" si="34"/>
        <v>24511.20660203911</v>
      </c>
      <c r="F198" s="87">
        <f t="shared" si="28"/>
        <v>0.9290165732984923</v>
      </c>
      <c r="G198" s="189">
        <f t="shared" si="35"/>
        <v>1162.2239193806772</v>
      </c>
      <c r="H198" s="189">
        <f t="shared" si="29"/>
        <v>69535.857096545922</v>
      </c>
      <c r="I198" s="189">
        <f t="shared" si="30"/>
        <v>0</v>
      </c>
      <c r="J198" s="88">
        <f t="shared" si="31"/>
        <v>0</v>
      </c>
      <c r="K198" s="189">
        <f t="shared" si="36"/>
        <v>-255.82106349858964</v>
      </c>
      <c r="L198" s="88">
        <f t="shared" si="32"/>
        <v>-15305.774229120618</v>
      </c>
      <c r="M198" s="89">
        <f t="shared" si="37"/>
        <v>54230.082867425306</v>
      </c>
      <c r="N198" s="89">
        <f t="shared" si="38"/>
        <v>1520735.5738674253</v>
      </c>
      <c r="O198" s="89">
        <f t="shared" si="39"/>
        <v>25417.609457921197</v>
      </c>
      <c r="P198" s="90">
        <f t="shared" si="33"/>
        <v>0.96337078885675376</v>
      </c>
      <c r="Q198" s="227">
        <v>1572.1591464842422</v>
      </c>
      <c r="R198" s="93">
        <f t="shared" si="40"/>
        <v>7.7415279035920756E-2</v>
      </c>
      <c r="S198" s="93">
        <f t="shared" si="40"/>
        <v>6.5602067886872437E-2</v>
      </c>
      <c r="T198" s="92">
        <v>59830</v>
      </c>
      <c r="U198" s="1">
        <v>1361133</v>
      </c>
      <c r="V198" s="1">
        <v>23002.213810119309</v>
      </c>
      <c r="W198" s="196"/>
      <c r="X198" s="89">
        <v>0</v>
      </c>
      <c r="Y198" s="89">
        <f t="shared" si="41"/>
        <v>0</v>
      </c>
    </row>
    <row r="199" spans="2:28">
      <c r="B199" s="200">
        <v>3907</v>
      </c>
      <c r="C199" t="s">
        <v>226</v>
      </c>
      <c r="D199" s="1">
        <v>1535744.933</v>
      </c>
      <c r="E199" s="86">
        <f t="shared" si="34"/>
        <v>23004.657614068725</v>
      </c>
      <c r="F199" s="87">
        <f t="shared" ref="F199:F262" si="42">E199/E$365</f>
        <v>0.87191579482461157</v>
      </c>
      <c r="G199" s="189">
        <f t="shared" si="35"/>
        <v>2096.2842919223162</v>
      </c>
      <c r="H199" s="189">
        <f t="shared" ref="H199:H262" si="43">G199*T199/1000</f>
        <v>139943.74676014998</v>
      </c>
      <c r="I199" s="189">
        <f t="shared" ref="I199:I262" si="44">IF(E199+Y199&lt;(E$365+Y$365)*0.9,((E$365+Y$365)*0.9-E199-Y199)*0.35,0)</f>
        <v>259.88464795199781</v>
      </c>
      <c r="J199" s="88">
        <f t="shared" ref="J199:J262" si="45">I199*T199/1000</f>
        <v>17349.379327979466</v>
      </c>
      <c r="K199" s="189">
        <f t="shared" si="36"/>
        <v>4.0635844534081684</v>
      </c>
      <c r="L199" s="88">
        <f t="shared" ref="L199:L262" si="46">K199*T199/1000</f>
        <v>271.2767709406225</v>
      </c>
      <c r="M199" s="89">
        <f t="shared" si="37"/>
        <v>140215.02353109061</v>
      </c>
      <c r="N199" s="89">
        <f t="shared" si="38"/>
        <v>1675959.9565310907</v>
      </c>
      <c r="O199" s="89">
        <f t="shared" si="39"/>
        <v>25105.005490444451</v>
      </c>
      <c r="P199" s="90">
        <f t="shared" ref="P199:P262" si="47">O199/O$365</f>
        <v>0.9515225648431469</v>
      </c>
      <c r="Q199" s="227">
        <v>-3469.4912842049089</v>
      </c>
      <c r="R199" s="93">
        <f t="shared" si="40"/>
        <v>7.7491926589283888E-2</v>
      </c>
      <c r="S199" s="93">
        <f t="shared" si="40"/>
        <v>6.8986006020774371E-2</v>
      </c>
      <c r="T199" s="92">
        <v>66758</v>
      </c>
      <c r="U199" s="1">
        <v>1425296</v>
      </c>
      <c r="V199" s="1">
        <v>21520.07368150866</v>
      </c>
      <c r="W199" s="196"/>
      <c r="X199" s="89">
        <v>0</v>
      </c>
      <c r="Y199" s="89">
        <f t="shared" si="41"/>
        <v>0</v>
      </c>
    </row>
    <row r="200" spans="2:28">
      <c r="B200" s="200">
        <v>3909</v>
      </c>
      <c r="C200" t="s">
        <v>227</v>
      </c>
      <c r="D200" s="1">
        <v>1099006.169</v>
      </c>
      <c r="E200" s="86">
        <f t="shared" ref="E200:E263" si="48">D200/T200*1000</f>
        <v>22488.360323306733</v>
      </c>
      <c r="F200" s="87">
        <f t="shared" si="42"/>
        <v>0.85234724613361823</v>
      </c>
      <c r="G200" s="189">
        <f t="shared" ref="G200:G263" si="49">($E$365+$Y$365-E200-Y200)*0.62</f>
        <v>2416.3886121947512</v>
      </c>
      <c r="H200" s="189">
        <f t="shared" si="43"/>
        <v>118088.91147795749</v>
      </c>
      <c r="I200" s="189">
        <f t="shared" si="44"/>
        <v>440.58869971869478</v>
      </c>
      <c r="J200" s="88">
        <f t="shared" si="45"/>
        <v>21531.569755252614</v>
      </c>
      <c r="K200" s="189">
        <f t="shared" ref="K200:K263" si="50">I200+J$367</f>
        <v>184.76763622010515</v>
      </c>
      <c r="L200" s="88">
        <f t="shared" si="46"/>
        <v>9029.5943820765387</v>
      </c>
      <c r="M200" s="89">
        <f t="shared" ref="M200:M263" si="51">+H200+L200</f>
        <v>127118.50586003403</v>
      </c>
      <c r="N200" s="89">
        <f t="shared" ref="N200:N263" si="52">D200+M200</f>
        <v>1226124.6748600341</v>
      </c>
      <c r="O200" s="89">
        <f t="shared" ref="O200:O263" si="53">N200/T200*1000</f>
        <v>25089.516571721593</v>
      </c>
      <c r="P200" s="90">
        <f t="shared" si="47"/>
        <v>0.95093550838241714</v>
      </c>
      <c r="Q200" s="227">
        <v>142.97861556068528</v>
      </c>
      <c r="R200" s="93">
        <f t="shared" ref="R200:S263" si="54">(D200-U200)/U200</f>
        <v>6.6691807387017688E-2</v>
      </c>
      <c r="S200" s="93">
        <f t="shared" si="54"/>
        <v>6.3308602350287901E-2</v>
      </c>
      <c r="T200" s="92">
        <v>48870</v>
      </c>
      <c r="U200" s="1">
        <v>1030294</v>
      </c>
      <c r="V200" s="1">
        <v>21149.420096479524</v>
      </c>
      <c r="W200" s="196"/>
      <c r="X200" s="89">
        <v>0</v>
      </c>
      <c r="Y200" s="89">
        <f t="shared" ref="Y200:Y263" si="55">X200*1000/T200</f>
        <v>0</v>
      </c>
    </row>
    <row r="201" spans="2:28">
      <c r="B201" s="200">
        <v>3911</v>
      </c>
      <c r="C201" t="s">
        <v>228</v>
      </c>
      <c r="D201" s="1">
        <v>703760.83799999999</v>
      </c>
      <c r="E201" s="86">
        <f t="shared" si="48"/>
        <v>25527.253001559722</v>
      </c>
      <c r="F201" s="87">
        <f t="shared" si="42"/>
        <v>0.96752646633314954</v>
      </c>
      <c r="G201" s="189">
        <f t="shared" si="49"/>
        <v>532.27515167789795</v>
      </c>
      <c r="H201" s="189">
        <f t="shared" si="43"/>
        <v>14674.293656607968</v>
      </c>
      <c r="I201" s="189">
        <f t="shared" si="44"/>
        <v>0</v>
      </c>
      <c r="J201" s="88">
        <f t="shared" si="45"/>
        <v>0</v>
      </c>
      <c r="K201" s="189">
        <f t="shared" si="50"/>
        <v>-255.82106349858964</v>
      </c>
      <c r="L201" s="88">
        <f t="shared" si="46"/>
        <v>-7052.7308995926178</v>
      </c>
      <c r="M201" s="89">
        <f t="shared" si="51"/>
        <v>7621.5627570153501</v>
      </c>
      <c r="N201" s="89">
        <f t="shared" si="52"/>
        <v>711382.40075701533</v>
      </c>
      <c r="O201" s="89">
        <f t="shared" si="53"/>
        <v>25803.707089739033</v>
      </c>
      <c r="P201" s="90">
        <f t="shared" si="47"/>
        <v>0.97800454820992366</v>
      </c>
      <c r="Q201" s="227">
        <v>-4042.9718710899479</v>
      </c>
      <c r="R201" s="93">
        <f t="shared" si="54"/>
        <v>5.6054174182105183E-2</v>
      </c>
      <c r="S201" s="93">
        <f t="shared" si="54"/>
        <v>5.3449375899817575E-2</v>
      </c>
      <c r="T201" s="92">
        <v>27569</v>
      </c>
      <c r="U201" s="1">
        <v>666406</v>
      </c>
      <c r="V201" s="1">
        <v>24232.064288571328</v>
      </c>
      <c r="W201" s="196"/>
      <c r="X201" s="89">
        <v>0</v>
      </c>
      <c r="Y201" s="89">
        <f t="shared" si="55"/>
        <v>0</v>
      </c>
    </row>
    <row r="202" spans="2:28">
      <c r="B202" s="200">
        <v>4001</v>
      </c>
      <c r="C202" t="s">
        <v>229</v>
      </c>
      <c r="D202" s="1">
        <v>890550.73699999996</v>
      </c>
      <c r="E202" s="86">
        <f t="shared" si="48"/>
        <v>23882.397945774894</v>
      </c>
      <c r="F202" s="87">
        <f t="shared" si="42"/>
        <v>0.90518365178681071</v>
      </c>
      <c r="G202" s="189">
        <f t="shared" si="49"/>
        <v>1552.0852862644915</v>
      </c>
      <c r="H202" s="189">
        <f t="shared" si="43"/>
        <v>57875.708239516622</v>
      </c>
      <c r="I202" s="189">
        <f t="shared" si="44"/>
        <v>0</v>
      </c>
      <c r="J202" s="88">
        <f t="shared" si="45"/>
        <v>0</v>
      </c>
      <c r="K202" s="189">
        <f t="shared" si="50"/>
        <v>-255.82106349858964</v>
      </c>
      <c r="L202" s="88">
        <f t="shared" si="46"/>
        <v>-9539.3116367989096</v>
      </c>
      <c r="M202" s="89">
        <f t="shared" si="51"/>
        <v>48336.396602717708</v>
      </c>
      <c r="N202" s="89">
        <f t="shared" si="52"/>
        <v>938887.13360271766</v>
      </c>
      <c r="O202" s="89">
        <f t="shared" si="53"/>
        <v>25178.662168540792</v>
      </c>
      <c r="P202" s="90">
        <f t="shared" si="47"/>
        <v>0.95431427868231467</v>
      </c>
      <c r="Q202" s="227">
        <v>2034.5726749408277</v>
      </c>
      <c r="R202" s="93">
        <f t="shared" si="54"/>
        <v>0.12315785112605762</v>
      </c>
      <c r="S202" s="94">
        <f t="shared" si="54"/>
        <v>0.12026629721718114</v>
      </c>
      <c r="T202" s="92">
        <v>37289</v>
      </c>
      <c r="U202" s="1">
        <v>792899</v>
      </c>
      <c r="V202" s="1">
        <v>21318.500793160001</v>
      </c>
      <c r="W202" s="196"/>
      <c r="X202" s="89">
        <v>0</v>
      </c>
      <c r="Y202" s="89">
        <f t="shared" si="55"/>
        <v>0</v>
      </c>
      <c r="Z202" s="1"/>
    </row>
    <row r="203" spans="2:28">
      <c r="B203" s="200">
        <v>4003</v>
      </c>
      <c r="C203" t="s">
        <v>230</v>
      </c>
      <c r="D203" s="1">
        <v>1245516.0870000001</v>
      </c>
      <c r="E203" s="86">
        <f t="shared" si="48"/>
        <v>21902.649861076919</v>
      </c>
      <c r="F203" s="87">
        <f t="shared" si="42"/>
        <v>0.83014781974876817</v>
      </c>
      <c r="G203" s="189">
        <f t="shared" si="49"/>
        <v>2779.5290987772355</v>
      </c>
      <c r="H203" s="189">
        <f t="shared" si="43"/>
        <v>158060.70173106628</v>
      </c>
      <c r="I203" s="189">
        <f t="shared" si="44"/>
        <v>645.58736149912966</v>
      </c>
      <c r="J203" s="88">
        <f t="shared" si="45"/>
        <v>36711.970899009502</v>
      </c>
      <c r="K203" s="189">
        <f t="shared" si="50"/>
        <v>389.76629800054002</v>
      </c>
      <c r="L203" s="88">
        <f t="shared" si="46"/>
        <v>22164.45030209871</v>
      </c>
      <c r="M203" s="89">
        <f t="shared" si="51"/>
        <v>180225.15203316498</v>
      </c>
      <c r="N203" s="89">
        <f t="shared" si="52"/>
        <v>1425741.2390331649</v>
      </c>
      <c r="O203" s="89">
        <f t="shared" si="53"/>
        <v>25071.945257854695</v>
      </c>
      <c r="P203" s="90">
        <f t="shared" si="47"/>
        <v>0.95026952559087152</v>
      </c>
      <c r="Q203" s="227">
        <v>5996.2098884783045</v>
      </c>
      <c r="R203" s="93">
        <f t="shared" si="54"/>
        <v>0.12295761577223419</v>
      </c>
      <c r="S203" s="93">
        <f t="shared" si="54"/>
        <v>0.11807999942686549</v>
      </c>
      <c r="T203" s="92">
        <v>56866</v>
      </c>
      <c r="U203" s="1">
        <v>1109139</v>
      </c>
      <c r="V203" s="1">
        <v>19589.519419276214</v>
      </c>
      <c r="W203" s="196"/>
      <c r="X203" s="89">
        <v>0</v>
      </c>
      <c r="Y203" s="89">
        <f t="shared" si="55"/>
        <v>0</v>
      </c>
    </row>
    <row r="204" spans="2:28">
      <c r="B204" s="200">
        <v>4005</v>
      </c>
      <c r="C204" t="s">
        <v>231</v>
      </c>
      <c r="D204" s="1">
        <v>295751.95199999999</v>
      </c>
      <c r="E204" s="86">
        <f t="shared" si="48"/>
        <v>22181.95094877372</v>
      </c>
      <c r="F204" s="87">
        <f t="shared" si="42"/>
        <v>0.8407338077673685</v>
      </c>
      <c r="G204" s="189">
        <f t="shared" si="49"/>
        <v>2606.3624244052194</v>
      </c>
      <c r="H204" s="189">
        <f t="shared" si="43"/>
        <v>34750.630204594789</v>
      </c>
      <c r="I204" s="189">
        <f t="shared" si="44"/>
        <v>547.8319808052496</v>
      </c>
      <c r="J204" s="88">
        <f t="shared" si="45"/>
        <v>7304.2438000763923</v>
      </c>
      <c r="K204" s="189">
        <f t="shared" si="50"/>
        <v>292.01091730665996</v>
      </c>
      <c r="L204" s="88">
        <f t="shared" si="46"/>
        <v>3893.3815604496972</v>
      </c>
      <c r="M204" s="89">
        <f t="shared" si="51"/>
        <v>38644.011765044488</v>
      </c>
      <c r="N204" s="89">
        <f t="shared" si="52"/>
        <v>334395.96376504446</v>
      </c>
      <c r="O204" s="89">
        <f t="shared" si="53"/>
        <v>25080.324290485594</v>
      </c>
      <c r="P204" s="90">
        <f t="shared" si="47"/>
        <v>0.95058710523142942</v>
      </c>
      <c r="Q204" s="227">
        <v>1845.6261866759305</v>
      </c>
      <c r="R204" s="93">
        <f t="shared" si="54"/>
        <v>0.12285425960446933</v>
      </c>
      <c r="S204" s="93">
        <f t="shared" si="54"/>
        <v>0.11721177588786404</v>
      </c>
      <c r="T204" s="92">
        <v>13333</v>
      </c>
      <c r="U204" s="1">
        <v>263393</v>
      </c>
      <c r="V204" s="1">
        <v>19854.741444293682</v>
      </c>
      <c r="W204" s="196"/>
      <c r="X204" s="89">
        <v>0</v>
      </c>
      <c r="Y204" s="89">
        <f t="shared" si="55"/>
        <v>0</v>
      </c>
    </row>
    <row r="205" spans="2:28">
      <c r="B205" s="200">
        <v>4010</v>
      </c>
      <c r="C205" t="s">
        <v>232</v>
      </c>
      <c r="D205" s="1">
        <v>52068.868999999999</v>
      </c>
      <c r="E205" s="86">
        <f t="shared" si="48"/>
        <v>21795.257011301801</v>
      </c>
      <c r="F205" s="87">
        <f t="shared" si="42"/>
        <v>0.82607744741195543</v>
      </c>
      <c r="G205" s="189">
        <f t="shared" si="49"/>
        <v>2846.1126656378092</v>
      </c>
      <c r="H205" s="189">
        <f t="shared" si="43"/>
        <v>6799.3631582087264</v>
      </c>
      <c r="I205" s="189">
        <f t="shared" si="44"/>
        <v>683.17485892042112</v>
      </c>
      <c r="J205" s="88">
        <f t="shared" si="45"/>
        <v>1632.104737960886</v>
      </c>
      <c r="K205" s="189">
        <f t="shared" si="50"/>
        <v>427.35379542183148</v>
      </c>
      <c r="L205" s="88">
        <f t="shared" si="46"/>
        <v>1020.9482172627554</v>
      </c>
      <c r="M205" s="89">
        <f t="shared" si="51"/>
        <v>7820.3113754714814</v>
      </c>
      <c r="N205" s="89">
        <f t="shared" si="52"/>
        <v>59889.180375471478</v>
      </c>
      <c r="O205" s="89">
        <f t="shared" si="53"/>
        <v>25068.723472361442</v>
      </c>
      <c r="P205" s="90">
        <f t="shared" si="47"/>
        <v>0.95014741442076722</v>
      </c>
      <c r="Q205" s="227">
        <v>437.11709343798884</v>
      </c>
      <c r="R205" s="93">
        <f t="shared" si="54"/>
        <v>0.14268810762174378</v>
      </c>
      <c r="S205" s="93">
        <f t="shared" si="54"/>
        <v>0.13933992145458085</v>
      </c>
      <c r="T205" s="92">
        <v>2389</v>
      </c>
      <c r="U205" s="1">
        <v>45567</v>
      </c>
      <c r="V205" s="1">
        <v>19129.722921914359</v>
      </c>
      <c r="W205" s="196"/>
      <c r="X205" s="89">
        <v>0</v>
      </c>
      <c r="Y205" s="89">
        <f t="shared" si="55"/>
        <v>0</v>
      </c>
    </row>
    <row r="206" spans="2:28">
      <c r="B206" s="200">
        <v>4012</v>
      </c>
      <c r="C206" t="s">
        <v>233</v>
      </c>
      <c r="D206" s="1">
        <v>338102.201</v>
      </c>
      <c r="E206" s="86">
        <f t="shared" si="48"/>
        <v>23626.988190076871</v>
      </c>
      <c r="F206" s="87">
        <f t="shared" si="42"/>
        <v>0.89550318603585721</v>
      </c>
      <c r="G206" s="189">
        <f t="shared" si="49"/>
        <v>1710.4393347972659</v>
      </c>
      <c r="H206" s="189">
        <f t="shared" si="43"/>
        <v>24476.386880948874</v>
      </c>
      <c r="I206" s="189">
        <f t="shared" si="44"/>
        <v>42.068946349146785</v>
      </c>
      <c r="J206" s="88">
        <f t="shared" si="45"/>
        <v>602.00662225629048</v>
      </c>
      <c r="K206" s="189">
        <f t="shared" si="50"/>
        <v>-213.75211714944285</v>
      </c>
      <c r="L206" s="88">
        <f t="shared" si="46"/>
        <v>-3058.792796408527</v>
      </c>
      <c r="M206" s="89">
        <f t="shared" si="51"/>
        <v>21417.594084540346</v>
      </c>
      <c r="N206" s="89">
        <f t="shared" si="52"/>
        <v>359519.79508454032</v>
      </c>
      <c r="O206" s="89">
        <f t="shared" si="53"/>
        <v>25123.675407724691</v>
      </c>
      <c r="P206" s="90">
        <f t="shared" si="47"/>
        <v>0.95223018657948411</v>
      </c>
      <c r="Q206" s="227">
        <v>1978.1148021048866</v>
      </c>
      <c r="R206" s="93">
        <f t="shared" si="54"/>
        <v>9.4741651070774049E-2</v>
      </c>
      <c r="S206" s="93">
        <f t="shared" si="54"/>
        <v>9.1605074712010931E-2</v>
      </c>
      <c r="T206" s="92">
        <v>14310</v>
      </c>
      <c r="U206" s="1">
        <v>308842</v>
      </c>
      <c r="V206" s="1">
        <v>21644.263788632699</v>
      </c>
      <c r="W206" s="196"/>
      <c r="X206" s="89">
        <v>0</v>
      </c>
      <c r="Y206" s="89">
        <f t="shared" si="55"/>
        <v>0</v>
      </c>
    </row>
    <row r="207" spans="2:28">
      <c r="B207" s="200">
        <v>4014</v>
      </c>
      <c r="C207" t="s">
        <v>234</v>
      </c>
      <c r="D207" s="1">
        <v>228630.52499999999</v>
      </c>
      <c r="E207" s="86">
        <f t="shared" si="48"/>
        <v>21886.896898334289</v>
      </c>
      <c r="F207" s="87">
        <f t="shared" si="42"/>
        <v>0.82955075556893954</v>
      </c>
      <c r="G207" s="189">
        <f t="shared" si="49"/>
        <v>2789.2959356776664</v>
      </c>
      <c r="H207" s="189">
        <f t="shared" si="43"/>
        <v>29136.985344088906</v>
      </c>
      <c r="I207" s="189">
        <f t="shared" si="44"/>
        <v>651.1008984590502</v>
      </c>
      <c r="J207" s="88">
        <f t="shared" si="45"/>
        <v>6801.3999853032383</v>
      </c>
      <c r="K207" s="189">
        <f t="shared" si="50"/>
        <v>395.27983496046056</v>
      </c>
      <c r="L207" s="88">
        <f t="shared" si="46"/>
        <v>4129.0931559969704</v>
      </c>
      <c r="M207" s="89">
        <f t="shared" si="51"/>
        <v>33266.078500085874</v>
      </c>
      <c r="N207" s="89">
        <f t="shared" si="52"/>
        <v>261896.60350008588</v>
      </c>
      <c r="O207" s="89">
        <f t="shared" si="53"/>
        <v>25071.472668972419</v>
      </c>
      <c r="P207" s="90">
        <f t="shared" si="47"/>
        <v>0.95025161366547684</v>
      </c>
      <c r="Q207" s="227">
        <v>73.578052240831312</v>
      </c>
      <c r="R207" s="93">
        <f t="shared" si="54"/>
        <v>5.7764579333317884E-2</v>
      </c>
      <c r="S207" s="93">
        <f t="shared" si="54"/>
        <v>5.7663319082567825E-2</v>
      </c>
      <c r="T207" s="92">
        <v>10446</v>
      </c>
      <c r="U207" s="1">
        <v>216145</v>
      </c>
      <c r="V207" s="1">
        <v>20693.633317376738</v>
      </c>
      <c r="W207" s="196"/>
      <c r="X207" s="89">
        <v>0</v>
      </c>
      <c r="Y207" s="89">
        <f t="shared" si="55"/>
        <v>0</v>
      </c>
    </row>
    <row r="208" spans="2:28">
      <c r="B208" s="200">
        <v>4016</v>
      </c>
      <c r="C208" t="s">
        <v>235</v>
      </c>
      <c r="D208" s="1">
        <v>81455.179000000004</v>
      </c>
      <c r="E208" s="86">
        <f t="shared" si="48"/>
        <v>20028.320383575116</v>
      </c>
      <c r="F208" s="87">
        <f t="shared" si="42"/>
        <v>0.75910753288356658</v>
      </c>
      <c r="G208" s="189">
        <f t="shared" si="49"/>
        <v>3941.6133748283542</v>
      </c>
      <c r="H208" s="189">
        <f t="shared" si="43"/>
        <v>16030.541595426917</v>
      </c>
      <c r="I208" s="189">
        <f t="shared" si="44"/>
        <v>1301.602678624761</v>
      </c>
      <c r="J208" s="88">
        <f t="shared" si="45"/>
        <v>5293.618093966903</v>
      </c>
      <c r="K208" s="189">
        <f t="shared" si="50"/>
        <v>1045.7816151261713</v>
      </c>
      <c r="L208" s="88">
        <f t="shared" si="46"/>
        <v>4253.1938287181392</v>
      </c>
      <c r="M208" s="89">
        <f t="shared" si="51"/>
        <v>20283.735424145056</v>
      </c>
      <c r="N208" s="89">
        <f t="shared" si="52"/>
        <v>101738.91442414506</v>
      </c>
      <c r="O208" s="89">
        <f t="shared" si="53"/>
        <v>25015.715373529642</v>
      </c>
      <c r="P208" s="90">
        <f t="shared" si="47"/>
        <v>0.94813831698491557</v>
      </c>
      <c r="Q208" s="227">
        <v>1100.2470464765065</v>
      </c>
      <c r="R208" s="93">
        <f t="shared" si="54"/>
        <v>0.15137504593899306</v>
      </c>
      <c r="S208" s="93">
        <f t="shared" si="54"/>
        <v>0.15675398025737036</v>
      </c>
      <c r="T208" s="92">
        <v>4067</v>
      </c>
      <c r="U208" s="1">
        <v>70746</v>
      </c>
      <c r="V208" s="1">
        <v>17314.24375917768</v>
      </c>
      <c r="W208" s="196"/>
      <c r="X208" s="89">
        <v>0</v>
      </c>
      <c r="Y208" s="89">
        <f t="shared" si="55"/>
        <v>0</v>
      </c>
    </row>
    <row r="209" spans="2:27">
      <c r="B209" s="200">
        <v>4018</v>
      </c>
      <c r="C209" t="s">
        <v>236</v>
      </c>
      <c r="D209" s="1">
        <v>140693.31299999999</v>
      </c>
      <c r="E209" s="86">
        <f t="shared" si="48"/>
        <v>21453.692131747484</v>
      </c>
      <c r="F209" s="87">
        <f t="shared" si="42"/>
        <v>0.81313155539143511</v>
      </c>
      <c r="G209" s="189">
        <f t="shared" si="49"/>
        <v>3057.8828909614854</v>
      </c>
      <c r="H209" s="189">
        <f t="shared" si="43"/>
        <v>20053.595998925422</v>
      </c>
      <c r="I209" s="189">
        <f t="shared" si="44"/>
        <v>802.72256676443192</v>
      </c>
      <c r="J209" s="88">
        <f t="shared" si="45"/>
        <v>5264.2545928411446</v>
      </c>
      <c r="K209" s="189">
        <f t="shared" si="50"/>
        <v>546.90150326584228</v>
      </c>
      <c r="L209" s="88">
        <f t="shared" si="46"/>
        <v>3586.580058417394</v>
      </c>
      <c r="M209" s="89">
        <f t="shared" si="51"/>
        <v>23640.176057342818</v>
      </c>
      <c r="N209" s="89">
        <f t="shared" si="52"/>
        <v>164333.48905734281</v>
      </c>
      <c r="O209" s="89">
        <f t="shared" si="53"/>
        <v>25058.476525974809</v>
      </c>
      <c r="P209" s="90">
        <f t="shared" si="47"/>
        <v>0.94975903766015146</v>
      </c>
      <c r="Q209" s="227">
        <v>1484.2535038536662</v>
      </c>
      <c r="R209" s="93">
        <f t="shared" si="54"/>
        <v>0.1119627668402791</v>
      </c>
      <c r="S209" s="94">
        <f t="shared" si="54"/>
        <v>0.10874116077593569</v>
      </c>
      <c r="T209" s="92">
        <v>6558</v>
      </c>
      <c r="U209" s="1">
        <v>126527</v>
      </c>
      <c r="V209" s="1">
        <v>19349.594739256765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0">
        <v>4020</v>
      </c>
      <c r="C210" t="s">
        <v>237</v>
      </c>
      <c r="D210" s="1">
        <v>222389.01500000001</v>
      </c>
      <c r="E210" s="86">
        <f t="shared" si="48"/>
        <v>19972.071396497533</v>
      </c>
      <c r="F210" s="87">
        <f t="shared" si="42"/>
        <v>0.75697560025067945</v>
      </c>
      <c r="G210" s="189">
        <f t="shared" si="49"/>
        <v>3976.487746816455</v>
      </c>
      <c r="H210" s="189">
        <f t="shared" si="43"/>
        <v>44278.191060801226</v>
      </c>
      <c r="I210" s="189">
        <f t="shared" si="44"/>
        <v>1321.2898241019147</v>
      </c>
      <c r="J210" s="88">
        <f t="shared" si="45"/>
        <v>14712.562191374822</v>
      </c>
      <c r="K210" s="189">
        <f t="shared" si="50"/>
        <v>1065.4687606033251</v>
      </c>
      <c r="L210" s="88">
        <f t="shared" si="46"/>
        <v>11863.994649318025</v>
      </c>
      <c r="M210" s="89">
        <f t="shared" si="51"/>
        <v>56142.185710119251</v>
      </c>
      <c r="N210" s="89">
        <f t="shared" si="52"/>
        <v>278531.20071011927</v>
      </c>
      <c r="O210" s="89">
        <f t="shared" si="53"/>
        <v>25014.027903917315</v>
      </c>
      <c r="P210" s="90">
        <f t="shared" si="47"/>
        <v>0.94807435900592896</v>
      </c>
      <c r="Q210" s="227">
        <v>1653.649590025947</v>
      </c>
      <c r="R210" s="90">
        <f t="shared" si="54"/>
        <v>0.14782611949542712</v>
      </c>
      <c r="S210" s="90">
        <f t="shared" si="54"/>
        <v>0.12401401050544567</v>
      </c>
      <c r="T210" s="92">
        <v>11135</v>
      </c>
      <c r="U210" s="1">
        <v>193748</v>
      </c>
      <c r="V210" s="1">
        <v>17768.52531181218</v>
      </c>
      <c r="W210" s="196"/>
      <c r="X210" s="89">
        <v>0</v>
      </c>
      <c r="Y210" s="89">
        <f t="shared" si="55"/>
        <v>0</v>
      </c>
    </row>
    <row r="211" spans="2:27">
      <c r="B211" s="200">
        <v>4022</v>
      </c>
      <c r="C211" t="s">
        <v>238</v>
      </c>
      <c r="D211" s="1">
        <v>68441.066000000006</v>
      </c>
      <c r="E211" s="86">
        <f t="shared" si="48"/>
        <v>22959.096276417313</v>
      </c>
      <c r="F211" s="87">
        <f t="shared" si="42"/>
        <v>0.87018894234986277</v>
      </c>
      <c r="G211" s="189">
        <f t="shared" si="49"/>
        <v>2124.532321266192</v>
      </c>
      <c r="H211" s="189">
        <f t="shared" si="43"/>
        <v>6333.2308496945179</v>
      </c>
      <c r="I211" s="189">
        <f t="shared" si="44"/>
        <v>275.83111612999198</v>
      </c>
      <c r="J211" s="88">
        <f t="shared" si="45"/>
        <v>822.25255718350604</v>
      </c>
      <c r="K211" s="189">
        <f t="shared" si="50"/>
        <v>20.010052631402345</v>
      </c>
      <c r="L211" s="88">
        <f t="shared" si="46"/>
        <v>59.649966894210387</v>
      </c>
      <c r="M211" s="89">
        <f t="shared" si="51"/>
        <v>6392.8808165887285</v>
      </c>
      <c r="N211" s="89">
        <f t="shared" si="52"/>
        <v>74833.946816588737</v>
      </c>
      <c r="O211" s="89">
        <f t="shared" si="53"/>
        <v>25103.638650314904</v>
      </c>
      <c r="P211" s="90">
        <f t="shared" si="47"/>
        <v>0.95147075926890434</v>
      </c>
      <c r="Q211" s="227">
        <v>166.76983924179603</v>
      </c>
      <c r="R211" s="90">
        <f t="shared" si="54"/>
        <v>7.3905414947200043E-2</v>
      </c>
      <c r="S211" s="90">
        <f t="shared" si="54"/>
        <v>7.3184914836534359E-2</v>
      </c>
      <c r="T211" s="92">
        <v>2981</v>
      </c>
      <c r="U211" s="1">
        <v>63731</v>
      </c>
      <c r="V211" s="1">
        <v>21393.420610943271</v>
      </c>
      <c r="W211" s="196"/>
      <c r="X211" s="89">
        <v>0</v>
      </c>
      <c r="Y211" s="89">
        <f t="shared" si="55"/>
        <v>0</v>
      </c>
    </row>
    <row r="212" spans="2:27">
      <c r="B212" s="200">
        <v>4024</v>
      </c>
      <c r="C212" t="s">
        <v>239</v>
      </c>
      <c r="D212" s="1">
        <v>42171.237000000001</v>
      </c>
      <c r="E212" s="86">
        <f t="shared" si="48"/>
        <v>25620.435601458081</v>
      </c>
      <c r="F212" s="87">
        <f t="shared" si="42"/>
        <v>0.97105824594131518</v>
      </c>
      <c r="G212" s="189">
        <f t="shared" si="49"/>
        <v>474.50193974091565</v>
      </c>
      <c r="H212" s="189">
        <f t="shared" si="43"/>
        <v>781.03019281354705</v>
      </c>
      <c r="I212" s="189">
        <f t="shared" si="44"/>
        <v>0</v>
      </c>
      <c r="J212" s="88">
        <f t="shared" si="45"/>
        <v>0</v>
      </c>
      <c r="K212" s="189">
        <f t="shared" si="50"/>
        <v>-255.82106349858964</v>
      </c>
      <c r="L212" s="88">
        <f t="shared" si="46"/>
        <v>-421.08147051867854</v>
      </c>
      <c r="M212" s="89">
        <f t="shared" si="51"/>
        <v>359.9487222948685</v>
      </c>
      <c r="N212" s="89">
        <f t="shared" si="52"/>
        <v>42531.185722294867</v>
      </c>
      <c r="O212" s="89">
        <f t="shared" si="53"/>
        <v>25839.116477700405</v>
      </c>
      <c r="P212" s="90">
        <f t="shared" si="47"/>
        <v>0.97934662446102649</v>
      </c>
      <c r="Q212" s="227">
        <v>307.15125286901633</v>
      </c>
      <c r="R212" s="90">
        <f t="shared" si="54"/>
        <v>7.0010073074190632E-2</v>
      </c>
      <c r="S212" s="90">
        <f t="shared" si="54"/>
        <v>5.9609003105061044E-2</v>
      </c>
      <c r="T212" s="92">
        <v>1646</v>
      </c>
      <c r="U212" s="1">
        <v>39412</v>
      </c>
      <c r="V212" s="1">
        <v>24179.141104294482</v>
      </c>
      <c r="W212" s="196"/>
      <c r="X212" s="89">
        <v>0</v>
      </c>
      <c r="Y212" s="89">
        <f t="shared" si="55"/>
        <v>0</v>
      </c>
    </row>
    <row r="213" spans="2:27">
      <c r="B213" s="200">
        <v>4026</v>
      </c>
      <c r="C213" t="s">
        <v>240</v>
      </c>
      <c r="D213" s="1">
        <v>177749.15299999999</v>
      </c>
      <c r="E213" s="86">
        <f t="shared" si="48"/>
        <v>32148.517453427379</v>
      </c>
      <c r="F213" s="87">
        <f t="shared" si="42"/>
        <v>1.218483692219593</v>
      </c>
      <c r="G213" s="189">
        <f t="shared" si="49"/>
        <v>-3572.9088084800492</v>
      </c>
      <c r="H213" s="189">
        <f t="shared" si="43"/>
        <v>-19754.612802086194</v>
      </c>
      <c r="I213" s="189">
        <f t="shared" si="44"/>
        <v>0</v>
      </c>
      <c r="J213" s="88">
        <f t="shared" si="45"/>
        <v>0</v>
      </c>
      <c r="K213" s="189">
        <f t="shared" si="50"/>
        <v>-255.82106349858964</v>
      </c>
      <c r="L213" s="88">
        <f t="shared" si="46"/>
        <v>-1414.4346600837021</v>
      </c>
      <c r="M213" s="89">
        <f t="shared" si="51"/>
        <v>-21169.047462169896</v>
      </c>
      <c r="N213" s="89">
        <f t="shared" si="52"/>
        <v>156580.1055378301</v>
      </c>
      <c r="O213" s="89">
        <f t="shared" si="53"/>
        <v>28319.787581448742</v>
      </c>
      <c r="P213" s="90">
        <f t="shared" si="47"/>
        <v>1.0733682940467721</v>
      </c>
      <c r="Q213" s="227">
        <v>866.65787712806195</v>
      </c>
      <c r="R213" s="90">
        <f t="shared" si="54"/>
        <v>8.094279945754955E-2</v>
      </c>
      <c r="S213" s="90">
        <f t="shared" si="54"/>
        <v>8.1724816313731477E-2</v>
      </c>
      <c r="T213" s="92">
        <v>5529</v>
      </c>
      <c r="U213" s="1">
        <v>164439</v>
      </c>
      <c r="V213" s="1">
        <v>29719.681908548708</v>
      </c>
      <c r="W213" s="196"/>
      <c r="X213" s="89">
        <v>0</v>
      </c>
      <c r="Y213" s="89">
        <f t="shared" si="55"/>
        <v>0</v>
      </c>
    </row>
    <row r="214" spans="2:27">
      <c r="B214" s="200">
        <v>4028</v>
      </c>
      <c r="C214" t="s">
        <v>241</v>
      </c>
      <c r="D214" s="1">
        <v>59992.228000000003</v>
      </c>
      <c r="E214" s="86">
        <f t="shared" si="48"/>
        <v>24258.887181560858</v>
      </c>
      <c r="F214" s="87">
        <f t="shared" si="42"/>
        <v>0.91945323652787958</v>
      </c>
      <c r="G214" s="189">
        <f t="shared" si="49"/>
        <v>1318.6619600771937</v>
      </c>
      <c r="H214" s="189">
        <f t="shared" si="43"/>
        <v>3261.0510272709002</v>
      </c>
      <c r="I214" s="189">
        <f t="shared" si="44"/>
        <v>0</v>
      </c>
      <c r="J214" s="88">
        <f t="shared" si="45"/>
        <v>0</v>
      </c>
      <c r="K214" s="189">
        <f t="shared" si="50"/>
        <v>-255.82106349858964</v>
      </c>
      <c r="L214" s="88">
        <f t="shared" si="46"/>
        <v>-632.64549003201228</v>
      </c>
      <c r="M214" s="89">
        <f t="shared" si="51"/>
        <v>2628.405537238888</v>
      </c>
      <c r="N214" s="89">
        <f t="shared" si="52"/>
        <v>62620.633537238893</v>
      </c>
      <c r="O214" s="89">
        <f t="shared" si="53"/>
        <v>25321.728078139466</v>
      </c>
      <c r="P214" s="90">
        <f t="shared" si="47"/>
        <v>0.95973672088392115</v>
      </c>
      <c r="Q214" s="227">
        <v>307.47383702616889</v>
      </c>
      <c r="R214" s="90">
        <f t="shared" si="54"/>
        <v>0.11024758027204595</v>
      </c>
      <c r="S214" s="90">
        <f t="shared" si="54"/>
        <v>0.10351336526837404</v>
      </c>
      <c r="T214" s="92">
        <v>2473</v>
      </c>
      <c r="U214" s="1">
        <v>54035</v>
      </c>
      <c r="V214" s="1">
        <v>21983.319772172497</v>
      </c>
      <c r="W214" s="196"/>
      <c r="X214" s="89">
        <v>0</v>
      </c>
      <c r="Y214" s="89">
        <f t="shared" si="55"/>
        <v>0</v>
      </c>
    </row>
    <row r="215" spans="2:27">
      <c r="B215" s="200">
        <v>4030</v>
      </c>
      <c r="C215" t="s">
        <v>242</v>
      </c>
      <c r="D215" s="1">
        <v>38331.618000000002</v>
      </c>
      <c r="E215" s="86">
        <f t="shared" si="48"/>
        <v>25795.166890982502</v>
      </c>
      <c r="F215" s="87">
        <f t="shared" si="42"/>
        <v>0.97768086009807809</v>
      </c>
      <c r="G215" s="189">
        <f t="shared" si="49"/>
        <v>366.1685402357744</v>
      </c>
      <c r="H215" s="189">
        <f t="shared" si="43"/>
        <v>544.12645079036076</v>
      </c>
      <c r="I215" s="189">
        <f t="shared" si="44"/>
        <v>0</v>
      </c>
      <c r="J215" s="88">
        <f t="shared" si="45"/>
        <v>0</v>
      </c>
      <c r="K215" s="189">
        <f t="shared" si="50"/>
        <v>-255.82106349858964</v>
      </c>
      <c r="L215" s="88">
        <f t="shared" si="46"/>
        <v>-380.15010035890424</v>
      </c>
      <c r="M215" s="89">
        <f t="shared" si="51"/>
        <v>163.97635043145652</v>
      </c>
      <c r="N215" s="89">
        <f t="shared" si="52"/>
        <v>38495.594350431456</v>
      </c>
      <c r="O215" s="89">
        <f t="shared" si="53"/>
        <v>25905.51436771969</v>
      </c>
      <c r="P215" s="90">
        <f t="shared" si="47"/>
        <v>0.9818632178405966</v>
      </c>
      <c r="Q215" s="227">
        <v>158.59866396315726</v>
      </c>
      <c r="R215" s="90">
        <f t="shared" si="54"/>
        <v>0.13387025971721003</v>
      </c>
      <c r="S215" s="90">
        <f t="shared" si="54"/>
        <v>0.1224247321965113</v>
      </c>
      <c r="T215" s="92">
        <v>1486</v>
      </c>
      <c r="U215" s="1">
        <v>33806</v>
      </c>
      <c r="V215" s="1">
        <v>22981.645139360979</v>
      </c>
      <c r="W215" s="196"/>
      <c r="X215" s="89">
        <v>0</v>
      </c>
      <c r="Y215" s="89">
        <f t="shared" si="55"/>
        <v>0</v>
      </c>
    </row>
    <row r="216" spans="2:27">
      <c r="B216" s="200">
        <v>4032</v>
      </c>
      <c r="C216" t="s">
        <v>243</v>
      </c>
      <c r="D216" s="1">
        <v>31488.202000000001</v>
      </c>
      <c r="E216" s="86">
        <f t="shared" si="48"/>
        <v>25070.224522292996</v>
      </c>
      <c r="F216" s="87">
        <f t="shared" si="42"/>
        <v>0.95020430677561585</v>
      </c>
      <c r="G216" s="189">
        <f t="shared" si="49"/>
        <v>815.63280882326819</v>
      </c>
      <c r="H216" s="189">
        <f t="shared" si="43"/>
        <v>1024.4348078820249</v>
      </c>
      <c r="I216" s="189">
        <f t="shared" si="44"/>
        <v>0</v>
      </c>
      <c r="J216" s="88">
        <f t="shared" si="45"/>
        <v>0</v>
      </c>
      <c r="K216" s="189">
        <f t="shared" si="50"/>
        <v>-255.82106349858964</v>
      </c>
      <c r="L216" s="88">
        <f t="shared" si="46"/>
        <v>-321.31125575422857</v>
      </c>
      <c r="M216" s="89">
        <f t="shared" si="51"/>
        <v>703.1235521277963</v>
      </c>
      <c r="N216" s="89">
        <f t="shared" si="52"/>
        <v>32191.325552127797</v>
      </c>
      <c r="O216" s="89">
        <f t="shared" si="53"/>
        <v>25630.036267617674</v>
      </c>
      <c r="P216" s="90">
        <f t="shared" si="47"/>
        <v>0.97142212757806079</v>
      </c>
      <c r="Q216" s="227">
        <v>214.82972491098548</v>
      </c>
      <c r="R216" s="90">
        <f t="shared" si="54"/>
        <v>0.12962159641255611</v>
      </c>
      <c r="S216" s="90">
        <f t="shared" si="54"/>
        <v>0.12962159641255624</v>
      </c>
      <c r="T216" s="92">
        <v>1256</v>
      </c>
      <c r="U216" s="1">
        <v>27875</v>
      </c>
      <c r="V216" s="1">
        <v>22193.471337579616</v>
      </c>
      <c r="W216" s="196"/>
      <c r="X216" s="89">
        <v>0</v>
      </c>
      <c r="Y216" s="89">
        <f t="shared" si="55"/>
        <v>0</v>
      </c>
    </row>
    <row r="217" spans="2:27">
      <c r="B217" s="200">
        <v>4034</v>
      </c>
      <c r="C217" t="s">
        <v>244</v>
      </c>
      <c r="D217" s="1">
        <v>74742.023000000001</v>
      </c>
      <c r="E217" s="86">
        <f t="shared" si="48"/>
        <v>33396.793118856127</v>
      </c>
      <c r="F217" s="87">
        <f t="shared" si="42"/>
        <v>1.2657954708707522</v>
      </c>
      <c r="G217" s="189">
        <f t="shared" si="49"/>
        <v>-4346.8397210458734</v>
      </c>
      <c r="H217" s="189">
        <f t="shared" si="43"/>
        <v>-9728.2272957006644</v>
      </c>
      <c r="I217" s="189">
        <f t="shared" si="44"/>
        <v>0</v>
      </c>
      <c r="J217" s="88">
        <f t="shared" si="45"/>
        <v>0</v>
      </c>
      <c r="K217" s="189">
        <f t="shared" si="50"/>
        <v>-255.82106349858964</v>
      </c>
      <c r="L217" s="88">
        <f t="shared" si="46"/>
        <v>-572.52754010984359</v>
      </c>
      <c r="M217" s="89">
        <f t="shared" si="51"/>
        <v>-10300.754835810509</v>
      </c>
      <c r="N217" s="89">
        <f t="shared" si="52"/>
        <v>64441.268164189489</v>
      </c>
      <c r="O217" s="89">
        <f t="shared" si="53"/>
        <v>28794.13233431166</v>
      </c>
      <c r="P217" s="90">
        <f t="shared" si="47"/>
        <v>1.0913467699342123</v>
      </c>
      <c r="Q217" s="227">
        <v>321.08433582068756</v>
      </c>
      <c r="R217" s="90">
        <f t="shared" si="54"/>
        <v>0.11470407600184936</v>
      </c>
      <c r="S217" s="90">
        <f t="shared" si="54"/>
        <v>0.10175398396608186</v>
      </c>
      <c r="T217" s="92">
        <v>2238</v>
      </c>
      <c r="U217" s="1">
        <v>67051</v>
      </c>
      <c r="V217" s="1">
        <v>30312.386980108498</v>
      </c>
      <c r="W217" s="196"/>
      <c r="X217" s="89">
        <v>0</v>
      </c>
      <c r="Y217" s="89">
        <f t="shared" si="55"/>
        <v>0</v>
      </c>
    </row>
    <row r="218" spans="2:27" ht="28.5" customHeight="1">
      <c r="B218" s="200">
        <v>4036</v>
      </c>
      <c r="C218" t="s">
        <v>245</v>
      </c>
      <c r="D218" s="1">
        <v>129656.764</v>
      </c>
      <c r="E218" s="86">
        <f t="shared" si="48"/>
        <v>33581.135457135453</v>
      </c>
      <c r="F218" s="87">
        <f t="shared" si="42"/>
        <v>1.2727823601823476</v>
      </c>
      <c r="G218" s="189">
        <f t="shared" si="49"/>
        <v>-4461.1319707790553</v>
      </c>
      <c r="H218" s="189">
        <f t="shared" si="43"/>
        <v>-17224.430539177931</v>
      </c>
      <c r="I218" s="189">
        <f t="shared" si="44"/>
        <v>0</v>
      </c>
      <c r="J218" s="88">
        <f t="shared" si="45"/>
        <v>0</v>
      </c>
      <c r="K218" s="189">
        <f t="shared" si="50"/>
        <v>-255.82106349858964</v>
      </c>
      <c r="L218" s="88">
        <f t="shared" si="46"/>
        <v>-987.72512616805466</v>
      </c>
      <c r="M218" s="89">
        <f t="shared" si="51"/>
        <v>-18212.155665345985</v>
      </c>
      <c r="N218" s="89">
        <f t="shared" si="52"/>
        <v>111444.60833465401</v>
      </c>
      <c r="O218" s="89">
        <f t="shared" si="53"/>
        <v>28864.182422857812</v>
      </c>
      <c r="P218" s="90">
        <f t="shared" si="47"/>
        <v>1.0940017878726189</v>
      </c>
      <c r="Q218" s="227">
        <v>344.83614678450976</v>
      </c>
      <c r="R218" s="90">
        <f t="shared" si="54"/>
        <v>7.4653757692546433E-3</v>
      </c>
      <c r="S218" s="90">
        <f t="shared" si="54"/>
        <v>4.8560378366741281E-3</v>
      </c>
      <c r="T218" s="92">
        <v>3861</v>
      </c>
      <c r="U218" s="1">
        <v>128696</v>
      </c>
      <c r="V218" s="1">
        <v>33418.85224616983</v>
      </c>
      <c r="W218" s="196"/>
      <c r="X218" s="89">
        <v>0</v>
      </c>
      <c r="Y218" s="89">
        <f t="shared" si="55"/>
        <v>0</v>
      </c>
    </row>
    <row r="219" spans="2:27">
      <c r="B219" s="200">
        <v>4201</v>
      </c>
      <c r="C219" t="s">
        <v>246</v>
      </c>
      <c r="D219" s="1">
        <v>147228.09299999999</v>
      </c>
      <c r="E219" s="86">
        <f t="shared" si="48"/>
        <v>22017.061911170927</v>
      </c>
      <c r="F219" s="87">
        <f t="shared" si="42"/>
        <v>0.83448423176014375</v>
      </c>
      <c r="G219" s="189">
        <f t="shared" si="49"/>
        <v>2708.5936277189508</v>
      </c>
      <c r="H219" s="189">
        <f t="shared" si="43"/>
        <v>18112.365588556626</v>
      </c>
      <c r="I219" s="189">
        <f t="shared" si="44"/>
        <v>605.54314396622681</v>
      </c>
      <c r="J219" s="88">
        <f t="shared" si="45"/>
        <v>4049.2670037021585</v>
      </c>
      <c r="K219" s="189">
        <f t="shared" si="50"/>
        <v>349.72208046763717</v>
      </c>
      <c r="L219" s="88">
        <f t="shared" si="46"/>
        <v>2338.5915520870899</v>
      </c>
      <c r="M219" s="89">
        <f t="shared" si="51"/>
        <v>20450.957140643717</v>
      </c>
      <c r="N219" s="89">
        <f t="shared" si="52"/>
        <v>167679.05014064373</v>
      </c>
      <c r="O219" s="89">
        <f t="shared" si="53"/>
        <v>25075.377619357518</v>
      </c>
      <c r="P219" s="90">
        <f t="shared" si="47"/>
        <v>0.95039961795121286</v>
      </c>
      <c r="Q219" s="227">
        <v>-870.9088076350381</v>
      </c>
      <c r="R219" s="90">
        <f t="shared" si="54"/>
        <v>9.4811738723062464E-2</v>
      </c>
      <c r="S219" s="90">
        <f t="shared" si="54"/>
        <v>0.11740543095332752</v>
      </c>
      <c r="T219" s="92">
        <v>6687</v>
      </c>
      <c r="U219" s="1">
        <v>134478</v>
      </c>
      <c r="V219" s="1">
        <v>19703.736263736264</v>
      </c>
      <c r="W219" s="196"/>
      <c r="X219" s="89">
        <v>0</v>
      </c>
      <c r="Y219" s="89">
        <f t="shared" si="55"/>
        <v>0</v>
      </c>
    </row>
    <row r="220" spans="2:27">
      <c r="B220" s="200">
        <v>4202</v>
      </c>
      <c r="C220" t="s">
        <v>247</v>
      </c>
      <c r="D220" s="1">
        <v>560483.91</v>
      </c>
      <c r="E220" s="86">
        <f t="shared" si="48"/>
        <v>22049.801723120501</v>
      </c>
      <c r="F220" s="87">
        <f t="shared" si="42"/>
        <v>0.83572512652316611</v>
      </c>
      <c r="G220" s="189">
        <f t="shared" si="49"/>
        <v>2688.2949443102148</v>
      </c>
      <c r="H220" s="189">
        <f t="shared" si="43"/>
        <v>68333.769189421349</v>
      </c>
      <c r="I220" s="189">
        <f t="shared" si="44"/>
        <v>594.08420978387596</v>
      </c>
      <c r="J220" s="88">
        <f t="shared" si="45"/>
        <v>15101.026528496344</v>
      </c>
      <c r="K220" s="189">
        <f t="shared" si="50"/>
        <v>338.26314628528633</v>
      </c>
      <c r="L220" s="88">
        <f t="shared" si="46"/>
        <v>8598.3109154256945</v>
      </c>
      <c r="M220" s="89">
        <f t="shared" si="51"/>
        <v>76932.080104847046</v>
      </c>
      <c r="N220" s="89">
        <f t="shared" si="52"/>
        <v>637415.99010484712</v>
      </c>
      <c r="O220" s="89">
        <f t="shared" si="53"/>
        <v>25076.359813716004</v>
      </c>
      <c r="P220" s="90">
        <f t="shared" si="47"/>
        <v>0.95043684479410351</v>
      </c>
      <c r="Q220" s="227">
        <v>1145.7738810759329</v>
      </c>
      <c r="R220" s="90">
        <f t="shared" si="54"/>
        <v>8.6777790704438432E-2</v>
      </c>
      <c r="S220" s="90">
        <f t="shared" si="54"/>
        <v>6.7538245253515858E-2</v>
      </c>
      <c r="T220" s="92">
        <v>25419</v>
      </c>
      <c r="U220" s="1">
        <v>515730</v>
      </c>
      <c r="V220" s="1">
        <v>20654.811966838883</v>
      </c>
      <c r="W220" s="196"/>
      <c r="X220" s="89">
        <v>0</v>
      </c>
      <c r="Y220" s="89">
        <f t="shared" si="55"/>
        <v>0</v>
      </c>
    </row>
    <row r="221" spans="2:27">
      <c r="B221" s="200">
        <v>4203</v>
      </c>
      <c r="C221" t="s">
        <v>248</v>
      </c>
      <c r="D221" s="1">
        <v>1038310.009</v>
      </c>
      <c r="E221" s="86">
        <f t="shared" si="48"/>
        <v>22296.641663803472</v>
      </c>
      <c r="F221" s="87">
        <f t="shared" si="42"/>
        <v>0.8450807816555177</v>
      </c>
      <c r="G221" s="189">
        <f t="shared" si="49"/>
        <v>2535.2541810867733</v>
      </c>
      <c r="H221" s="189">
        <f t="shared" si="43"/>
        <v>118061.71670484886</v>
      </c>
      <c r="I221" s="189">
        <f t="shared" si="44"/>
        <v>507.69023054483637</v>
      </c>
      <c r="J221" s="88">
        <f t="shared" si="45"/>
        <v>23642.118656011939</v>
      </c>
      <c r="K221" s="189">
        <f t="shared" si="50"/>
        <v>251.86916704624673</v>
      </c>
      <c r="L221" s="88">
        <f t="shared" si="46"/>
        <v>11729.043371009619</v>
      </c>
      <c r="M221" s="89">
        <f t="shared" si="51"/>
        <v>129790.76007585847</v>
      </c>
      <c r="N221" s="89">
        <f t="shared" si="52"/>
        <v>1168100.7690758584</v>
      </c>
      <c r="O221" s="89">
        <f t="shared" si="53"/>
        <v>25083.765011936488</v>
      </c>
      <c r="P221" s="90">
        <f t="shared" si="47"/>
        <v>0.95071751444807395</v>
      </c>
      <c r="Q221" s="227">
        <v>4752.0160701886489</v>
      </c>
      <c r="R221" s="90">
        <f t="shared" si="54"/>
        <v>0.10887315202939021</v>
      </c>
      <c r="S221" s="90">
        <f t="shared" si="54"/>
        <v>0.10380121461781441</v>
      </c>
      <c r="T221" s="92">
        <v>46568</v>
      </c>
      <c r="U221" s="1">
        <v>936365</v>
      </c>
      <c r="V221" s="1">
        <v>20199.870564124692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0">
        <v>4204</v>
      </c>
      <c r="C222" t="s">
        <v>249</v>
      </c>
      <c r="D222" s="1">
        <v>2586038.2119999998</v>
      </c>
      <c r="E222" s="86">
        <f t="shared" si="48"/>
        <v>21874.609519459314</v>
      </c>
      <c r="F222" s="87">
        <f t="shared" si="42"/>
        <v>0.82908504293379326</v>
      </c>
      <c r="G222" s="189">
        <f t="shared" si="49"/>
        <v>2796.9141105801509</v>
      </c>
      <c r="H222" s="189">
        <f t="shared" si="43"/>
        <v>330653.98306689603</v>
      </c>
      <c r="I222" s="189">
        <f t="shared" si="44"/>
        <v>655.40148106529136</v>
      </c>
      <c r="J222" s="88">
        <f t="shared" si="45"/>
        <v>77482.218493019798</v>
      </c>
      <c r="K222" s="189">
        <f t="shared" si="50"/>
        <v>399.58041756670173</v>
      </c>
      <c r="L222" s="88">
        <f t="shared" si="46"/>
        <v>47238.796545153047</v>
      </c>
      <c r="M222" s="89">
        <f t="shared" si="51"/>
        <v>377892.77961204911</v>
      </c>
      <c r="N222" s="89">
        <f t="shared" si="52"/>
        <v>2963930.9916120488</v>
      </c>
      <c r="O222" s="89">
        <f t="shared" si="53"/>
        <v>25071.104047606168</v>
      </c>
      <c r="P222" s="90">
        <f t="shared" si="47"/>
        <v>0.95023764228642238</v>
      </c>
      <c r="Q222" s="227">
        <v>-858.50993732770439</v>
      </c>
      <c r="R222" s="90">
        <f t="shared" si="54"/>
        <v>6.4241285367186554E-2</v>
      </c>
      <c r="S222" s="90">
        <f t="shared" si="54"/>
        <v>5.3123649858871809E-2</v>
      </c>
      <c r="T222" s="92">
        <v>118221</v>
      </c>
      <c r="U222" s="1">
        <v>2429936</v>
      </c>
      <c r="V222" s="1">
        <v>20771.1691997333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0">
        <v>4205</v>
      </c>
      <c r="C223" t="s">
        <v>250</v>
      </c>
      <c r="D223" s="1">
        <v>516309.07199999999</v>
      </c>
      <c r="E223" s="86">
        <f t="shared" si="48"/>
        <v>21722.86570178391</v>
      </c>
      <c r="F223" s="87">
        <f t="shared" si="42"/>
        <v>0.82333369320202165</v>
      </c>
      <c r="G223" s="189">
        <f t="shared" si="49"/>
        <v>2890.9952775389011</v>
      </c>
      <c r="H223" s="189">
        <f t="shared" si="43"/>
        <v>68713.175756544602</v>
      </c>
      <c r="I223" s="189">
        <f t="shared" si="44"/>
        <v>708.51181725168271</v>
      </c>
      <c r="J223" s="88">
        <f t="shared" si="45"/>
        <v>16839.908872437994</v>
      </c>
      <c r="K223" s="189">
        <f t="shared" si="50"/>
        <v>452.69075375309308</v>
      </c>
      <c r="L223" s="88">
        <f t="shared" si="46"/>
        <v>10759.553835203515</v>
      </c>
      <c r="M223" s="89">
        <f t="shared" si="51"/>
        <v>79472.729591748124</v>
      </c>
      <c r="N223" s="89">
        <f t="shared" si="52"/>
        <v>595781.80159174814</v>
      </c>
      <c r="O223" s="89">
        <f t="shared" si="53"/>
        <v>25066.551733075903</v>
      </c>
      <c r="P223" s="90">
        <f t="shared" si="47"/>
        <v>0.95006510179446912</v>
      </c>
      <c r="Q223" s="227">
        <v>560.74624260960263</v>
      </c>
      <c r="R223" s="90">
        <f t="shared" si="54"/>
        <v>0.12730746153946923</v>
      </c>
      <c r="S223" s="90">
        <f t="shared" si="54"/>
        <v>0.12360795034794803</v>
      </c>
      <c r="T223" s="92">
        <v>23768</v>
      </c>
      <c r="U223" s="1">
        <v>458002</v>
      </c>
      <c r="V223" s="1">
        <v>19333.136344449133</v>
      </c>
      <c r="W223" s="196"/>
      <c r="X223" s="89">
        <v>0</v>
      </c>
      <c r="Y223" s="89">
        <f t="shared" si="55"/>
        <v>0</v>
      </c>
    </row>
    <row r="224" spans="2:27">
      <c r="B224" s="200">
        <v>4206</v>
      </c>
      <c r="C224" t="s">
        <v>251</v>
      </c>
      <c r="D224" s="1">
        <v>219859.14600000001</v>
      </c>
      <c r="E224" s="86">
        <f t="shared" si="48"/>
        <v>22252.95</v>
      </c>
      <c r="F224" s="87">
        <f t="shared" si="42"/>
        <v>0.84342479301132611</v>
      </c>
      <c r="G224" s="189">
        <f t="shared" si="49"/>
        <v>2562.3430126449252</v>
      </c>
      <c r="H224" s="189">
        <f t="shared" si="43"/>
        <v>25315.94896493186</v>
      </c>
      <c r="I224" s="189">
        <f t="shared" si="44"/>
        <v>522.9823128760512</v>
      </c>
      <c r="J224" s="88">
        <f t="shared" si="45"/>
        <v>5167.0652512153865</v>
      </c>
      <c r="K224" s="189">
        <f t="shared" si="50"/>
        <v>267.16124937746156</v>
      </c>
      <c r="L224" s="88">
        <f t="shared" si="46"/>
        <v>2639.5531438493203</v>
      </c>
      <c r="M224" s="89">
        <f t="shared" si="51"/>
        <v>27955.50210878118</v>
      </c>
      <c r="N224" s="89">
        <f t="shared" si="52"/>
        <v>247814.6481087812</v>
      </c>
      <c r="O224" s="89">
        <f t="shared" si="53"/>
        <v>25082.454262022387</v>
      </c>
      <c r="P224" s="90">
        <f t="shared" si="47"/>
        <v>0.95066783478874828</v>
      </c>
      <c r="Q224" s="227">
        <v>1766.3563386175774</v>
      </c>
      <c r="R224" s="90">
        <f t="shared" si="54"/>
        <v>0.14549945032902112</v>
      </c>
      <c r="S224" s="90">
        <f t="shared" si="54"/>
        <v>0.14503568536937381</v>
      </c>
      <c r="T224" s="92">
        <v>9880</v>
      </c>
      <c r="U224" s="1">
        <v>191933</v>
      </c>
      <c r="V224" s="1">
        <v>19434.285135682461</v>
      </c>
      <c r="W224" s="196"/>
      <c r="X224" s="89">
        <v>0</v>
      </c>
      <c r="Y224" s="89">
        <f t="shared" si="55"/>
        <v>0</v>
      </c>
    </row>
    <row r="225" spans="2:27">
      <c r="B225" s="200">
        <v>4207</v>
      </c>
      <c r="C225" t="s">
        <v>252</v>
      </c>
      <c r="D225" s="1">
        <v>216397.91399999999</v>
      </c>
      <c r="E225" s="86">
        <f t="shared" si="48"/>
        <v>23196.260478079108</v>
      </c>
      <c r="F225" s="87">
        <f t="shared" si="42"/>
        <v>0.87917787045585749</v>
      </c>
      <c r="G225" s="189">
        <f t="shared" si="49"/>
        <v>1977.4905162358787</v>
      </c>
      <c r="H225" s="189">
        <f t="shared" si="43"/>
        <v>18448.009025964515</v>
      </c>
      <c r="I225" s="189">
        <f t="shared" si="44"/>
        <v>192.82364554836366</v>
      </c>
      <c r="J225" s="88">
        <f t="shared" si="45"/>
        <v>1798.8517893206845</v>
      </c>
      <c r="K225" s="189">
        <f t="shared" si="50"/>
        <v>-62.99741795022598</v>
      </c>
      <c r="L225" s="88">
        <f t="shared" si="46"/>
        <v>-587.70291205765818</v>
      </c>
      <c r="M225" s="89">
        <f t="shared" si="51"/>
        <v>17860.306113906856</v>
      </c>
      <c r="N225" s="89">
        <f t="shared" si="52"/>
        <v>234258.22011390683</v>
      </c>
      <c r="O225" s="89">
        <f t="shared" si="53"/>
        <v>25110.753576364757</v>
      </c>
      <c r="P225" s="90">
        <f t="shared" si="47"/>
        <v>0.95174042711208406</v>
      </c>
      <c r="Q225" s="227">
        <v>1637.0687608677799</v>
      </c>
      <c r="R225" s="90">
        <f t="shared" si="54"/>
        <v>0.13433933008334639</v>
      </c>
      <c r="S225" s="90">
        <f t="shared" si="54"/>
        <v>0.12825968955336822</v>
      </c>
      <c r="T225" s="92">
        <v>9329</v>
      </c>
      <c r="U225" s="1">
        <v>190770</v>
      </c>
      <c r="V225" s="1">
        <v>20559.327513740704</v>
      </c>
      <c r="W225" s="196"/>
      <c r="X225" s="89">
        <v>0</v>
      </c>
      <c r="Y225" s="89">
        <f t="shared" si="55"/>
        <v>0</v>
      </c>
    </row>
    <row r="226" spans="2:27">
      <c r="B226" s="200">
        <v>4211</v>
      </c>
      <c r="C226" t="s">
        <v>253</v>
      </c>
      <c r="D226" s="1">
        <v>46978.728000000003</v>
      </c>
      <c r="E226" s="86">
        <f t="shared" si="48"/>
        <v>18851.817014446231</v>
      </c>
      <c r="F226" s="87">
        <f t="shared" si="42"/>
        <v>0.7145160467846603</v>
      </c>
      <c r="G226" s="189">
        <f t="shared" si="49"/>
        <v>4671.0454636882623</v>
      </c>
      <c r="H226" s="189">
        <f t="shared" si="43"/>
        <v>11640.245295511149</v>
      </c>
      <c r="I226" s="189">
        <f t="shared" si="44"/>
        <v>1713.3788578198705</v>
      </c>
      <c r="J226" s="88">
        <f t="shared" si="45"/>
        <v>4269.7401136871176</v>
      </c>
      <c r="K226" s="189">
        <f t="shared" si="50"/>
        <v>1457.5577943212809</v>
      </c>
      <c r="L226" s="88">
        <f t="shared" si="46"/>
        <v>3632.2340234486319</v>
      </c>
      <c r="M226" s="89">
        <f t="shared" si="51"/>
        <v>15272.47931895978</v>
      </c>
      <c r="N226" s="89">
        <f t="shared" si="52"/>
        <v>62251.207318959787</v>
      </c>
      <c r="O226" s="89">
        <f t="shared" si="53"/>
        <v>24980.420272455773</v>
      </c>
      <c r="P226" s="90">
        <f t="shared" si="47"/>
        <v>0.94680057240194826</v>
      </c>
      <c r="Q226" s="227">
        <v>617.40504976872035</v>
      </c>
      <c r="R226" s="90">
        <f t="shared" si="54"/>
        <v>0.17080942056074774</v>
      </c>
      <c r="S226" s="90">
        <f t="shared" si="54"/>
        <v>0.14825771422570924</v>
      </c>
      <c r="T226" s="92">
        <v>2492</v>
      </c>
      <c r="U226" s="1">
        <v>40125</v>
      </c>
      <c r="V226" s="1">
        <v>16417.757774140755</v>
      </c>
      <c r="W226" s="196"/>
      <c r="X226" s="89">
        <v>0</v>
      </c>
      <c r="Y226" s="89">
        <f t="shared" si="55"/>
        <v>0</v>
      </c>
    </row>
    <row r="227" spans="2:27">
      <c r="B227" s="200">
        <v>4212</v>
      </c>
      <c r="C227" t="s">
        <v>254</v>
      </c>
      <c r="D227" s="1">
        <v>43669.841999999997</v>
      </c>
      <c r="E227" s="86">
        <f t="shared" si="48"/>
        <v>19111.528227571114</v>
      </c>
      <c r="F227" s="87">
        <f t="shared" si="42"/>
        <v>0.7243595451151098</v>
      </c>
      <c r="G227" s="189">
        <f t="shared" si="49"/>
        <v>4510.0245115508351</v>
      </c>
      <c r="H227" s="189">
        <f t="shared" si="43"/>
        <v>10305.406008893657</v>
      </c>
      <c r="I227" s="189">
        <f t="shared" si="44"/>
        <v>1622.4799332261614</v>
      </c>
      <c r="J227" s="88">
        <f t="shared" si="45"/>
        <v>3707.3666474217785</v>
      </c>
      <c r="K227" s="189">
        <f t="shared" si="50"/>
        <v>1366.6588697275718</v>
      </c>
      <c r="L227" s="88">
        <f t="shared" si="46"/>
        <v>3122.8155173275013</v>
      </c>
      <c r="M227" s="89">
        <f t="shared" si="51"/>
        <v>13428.221526221158</v>
      </c>
      <c r="N227" s="89">
        <f t="shared" si="52"/>
        <v>57098.063526221158</v>
      </c>
      <c r="O227" s="89">
        <f t="shared" si="53"/>
        <v>24988.21160884952</v>
      </c>
      <c r="P227" s="90">
        <f t="shared" si="47"/>
        <v>0.94709587735186174</v>
      </c>
      <c r="Q227" s="227">
        <v>581.21643471571588</v>
      </c>
      <c r="R227" s="90">
        <f t="shared" si="54"/>
        <v>0.19541874024800845</v>
      </c>
      <c r="S227" s="90">
        <f t="shared" si="54"/>
        <v>0.18652503408423771</v>
      </c>
      <c r="T227" s="92">
        <v>2285</v>
      </c>
      <c r="U227" s="1">
        <v>36531</v>
      </c>
      <c r="V227" s="1">
        <v>16107.142857142857</v>
      </c>
      <c r="W227" s="196"/>
      <c r="X227" s="89">
        <v>0</v>
      </c>
      <c r="Y227" s="89">
        <f t="shared" si="55"/>
        <v>0</v>
      </c>
    </row>
    <row r="228" spans="2:27">
      <c r="B228" s="200">
        <v>4213</v>
      </c>
      <c r="C228" t="s">
        <v>255</v>
      </c>
      <c r="D228" s="1">
        <v>132299.264</v>
      </c>
      <c r="E228" s="86">
        <f t="shared" si="48"/>
        <v>20467.089108910892</v>
      </c>
      <c r="F228" s="87">
        <f t="shared" si="42"/>
        <v>0.77573761659589113</v>
      </c>
      <c r="G228" s="189">
        <f t="shared" si="49"/>
        <v>3669.5767651201727</v>
      </c>
      <c r="H228" s="189">
        <f t="shared" si="43"/>
        <v>23720.144209736798</v>
      </c>
      <c r="I228" s="189">
        <f t="shared" si="44"/>
        <v>1148.0336247572393</v>
      </c>
      <c r="J228" s="88">
        <f t="shared" si="45"/>
        <v>7420.8893504307953</v>
      </c>
      <c r="K228" s="189">
        <f t="shared" si="50"/>
        <v>892.21256125864966</v>
      </c>
      <c r="L228" s="88">
        <f t="shared" si="46"/>
        <v>5767.2619959759113</v>
      </c>
      <c r="M228" s="89">
        <f t="shared" si="51"/>
        <v>29487.406205712708</v>
      </c>
      <c r="N228" s="89">
        <f t="shared" si="52"/>
        <v>161786.6702057127</v>
      </c>
      <c r="O228" s="89">
        <f t="shared" si="53"/>
        <v>25028.878435289713</v>
      </c>
      <c r="P228" s="90">
        <f t="shared" si="47"/>
        <v>0.94863721949628521</v>
      </c>
      <c r="Q228" s="227">
        <v>1263.7085590469687</v>
      </c>
      <c r="R228" s="90">
        <f t="shared" si="54"/>
        <v>7.8849090760825205E-2</v>
      </c>
      <c r="S228" s="90">
        <f t="shared" si="54"/>
        <v>5.5316027363969386E-2</v>
      </c>
      <c r="T228" s="92">
        <v>6464</v>
      </c>
      <c r="U228" s="1">
        <v>122630</v>
      </c>
      <c r="V228" s="1">
        <v>19394.274869523961</v>
      </c>
      <c r="W228" s="196"/>
      <c r="X228" s="89">
        <v>0</v>
      </c>
      <c r="Y228" s="89">
        <f t="shared" si="55"/>
        <v>0</v>
      </c>
    </row>
    <row r="229" spans="2:27">
      <c r="B229" s="200">
        <v>4214</v>
      </c>
      <c r="C229" t="s">
        <v>256</v>
      </c>
      <c r="D229" s="1">
        <v>133438.97200000001</v>
      </c>
      <c r="E229" s="86">
        <f t="shared" si="48"/>
        <v>21316.129712460064</v>
      </c>
      <c r="F229" s="87">
        <f t="shared" si="42"/>
        <v>0.80791770486763359</v>
      </c>
      <c r="G229" s="189">
        <f t="shared" si="49"/>
        <v>3143.171590919686</v>
      </c>
      <c r="H229" s="189">
        <f t="shared" si="43"/>
        <v>19676.254159157234</v>
      </c>
      <c r="I229" s="189">
        <f t="shared" si="44"/>
        <v>850.86941351502901</v>
      </c>
      <c r="J229" s="88">
        <f t="shared" si="45"/>
        <v>5326.4425286040814</v>
      </c>
      <c r="K229" s="189">
        <f t="shared" si="50"/>
        <v>595.04835001643937</v>
      </c>
      <c r="L229" s="88">
        <f t="shared" si="46"/>
        <v>3725.0026711029104</v>
      </c>
      <c r="M229" s="89">
        <f t="shared" si="51"/>
        <v>23401.256830260143</v>
      </c>
      <c r="N229" s="89">
        <f t="shared" si="52"/>
        <v>156840.22883026017</v>
      </c>
      <c r="O229" s="89">
        <f t="shared" si="53"/>
        <v>25054.349653396195</v>
      </c>
      <c r="P229" s="90">
        <f t="shared" si="47"/>
        <v>0.94960262214443769</v>
      </c>
      <c r="Q229" s="227">
        <v>768.26987116863165</v>
      </c>
      <c r="R229" s="90">
        <f t="shared" si="54"/>
        <v>0.1608637992831542</v>
      </c>
      <c r="S229" s="90">
        <f t="shared" si="54"/>
        <v>0.15641320324756364</v>
      </c>
      <c r="T229" s="92">
        <v>6260</v>
      </c>
      <c r="U229" s="1">
        <v>114948</v>
      </c>
      <c r="V229" s="1">
        <v>18432.969852469534</v>
      </c>
      <c r="W229" s="196"/>
      <c r="X229" s="89">
        <v>0</v>
      </c>
      <c r="Y229" s="89">
        <f t="shared" si="55"/>
        <v>0</v>
      </c>
    </row>
    <row r="230" spans="2:27">
      <c r="B230" s="200">
        <v>4215</v>
      </c>
      <c r="C230" t="s">
        <v>257</v>
      </c>
      <c r="D230" s="1">
        <v>282625.67200000002</v>
      </c>
      <c r="E230" s="86">
        <f t="shared" si="48"/>
        <v>24086.046701891937</v>
      </c>
      <c r="F230" s="87">
        <f t="shared" si="42"/>
        <v>0.91290228729244161</v>
      </c>
      <c r="G230" s="189">
        <f t="shared" si="49"/>
        <v>1425.8230574719246</v>
      </c>
      <c r="H230" s="189">
        <f t="shared" si="43"/>
        <v>16730.607756375561</v>
      </c>
      <c r="I230" s="189">
        <f t="shared" si="44"/>
        <v>0</v>
      </c>
      <c r="J230" s="88">
        <f t="shared" si="45"/>
        <v>0</v>
      </c>
      <c r="K230" s="189">
        <f t="shared" si="50"/>
        <v>-255.82106349858964</v>
      </c>
      <c r="L230" s="88">
        <f t="shared" si="46"/>
        <v>-3001.8043590924508</v>
      </c>
      <c r="M230" s="89">
        <f t="shared" si="51"/>
        <v>13728.803397283111</v>
      </c>
      <c r="N230" s="89">
        <f t="shared" si="52"/>
        <v>296354.47539728315</v>
      </c>
      <c r="O230" s="89">
        <f t="shared" si="53"/>
        <v>25256.048695865276</v>
      </c>
      <c r="P230" s="90">
        <f t="shared" si="47"/>
        <v>0.95724736017445478</v>
      </c>
      <c r="Q230" s="227">
        <v>-1136.6010906166102</v>
      </c>
      <c r="R230" s="90">
        <f t="shared" si="54"/>
        <v>0.13869674981164468</v>
      </c>
      <c r="S230" s="90">
        <f t="shared" si="54"/>
        <v>0.1182207813260253</v>
      </c>
      <c r="T230" s="92">
        <v>11734</v>
      </c>
      <c r="U230" s="1">
        <v>248201</v>
      </c>
      <c r="V230" s="1">
        <v>21539.616419335242</v>
      </c>
      <c r="W230" s="196"/>
      <c r="X230" s="89">
        <v>0</v>
      </c>
      <c r="Y230" s="89">
        <f t="shared" si="55"/>
        <v>0</v>
      </c>
    </row>
    <row r="231" spans="2:27">
      <c r="B231" s="200">
        <v>4216</v>
      </c>
      <c r="C231" t="s">
        <v>258</v>
      </c>
      <c r="D231" s="1">
        <v>102863.595</v>
      </c>
      <c r="E231" s="86">
        <f t="shared" si="48"/>
        <v>19003.065767596527</v>
      </c>
      <c r="F231" s="87">
        <f t="shared" si="42"/>
        <v>0.72024863272580564</v>
      </c>
      <c r="G231" s="189">
        <f t="shared" si="49"/>
        <v>4577.2712367350787</v>
      </c>
      <c r="H231" s="189">
        <f t="shared" si="43"/>
        <v>24776.769204446984</v>
      </c>
      <c r="I231" s="189">
        <f t="shared" si="44"/>
        <v>1660.441794217267</v>
      </c>
      <c r="J231" s="88">
        <f t="shared" si="45"/>
        <v>8987.9714320980656</v>
      </c>
      <c r="K231" s="189">
        <f t="shared" si="50"/>
        <v>1404.6207307186774</v>
      </c>
      <c r="L231" s="88">
        <f t="shared" si="46"/>
        <v>7603.2120153802007</v>
      </c>
      <c r="M231" s="89">
        <f t="shared" si="51"/>
        <v>32379.981219827183</v>
      </c>
      <c r="N231" s="89">
        <f t="shared" si="52"/>
        <v>135243.57621982717</v>
      </c>
      <c r="O231" s="89">
        <f t="shared" si="53"/>
        <v>24984.95773505028</v>
      </c>
      <c r="P231" s="90">
        <f t="shared" si="47"/>
        <v>0.94697254998018254</v>
      </c>
      <c r="Q231" s="227">
        <v>1386.0770255169009</v>
      </c>
      <c r="R231" s="90">
        <f t="shared" si="54"/>
        <v>0.12089698046181173</v>
      </c>
      <c r="S231" s="90">
        <f t="shared" si="54"/>
        <v>0.1347710055294157</v>
      </c>
      <c r="T231" s="92">
        <v>5413</v>
      </c>
      <c r="U231" s="1">
        <v>91769</v>
      </c>
      <c r="V231" s="1">
        <v>16746.167883211681</v>
      </c>
      <c r="W231" s="196"/>
      <c r="X231" s="89">
        <v>0</v>
      </c>
      <c r="Y231" s="89">
        <f t="shared" si="55"/>
        <v>0</v>
      </c>
    </row>
    <row r="232" spans="2:27">
      <c r="B232" s="200">
        <v>4217</v>
      </c>
      <c r="C232" t="s">
        <v>259</v>
      </c>
      <c r="D232" s="1">
        <v>38708.481</v>
      </c>
      <c r="E232" s="86">
        <f t="shared" si="48"/>
        <v>21770.799212598427</v>
      </c>
      <c r="F232" s="87">
        <f t="shared" si="42"/>
        <v>0.82515045508918905</v>
      </c>
      <c r="G232" s="189">
        <f t="shared" si="49"/>
        <v>2861.2765008339006</v>
      </c>
      <c r="H232" s="189">
        <f t="shared" si="43"/>
        <v>5087.3496184826754</v>
      </c>
      <c r="I232" s="189">
        <f t="shared" si="44"/>
        <v>691.73508846660184</v>
      </c>
      <c r="J232" s="88">
        <f t="shared" si="45"/>
        <v>1229.904987293618</v>
      </c>
      <c r="K232" s="189">
        <f t="shared" si="50"/>
        <v>435.9140249680122</v>
      </c>
      <c r="L232" s="88">
        <f t="shared" si="46"/>
        <v>775.05513639312562</v>
      </c>
      <c r="M232" s="89">
        <f t="shared" si="51"/>
        <v>5862.4047548758008</v>
      </c>
      <c r="N232" s="89">
        <f t="shared" si="52"/>
        <v>44570.885754875802</v>
      </c>
      <c r="O232" s="89">
        <f t="shared" si="53"/>
        <v>25067.989738400338</v>
      </c>
      <c r="P232" s="90">
        <f t="shared" si="47"/>
        <v>0.95011960465108414</v>
      </c>
      <c r="Q232" s="227">
        <v>216.40378219453669</v>
      </c>
      <c r="R232" s="90">
        <f t="shared" si="54"/>
        <v>9.7365793502296308E-2</v>
      </c>
      <c r="S232" s="90">
        <f t="shared" si="54"/>
        <v>0.11217838014124745</v>
      </c>
      <c r="T232" s="92">
        <v>1778</v>
      </c>
      <c r="U232" s="1">
        <v>35274</v>
      </c>
      <c r="V232" s="1">
        <v>19574.916759156495</v>
      </c>
      <c r="W232" s="196"/>
      <c r="X232" s="89">
        <v>0</v>
      </c>
      <c r="Y232" s="89">
        <f t="shared" si="55"/>
        <v>0</v>
      </c>
    </row>
    <row r="233" spans="2:27">
      <c r="B233" s="200">
        <v>4218</v>
      </c>
      <c r="C233" t="s">
        <v>260</v>
      </c>
      <c r="D233" s="1">
        <v>28466.74</v>
      </c>
      <c r="E233" s="86">
        <f t="shared" si="48"/>
        <v>20347.919942816297</v>
      </c>
      <c r="F233" s="87">
        <f t="shared" si="42"/>
        <v>0.77122090176722047</v>
      </c>
      <c r="G233" s="189">
        <f t="shared" si="49"/>
        <v>3743.4616480988211</v>
      </c>
      <c r="H233" s="189">
        <f t="shared" si="43"/>
        <v>5237.1028456902504</v>
      </c>
      <c r="I233" s="189">
        <f t="shared" si="44"/>
        <v>1189.7428328903472</v>
      </c>
      <c r="J233" s="88">
        <f t="shared" si="45"/>
        <v>1664.4502232135958</v>
      </c>
      <c r="K233" s="189">
        <f t="shared" si="50"/>
        <v>933.92176939175761</v>
      </c>
      <c r="L233" s="88">
        <f t="shared" si="46"/>
        <v>1306.5565553790689</v>
      </c>
      <c r="M233" s="89">
        <f t="shared" si="51"/>
        <v>6543.6594010693188</v>
      </c>
      <c r="N233" s="89">
        <f t="shared" si="52"/>
        <v>35010.39940106932</v>
      </c>
      <c r="O233" s="89">
        <f t="shared" si="53"/>
        <v>25025.303360306876</v>
      </c>
      <c r="P233" s="90">
        <f t="shared" si="47"/>
        <v>0.94850171805142514</v>
      </c>
      <c r="Q233" s="227">
        <v>576.45904579311627</v>
      </c>
      <c r="R233" s="90">
        <f t="shared" si="54"/>
        <v>0.1102472698907957</v>
      </c>
      <c r="S233" s="90">
        <f t="shared" si="54"/>
        <v>9.51688580766962E-2</v>
      </c>
      <c r="T233" s="92">
        <v>1399</v>
      </c>
      <c r="U233" s="1">
        <v>25640</v>
      </c>
      <c r="V233" s="1">
        <v>18579.710144927536</v>
      </c>
      <c r="W233" s="196"/>
      <c r="X233" s="89">
        <v>0</v>
      </c>
      <c r="Y233" s="89">
        <f t="shared" si="55"/>
        <v>0</v>
      </c>
    </row>
    <row r="234" spans="2:27">
      <c r="B234" s="200">
        <v>4219</v>
      </c>
      <c r="C234" t="s">
        <v>261</v>
      </c>
      <c r="D234" s="1">
        <v>76871.337</v>
      </c>
      <c r="E234" s="86">
        <f t="shared" si="48"/>
        <v>20081.331504702197</v>
      </c>
      <c r="F234" s="87">
        <f t="shared" si="42"/>
        <v>0.76111674486956882</v>
      </c>
      <c r="G234" s="189">
        <f t="shared" si="49"/>
        <v>3908.7464797295634</v>
      </c>
      <c r="H234" s="189">
        <f t="shared" si="43"/>
        <v>14962.681524404768</v>
      </c>
      <c r="I234" s="189">
        <f t="shared" si="44"/>
        <v>1283.0487862302825</v>
      </c>
      <c r="J234" s="88">
        <f t="shared" si="45"/>
        <v>4911.5107536895221</v>
      </c>
      <c r="K234" s="189">
        <f t="shared" si="50"/>
        <v>1027.2277227316929</v>
      </c>
      <c r="L234" s="88">
        <f t="shared" si="46"/>
        <v>3932.2277226169203</v>
      </c>
      <c r="M234" s="89">
        <f t="shared" si="51"/>
        <v>18894.909247021689</v>
      </c>
      <c r="N234" s="89">
        <f t="shared" si="52"/>
        <v>95766.246247021685</v>
      </c>
      <c r="O234" s="89">
        <f t="shared" si="53"/>
        <v>25017.305707163447</v>
      </c>
      <c r="P234" s="90">
        <f t="shared" si="47"/>
        <v>0.9481985933444953</v>
      </c>
      <c r="Q234" s="227">
        <v>95.353984893536108</v>
      </c>
      <c r="R234" s="90">
        <f t="shared" si="54"/>
        <v>0.13152580369759773</v>
      </c>
      <c r="S234" s="90">
        <f t="shared" si="54"/>
        <v>0.17261307817878022</v>
      </c>
      <c r="T234" s="92">
        <v>3828</v>
      </c>
      <c r="U234" s="1">
        <v>67936</v>
      </c>
      <c r="V234" s="1">
        <v>17125.283589614319</v>
      </c>
      <c r="W234" s="196"/>
      <c r="X234" s="89">
        <v>0</v>
      </c>
      <c r="Y234" s="89">
        <f t="shared" si="55"/>
        <v>0</v>
      </c>
    </row>
    <row r="235" spans="2:27">
      <c r="B235" s="200">
        <v>4220</v>
      </c>
      <c r="C235" t="s">
        <v>262</v>
      </c>
      <c r="D235" s="1">
        <v>27922.559000000001</v>
      </c>
      <c r="E235" s="86">
        <f t="shared" si="48"/>
        <v>24029.740963855424</v>
      </c>
      <c r="F235" s="87">
        <f t="shared" si="42"/>
        <v>0.91076820370133138</v>
      </c>
      <c r="G235" s="189">
        <f t="shared" si="49"/>
        <v>1460.732615054563</v>
      </c>
      <c r="H235" s="189">
        <f t="shared" si="43"/>
        <v>1697.3712986934022</v>
      </c>
      <c r="I235" s="189">
        <f t="shared" si="44"/>
        <v>0</v>
      </c>
      <c r="J235" s="88">
        <f t="shared" si="45"/>
        <v>0</v>
      </c>
      <c r="K235" s="189">
        <f t="shared" si="50"/>
        <v>-255.82106349858964</v>
      </c>
      <c r="L235" s="88">
        <f t="shared" si="46"/>
        <v>-297.26407578536117</v>
      </c>
      <c r="M235" s="89">
        <f t="shared" si="51"/>
        <v>1400.107222908041</v>
      </c>
      <c r="N235" s="89">
        <f t="shared" si="52"/>
        <v>29322.666222908043</v>
      </c>
      <c r="O235" s="89">
        <f t="shared" si="53"/>
        <v>25234.652515411399</v>
      </c>
      <c r="P235" s="90">
        <f t="shared" si="47"/>
        <v>0.95643640840983279</v>
      </c>
      <c r="Q235" s="227">
        <v>153.12060842879214</v>
      </c>
      <c r="R235" s="90">
        <f t="shared" si="54"/>
        <v>0.10913839126117184</v>
      </c>
      <c r="S235" s="90">
        <f t="shared" si="54"/>
        <v>0.12631953673681831</v>
      </c>
      <c r="T235" s="92">
        <v>1162</v>
      </c>
      <c r="U235" s="1">
        <v>25175</v>
      </c>
      <c r="V235" s="1">
        <v>21334.745762711864</v>
      </c>
      <c r="W235" s="196"/>
      <c r="X235" s="89">
        <v>0</v>
      </c>
      <c r="Y235" s="89">
        <f t="shared" si="55"/>
        <v>0</v>
      </c>
    </row>
    <row r="236" spans="2:27">
      <c r="B236" s="200">
        <v>4221</v>
      </c>
      <c r="C236" t="s">
        <v>263</v>
      </c>
      <c r="D236" s="1">
        <v>45150.864000000001</v>
      </c>
      <c r="E236" s="86">
        <f t="shared" si="48"/>
        <v>37469.596680497933</v>
      </c>
      <c r="F236" s="87">
        <f t="shared" si="42"/>
        <v>1.4201616785400066</v>
      </c>
      <c r="G236" s="189">
        <f t="shared" si="49"/>
        <v>-6871.9779292637922</v>
      </c>
      <c r="H236" s="189">
        <f t="shared" si="43"/>
        <v>-8280.7334047628701</v>
      </c>
      <c r="I236" s="189">
        <f t="shared" si="44"/>
        <v>0</v>
      </c>
      <c r="J236" s="88">
        <f t="shared" si="45"/>
        <v>0</v>
      </c>
      <c r="K236" s="189">
        <f t="shared" si="50"/>
        <v>-255.82106349858964</v>
      </c>
      <c r="L236" s="88">
        <f t="shared" si="46"/>
        <v>-308.26438151580049</v>
      </c>
      <c r="M236" s="89">
        <f t="shared" si="51"/>
        <v>-8588.9977862786709</v>
      </c>
      <c r="N236" s="89">
        <f t="shared" si="52"/>
        <v>36561.866213721332</v>
      </c>
      <c r="O236" s="89">
        <f t="shared" si="53"/>
        <v>30341.797687735547</v>
      </c>
      <c r="P236" s="90">
        <f t="shared" si="47"/>
        <v>1.1500059288485291</v>
      </c>
      <c r="Q236" s="227">
        <v>69.705958947233739</v>
      </c>
      <c r="R236" s="90">
        <f t="shared" si="54"/>
        <v>8.5513872193104815E-2</v>
      </c>
      <c r="S236" s="90">
        <f t="shared" si="54"/>
        <v>8.5513872193105051E-2</v>
      </c>
      <c r="T236" s="92">
        <v>1205</v>
      </c>
      <c r="U236" s="1">
        <v>41594</v>
      </c>
      <c r="V236" s="1">
        <v>34517.84232365145</v>
      </c>
      <c r="W236" s="196"/>
      <c r="X236" s="89">
        <v>0</v>
      </c>
      <c r="Y236" s="89">
        <f t="shared" si="55"/>
        <v>0</v>
      </c>
    </row>
    <row r="237" spans="2:27">
      <c r="B237" s="200">
        <v>4222</v>
      </c>
      <c r="C237" t="s">
        <v>264</v>
      </c>
      <c r="D237" s="1">
        <v>69782.584000000003</v>
      </c>
      <c r="E237" s="86">
        <f t="shared" si="48"/>
        <v>67163.218479307034</v>
      </c>
      <c r="F237" s="87">
        <f t="shared" si="42"/>
        <v>2.5456006346971525</v>
      </c>
      <c r="G237" s="189">
        <f t="shared" si="49"/>
        <v>-25282.023444525435</v>
      </c>
      <c r="H237" s="189">
        <f t="shared" si="43"/>
        <v>-26268.022358861926</v>
      </c>
      <c r="I237" s="189">
        <f t="shared" si="44"/>
        <v>0</v>
      </c>
      <c r="J237" s="88">
        <f t="shared" si="45"/>
        <v>0</v>
      </c>
      <c r="K237" s="189">
        <f t="shared" si="50"/>
        <v>-255.82106349858964</v>
      </c>
      <c r="L237" s="88">
        <f t="shared" si="46"/>
        <v>-265.79808497503461</v>
      </c>
      <c r="M237" s="89">
        <f t="shared" si="51"/>
        <v>-26533.820443836961</v>
      </c>
      <c r="N237" s="89">
        <f t="shared" si="52"/>
        <v>43248.763556163045</v>
      </c>
      <c r="O237" s="89">
        <f t="shared" si="53"/>
        <v>41625.373971283014</v>
      </c>
      <c r="P237" s="90">
        <f t="shared" si="47"/>
        <v>1.5776727321882447</v>
      </c>
      <c r="Q237" s="227">
        <v>-282.11921654258549</v>
      </c>
      <c r="R237" s="90">
        <f t="shared" si="54"/>
        <v>9.1771851680453893E-3</v>
      </c>
      <c r="S237" s="90">
        <f t="shared" si="54"/>
        <v>-1.8019120110785363E-2</v>
      </c>
      <c r="T237" s="92">
        <v>1039</v>
      </c>
      <c r="U237" s="1">
        <v>69148</v>
      </c>
      <c r="V237" s="1">
        <v>68395.647873392678</v>
      </c>
      <c r="W237" s="196"/>
      <c r="X237" s="89">
        <v>0</v>
      </c>
      <c r="Y237" s="89">
        <f t="shared" si="55"/>
        <v>0</v>
      </c>
    </row>
    <row r="238" spans="2:27">
      <c r="B238" s="200">
        <v>4223</v>
      </c>
      <c r="C238" t="s">
        <v>265</v>
      </c>
      <c r="D238" s="1">
        <v>298477.076</v>
      </c>
      <c r="E238" s="86">
        <f t="shared" si="48"/>
        <v>19106.201254640891</v>
      </c>
      <c r="F238" s="87">
        <f t="shared" si="42"/>
        <v>0.72415764374737879</v>
      </c>
      <c r="G238" s="189">
        <f t="shared" si="49"/>
        <v>4513.3272347675729</v>
      </c>
      <c r="H238" s="189">
        <f t="shared" si="43"/>
        <v>70507.19806153902</v>
      </c>
      <c r="I238" s="189">
        <f t="shared" si="44"/>
        <v>1624.3443737517393</v>
      </c>
      <c r="J238" s="88">
        <f t="shared" si="45"/>
        <v>25375.507806749672</v>
      </c>
      <c r="K238" s="189">
        <f t="shared" si="50"/>
        <v>1368.5233102531497</v>
      </c>
      <c r="L238" s="88">
        <f t="shared" si="46"/>
        <v>21379.071152774708</v>
      </c>
      <c r="M238" s="89">
        <f t="shared" si="51"/>
        <v>91886.269214313725</v>
      </c>
      <c r="N238" s="89">
        <f t="shared" si="52"/>
        <v>390363.34521431371</v>
      </c>
      <c r="O238" s="89">
        <f t="shared" si="53"/>
        <v>24988.051799661611</v>
      </c>
      <c r="P238" s="90">
        <f t="shared" si="47"/>
        <v>0.94708982031082978</v>
      </c>
      <c r="Q238" s="227">
        <v>2375.1750109579443</v>
      </c>
      <c r="R238" s="90">
        <f t="shared" si="54"/>
        <v>0.14689479265930958</v>
      </c>
      <c r="S238" s="90">
        <f t="shared" si="54"/>
        <v>0.13441418103774491</v>
      </c>
      <c r="T238" s="92">
        <v>15622</v>
      </c>
      <c r="U238" s="1">
        <v>260248</v>
      </c>
      <c r="V238" s="1">
        <v>16842.350504789025</v>
      </c>
      <c r="W238" s="196"/>
      <c r="X238" s="89">
        <v>0</v>
      </c>
      <c r="Y238" s="89">
        <f t="shared" si="55"/>
        <v>0</v>
      </c>
    </row>
    <row r="239" spans="2:27">
      <c r="B239" s="200">
        <v>4224</v>
      </c>
      <c r="C239" t="s">
        <v>266</v>
      </c>
      <c r="D239" s="1">
        <v>37466.449000000001</v>
      </c>
      <c r="E239" s="86">
        <f t="shared" si="48"/>
        <v>40946.938797814204</v>
      </c>
      <c r="F239" s="87">
        <f t="shared" si="42"/>
        <v>1.5519588809570812</v>
      </c>
      <c r="G239" s="189">
        <f t="shared" si="49"/>
        <v>-9027.9300419998799</v>
      </c>
      <c r="H239" s="189">
        <f t="shared" si="43"/>
        <v>-8260.5559884298891</v>
      </c>
      <c r="I239" s="189">
        <f t="shared" si="44"/>
        <v>0</v>
      </c>
      <c r="J239" s="88">
        <f t="shared" si="45"/>
        <v>0</v>
      </c>
      <c r="K239" s="189">
        <f t="shared" si="50"/>
        <v>-255.82106349858964</v>
      </c>
      <c r="L239" s="88">
        <f t="shared" si="46"/>
        <v>-234.07627310120952</v>
      </c>
      <c r="M239" s="89">
        <f t="shared" si="51"/>
        <v>-8494.6322615310983</v>
      </c>
      <c r="N239" s="89">
        <f t="shared" si="52"/>
        <v>28971.8167384689</v>
      </c>
      <c r="O239" s="89">
        <f t="shared" si="53"/>
        <v>31663.187692315736</v>
      </c>
      <c r="P239" s="90">
        <f t="shared" si="47"/>
        <v>1.2000888657670177</v>
      </c>
      <c r="Q239" s="227">
        <v>12.051014055381529</v>
      </c>
      <c r="R239" s="90">
        <f t="shared" si="54"/>
        <v>8.1064402573794631E-2</v>
      </c>
      <c r="S239" s="90">
        <f t="shared" si="54"/>
        <v>9.0516331776625547E-2</v>
      </c>
      <c r="T239" s="92">
        <v>915</v>
      </c>
      <c r="U239" s="1">
        <v>34657</v>
      </c>
      <c r="V239" s="1">
        <v>37548.212351029251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0">
        <v>4225</v>
      </c>
      <c r="C240" t="s">
        <v>267</v>
      </c>
      <c r="D240" s="1">
        <v>213998.52900000001</v>
      </c>
      <c r="E240" s="86">
        <f t="shared" si="48"/>
        <v>19688.888490201491</v>
      </c>
      <c r="F240" s="87">
        <f t="shared" si="42"/>
        <v>0.74624248468051524</v>
      </c>
      <c r="G240" s="189">
        <f t="shared" si="49"/>
        <v>4152.0611487200013</v>
      </c>
      <c r="H240" s="189">
        <f t="shared" si="43"/>
        <v>45128.752625437693</v>
      </c>
      <c r="I240" s="189">
        <f t="shared" si="44"/>
        <v>1420.4038413055296</v>
      </c>
      <c r="J240" s="88">
        <f t="shared" si="45"/>
        <v>15438.3693511498</v>
      </c>
      <c r="K240" s="189">
        <f t="shared" si="50"/>
        <v>1164.5827778069399</v>
      </c>
      <c r="L240" s="88">
        <f t="shared" si="46"/>
        <v>12657.85021198363</v>
      </c>
      <c r="M240" s="89">
        <f t="shared" si="51"/>
        <v>57786.60283742132</v>
      </c>
      <c r="N240" s="89">
        <f t="shared" si="52"/>
        <v>271785.13183742133</v>
      </c>
      <c r="O240" s="89">
        <f t="shared" si="53"/>
        <v>25005.532416728431</v>
      </c>
      <c r="P240" s="90">
        <f t="shared" si="47"/>
        <v>0.94775236553882392</v>
      </c>
      <c r="Q240" s="227">
        <v>1228.7225838709128</v>
      </c>
      <c r="R240" s="90">
        <f t="shared" si="54"/>
        <v>0.11652959867267723</v>
      </c>
      <c r="S240" s="90">
        <f t="shared" si="54"/>
        <v>0.11303691246834653</v>
      </c>
      <c r="T240" s="92">
        <v>10869</v>
      </c>
      <c r="U240" s="1">
        <v>191664</v>
      </c>
      <c r="V240" s="1">
        <v>17689.340101522841</v>
      </c>
      <c r="W240" s="196"/>
      <c r="X240" s="89">
        <v>0</v>
      </c>
      <c r="Y240" s="89">
        <f t="shared" si="55"/>
        <v>0</v>
      </c>
    </row>
    <row r="241" spans="2:27">
      <c r="B241" s="200">
        <v>4226</v>
      </c>
      <c r="C241" t="s">
        <v>268</v>
      </c>
      <c r="D241" s="1">
        <v>40401.305</v>
      </c>
      <c r="E241" s="86">
        <f t="shared" si="48"/>
        <v>22621.111422172453</v>
      </c>
      <c r="F241" s="87">
        <f t="shared" si="42"/>
        <v>0.85737873940003206</v>
      </c>
      <c r="G241" s="189">
        <f t="shared" si="49"/>
        <v>2334.0829308980051</v>
      </c>
      <c r="H241" s="189">
        <f t="shared" si="43"/>
        <v>4168.6721145838364</v>
      </c>
      <c r="I241" s="189">
        <f t="shared" si="44"/>
        <v>394.12581511569294</v>
      </c>
      <c r="J241" s="88">
        <f t="shared" si="45"/>
        <v>703.9087057966276</v>
      </c>
      <c r="K241" s="189">
        <f t="shared" si="50"/>
        <v>138.30475161710331</v>
      </c>
      <c r="L241" s="88">
        <f t="shared" si="46"/>
        <v>247.01228638814652</v>
      </c>
      <c r="M241" s="89">
        <f t="shared" si="51"/>
        <v>4415.6844009719825</v>
      </c>
      <c r="N241" s="89">
        <f t="shared" si="52"/>
        <v>44816.989400971986</v>
      </c>
      <c r="O241" s="89">
        <f t="shared" si="53"/>
        <v>25093.499104687562</v>
      </c>
      <c r="P241" s="90">
        <f t="shared" si="47"/>
        <v>0.95108645318040952</v>
      </c>
      <c r="Q241" s="227">
        <v>131.15518132702346</v>
      </c>
      <c r="R241" s="90">
        <f t="shared" si="54"/>
        <v>0.19163830226521944</v>
      </c>
      <c r="S241" s="90">
        <f t="shared" si="54"/>
        <v>0.18496619530964722</v>
      </c>
      <c r="T241" s="92">
        <v>1786</v>
      </c>
      <c r="U241" s="1">
        <v>33904</v>
      </c>
      <c r="V241" s="1">
        <v>19090.090090090089</v>
      </c>
      <c r="W241" s="196"/>
      <c r="X241" s="89">
        <v>0</v>
      </c>
      <c r="Y241" s="89">
        <f t="shared" si="55"/>
        <v>0</v>
      </c>
    </row>
    <row r="242" spans="2:27">
      <c r="B242" s="200">
        <v>4227</v>
      </c>
      <c r="C242" t="s">
        <v>269</v>
      </c>
      <c r="D242" s="1">
        <v>154211.51999999999</v>
      </c>
      <c r="E242" s="86">
        <f t="shared" si="48"/>
        <v>25022.151549570011</v>
      </c>
      <c r="F242" s="87">
        <f t="shared" si="42"/>
        <v>0.94838225904404216</v>
      </c>
      <c r="G242" s="189">
        <f t="shared" si="49"/>
        <v>845.43805191151864</v>
      </c>
      <c r="H242" s="189">
        <f t="shared" si="43"/>
        <v>5210.4347139306901</v>
      </c>
      <c r="I242" s="189">
        <f t="shared" si="44"/>
        <v>0</v>
      </c>
      <c r="J242" s="88">
        <f t="shared" si="45"/>
        <v>0</v>
      </c>
      <c r="K242" s="189">
        <f t="shared" si="50"/>
        <v>-255.82106349858964</v>
      </c>
      <c r="L242" s="88">
        <f t="shared" si="46"/>
        <v>-1576.6252143418078</v>
      </c>
      <c r="M242" s="89">
        <f t="shared" si="51"/>
        <v>3633.8094995888823</v>
      </c>
      <c r="N242" s="89">
        <f t="shared" si="52"/>
        <v>157845.32949958887</v>
      </c>
      <c r="O242" s="89">
        <f t="shared" si="53"/>
        <v>25611.768537982942</v>
      </c>
      <c r="P242" s="90">
        <f t="shared" si="47"/>
        <v>0.97072974944006285</v>
      </c>
      <c r="Q242" s="227">
        <v>407.40886616752459</v>
      </c>
      <c r="R242" s="90">
        <f t="shared" si="54"/>
        <v>0.12020223152022308</v>
      </c>
      <c r="S242" s="90">
        <f t="shared" si="54"/>
        <v>0.12547334375681005</v>
      </c>
      <c r="T242" s="92">
        <v>6163</v>
      </c>
      <c r="U242" s="1">
        <v>137664</v>
      </c>
      <c r="V242" s="1">
        <v>22232.558139534885</v>
      </c>
      <c r="W242" s="196"/>
      <c r="X242" s="89">
        <v>0</v>
      </c>
      <c r="Y242" s="89">
        <f t="shared" si="55"/>
        <v>0</v>
      </c>
    </row>
    <row r="243" spans="2:27" ht="30.6" customHeight="1">
      <c r="B243" s="200">
        <v>4228</v>
      </c>
      <c r="C243" t="s">
        <v>270</v>
      </c>
      <c r="D243" s="1">
        <v>88877.909</v>
      </c>
      <c r="E243" s="86">
        <f t="shared" si="48"/>
        <v>46728.658780231337</v>
      </c>
      <c r="F243" s="87">
        <f t="shared" si="42"/>
        <v>1.7710959382649716</v>
      </c>
      <c r="G243" s="189">
        <f t="shared" si="49"/>
        <v>-12612.596431098504</v>
      </c>
      <c r="H243" s="189">
        <f t="shared" si="43"/>
        <v>-23989.158411949356</v>
      </c>
      <c r="I243" s="189">
        <f t="shared" si="44"/>
        <v>0</v>
      </c>
      <c r="J243" s="88">
        <f t="shared" si="45"/>
        <v>0</v>
      </c>
      <c r="K243" s="189">
        <f t="shared" si="50"/>
        <v>-255.82106349858964</v>
      </c>
      <c r="L243" s="88">
        <f t="shared" si="46"/>
        <v>-486.57166277431747</v>
      </c>
      <c r="M243" s="89">
        <f t="shared" si="51"/>
        <v>-24475.730074723673</v>
      </c>
      <c r="N243" s="89">
        <f t="shared" si="52"/>
        <v>64402.178925276326</v>
      </c>
      <c r="O243" s="89">
        <f t="shared" si="53"/>
        <v>33860.241285634242</v>
      </c>
      <c r="P243" s="90">
        <f t="shared" si="47"/>
        <v>1.2833609475440158</v>
      </c>
      <c r="Q243" s="227">
        <v>-279.01155288161681</v>
      </c>
      <c r="R243" s="90">
        <f t="shared" si="54"/>
        <v>2.6268247058415985E-2</v>
      </c>
      <c r="S243" s="90">
        <f t="shared" si="54"/>
        <v>1.0620623943434798E-2</v>
      </c>
      <c r="T243" s="92">
        <v>1902</v>
      </c>
      <c r="U243" s="1">
        <v>86603</v>
      </c>
      <c r="V243" s="1">
        <v>46237.586759209829</v>
      </c>
      <c r="W243" s="196"/>
      <c r="X243" s="89">
        <v>0</v>
      </c>
      <c r="Y243" s="89">
        <f t="shared" si="55"/>
        <v>0</v>
      </c>
    </row>
    <row r="244" spans="2:27">
      <c r="B244" s="200">
        <v>4601</v>
      </c>
      <c r="C244" t="s">
        <v>271</v>
      </c>
      <c r="D244" s="1">
        <v>8126656.8890000004</v>
      </c>
      <c r="E244" s="86">
        <f t="shared" si="48"/>
        <v>27669.076837958663</v>
      </c>
      <c r="F244" s="87">
        <f t="shared" si="42"/>
        <v>1.0487052460401771</v>
      </c>
      <c r="G244" s="189">
        <f t="shared" si="49"/>
        <v>-795.65562688944499</v>
      </c>
      <c r="H244" s="189">
        <f t="shared" si="43"/>
        <v>-233691.21851807201</v>
      </c>
      <c r="I244" s="189">
        <f t="shared" si="44"/>
        <v>0</v>
      </c>
      <c r="J244" s="88">
        <f t="shared" si="45"/>
        <v>0</v>
      </c>
      <c r="K244" s="189">
        <f t="shared" si="50"/>
        <v>-255.82106349858964</v>
      </c>
      <c r="L244" s="88">
        <f t="shared" si="46"/>
        <v>-75136.948739107262</v>
      </c>
      <c r="M244" s="89">
        <f t="shared" si="51"/>
        <v>-308828.16725717927</v>
      </c>
      <c r="N244" s="89">
        <f t="shared" si="52"/>
        <v>7817828.7217428209</v>
      </c>
      <c r="O244" s="89">
        <f t="shared" si="53"/>
        <v>26617.600147570629</v>
      </c>
      <c r="P244" s="90">
        <f t="shared" si="47"/>
        <v>1.0088524844985942</v>
      </c>
      <c r="Q244" s="227">
        <v>-9329.4008148089633</v>
      </c>
      <c r="R244" s="93">
        <f t="shared" si="54"/>
        <v>8.6927058992524467E-2</v>
      </c>
      <c r="S244" s="93">
        <f t="shared" si="54"/>
        <v>8.0380531758569199E-2</v>
      </c>
      <c r="T244" s="92">
        <v>293709</v>
      </c>
      <c r="U244" s="1">
        <v>7476727</v>
      </c>
      <c r="V244" s="1">
        <v>25610.49188189354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0">
        <v>4602</v>
      </c>
      <c r="C245" t="s">
        <v>272</v>
      </c>
      <c r="D245" s="1">
        <v>437611.93199999997</v>
      </c>
      <c r="E245" s="86">
        <f t="shared" si="48"/>
        <v>25122.6782249268</v>
      </c>
      <c r="F245" s="87">
        <f t="shared" si="42"/>
        <v>0.9521923916491537</v>
      </c>
      <c r="G245" s="189">
        <f t="shared" si="49"/>
        <v>783.11151319030978</v>
      </c>
      <c r="H245" s="189">
        <f t="shared" si="43"/>
        <v>13641.019448262006</v>
      </c>
      <c r="I245" s="189">
        <f t="shared" si="44"/>
        <v>0</v>
      </c>
      <c r="J245" s="88">
        <f t="shared" si="45"/>
        <v>0</v>
      </c>
      <c r="K245" s="189">
        <f t="shared" si="50"/>
        <v>-255.82106349858964</v>
      </c>
      <c r="L245" s="88">
        <f t="shared" si="46"/>
        <v>-4456.1471050819328</v>
      </c>
      <c r="M245" s="89">
        <f t="shared" si="51"/>
        <v>9184.8723431800736</v>
      </c>
      <c r="N245" s="89">
        <f t="shared" si="52"/>
        <v>446796.80434318003</v>
      </c>
      <c r="O245" s="89">
        <f t="shared" si="53"/>
        <v>25649.968674618522</v>
      </c>
      <c r="P245" s="90">
        <f t="shared" si="47"/>
        <v>0.97217759983000518</v>
      </c>
      <c r="Q245" s="227">
        <v>1604.2642576946619</v>
      </c>
      <c r="R245" s="93">
        <f t="shared" si="54"/>
        <v>2.9653329694194645E-2</v>
      </c>
      <c r="S245" s="93">
        <f t="shared" si="54"/>
        <v>2.5515564433353271E-2</v>
      </c>
      <c r="T245" s="92">
        <v>17419</v>
      </c>
      <c r="U245" s="1">
        <v>425009</v>
      </c>
      <c r="V245" s="1">
        <v>24497.60793129287</v>
      </c>
      <c r="W245" s="196"/>
      <c r="X245" s="89">
        <v>0</v>
      </c>
      <c r="Y245" s="89">
        <f t="shared" si="55"/>
        <v>0</v>
      </c>
      <c r="Z245" s="1"/>
    </row>
    <row r="246" spans="2:27">
      <c r="B246" s="200">
        <v>4611</v>
      </c>
      <c r="C246" t="s">
        <v>273</v>
      </c>
      <c r="D246" s="1">
        <v>100253.955</v>
      </c>
      <c r="E246" s="86">
        <f t="shared" si="48"/>
        <v>24494.003176154412</v>
      </c>
      <c r="F246" s="87">
        <f t="shared" si="42"/>
        <v>0.92836453408949371</v>
      </c>
      <c r="G246" s="189">
        <f t="shared" si="49"/>
        <v>1172.89004342919</v>
      </c>
      <c r="H246" s="189">
        <f t="shared" si="43"/>
        <v>4800.638947755675</v>
      </c>
      <c r="I246" s="189">
        <f t="shared" si="44"/>
        <v>0</v>
      </c>
      <c r="J246" s="88">
        <f t="shared" si="45"/>
        <v>0</v>
      </c>
      <c r="K246" s="189">
        <f t="shared" si="50"/>
        <v>-255.82106349858964</v>
      </c>
      <c r="L246" s="88">
        <f t="shared" si="46"/>
        <v>-1047.0756128997275</v>
      </c>
      <c r="M246" s="89">
        <f t="shared" si="51"/>
        <v>3753.5633348559477</v>
      </c>
      <c r="N246" s="89">
        <f t="shared" si="52"/>
        <v>104007.51833485595</v>
      </c>
      <c r="O246" s="89">
        <f t="shared" si="53"/>
        <v>25411.072156085011</v>
      </c>
      <c r="P246" s="90">
        <f t="shared" si="47"/>
        <v>0.96312301395733424</v>
      </c>
      <c r="Q246" s="227">
        <v>518.87639469796613</v>
      </c>
      <c r="R246" s="93">
        <f t="shared" si="54"/>
        <v>0.15525235938742354</v>
      </c>
      <c r="S246" s="93">
        <f t="shared" si="54"/>
        <v>0.14932509343405537</v>
      </c>
      <c r="T246" s="92">
        <v>4093</v>
      </c>
      <c r="U246" s="1">
        <v>86781</v>
      </c>
      <c r="V246" s="1">
        <v>21311.640471512772</v>
      </c>
      <c r="W246" s="196"/>
      <c r="X246" s="89">
        <v>0</v>
      </c>
      <c r="Y246" s="89">
        <f t="shared" si="55"/>
        <v>0</v>
      </c>
      <c r="Z246" s="1"/>
    </row>
    <row r="247" spans="2:27">
      <c r="B247" s="200">
        <v>4612</v>
      </c>
      <c r="C247" t="s">
        <v>274</v>
      </c>
      <c r="D247" s="1">
        <v>134190.19899999999</v>
      </c>
      <c r="E247" s="86">
        <f t="shared" si="48"/>
        <v>23329.311369958272</v>
      </c>
      <c r="F247" s="87">
        <f t="shared" si="42"/>
        <v>0.88422072638925764</v>
      </c>
      <c r="G247" s="189">
        <f t="shared" si="49"/>
        <v>1894.9989632707973</v>
      </c>
      <c r="H247" s="189">
        <f t="shared" si="43"/>
        <v>10900.034036733625</v>
      </c>
      <c r="I247" s="189">
        <f t="shared" si="44"/>
        <v>146.25583339065633</v>
      </c>
      <c r="J247" s="88">
        <f t="shared" si="45"/>
        <v>841.26355366305518</v>
      </c>
      <c r="K247" s="189">
        <f t="shared" si="50"/>
        <v>-109.5652301079333</v>
      </c>
      <c r="L247" s="88">
        <f t="shared" si="46"/>
        <v>-630.2192035808323</v>
      </c>
      <c r="M247" s="89">
        <f t="shared" si="51"/>
        <v>10269.814833152792</v>
      </c>
      <c r="N247" s="89">
        <f t="shared" si="52"/>
        <v>144460.01383315277</v>
      </c>
      <c r="O247" s="89">
        <f t="shared" si="53"/>
        <v>25114.745103121135</v>
      </c>
      <c r="P247" s="90">
        <f t="shared" si="47"/>
        <v>0.95189171279008622</v>
      </c>
      <c r="Q247" s="227">
        <v>926.30845625590337</v>
      </c>
      <c r="R247" s="93">
        <f t="shared" si="54"/>
        <v>0.14508481243813354</v>
      </c>
      <c r="S247" s="93">
        <f t="shared" si="54"/>
        <v>0.1430940530284705</v>
      </c>
      <c r="T247" s="92">
        <v>5752</v>
      </c>
      <c r="U247" s="1">
        <v>117188</v>
      </c>
      <c r="V247" s="1">
        <v>20408.916753744339</v>
      </c>
      <c r="W247" s="196"/>
      <c r="X247" s="89">
        <v>0</v>
      </c>
      <c r="Y247" s="89">
        <f t="shared" si="55"/>
        <v>0</v>
      </c>
      <c r="Z247" s="1"/>
    </row>
    <row r="248" spans="2:27">
      <c r="B248" s="200">
        <v>4613</v>
      </c>
      <c r="C248" t="s">
        <v>275</v>
      </c>
      <c r="D248" s="1">
        <v>313159.70500000002</v>
      </c>
      <c r="E248" s="86">
        <f t="shared" si="48"/>
        <v>25326.300444803885</v>
      </c>
      <c r="F248" s="87">
        <f t="shared" si="42"/>
        <v>0.95991002138599024</v>
      </c>
      <c r="G248" s="189">
        <f t="shared" si="49"/>
        <v>656.8657368665173</v>
      </c>
      <c r="H248" s="189">
        <f t="shared" si="43"/>
        <v>8122.1448363544869</v>
      </c>
      <c r="I248" s="189">
        <f t="shared" si="44"/>
        <v>0</v>
      </c>
      <c r="J248" s="88">
        <f t="shared" si="45"/>
        <v>0</v>
      </c>
      <c r="K248" s="189">
        <f t="shared" si="50"/>
        <v>-255.82106349858964</v>
      </c>
      <c r="L248" s="88">
        <f t="shared" si="46"/>
        <v>-3163.2274501600609</v>
      </c>
      <c r="M248" s="89">
        <f t="shared" si="51"/>
        <v>4958.9173861944255</v>
      </c>
      <c r="N248" s="89">
        <f t="shared" si="52"/>
        <v>318118.62238619442</v>
      </c>
      <c r="O248" s="89">
        <f t="shared" si="53"/>
        <v>25727.345118171808</v>
      </c>
      <c r="P248" s="90">
        <f t="shared" si="47"/>
        <v>0.97511029913000291</v>
      </c>
      <c r="Q248" s="227">
        <v>380.12864513084605</v>
      </c>
      <c r="R248" s="93">
        <f t="shared" si="54"/>
        <v>0.12013171825706259</v>
      </c>
      <c r="S248" s="93">
        <f t="shared" si="54"/>
        <v>0.11134459519431004</v>
      </c>
      <c r="T248" s="92">
        <v>12365</v>
      </c>
      <c r="U248" s="1">
        <v>279574</v>
      </c>
      <c r="V248" s="1">
        <v>22788.881643299643</v>
      </c>
      <c r="W248" s="196"/>
      <c r="X248" s="89">
        <v>0</v>
      </c>
      <c r="Y248" s="89">
        <f t="shared" si="55"/>
        <v>0</v>
      </c>
      <c r="Z248" s="1"/>
    </row>
    <row r="249" spans="2:27">
      <c r="B249" s="200">
        <v>4614</v>
      </c>
      <c r="C249" t="s">
        <v>276</v>
      </c>
      <c r="D249" s="1">
        <v>551168.47900000005</v>
      </c>
      <c r="E249" s="86">
        <f t="shared" si="48"/>
        <v>28484.159121447032</v>
      </c>
      <c r="F249" s="87">
        <f t="shared" si="42"/>
        <v>1.0795982560113664</v>
      </c>
      <c r="G249" s="189">
        <f t="shared" si="49"/>
        <v>-1301.0066426522339</v>
      </c>
      <c r="H249" s="189">
        <f t="shared" si="43"/>
        <v>-25174.478535320726</v>
      </c>
      <c r="I249" s="189">
        <f t="shared" si="44"/>
        <v>0</v>
      </c>
      <c r="J249" s="88">
        <f t="shared" si="45"/>
        <v>0</v>
      </c>
      <c r="K249" s="189">
        <f t="shared" si="50"/>
        <v>-255.82106349858964</v>
      </c>
      <c r="L249" s="88">
        <f t="shared" si="46"/>
        <v>-4950.1375786977096</v>
      </c>
      <c r="M249" s="89">
        <f t="shared" si="51"/>
        <v>-30124.616114018434</v>
      </c>
      <c r="N249" s="89">
        <f t="shared" si="52"/>
        <v>521043.86288598162</v>
      </c>
      <c r="O249" s="89">
        <f t="shared" si="53"/>
        <v>26927.331415296208</v>
      </c>
      <c r="P249" s="90">
        <f t="shared" si="47"/>
        <v>1.0205918282876461</v>
      </c>
      <c r="Q249" s="227">
        <v>1125.4650733021626</v>
      </c>
      <c r="R249" s="93">
        <f t="shared" si="54"/>
        <v>0.14132460656009288</v>
      </c>
      <c r="S249" s="93">
        <f t="shared" si="54"/>
        <v>0.13760866598059496</v>
      </c>
      <c r="T249" s="92">
        <v>19350</v>
      </c>
      <c r="U249" s="1">
        <v>482920</v>
      </c>
      <c r="V249" s="1">
        <v>25038.627054492663</v>
      </c>
      <c r="W249" s="196"/>
      <c r="X249" s="89">
        <v>0</v>
      </c>
      <c r="Y249" s="89">
        <f t="shared" si="55"/>
        <v>0</v>
      </c>
      <c r="Z249" s="1"/>
    </row>
    <row r="250" spans="2:27">
      <c r="B250" s="200">
        <v>4615</v>
      </c>
      <c r="C250" t="s">
        <v>277</v>
      </c>
      <c r="D250" s="1">
        <v>80680.047000000006</v>
      </c>
      <c r="E250" s="86">
        <f t="shared" si="48"/>
        <v>25149.640586034911</v>
      </c>
      <c r="F250" s="87">
        <f t="shared" si="42"/>
        <v>0.95321431116259825</v>
      </c>
      <c r="G250" s="189">
        <f t="shared" si="49"/>
        <v>766.39484930328069</v>
      </c>
      <c r="H250" s="189">
        <f t="shared" si="43"/>
        <v>2458.5946765649246</v>
      </c>
      <c r="I250" s="189">
        <f t="shared" si="44"/>
        <v>0</v>
      </c>
      <c r="J250" s="88">
        <f t="shared" si="45"/>
        <v>0</v>
      </c>
      <c r="K250" s="189">
        <f t="shared" si="50"/>
        <v>-255.82106349858964</v>
      </c>
      <c r="L250" s="88">
        <f t="shared" si="46"/>
        <v>-820.67397170347556</v>
      </c>
      <c r="M250" s="89">
        <f t="shared" si="51"/>
        <v>1637.9207048614489</v>
      </c>
      <c r="N250" s="89">
        <f t="shared" si="52"/>
        <v>82317.967704861454</v>
      </c>
      <c r="O250" s="89">
        <f t="shared" si="53"/>
        <v>25660.214371839604</v>
      </c>
      <c r="P250" s="90">
        <f t="shared" si="47"/>
        <v>0.97256592924511409</v>
      </c>
      <c r="Q250" s="227">
        <v>295.84747356245839</v>
      </c>
      <c r="R250" s="93">
        <f t="shared" si="54"/>
        <v>0.1825064049950168</v>
      </c>
      <c r="S250" s="93">
        <f t="shared" si="54"/>
        <v>0.18066334638374029</v>
      </c>
      <c r="T250" s="92">
        <v>3208</v>
      </c>
      <c r="U250" s="1">
        <v>68228</v>
      </c>
      <c r="V250" s="1">
        <v>21301.280049953166</v>
      </c>
      <c r="W250" s="196"/>
      <c r="X250" s="89">
        <v>0</v>
      </c>
      <c r="Y250" s="89">
        <f t="shared" si="55"/>
        <v>0</v>
      </c>
      <c r="Z250" s="1"/>
    </row>
    <row r="251" spans="2:27">
      <c r="B251" s="200">
        <v>4616</v>
      </c>
      <c r="C251" t="s">
        <v>278</v>
      </c>
      <c r="D251" s="1">
        <v>101987.038</v>
      </c>
      <c r="E251" s="86">
        <f t="shared" si="48"/>
        <v>34155.06965840589</v>
      </c>
      <c r="F251" s="87">
        <f t="shared" si="42"/>
        <v>1.2945354461735818</v>
      </c>
      <c r="G251" s="189">
        <f t="shared" si="49"/>
        <v>-4816.9711755667258</v>
      </c>
      <c r="H251" s="189">
        <f t="shared" si="43"/>
        <v>-14383.475930242244</v>
      </c>
      <c r="I251" s="189">
        <f t="shared" si="44"/>
        <v>0</v>
      </c>
      <c r="J251" s="88">
        <f t="shared" si="45"/>
        <v>0</v>
      </c>
      <c r="K251" s="189">
        <f t="shared" si="50"/>
        <v>-255.82106349858964</v>
      </c>
      <c r="L251" s="88">
        <f t="shared" si="46"/>
        <v>-763.88169560678864</v>
      </c>
      <c r="M251" s="89">
        <f t="shared" si="51"/>
        <v>-15147.357625849034</v>
      </c>
      <c r="N251" s="89">
        <f t="shared" si="52"/>
        <v>86839.680374150965</v>
      </c>
      <c r="O251" s="89">
        <f t="shared" si="53"/>
        <v>29082.277419340578</v>
      </c>
      <c r="P251" s="90">
        <f t="shared" si="47"/>
        <v>1.102267960549288</v>
      </c>
      <c r="Q251" s="227">
        <v>149.1663899555806</v>
      </c>
      <c r="R251" s="93">
        <f t="shared" si="54"/>
        <v>0.23488930595243862</v>
      </c>
      <c r="S251" s="93">
        <f t="shared" si="54"/>
        <v>0.20842148425754359</v>
      </c>
      <c r="T251" s="92">
        <v>2986</v>
      </c>
      <c r="U251" s="1">
        <v>82588</v>
      </c>
      <c r="V251" s="1">
        <v>28264.202600958248</v>
      </c>
      <c r="W251" s="196"/>
      <c r="X251" s="89">
        <v>0</v>
      </c>
      <c r="Y251" s="89">
        <f t="shared" si="55"/>
        <v>0</v>
      </c>
      <c r="Z251" s="1"/>
    </row>
    <row r="252" spans="2:27">
      <c r="B252" s="200">
        <v>4617</v>
      </c>
      <c r="C252" t="s">
        <v>279</v>
      </c>
      <c r="D252" s="1">
        <v>351292.43199999997</v>
      </c>
      <c r="E252" s="86">
        <f t="shared" si="48"/>
        <v>26663.562201138517</v>
      </c>
      <c r="F252" s="87">
        <f t="shared" si="42"/>
        <v>1.0105945247906398</v>
      </c>
      <c r="G252" s="189">
        <f t="shared" si="49"/>
        <v>-172.23655206095464</v>
      </c>
      <c r="H252" s="189">
        <f t="shared" si="43"/>
        <v>-2269.2165734030773</v>
      </c>
      <c r="I252" s="189">
        <f t="shared" si="44"/>
        <v>0</v>
      </c>
      <c r="J252" s="88">
        <f t="shared" si="45"/>
        <v>0</v>
      </c>
      <c r="K252" s="189">
        <f t="shared" si="50"/>
        <v>-255.82106349858964</v>
      </c>
      <c r="L252" s="88">
        <f t="shared" si="46"/>
        <v>-3370.4425115939184</v>
      </c>
      <c r="M252" s="89">
        <f t="shared" si="51"/>
        <v>-5639.6590849969962</v>
      </c>
      <c r="N252" s="89">
        <f t="shared" si="52"/>
        <v>345652.77291500295</v>
      </c>
      <c r="O252" s="89">
        <f t="shared" si="53"/>
        <v>26235.504585578972</v>
      </c>
      <c r="P252" s="90">
        <f t="shared" si="47"/>
        <v>0.99437041042376995</v>
      </c>
      <c r="Q252" s="227">
        <v>929.8314539667881</v>
      </c>
      <c r="R252" s="93">
        <f t="shared" si="54"/>
        <v>0.12451001933443441</v>
      </c>
      <c r="S252" s="93">
        <f t="shared" si="54"/>
        <v>0.11716976417976553</v>
      </c>
      <c r="T252" s="92">
        <v>13175</v>
      </c>
      <c r="U252" s="1">
        <v>312396</v>
      </c>
      <c r="V252" s="1">
        <v>23867.063946825579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0">
        <v>4618</v>
      </c>
      <c r="C253" t="s">
        <v>280</v>
      </c>
      <c r="D253" s="1">
        <v>340435.24699999997</v>
      </c>
      <c r="E253" s="86">
        <f t="shared" si="48"/>
        <v>31002.208086695198</v>
      </c>
      <c r="F253" s="87">
        <f t="shared" si="42"/>
        <v>1.1750366103557037</v>
      </c>
      <c r="G253" s="189">
        <f t="shared" si="49"/>
        <v>-2862.1970011060971</v>
      </c>
      <c r="H253" s="189">
        <f t="shared" si="43"/>
        <v>-31429.78526914605</v>
      </c>
      <c r="I253" s="189">
        <f t="shared" si="44"/>
        <v>0</v>
      </c>
      <c r="J253" s="88">
        <f t="shared" si="45"/>
        <v>0</v>
      </c>
      <c r="K253" s="189">
        <f t="shared" si="50"/>
        <v>-255.82106349858964</v>
      </c>
      <c r="L253" s="88">
        <f t="shared" si="46"/>
        <v>-2809.1710982780128</v>
      </c>
      <c r="M253" s="89">
        <f t="shared" si="51"/>
        <v>-34238.956367424064</v>
      </c>
      <c r="N253" s="89">
        <f t="shared" si="52"/>
        <v>306196.29063257592</v>
      </c>
      <c r="O253" s="89">
        <f t="shared" si="53"/>
        <v>27884.190022090515</v>
      </c>
      <c r="P253" s="90">
        <f t="shared" si="47"/>
        <v>1.0568584029384942</v>
      </c>
      <c r="Q253" s="227">
        <v>1090.4222730952024</v>
      </c>
      <c r="R253" s="93">
        <f t="shared" si="54"/>
        <v>0.15739974773745649</v>
      </c>
      <c r="S253" s="93">
        <f t="shared" si="54"/>
        <v>0.16119415543425533</v>
      </c>
      <c r="T253" s="92">
        <v>10981</v>
      </c>
      <c r="U253" s="1">
        <v>294138</v>
      </c>
      <c r="V253" s="1">
        <v>26698.556775891804</v>
      </c>
      <c r="W253" s="196"/>
      <c r="X253" s="89">
        <v>0</v>
      </c>
      <c r="Y253" s="89">
        <f t="shared" si="55"/>
        <v>0</v>
      </c>
      <c r="Z253" s="1"/>
    </row>
    <row r="254" spans="2:27">
      <c r="B254" s="200">
        <v>4619</v>
      </c>
      <c r="C254" t="s">
        <v>281</v>
      </c>
      <c r="D254" s="1">
        <v>50781.652000000002</v>
      </c>
      <c r="E254" s="86">
        <f t="shared" si="48"/>
        <v>52514.634953464323</v>
      </c>
      <c r="F254" s="87">
        <f t="shared" si="42"/>
        <v>1.9903943124705261</v>
      </c>
      <c r="G254" s="189">
        <f t="shared" si="49"/>
        <v>-16199.901658502955</v>
      </c>
      <c r="H254" s="189">
        <f t="shared" si="43"/>
        <v>-15665.304903772358</v>
      </c>
      <c r="I254" s="189">
        <f t="shared" si="44"/>
        <v>0</v>
      </c>
      <c r="J254" s="88">
        <f t="shared" si="45"/>
        <v>0</v>
      </c>
      <c r="K254" s="189">
        <f t="shared" si="50"/>
        <v>-255.82106349858964</v>
      </c>
      <c r="L254" s="88">
        <f t="shared" si="46"/>
        <v>-247.37896840313618</v>
      </c>
      <c r="M254" s="89">
        <f t="shared" si="51"/>
        <v>-15912.683872175494</v>
      </c>
      <c r="N254" s="89">
        <f t="shared" si="52"/>
        <v>34868.968127824512</v>
      </c>
      <c r="O254" s="89">
        <f t="shared" si="53"/>
        <v>36058.912231462782</v>
      </c>
      <c r="P254" s="90">
        <f t="shared" si="47"/>
        <v>1.3666943297421266</v>
      </c>
      <c r="Q254" s="227">
        <v>52.260344449783588</v>
      </c>
      <c r="R254" s="93">
        <f t="shared" si="54"/>
        <v>3.0911143141354916E-2</v>
      </c>
      <c r="S254" s="93">
        <f t="shared" si="54"/>
        <v>3.1977235326609649E-2</v>
      </c>
      <c r="T254" s="92">
        <v>967</v>
      </c>
      <c r="U254" s="1">
        <v>49259</v>
      </c>
      <c r="V254" s="1">
        <v>50887.396694214876</v>
      </c>
      <c r="W254" s="196"/>
      <c r="X254" s="89">
        <v>0</v>
      </c>
      <c r="Y254" s="89">
        <f t="shared" si="55"/>
        <v>0</v>
      </c>
      <c r="Z254" s="1"/>
    </row>
    <row r="255" spans="2:27">
      <c r="B255" s="200">
        <v>4620</v>
      </c>
      <c r="C255" t="s">
        <v>282</v>
      </c>
      <c r="D255" s="1">
        <v>32001.986000000001</v>
      </c>
      <c r="E255" s="86">
        <f t="shared" si="48"/>
        <v>29092.714545454546</v>
      </c>
      <c r="F255" s="87">
        <f t="shared" si="42"/>
        <v>1.1026635454462259</v>
      </c>
      <c r="G255" s="189">
        <f t="shared" si="49"/>
        <v>-1678.3110055368929</v>
      </c>
      <c r="H255" s="189">
        <f t="shared" si="43"/>
        <v>-1846.1421060905823</v>
      </c>
      <c r="I255" s="189">
        <f t="shared" si="44"/>
        <v>0</v>
      </c>
      <c r="J255" s="88">
        <f t="shared" si="45"/>
        <v>0</v>
      </c>
      <c r="K255" s="189">
        <f t="shared" si="50"/>
        <v>-255.82106349858964</v>
      </c>
      <c r="L255" s="88">
        <f t="shared" si="46"/>
        <v>-281.40316984844861</v>
      </c>
      <c r="M255" s="89">
        <f t="shared" si="51"/>
        <v>-2127.5452759390309</v>
      </c>
      <c r="N255" s="89">
        <f t="shared" si="52"/>
        <v>29874.440724060969</v>
      </c>
      <c r="O255" s="89">
        <f t="shared" si="53"/>
        <v>27158.582476419062</v>
      </c>
      <c r="P255" s="90">
        <f t="shared" si="47"/>
        <v>1.0293566382728925</v>
      </c>
      <c r="Q255" s="227">
        <v>164.37767372777171</v>
      </c>
      <c r="R255" s="93">
        <f t="shared" si="54"/>
        <v>5.9002150964624932E-2</v>
      </c>
      <c r="S255" s="93">
        <f t="shared" si="54"/>
        <v>4.8412129454978789E-2</v>
      </c>
      <c r="T255" s="92">
        <v>1100</v>
      </c>
      <c r="U255" s="1">
        <v>30219</v>
      </c>
      <c r="V255" s="1">
        <v>27749.311294765837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0">
        <v>4621</v>
      </c>
      <c r="C256" t="s">
        <v>283</v>
      </c>
      <c r="D256" s="1">
        <v>398627.04</v>
      </c>
      <c r="E256" s="86">
        <f t="shared" si="48"/>
        <v>24253.28790459966</v>
      </c>
      <c r="F256" s="87">
        <f t="shared" si="42"/>
        <v>0.91924101437252437</v>
      </c>
      <c r="G256" s="189">
        <f t="shared" si="49"/>
        <v>1322.1335117931367</v>
      </c>
      <c r="H256" s="189">
        <f t="shared" si="43"/>
        <v>21730.586399831995</v>
      </c>
      <c r="I256" s="189">
        <f t="shared" si="44"/>
        <v>0</v>
      </c>
      <c r="J256" s="88">
        <f t="shared" si="45"/>
        <v>0</v>
      </c>
      <c r="K256" s="189">
        <f t="shared" si="50"/>
        <v>-255.82106349858964</v>
      </c>
      <c r="L256" s="88">
        <f t="shared" si="46"/>
        <v>-4204.6749996628196</v>
      </c>
      <c r="M256" s="89">
        <f t="shared" si="51"/>
        <v>17525.911400169174</v>
      </c>
      <c r="N256" s="89">
        <f t="shared" si="52"/>
        <v>416152.95140016917</v>
      </c>
      <c r="O256" s="89">
        <f t="shared" si="53"/>
        <v>25319.600352894206</v>
      </c>
      <c r="P256" s="90">
        <f t="shared" si="47"/>
        <v>0.95965607646488593</v>
      </c>
      <c r="Q256" s="227">
        <v>-181.23255764572968</v>
      </c>
      <c r="R256" s="90">
        <f t="shared" si="54"/>
        <v>0.13056819535437755</v>
      </c>
      <c r="S256" s="90">
        <f t="shared" si="54"/>
        <v>0.13297570854721061</v>
      </c>
      <c r="T256" s="92">
        <v>16436</v>
      </c>
      <c r="U256" s="1">
        <v>352590</v>
      </c>
      <c r="V256" s="1">
        <v>21406.714832129197</v>
      </c>
      <c r="W256" s="196"/>
      <c r="X256" s="89">
        <v>0</v>
      </c>
      <c r="Y256" s="89">
        <f t="shared" si="55"/>
        <v>0</v>
      </c>
    </row>
    <row r="257" spans="2:27">
      <c r="B257" s="200">
        <v>4622</v>
      </c>
      <c r="C257" t="s">
        <v>284</v>
      </c>
      <c r="D257" s="1">
        <v>210104.71799999999</v>
      </c>
      <c r="E257" s="86">
        <f t="shared" si="48"/>
        <v>24668.864388869319</v>
      </c>
      <c r="F257" s="87">
        <f t="shared" si="42"/>
        <v>0.93499207255696781</v>
      </c>
      <c r="G257" s="189">
        <f t="shared" si="49"/>
        <v>1064.4760915459481</v>
      </c>
      <c r="H257" s="189">
        <f t="shared" si="43"/>
        <v>9066.1428716968385</v>
      </c>
      <c r="I257" s="189">
        <f t="shared" si="44"/>
        <v>0</v>
      </c>
      <c r="J257" s="88">
        <f t="shared" si="45"/>
        <v>0</v>
      </c>
      <c r="K257" s="189">
        <f t="shared" si="50"/>
        <v>-255.82106349858964</v>
      </c>
      <c r="L257" s="88">
        <f t="shared" si="46"/>
        <v>-2178.8279978174878</v>
      </c>
      <c r="M257" s="89">
        <f t="shared" si="51"/>
        <v>6887.3148738793507</v>
      </c>
      <c r="N257" s="89">
        <f t="shared" si="52"/>
        <v>216992.03287387933</v>
      </c>
      <c r="O257" s="89">
        <f t="shared" si="53"/>
        <v>25477.519416916679</v>
      </c>
      <c r="P257" s="90">
        <f t="shared" si="47"/>
        <v>0.96564147857497462</v>
      </c>
      <c r="Q257" s="227">
        <v>781.42107594496065</v>
      </c>
      <c r="R257" s="90">
        <f t="shared" si="54"/>
        <v>0.13386860155748273</v>
      </c>
      <c r="S257" s="90">
        <f t="shared" si="54"/>
        <v>0.13107287059203626</v>
      </c>
      <c r="T257" s="92">
        <v>8517</v>
      </c>
      <c r="U257" s="1">
        <v>185299</v>
      </c>
      <c r="V257" s="1">
        <v>21810.145951035782</v>
      </c>
      <c r="W257" s="196"/>
      <c r="X257" s="89">
        <v>0</v>
      </c>
      <c r="Y257" s="89">
        <f t="shared" si="55"/>
        <v>0</v>
      </c>
    </row>
    <row r="258" spans="2:27">
      <c r="B258" s="200">
        <v>4623</v>
      </c>
      <c r="C258" t="s">
        <v>285</v>
      </c>
      <c r="D258" s="1">
        <v>59851.813000000002</v>
      </c>
      <c r="E258" s="86">
        <f t="shared" si="48"/>
        <v>24027.223203532718</v>
      </c>
      <c r="F258" s="87">
        <f t="shared" si="42"/>
        <v>0.91067277628703214</v>
      </c>
      <c r="G258" s="189">
        <f t="shared" si="49"/>
        <v>1462.2936264546406</v>
      </c>
      <c r="H258" s="189">
        <f t="shared" si="43"/>
        <v>3642.5734234985098</v>
      </c>
      <c r="I258" s="189">
        <f t="shared" si="44"/>
        <v>0</v>
      </c>
      <c r="J258" s="88">
        <f t="shared" si="45"/>
        <v>0</v>
      </c>
      <c r="K258" s="189">
        <f t="shared" si="50"/>
        <v>-255.82106349858964</v>
      </c>
      <c r="L258" s="88">
        <f t="shared" si="46"/>
        <v>-637.25026917498678</v>
      </c>
      <c r="M258" s="89">
        <f t="shared" si="51"/>
        <v>3005.3231543235229</v>
      </c>
      <c r="N258" s="89">
        <f t="shared" si="52"/>
        <v>62857.136154323525</v>
      </c>
      <c r="O258" s="89">
        <f t="shared" si="53"/>
        <v>25233.695766488767</v>
      </c>
      <c r="P258" s="90">
        <f t="shared" si="47"/>
        <v>0.95640014599239898</v>
      </c>
      <c r="Q258" s="227">
        <v>236.3945767780815</v>
      </c>
      <c r="R258" s="90">
        <f t="shared" si="54"/>
        <v>0.10783350608966057</v>
      </c>
      <c r="S258" s="90">
        <f t="shared" si="54"/>
        <v>0.11272558500053423</v>
      </c>
      <c r="T258" s="92">
        <v>2491</v>
      </c>
      <c r="U258" s="1">
        <v>54026</v>
      </c>
      <c r="V258" s="1">
        <v>21593.125499600319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0">
        <v>4624</v>
      </c>
      <c r="C259" t="s">
        <v>286</v>
      </c>
      <c r="D259" s="1">
        <v>647543.80700000003</v>
      </c>
      <c r="E259" s="86">
        <f t="shared" si="48"/>
        <v>24582.180813909345</v>
      </c>
      <c r="F259" s="87">
        <f t="shared" si="42"/>
        <v>0.93170661708845248</v>
      </c>
      <c r="G259" s="189">
        <f t="shared" si="49"/>
        <v>1118.2199080211321</v>
      </c>
      <c r="H259" s="189">
        <f t="shared" si="43"/>
        <v>29456.148817092664</v>
      </c>
      <c r="I259" s="189">
        <f t="shared" si="44"/>
        <v>0</v>
      </c>
      <c r="J259" s="88">
        <f t="shared" si="45"/>
        <v>0</v>
      </c>
      <c r="K259" s="189">
        <f t="shared" si="50"/>
        <v>-255.82106349858964</v>
      </c>
      <c r="L259" s="88">
        <f t="shared" si="46"/>
        <v>-6738.8384546798488</v>
      </c>
      <c r="M259" s="89">
        <f t="shared" si="51"/>
        <v>22717.310362412816</v>
      </c>
      <c r="N259" s="89">
        <f t="shared" si="52"/>
        <v>670261.11736241286</v>
      </c>
      <c r="O259" s="89">
        <f t="shared" si="53"/>
        <v>25444.579658431892</v>
      </c>
      <c r="P259" s="90">
        <f t="shared" si="47"/>
        <v>0.96439300549693896</v>
      </c>
      <c r="Q259" s="227">
        <v>-400.37618751177433</v>
      </c>
      <c r="R259" s="90">
        <f t="shared" si="54"/>
        <v>0.12538418103643048</v>
      </c>
      <c r="S259" s="90">
        <f t="shared" si="54"/>
        <v>0.11419100453382829</v>
      </c>
      <c r="T259" s="92">
        <v>26342</v>
      </c>
      <c r="U259" s="1">
        <v>575398</v>
      </c>
      <c r="V259" s="1">
        <v>22062.806748466257</v>
      </c>
      <c r="W259" s="196"/>
      <c r="X259" s="89">
        <v>0</v>
      </c>
      <c r="Y259" s="89">
        <f t="shared" si="55"/>
        <v>0</v>
      </c>
    </row>
    <row r="260" spans="2:27">
      <c r="B260" s="200">
        <v>4625</v>
      </c>
      <c r="C260" t="s">
        <v>287</v>
      </c>
      <c r="D260" s="1">
        <v>220820.4</v>
      </c>
      <c r="E260" s="86">
        <f t="shared" si="48"/>
        <v>40614.382931763845</v>
      </c>
      <c r="F260" s="87">
        <f t="shared" si="42"/>
        <v>1.539354445927648</v>
      </c>
      <c r="G260" s="189">
        <f t="shared" si="49"/>
        <v>-8821.7454050486576</v>
      </c>
      <c r="H260" s="189">
        <f t="shared" si="43"/>
        <v>-47963.829767249554</v>
      </c>
      <c r="I260" s="189">
        <f t="shared" si="44"/>
        <v>0</v>
      </c>
      <c r="J260" s="88">
        <f t="shared" si="45"/>
        <v>0</v>
      </c>
      <c r="K260" s="189">
        <f t="shared" si="50"/>
        <v>-255.82106349858964</v>
      </c>
      <c r="L260" s="88">
        <f t="shared" si="46"/>
        <v>-1390.8991222418319</v>
      </c>
      <c r="M260" s="89">
        <f t="shared" si="51"/>
        <v>-49354.728889491387</v>
      </c>
      <c r="N260" s="89">
        <f t="shared" si="52"/>
        <v>171465.67111050861</v>
      </c>
      <c r="O260" s="89">
        <f t="shared" si="53"/>
        <v>31536.816463216594</v>
      </c>
      <c r="P260" s="90">
        <f t="shared" si="47"/>
        <v>1.1952991804558328</v>
      </c>
      <c r="Q260" s="227">
        <v>-1708.1900304928276</v>
      </c>
      <c r="R260" s="90">
        <f t="shared" si="54"/>
        <v>5.5254279406283122E-2</v>
      </c>
      <c r="S260" s="90">
        <f t="shared" si="54"/>
        <v>2.8664278251480872E-2</v>
      </c>
      <c r="T260" s="92">
        <v>5437</v>
      </c>
      <c r="U260" s="1">
        <v>209258</v>
      </c>
      <c r="V260" s="1">
        <v>39482.641509433961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0">
        <v>4626</v>
      </c>
      <c r="C261" t="s">
        <v>288</v>
      </c>
      <c r="D261" s="1">
        <v>997113.2</v>
      </c>
      <c r="E261" s="86">
        <f t="shared" si="48"/>
        <v>24862.565764867224</v>
      </c>
      <c r="F261" s="87">
        <f t="shared" si="42"/>
        <v>0.94233368537491069</v>
      </c>
      <c r="G261" s="189">
        <f t="shared" si="49"/>
        <v>944.38123842724679</v>
      </c>
      <c r="H261" s="189">
        <f t="shared" si="43"/>
        <v>37874.409567124734</v>
      </c>
      <c r="I261" s="189">
        <f t="shared" si="44"/>
        <v>0</v>
      </c>
      <c r="J261" s="88">
        <f t="shared" si="45"/>
        <v>0</v>
      </c>
      <c r="K261" s="189">
        <f t="shared" si="50"/>
        <v>-255.82106349858964</v>
      </c>
      <c r="L261" s="88">
        <f t="shared" si="46"/>
        <v>-10259.703751610936</v>
      </c>
      <c r="M261" s="89">
        <f t="shared" si="51"/>
        <v>27614.7058155138</v>
      </c>
      <c r="N261" s="89">
        <f t="shared" si="52"/>
        <v>1024727.9058155138</v>
      </c>
      <c r="O261" s="89">
        <f t="shared" si="53"/>
        <v>25551.125939795882</v>
      </c>
      <c r="P261" s="90">
        <f t="shared" si="47"/>
        <v>0.96843129144579287</v>
      </c>
      <c r="Q261" s="227">
        <v>1449.912251683967</v>
      </c>
      <c r="R261" s="90">
        <f t="shared" si="54"/>
        <v>0.12530578434050116</v>
      </c>
      <c r="S261" s="90">
        <f t="shared" si="54"/>
        <v>0.11584990479124926</v>
      </c>
      <c r="T261" s="92">
        <v>40105</v>
      </c>
      <c r="U261" s="1">
        <v>886082</v>
      </c>
      <c r="V261" s="1">
        <v>22281.281432307384</v>
      </c>
      <c r="W261" s="196"/>
      <c r="X261" s="89">
        <v>0</v>
      </c>
      <c r="Y261" s="89">
        <f t="shared" si="55"/>
        <v>0</v>
      </c>
    </row>
    <row r="262" spans="2:27">
      <c r="B262" s="200">
        <v>4627</v>
      </c>
      <c r="C262" t="s">
        <v>289</v>
      </c>
      <c r="D262" s="1">
        <v>692149.65300000005</v>
      </c>
      <c r="E262" s="86">
        <f t="shared" si="48"/>
        <v>22785.319583895714</v>
      </c>
      <c r="F262" s="87">
        <f t="shared" si="42"/>
        <v>0.86360250904909941</v>
      </c>
      <c r="G262" s="189">
        <f t="shared" si="49"/>
        <v>2232.2738706295827</v>
      </c>
      <c r="H262" s="189">
        <f t="shared" si="43"/>
        <v>67809.783368114833</v>
      </c>
      <c r="I262" s="189">
        <f t="shared" si="44"/>
        <v>336.65295851255138</v>
      </c>
      <c r="J262" s="88">
        <f t="shared" si="45"/>
        <v>10226.506920735772</v>
      </c>
      <c r="K262" s="189">
        <f t="shared" si="50"/>
        <v>80.831895013961741</v>
      </c>
      <c r="L262" s="88">
        <f t="shared" si="46"/>
        <v>2455.430474839116</v>
      </c>
      <c r="M262" s="89">
        <f t="shared" si="51"/>
        <v>70265.213842953948</v>
      </c>
      <c r="N262" s="89">
        <f t="shared" si="52"/>
        <v>762414.86684295395</v>
      </c>
      <c r="O262" s="89">
        <f t="shared" si="53"/>
        <v>25098.425349539255</v>
      </c>
      <c r="P262" s="90">
        <f t="shared" si="47"/>
        <v>0.95127316626988134</v>
      </c>
      <c r="Q262" s="227">
        <v>2641.4734884326608</v>
      </c>
      <c r="R262" s="90">
        <f t="shared" si="54"/>
        <v>0.13248271455661934</v>
      </c>
      <c r="S262" s="90">
        <f t="shared" si="54"/>
        <v>0.12383353953021348</v>
      </c>
      <c r="T262" s="92">
        <v>30377</v>
      </c>
      <c r="U262" s="1">
        <v>611179</v>
      </c>
      <c r="V262" s="1">
        <v>20274.639243655663</v>
      </c>
      <c r="W262" s="196"/>
      <c r="X262" s="89">
        <v>0</v>
      </c>
      <c r="Y262" s="89">
        <f t="shared" si="55"/>
        <v>0</v>
      </c>
    </row>
    <row r="263" spans="2:27">
      <c r="B263" s="200">
        <v>4628</v>
      </c>
      <c r="C263" t="s">
        <v>290</v>
      </c>
      <c r="D263" s="1">
        <v>95695.413</v>
      </c>
      <c r="E263" s="86">
        <f t="shared" si="48"/>
        <v>24695.590451612905</v>
      </c>
      <c r="F263" s="87">
        <f t="shared" ref="F263:F326" si="56">E263/E$365</f>
        <v>0.93600503595901197</v>
      </c>
      <c r="G263" s="189">
        <f t="shared" si="49"/>
        <v>1047.9059326449246</v>
      </c>
      <c r="H263" s="189">
        <f t="shared" ref="H263:H326" si="57">G263*T263/1000</f>
        <v>4060.635488999083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-255.82106349858964</v>
      </c>
      <c r="L263" s="88">
        <f t="shared" ref="L263:L326" si="60">K263*T263/1000</f>
        <v>-991.30662105703482</v>
      </c>
      <c r="M263" s="89">
        <f t="shared" si="51"/>
        <v>3069.3288679420484</v>
      </c>
      <c r="N263" s="89">
        <f t="shared" si="52"/>
        <v>98764.741867942052</v>
      </c>
      <c r="O263" s="89">
        <f t="shared" si="53"/>
        <v>25487.675320759241</v>
      </c>
      <c r="P263" s="90">
        <f t="shared" ref="P263:P326" si="61">O263/O$365</f>
        <v>0.96602640466775136</v>
      </c>
      <c r="Q263" s="227">
        <v>555.76780881374862</v>
      </c>
      <c r="R263" s="90">
        <f t="shared" si="54"/>
        <v>0.10930625043470198</v>
      </c>
      <c r="S263" s="90">
        <f t="shared" si="54"/>
        <v>0.10272198107728318</v>
      </c>
      <c r="T263" s="92">
        <v>3875</v>
      </c>
      <c r="U263" s="1">
        <v>86266</v>
      </c>
      <c r="V263" s="1">
        <v>22395.119418483904</v>
      </c>
      <c r="W263" s="196"/>
      <c r="X263" s="89">
        <v>0</v>
      </c>
      <c r="Y263" s="89">
        <f t="shared" si="55"/>
        <v>0</v>
      </c>
    </row>
    <row r="264" spans="2:27">
      <c r="B264" s="200">
        <v>4629</v>
      </c>
      <c r="C264" t="s">
        <v>291</v>
      </c>
      <c r="D264" s="1">
        <v>23434.811000000002</v>
      </c>
      <c r="E264" s="86">
        <f t="shared" ref="E264:E327" si="62">D264/T264*1000</f>
        <v>59782.681122448987</v>
      </c>
      <c r="F264" s="87">
        <f t="shared" si="56"/>
        <v>2.2658656695567845</v>
      </c>
      <c r="G264" s="189">
        <f t="shared" ref="G264:G327" si="63">($E$365+$Y$365-E264-Y264)*0.62</f>
        <v>-20706.090283273446</v>
      </c>
      <c r="H264" s="189">
        <f t="shared" si="57"/>
        <v>-8116.7873910431908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-255.82106349858964</v>
      </c>
      <c r="L264" s="88">
        <f t="shared" si="60"/>
        <v>-100.28185689144713</v>
      </c>
      <c r="M264" s="89">
        <f t="shared" ref="M264:M327" si="65">+H264+L264</f>
        <v>-8217.069247934638</v>
      </c>
      <c r="N264" s="89">
        <f t="shared" ref="N264:N327" si="66">D264+M264</f>
        <v>15217.741752065363</v>
      </c>
      <c r="O264" s="89">
        <f t="shared" ref="O264:O327" si="67">N264/T264*1000</f>
        <v>38820.769775676948</v>
      </c>
      <c r="P264" s="90">
        <f t="shared" si="61"/>
        <v>1.4713734454349046</v>
      </c>
      <c r="Q264" s="227">
        <v>-28.524943180650553</v>
      </c>
      <c r="R264" s="90">
        <f t="shared" ref="R264:S327" si="68">(D264-U264)/U264</f>
        <v>-1.1981491631181689E-2</v>
      </c>
      <c r="S264" s="90">
        <f t="shared" si="68"/>
        <v>-3.214513465911667E-2</v>
      </c>
      <c r="T264" s="92">
        <v>392</v>
      </c>
      <c r="U264" s="1">
        <v>23719</v>
      </c>
      <c r="V264" s="1">
        <v>61768.229166666664</v>
      </c>
      <c r="W264" s="196"/>
      <c r="X264" s="89">
        <v>0</v>
      </c>
      <c r="Y264" s="89">
        <f t="shared" ref="Y264:Y327" si="69">X264*1000/T264</f>
        <v>0</v>
      </c>
    </row>
    <row r="265" spans="2:27">
      <c r="B265" s="200">
        <v>4630</v>
      </c>
      <c r="C265" t="s">
        <v>292</v>
      </c>
      <c r="D265" s="1">
        <v>176546.538</v>
      </c>
      <c r="E265" s="86">
        <f t="shared" si="62"/>
        <v>21603.834801762114</v>
      </c>
      <c r="F265" s="87">
        <f t="shared" si="56"/>
        <v>0.81882221889354412</v>
      </c>
      <c r="G265" s="189">
        <f t="shared" si="63"/>
        <v>2964.7944355524151</v>
      </c>
      <c r="H265" s="189">
        <f t="shared" si="57"/>
        <v>24228.300127334333</v>
      </c>
      <c r="I265" s="189">
        <f t="shared" si="58"/>
        <v>750.17263225931163</v>
      </c>
      <c r="J265" s="88">
        <f t="shared" si="59"/>
        <v>6130.4107508230945</v>
      </c>
      <c r="K265" s="189">
        <f t="shared" si="64"/>
        <v>494.35156876072199</v>
      </c>
      <c r="L265" s="88">
        <f t="shared" si="60"/>
        <v>4039.8410199126201</v>
      </c>
      <c r="M265" s="89">
        <f t="shared" si="65"/>
        <v>28268.141147246952</v>
      </c>
      <c r="N265" s="89">
        <f t="shared" si="66"/>
        <v>204814.67914724696</v>
      </c>
      <c r="O265" s="89">
        <f t="shared" si="67"/>
        <v>25062.980806075251</v>
      </c>
      <c r="P265" s="90">
        <f t="shared" si="61"/>
        <v>0.94992975756521481</v>
      </c>
      <c r="Q265" s="227">
        <v>-357.46282616771714</v>
      </c>
      <c r="R265" s="90">
        <f t="shared" si="68"/>
        <v>0.10520491295284241</v>
      </c>
      <c r="S265" s="90">
        <f t="shared" si="68"/>
        <v>0.10899171392722801</v>
      </c>
      <c r="T265" s="92">
        <v>8172</v>
      </c>
      <c r="U265" s="1">
        <v>159741</v>
      </c>
      <c r="V265" s="1">
        <v>19480.609756097561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0">
        <v>4631</v>
      </c>
      <c r="C266" t="s">
        <v>293</v>
      </c>
      <c r="D266" s="1">
        <v>701055.299</v>
      </c>
      <c r="E266" s="86">
        <f t="shared" si="62"/>
        <v>23237.604792999438</v>
      </c>
      <c r="F266" s="87">
        <f t="shared" si="56"/>
        <v>0.88074489057021876</v>
      </c>
      <c r="G266" s="189">
        <f t="shared" si="63"/>
        <v>1951.8570409852739</v>
      </c>
      <c r="H266" s="189">
        <f t="shared" si="57"/>
        <v>58885.575069484723</v>
      </c>
      <c r="I266" s="189">
        <f t="shared" si="58"/>
        <v>178.35313532624804</v>
      </c>
      <c r="J266" s="88">
        <f t="shared" si="59"/>
        <v>5380.7357396575771</v>
      </c>
      <c r="K266" s="189">
        <f t="shared" si="64"/>
        <v>-77.467928172341601</v>
      </c>
      <c r="L266" s="88">
        <f t="shared" si="60"/>
        <v>-2337.1299250313737</v>
      </c>
      <c r="M266" s="89">
        <f t="shared" si="65"/>
        <v>56548.445144453348</v>
      </c>
      <c r="N266" s="89">
        <f t="shared" si="66"/>
        <v>757603.74414445332</v>
      </c>
      <c r="O266" s="89">
        <f t="shared" si="67"/>
        <v>25111.993905812371</v>
      </c>
      <c r="P266" s="90">
        <f t="shared" si="61"/>
        <v>0.95178743771551511</v>
      </c>
      <c r="Q266" s="227">
        <v>3314.9076709881556</v>
      </c>
      <c r="R266" s="90">
        <f t="shared" si="68"/>
        <v>0.12065209933853173</v>
      </c>
      <c r="S266" s="90">
        <f t="shared" si="68"/>
        <v>0.11385441515347608</v>
      </c>
      <c r="T266" s="92">
        <v>30169</v>
      </c>
      <c r="U266" s="1">
        <v>625578</v>
      </c>
      <c r="V266" s="1">
        <v>20862.335756686451</v>
      </c>
      <c r="W266" s="196"/>
      <c r="X266" s="89">
        <v>0</v>
      </c>
      <c r="Y266" s="89">
        <f t="shared" si="69"/>
        <v>0</v>
      </c>
    </row>
    <row r="267" spans="2:27">
      <c r="B267" s="200">
        <v>4632</v>
      </c>
      <c r="C267" t="s">
        <v>294</v>
      </c>
      <c r="D267" s="1">
        <v>90459.642000000007</v>
      </c>
      <c r="E267" s="86">
        <f t="shared" si="62"/>
        <v>31032.467238421959</v>
      </c>
      <c r="F267" s="87">
        <f t="shared" si="56"/>
        <v>1.1761834838615464</v>
      </c>
      <c r="G267" s="189">
        <f t="shared" si="63"/>
        <v>-2880.957675176689</v>
      </c>
      <c r="H267" s="189">
        <f t="shared" si="57"/>
        <v>-8397.9916231400475</v>
      </c>
      <c r="I267" s="189">
        <f t="shared" si="58"/>
        <v>0</v>
      </c>
      <c r="J267" s="88">
        <f t="shared" si="59"/>
        <v>0</v>
      </c>
      <c r="K267" s="189">
        <f t="shared" si="64"/>
        <v>-255.82106349858964</v>
      </c>
      <c r="L267" s="88">
        <f t="shared" si="60"/>
        <v>-745.71840009838877</v>
      </c>
      <c r="M267" s="89">
        <f t="shared" si="65"/>
        <v>-9143.7100232384364</v>
      </c>
      <c r="N267" s="89">
        <f t="shared" si="66"/>
        <v>81315.931976761567</v>
      </c>
      <c r="O267" s="89">
        <f t="shared" si="67"/>
        <v>27895.68849974668</v>
      </c>
      <c r="P267" s="90">
        <f t="shared" si="61"/>
        <v>1.0572942148707143</v>
      </c>
      <c r="Q267" s="227">
        <v>-7.7146646214059729</v>
      </c>
      <c r="R267" s="90">
        <f t="shared" si="68"/>
        <v>3.4746882935645568E-2</v>
      </c>
      <c r="S267" s="90">
        <f t="shared" si="68"/>
        <v>2.2677794078077122E-2</v>
      </c>
      <c r="T267" s="92">
        <v>2915</v>
      </c>
      <c r="U267" s="1">
        <v>87422</v>
      </c>
      <c r="V267" s="1">
        <v>30344.32488719195</v>
      </c>
      <c r="W267" s="196"/>
      <c r="X267" s="89">
        <v>0</v>
      </c>
      <c r="Y267" s="89">
        <f t="shared" si="69"/>
        <v>0</v>
      </c>
    </row>
    <row r="268" spans="2:27">
      <c r="B268" s="200">
        <v>4633</v>
      </c>
      <c r="C268" t="s">
        <v>295</v>
      </c>
      <c r="D268" s="1">
        <v>12060.875</v>
      </c>
      <c r="E268" s="86">
        <f t="shared" si="62"/>
        <v>23149.472168905952</v>
      </c>
      <c r="F268" s="87">
        <f t="shared" si="56"/>
        <v>0.87740451366587147</v>
      </c>
      <c r="G268" s="189">
        <f t="shared" si="63"/>
        <v>2006.4992679232357</v>
      </c>
      <c r="H268" s="189">
        <f t="shared" si="57"/>
        <v>1045.3861185880057</v>
      </c>
      <c r="I268" s="189">
        <f t="shared" si="58"/>
        <v>209.19955375896842</v>
      </c>
      <c r="J268" s="88">
        <f t="shared" si="59"/>
        <v>108.99296750842255</v>
      </c>
      <c r="K268" s="189">
        <f t="shared" si="64"/>
        <v>-46.621509739621217</v>
      </c>
      <c r="L268" s="88">
        <f t="shared" si="60"/>
        <v>-24.289806574342656</v>
      </c>
      <c r="M268" s="89">
        <f t="shared" si="65"/>
        <v>1021.0963120136631</v>
      </c>
      <c r="N268" s="89">
        <f t="shared" si="66"/>
        <v>13081.971312013664</v>
      </c>
      <c r="O268" s="89">
        <f t="shared" si="67"/>
        <v>25109.349927089566</v>
      </c>
      <c r="P268" s="90">
        <f t="shared" si="61"/>
        <v>0.95168722640838466</v>
      </c>
      <c r="Q268" s="227">
        <v>110.25116600301158</v>
      </c>
      <c r="R268" s="90">
        <f t="shared" si="68"/>
        <v>0.10356620001829994</v>
      </c>
      <c r="S268" s="90">
        <f t="shared" si="68"/>
        <v>9.9329861438575154E-2</v>
      </c>
      <c r="T268" s="92">
        <v>521</v>
      </c>
      <c r="U268" s="1">
        <v>10929</v>
      </c>
      <c r="V268" s="1">
        <v>21057.803468208094</v>
      </c>
      <c r="W268" s="196"/>
      <c r="X268" s="89">
        <v>0</v>
      </c>
      <c r="Y268" s="89">
        <f t="shared" si="69"/>
        <v>0</v>
      </c>
    </row>
    <row r="269" spans="2:27">
      <c r="B269" s="200">
        <v>4634</v>
      </c>
      <c r="C269" t="s">
        <v>296</v>
      </c>
      <c r="D269" s="1">
        <v>54199.224000000002</v>
      </c>
      <c r="E269" s="86">
        <f t="shared" si="62"/>
        <v>32127.577949021932</v>
      </c>
      <c r="F269" s="87">
        <f t="shared" si="56"/>
        <v>1.2176900492567981</v>
      </c>
      <c r="G269" s="189">
        <f t="shared" si="63"/>
        <v>-3559.9263157486721</v>
      </c>
      <c r="H269" s="189">
        <f t="shared" si="57"/>
        <v>-6005.5956946680099</v>
      </c>
      <c r="I269" s="189">
        <f t="shared" si="58"/>
        <v>0</v>
      </c>
      <c r="J269" s="88">
        <f t="shared" si="59"/>
        <v>0</v>
      </c>
      <c r="K269" s="189">
        <f t="shared" si="64"/>
        <v>-255.82106349858964</v>
      </c>
      <c r="L269" s="88">
        <f t="shared" si="60"/>
        <v>-431.57013412212075</v>
      </c>
      <c r="M269" s="89">
        <f t="shared" si="65"/>
        <v>-6437.1658287901309</v>
      </c>
      <c r="N269" s="89">
        <f t="shared" si="66"/>
        <v>47762.058171209872</v>
      </c>
      <c r="O269" s="89">
        <f t="shared" si="67"/>
        <v>28311.830569774669</v>
      </c>
      <c r="P269" s="90">
        <f t="shared" si="61"/>
        <v>1.0730667097209099</v>
      </c>
      <c r="Q269" s="227">
        <v>178.94325452613884</v>
      </c>
      <c r="R269" s="90">
        <f t="shared" si="68"/>
        <v>0.10455122378691235</v>
      </c>
      <c r="S269" s="90">
        <f t="shared" si="68"/>
        <v>0.10913442388561315</v>
      </c>
      <c r="T269" s="92">
        <v>1687</v>
      </c>
      <c r="U269" s="1">
        <v>49069</v>
      </c>
      <c r="V269" s="1">
        <v>28966.351829988194</v>
      </c>
      <c r="W269" s="196"/>
      <c r="X269" s="89">
        <v>0</v>
      </c>
      <c r="Y269" s="89">
        <f t="shared" si="69"/>
        <v>0</v>
      </c>
    </row>
    <row r="270" spans="2:27">
      <c r="B270" s="200">
        <v>4635</v>
      </c>
      <c r="C270" t="s">
        <v>297</v>
      </c>
      <c r="D270" s="1">
        <v>63429.786</v>
      </c>
      <c r="E270" s="86">
        <f t="shared" si="62"/>
        <v>28066.27699115044</v>
      </c>
      <c r="F270" s="87">
        <f t="shared" si="56"/>
        <v>1.063759809906534</v>
      </c>
      <c r="G270" s="189">
        <f t="shared" si="63"/>
        <v>-1041.9197218683471</v>
      </c>
      <c r="H270" s="189">
        <f t="shared" si="57"/>
        <v>-2354.7385714224642</v>
      </c>
      <c r="I270" s="189">
        <f t="shared" si="58"/>
        <v>0</v>
      </c>
      <c r="J270" s="88">
        <f t="shared" si="59"/>
        <v>0</v>
      </c>
      <c r="K270" s="189">
        <f t="shared" si="64"/>
        <v>-255.82106349858964</v>
      </c>
      <c r="L270" s="88">
        <f t="shared" si="60"/>
        <v>-578.15560350681255</v>
      </c>
      <c r="M270" s="89">
        <f t="shared" si="65"/>
        <v>-2932.8941749292767</v>
      </c>
      <c r="N270" s="89">
        <f t="shared" si="66"/>
        <v>60496.891825070721</v>
      </c>
      <c r="O270" s="89">
        <f t="shared" si="67"/>
        <v>26768.536205783505</v>
      </c>
      <c r="P270" s="90">
        <f t="shared" si="61"/>
        <v>1.0145732187678096</v>
      </c>
      <c r="Q270" s="227">
        <v>75.654673295249722</v>
      </c>
      <c r="R270" s="90">
        <f t="shared" si="68"/>
        <v>8.7765571408972426E-2</v>
      </c>
      <c r="S270" s="90">
        <f t="shared" si="68"/>
        <v>7.5251454215771799E-2</v>
      </c>
      <c r="T270" s="92">
        <v>2260</v>
      </c>
      <c r="U270" s="1">
        <v>58312</v>
      </c>
      <c r="V270" s="1">
        <v>26102.059086839748</v>
      </c>
      <c r="W270" s="196"/>
      <c r="X270" s="89">
        <v>0</v>
      </c>
      <c r="Y270" s="89">
        <f t="shared" si="69"/>
        <v>0</v>
      </c>
    </row>
    <row r="271" spans="2:27">
      <c r="B271" s="200">
        <v>4636</v>
      </c>
      <c r="C271" t="s">
        <v>298</v>
      </c>
      <c r="D271" s="1">
        <v>22115.506000000001</v>
      </c>
      <c r="E271" s="86">
        <f t="shared" si="62"/>
        <v>29885.818918918922</v>
      </c>
      <c r="F271" s="87">
        <f t="shared" si="56"/>
        <v>1.1327235551090153</v>
      </c>
      <c r="G271" s="189">
        <f t="shared" si="63"/>
        <v>-2170.0357170848056</v>
      </c>
      <c r="H271" s="189">
        <f t="shared" si="57"/>
        <v>-1605.8264306427561</v>
      </c>
      <c r="I271" s="189">
        <f t="shared" si="58"/>
        <v>0</v>
      </c>
      <c r="J271" s="88">
        <f t="shared" si="59"/>
        <v>0</v>
      </c>
      <c r="K271" s="189">
        <f t="shared" si="64"/>
        <v>-255.82106349858964</v>
      </c>
      <c r="L271" s="88">
        <f t="shared" si="60"/>
        <v>-189.30758698895633</v>
      </c>
      <c r="M271" s="89">
        <f t="shared" si="65"/>
        <v>-1795.1340176317124</v>
      </c>
      <c r="N271" s="89">
        <f t="shared" si="66"/>
        <v>20320.371982368288</v>
      </c>
      <c r="O271" s="89">
        <f t="shared" si="67"/>
        <v>27459.962138335522</v>
      </c>
      <c r="P271" s="90">
        <f t="shared" si="61"/>
        <v>1.0407794419447525</v>
      </c>
      <c r="Q271" s="227">
        <v>74.010418689594189</v>
      </c>
      <c r="R271" s="90">
        <f t="shared" si="68"/>
        <v>0.14174011357769753</v>
      </c>
      <c r="S271" s="90">
        <f t="shared" si="68"/>
        <v>0.15716903403145019</v>
      </c>
      <c r="T271" s="92">
        <v>740</v>
      </c>
      <c r="U271" s="1">
        <v>19370</v>
      </c>
      <c r="V271" s="1">
        <v>25826.666666666668</v>
      </c>
      <c r="W271" s="196"/>
      <c r="X271" s="89">
        <v>0</v>
      </c>
      <c r="Y271" s="89">
        <f t="shared" si="69"/>
        <v>0</v>
      </c>
    </row>
    <row r="272" spans="2:27">
      <c r="B272" s="200">
        <v>4637</v>
      </c>
      <c r="C272" t="s">
        <v>299</v>
      </c>
      <c r="D272" s="1">
        <v>32689.205000000002</v>
      </c>
      <c r="E272" s="86">
        <f t="shared" si="62"/>
        <v>25518.505074160814</v>
      </c>
      <c r="F272" s="87">
        <f t="shared" si="56"/>
        <v>0.96719490495114391</v>
      </c>
      <c r="G272" s="189">
        <f t="shared" si="63"/>
        <v>537.69886666522109</v>
      </c>
      <c r="H272" s="189">
        <f t="shared" si="57"/>
        <v>688.79224819814817</v>
      </c>
      <c r="I272" s="189">
        <f t="shared" si="58"/>
        <v>0</v>
      </c>
      <c r="J272" s="88">
        <f t="shared" si="59"/>
        <v>0</v>
      </c>
      <c r="K272" s="189">
        <f t="shared" si="64"/>
        <v>-255.82106349858964</v>
      </c>
      <c r="L272" s="88">
        <f t="shared" si="60"/>
        <v>-327.70678234169333</v>
      </c>
      <c r="M272" s="89">
        <f t="shared" si="65"/>
        <v>361.08546585645485</v>
      </c>
      <c r="N272" s="89">
        <f t="shared" si="66"/>
        <v>33050.290465856458</v>
      </c>
      <c r="O272" s="89">
        <f t="shared" si="67"/>
        <v>25800.382877327447</v>
      </c>
      <c r="P272" s="90">
        <f t="shared" si="61"/>
        <v>0.9778785548847615</v>
      </c>
      <c r="Q272" s="227">
        <v>76.572955677526522</v>
      </c>
      <c r="R272" s="93">
        <f t="shared" si="68"/>
        <v>0.20105834588676202</v>
      </c>
      <c r="S272" s="93">
        <f t="shared" si="68"/>
        <v>0.18886961950383627</v>
      </c>
      <c r="T272" s="92">
        <v>1281</v>
      </c>
      <c r="U272" s="1">
        <v>27217</v>
      </c>
      <c r="V272" s="1">
        <v>21464.511041009464</v>
      </c>
      <c r="W272" s="196"/>
      <c r="X272" s="89">
        <v>0</v>
      </c>
      <c r="Y272" s="89">
        <f t="shared" si="69"/>
        <v>0</v>
      </c>
      <c r="Z272" s="1"/>
    </row>
    <row r="273" spans="2:28">
      <c r="B273" s="200">
        <v>4638</v>
      </c>
      <c r="C273" t="s">
        <v>300</v>
      </c>
      <c r="D273" s="1">
        <v>111217.139</v>
      </c>
      <c r="E273" s="86">
        <f t="shared" si="62"/>
        <v>28561.155367231637</v>
      </c>
      <c r="F273" s="87">
        <f t="shared" si="56"/>
        <v>1.0825165451668954</v>
      </c>
      <c r="G273" s="189">
        <f t="shared" si="63"/>
        <v>-1348.7443150386891</v>
      </c>
      <c r="H273" s="189">
        <f t="shared" si="57"/>
        <v>-5252.0103627606559</v>
      </c>
      <c r="I273" s="189">
        <f t="shared" si="58"/>
        <v>0</v>
      </c>
      <c r="J273" s="88">
        <f t="shared" si="59"/>
        <v>0</v>
      </c>
      <c r="K273" s="189">
        <f t="shared" si="64"/>
        <v>-255.82106349858964</v>
      </c>
      <c r="L273" s="88">
        <f t="shared" si="60"/>
        <v>-996.16722126350805</v>
      </c>
      <c r="M273" s="89">
        <f t="shared" si="65"/>
        <v>-6248.1775840241644</v>
      </c>
      <c r="N273" s="89">
        <f t="shared" si="66"/>
        <v>104968.96141597583</v>
      </c>
      <c r="O273" s="89">
        <f t="shared" si="67"/>
        <v>26956.589988694359</v>
      </c>
      <c r="P273" s="90">
        <f t="shared" si="61"/>
        <v>1.0217007781667471</v>
      </c>
      <c r="Q273" s="227">
        <v>126.21147299632958</v>
      </c>
      <c r="R273" s="93">
        <f t="shared" si="68"/>
        <v>0.15380051249066307</v>
      </c>
      <c r="S273" s="93">
        <f t="shared" si="68"/>
        <v>0.14935598047028301</v>
      </c>
      <c r="T273" s="92">
        <v>3894</v>
      </c>
      <c r="U273" s="1">
        <v>96392</v>
      </c>
      <c r="V273" s="1">
        <v>24849.703531838102</v>
      </c>
      <c r="W273" s="196"/>
      <c r="X273" s="89">
        <v>0</v>
      </c>
      <c r="Y273" s="89">
        <f t="shared" si="69"/>
        <v>0</v>
      </c>
      <c r="Z273" s="1"/>
    </row>
    <row r="274" spans="2:28">
      <c r="B274" s="200">
        <v>4639</v>
      </c>
      <c r="C274" t="s">
        <v>301</v>
      </c>
      <c r="D274" s="1">
        <v>70505.615000000005</v>
      </c>
      <c r="E274" s="86">
        <f t="shared" si="62"/>
        <v>27649.26078431373</v>
      </c>
      <c r="F274" s="87">
        <f t="shared" si="56"/>
        <v>1.0479541837790487</v>
      </c>
      <c r="G274" s="189">
        <f t="shared" si="63"/>
        <v>-783.36967362958706</v>
      </c>
      <c r="H274" s="189">
        <f t="shared" si="57"/>
        <v>-1997.5926677554471</v>
      </c>
      <c r="I274" s="189">
        <f t="shared" si="58"/>
        <v>0</v>
      </c>
      <c r="J274" s="88">
        <f t="shared" si="59"/>
        <v>0</v>
      </c>
      <c r="K274" s="189">
        <f t="shared" si="64"/>
        <v>-255.82106349858964</v>
      </c>
      <c r="L274" s="88">
        <f t="shared" si="60"/>
        <v>-652.3437119214035</v>
      </c>
      <c r="M274" s="89">
        <f t="shared" si="65"/>
        <v>-2649.9363796768507</v>
      </c>
      <c r="N274" s="89">
        <f t="shared" si="66"/>
        <v>67855.67862032316</v>
      </c>
      <c r="O274" s="89">
        <f t="shared" si="67"/>
        <v>26610.070047185553</v>
      </c>
      <c r="P274" s="90">
        <f t="shared" si="61"/>
        <v>1.0085670808393652</v>
      </c>
      <c r="Q274" s="227">
        <v>402.92839818710672</v>
      </c>
      <c r="R274" s="93">
        <f t="shared" si="68"/>
        <v>7.6717494884090368E-2</v>
      </c>
      <c r="S274" s="93">
        <f t="shared" si="68"/>
        <v>7.7139737038946984E-2</v>
      </c>
      <c r="T274" s="92">
        <v>2550</v>
      </c>
      <c r="U274" s="1">
        <v>65482</v>
      </c>
      <c r="V274" s="1">
        <v>25669.149353194825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0">
        <v>4640</v>
      </c>
      <c r="C275" t="s">
        <v>302</v>
      </c>
      <c r="D275" s="1">
        <v>288629.96799999999</v>
      </c>
      <c r="E275" s="86">
        <f t="shared" si="62"/>
        <v>23097.788732394369</v>
      </c>
      <c r="F275" s="87">
        <f t="shared" si="56"/>
        <v>0.87544562319328711</v>
      </c>
      <c r="G275" s="189">
        <f t="shared" si="63"/>
        <v>2038.5429985604171</v>
      </c>
      <c r="H275" s="189">
        <f t="shared" si="57"/>
        <v>25473.633310010973</v>
      </c>
      <c r="I275" s="189">
        <f t="shared" si="58"/>
        <v>227.2887565380224</v>
      </c>
      <c r="J275" s="88">
        <f t="shared" si="59"/>
        <v>2840.200301699128</v>
      </c>
      <c r="K275" s="189">
        <f t="shared" si="64"/>
        <v>-28.53230696056724</v>
      </c>
      <c r="L275" s="88">
        <f t="shared" si="60"/>
        <v>-356.53970777924826</v>
      </c>
      <c r="M275" s="89">
        <f t="shared" si="65"/>
        <v>25117.093602231726</v>
      </c>
      <c r="N275" s="89">
        <f t="shared" si="66"/>
        <v>313747.0616022317</v>
      </c>
      <c r="O275" s="89">
        <f t="shared" si="67"/>
        <v>25107.799423994213</v>
      </c>
      <c r="P275" s="90">
        <f t="shared" si="61"/>
        <v>0.95162845969420695</v>
      </c>
      <c r="Q275" s="227">
        <v>1669.6144949397785</v>
      </c>
      <c r="R275" s="93">
        <f t="shared" si="68"/>
        <v>0.14538428692746649</v>
      </c>
      <c r="S275" s="93">
        <f t="shared" si="68"/>
        <v>0.1291604537979722</v>
      </c>
      <c r="T275" s="92">
        <v>12496</v>
      </c>
      <c r="U275" s="1">
        <v>251994</v>
      </c>
      <c r="V275" s="1">
        <v>20455.718808344835</v>
      </c>
      <c r="W275" s="196"/>
      <c r="X275" s="89">
        <v>0</v>
      </c>
      <c r="Y275" s="89">
        <f t="shared" si="69"/>
        <v>0</v>
      </c>
    </row>
    <row r="276" spans="2:28">
      <c r="B276" s="200">
        <v>4641</v>
      </c>
      <c r="C276" t="s">
        <v>303</v>
      </c>
      <c r="D276" s="1">
        <v>77869.228000000003</v>
      </c>
      <c r="E276" s="86">
        <f t="shared" si="62"/>
        <v>42412.433551198257</v>
      </c>
      <c r="F276" s="87">
        <f t="shared" si="56"/>
        <v>1.6075036338564554</v>
      </c>
      <c r="G276" s="189">
        <f t="shared" si="63"/>
        <v>-9936.5367890979942</v>
      </c>
      <c r="H276" s="189">
        <f t="shared" si="57"/>
        <v>-18243.481544783917</v>
      </c>
      <c r="I276" s="189">
        <f t="shared" si="58"/>
        <v>0</v>
      </c>
      <c r="J276" s="88">
        <f t="shared" si="59"/>
        <v>0</v>
      </c>
      <c r="K276" s="189">
        <f t="shared" si="64"/>
        <v>-255.82106349858964</v>
      </c>
      <c r="L276" s="88">
        <f t="shared" si="60"/>
        <v>-469.68747258341057</v>
      </c>
      <c r="M276" s="89">
        <f t="shared" si="65"/>
        <v>-18713.169017367327</v>
      </c>
      <c r="N276" s="89">
        <f t="shared" si="66"/>
        <v>59156.058982632676</v>
      </c>
      <c r="O276" s="89">
        <f t="shared" si="67"/>
        <v>32220.075698601675</v>
      </c>
      <c r="P276" s="90">
        <f t="shared" si="61"/>
        <v>1.2211958718687799</v>
      </c>
      <c r="Q276" s="227">
        <v>-108.68894530527541</v>
      </c>
      <c r="R276" s="93">
        <f t="shared" si="68"/>
        <v>9.6456272265168522E-2</v>
      </c>
      <c r="S276" s="93">
        <f t="shared" si="68"/>
        <v>7.4957129671733805E-2</v>
      </c>
      <c r="T276" s="92">
        <v>1836</v>
      </c>
      <c r="U276" s="1">
        <v>71019</v>
      </c>
      <c r="V276" s="1">
        <v>39455</v>
      </c>
      <c r="W276" s="196"/>
      <c r="X276" s="89">
        <v>0</v>
      </c>
      <c r="Y276" s="89">
        <f t="shared" si="69"/>
        <v>0</v>
      </c>
    </row>
    <row r="277" spans="2:28">
      <c r="B277" s="200">
        <v>4642</v>
      </c>
      <c r="C277" t="s">
        <v>304</v>
      </c>
      <c r="D277" s="1">
        <v>65554.778000000006</v>
      </c>
      <c r="E277" s="86">
        <f t="shared" si="62"/>
        <v>29961.050274223038</v>
      </c>
      <c r="F277" s="87">
        <f t="shared" si="56"/>
        <v>1.1355749519024894</v>
      </c>
      <c r="G277" s="189">
        <f t="shared" si="63"/>
        <v>-2216.6791573733581</v>
      </c>
      <c r="H277" s="189">
        <f t="shared" si="57"/>
        <v>-4850.0939963329074</v>
      </c>
      <c r="I277" s="189">
        <f t="shared" si="58"/>
        <v>0</v>
      </c>
      <c r="J277" s="88">
        <f t="shared" si="59"/>
        <v>0</v>
      </c>
      <c r="K277" s="189">
        <f t="shared" si="64"/>
        <v>-255.82106349858964</v>
      </c>
      <c r="L277" s="88">
        <f t="shared" si="60"/>
        <v>-559.73648693491418</v>
      </c>
      <c r="M277" s="89">
        <f t="shared" si="65"/>
        <v>-5409.8304832678214</v>
      </c>
      <c r="N277" s="89">
        <f t="shared" si="66"/>
        <v>60144.947516732187</v>
      </c>
      <c r="O277" s="89">
        <f t="shared" si="67"/>
        <v>27488.550053351089</v>
      </c>
      <c r="P277" s="90">
        <f t="shared" si="61"/>
        <v>1.0418629727262727</v>
      </c>
      <c r="Q277" s="227">
        <v>39.253774287606575</v>
      </c>
      <c r="R277" s="93">
        <f t="shared" si="68"/>
        <v>0.13277423925627699</v>
      </c>
      <c r="S277" s="93">
        <f t="shared" si="68"/>
        <v>0.11827804241021857</v>
      </c>
      <c r="T277" s="92">
        <v>2188</v>
      </c>
      <c r="U277" s="1">
        <v>57871</v>
      </c>
      <c r="V277" s="1">
        <v>26792.129629629631</v>
      </c>
      <c r="W277" s="196"/>
      <c r="X277" s="89">
        <v>0</v>
      </c>
      <c r="Y277" s="89">
        <f t="shared" si="69"/>
        <v>0</v>
      </c>
    </row>
    <row r="278" spans="2:28">
      <c r="B278" s="200">
        <v>4643</v>
      </c>
      <c r="C278" t="s">
        <v>305</v>
      </c>
      <c r="D278" s="1">
        <v>155635.128</v>
      </c>
      <c r="E278" s="86">
        <f t="shared" si="62"/>
        <v>29855.194321887589</v>
      </c>
      <c r="F278" s="87">
        <f t="shared" si="56"/>
        <v>1.1315628306022778</v>
      </c>
      <c r="G278" s="189">
        <f t="shared" si="63"/>
        <v>-2151.0484669253797</v>
      </c>
      <c r="H278" s="189">
        <f t="shared" si="57"/>
        <v>-11213.415658082005</v>
      </c>
      <c r="I278" s="189">
        <f t="shared" si="58"/>
        <v>0</v>
      </c>
      <c r="J278" s="88">
        <f t="shared" si="59"/>
        <v>0</v>
      </c>
      <c r="K278" s="189">
        <f t="shared" si="64"/>
        <v>-255.82106349858964</v>
      </c>
      <c r="L278" s="88">
        <f t="shared" si="60"/>
        <v>-1333.5952040181478</v>
      </c>
      <c r="M278" s="89">
        <f t="shared" si="65"/>
        <v>-12547.010862100153</v>
      </c>
      <c r="N278" s="89">
        <f t="shared" si="66"/>
        <v>143088.11713789986</v>
      </c>
      <c r="O278" s="89">
        <f t="shared" si="67"/>
        <v>27448.324791463619</v>
      </c>
      <c r="P278" s="90">
        <f t="shared" si="61"/>
        <v>1.0403383666321924</v>
      </c>
      <c r="Q278" s="227">
        <v>737.68099703898952</v>
      </c>
      <c r="R278" s="93">
        <f t="shared" si="68"/>
        <v>0.11346102335164833</v>
      </c>
      <c r="S278" s="93">
        <f t="shared" si="68"/>
        <v>0.11901444491449945</v>
      </c>
      <c r="T278" s="92">
        <v>5213</v>
      </c>
      <c r="U278" s="1">
        <v>139776</v>
      </c>
      <c r="V278" s="1">
        <v>26679.900744416875</v>
      </c>
      <c r="W278" s="196"/>
      <c r="X278" s="89">
        <v>0</v>
      </c>
      <c r="Y278" s="89">
        <f t="shared" si="69"/>
        <v>0</v>
      </c>
    </row>
    <row r="279" spans="2:28">
      <c r="B279" s="200">
        <v>4644</v>
      </c>
      <c r="C279" t="s">
        <v>306</v>
      </c>
      <c r="D279" s="1">
        <v>152313.93900000001</v>
      </c>
      <c r="E279" s="86">
        <f t="shared" si="62"/>
        <v>28040.121318114878</v>
      </c>
      <c r="F279" s="87">
        <f t="shared" si="56"/>
        <v>1.0627684652481362</v>
      </c>
      <c r="G279" s="189">
        <f t="shared" si="63"/>
        <v>-1025.7032045862986</v>
      </c>
      <c r="H279" s="189">
        <f t="shared" si="57"/>
        <v>-5571.6198073127744</v>
      </c>
      <c r="I279" s="189">
        <f t="shared" si="58"/>
        <v>0</v>
      </c>
      <c r="J279" s="88">
        <f t="shared" si="59"/>
        <v>0</v>
      </c>
      <c r="K279" s="189">
        <f t="shared" si="64"/>
        <v>-255.82106349858964</v>
      </c>
      <c r="L279" s="88">
        <f t="shared" si="60"/>
        <v>-1389.6200169243389</v>
      </c>
      <c r="M279" s="89">
        <f t="shared" si="65"/>
        <v>-6961.2398242371128</v>
      </c>
      <c r="N279" s="89">
        <f t="shared" si="66"/>
        <v>145352.69917576289</v>
      </c>
      <c r="O279" s="89">
        <f t="shared" si="67"/>
        <v>26758.597050029988</v>
      </c>
      <c r="P279" s="90">
        <f t="shared" si="61"/>
        <v>1.0141965077976185</v>
      </c>
      <c r="Q279" s="227">
        <v>714.6584673538664</v>
      </c>
      <c r="R279" s="93">
        <f t="shared" si="68"/>
        <v>7.5025683916320918E-2</v>
      </c>
      <c r="S279" s="93">
        <f t="shared" si="68"/>
        <v>6.2953414638173666E-2</v>
      </c>
      <c r="T279" s="92">
        <v>5432</v>
      </c>
      <c r="U279" s="1">
        <v>141684</v>
      </c>
      <c r="V279" s="1">
        <v>26379.445168497488</v>
      </c>
      <c r="W279" s="196"/>
      <c r="X279" s="89">
        <v>0</v>
      </c>
      <c r="Y279" s="89">
        <f t="shared" si="69"/>
        <v>0</v>
      </c>
    </row>
    <row r="280" spans="2:28">
      <c r="B280" s="200">
        <v>4645</v>
      </c>
      <c r="C280" t="s">
        <v>307</v>
      </c>
      <c r="D280" s="1">
        <v>73492.906000000003</v>
      </c>
      <c r="E280" s="86">
        <f t="shared" si="62"/>
        <v>25082.903071672354</v>
      </c>
      <c r="F280" s="87">
        <f t="shared" si="56"/>
        <v>0.95068484544064535</v>
      </c>
      <c r="G280" s="189">
        <f t="shared" si="63"/>
        <v>807.77210820806647</v>
      </c>
      <c r="H280" s="189">
        <f t="shared" si="57"/>
        <v>2366.7722770496348</v>
      </c>
      <c r="I280" s="189">
        <f t="shared" si="58"/>
        <v>0</v>
      </c>
      <c r="J280" s="88">
        <f t="shared" si="59"/>
        <v>0</v>
      </c>
      <c r="K280" s="189">
        <f t="shared" si="64"/>
        <v>-255.82106349858964</v>
      </c>
      <c r="L280" s="88">
        <f t="shared" si="60"/>
        <v>-749.55571605086766</v>
      </c>
      <c r="M280" s="89">
        <f t="shared" si="65"/>
        <v>1617.2165609987671</v>
      </c>
      <c r="N280" s="89">
        <f t="shared" si="66"/>
        <v>75110.122560998774</v>
      </c>
      <c r="O280" s="89">
        <f t="shared" si="67"/>
        <v>25634.854116381834</v>
      </c>
      <c r="P280" s="90">
        <f t="shared" si="61"/>
        <v>0.97160473227077215</v>
      </c>
      <c r="Q280" s="227">
        <v>326.66902183852267</v>
      </c>
      <c r="R280" s="93">
        <f t="shared" si="68"/>
        <v>0.16649851594368525</v>
      </c>
      <c r="S280" s="93">
        <f t="shared" si="68"/>
        <v>0.1887933681255439</v>
      </c>
      <c r="T280" s="92">
        <v>2930</v>
      </c>
      <c r="U280" s="1">
        <v>63003</v>
      </c>
      <c r="V280" s="1">
        <v>21099.464166108508</v>
      </c>
      <c r="W280" s="196"/>
      <c r="X280" s="89">
        <v>0</v>
      </c>
      <c r="Y280" s="89">
        <f t="shared" si="69"/>
        <v>0</v>
      </c>
    </row>
    <row r="281" spans="2:28">
      <c r="B281" s="200">
        <v>4646</v>
      </c>
      <c r="C281" t="s">
        <v>308</v>
      </c>
      <c r="D281" s="1">
        <v>66340.115000000005</v>
      </c>
      <c r="E281" s="86">
        <f t="shared" si="62"/>
        <v>22688.137824897403</v>
      </c>
      <c r="F281" s="87">
        <f t="shared" si="56"/>
        <v>0.85991915448408096</v>
      </c>
      <c r="G281" s="189">
        <f t="shared" si="63"/>
        <v>2292.5265612085354</v>
      </c>
      <c r="H281" s="189">
        <f t="shared" si="57"/>
        <v>6703.3476649737577</v>
      </c>
      <c r="I281" s="189">
        <f t="shared" si="58"/>
        <v>370.66657416196028</v>
      </c>
      <c r="J281" s="88">
        <f t="shared" si="59"/>
        <v>1083.829062849572</v>
      </c>
      <c r="K281" s="189">
        <f t="shared" si="64"/>
        <v>114.84551066337065</v>
      </c>
      <c r="L281" s="88">
        <f t="shared" si="60"/>
        <v>335.80827317969579</v>
      </c>
      <c r="M281" s="89">
        <f t="shared" si="65"/>
        <v>7039.1559381534535</v>
      </c>
      <c r="N281" s="89">
        <f t="shared" si="66"/>
        <v>73379.270938153466</v>
      </c>
      <c r="O281" s="89">
        <f t="shared" si="67"/>
        <v>25095.509896769312</v>
      </c>
      <c r="P281" s="90">
        <f t="shared" si="61"/>
        <v>0.95116266563293106</v>
      </c>
      <c r="Q281" s="227">
        <v>174.91588292284723</v>
      </c>
      <c r="R281" s="93">
        <f t="shared" si="68"/>
        <v>1.223893008636219E-2</v>
      </c>
      <c r="S281" s="93">
        <f t="shared" si="68"/>
        <v>-6.8011318680666196E-3</v>
      </c>
      <c r="T281" s="92">
        <v>2924</v>
      </c>
      <c r="U281" s="1">
        <v>65538</v>
      </c>
      <c r="V281" s="1">
        <v>22843.499477169746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0">
        <v>4647</v>
      </c>
      <c r="C282" t="s">
        <v>309</v>
      </c>
      <c r="D282" s="1">
        <v>557668.929</v>
      </c>
      <c r="E282" s="86">
        <f t="shared" si="62"/>
        <v>24608.107360338894</v>
      </c>
      <c r="F282" s="87">
        <f t="shared" si="56"/>
        <v>0.93268927745734032</v>
      </c>
      <c r="G282" s="189">
        <f t="shared" si="63"/>
        <v>1102.1454492348114</v>
      </c>
      <c r="H282" s="189">
        <f t="shared" si="57"/>
        <v>24976.820170559295</v>
      </c>
      <c r="I282" s="189">
        <f t="shared" si="58"/>
        <v>0</v>
      </c>
      <c r="J282" s="88">
        <f t="shared" si="59"/>
        <v>0</v>
      </c>
      <c r="K282" s="189">
        <f t="shared" si="64"/>
        <v>-255.82106349858964</v>
      </c>
      <c r="L282" s="88">
        <f t="shared" si="60"/>
        <v>-5797.4169410050381</v>
      </c>
      <c r="M282" s="89">
        <f t="shared" si="65"/>
        <v>19179.403229554257</v>
      </c>
      <c r="N282" s="89">
        <f t="shared" si="66"/>
        <v>576848.3322295543</v>
      </c>
      <c r="O282" s="89">
        <f t="shared" si="67"/>
        <v>25454.431746075115</v>
      </c>
      <c r="P282" s="90">
        <f t="shared" si="61"/>
        <v>0.96476641643711603</v>
      </c>
      <c r="Q282" s="227">
        <v>2178.4891076534041</v>
      </c>
      <c r="R282" s="93">
        <f t="shared" si="68"/>
        <v>0.1117646464263856</v>
      </c>
      <c r="S282" s="93">
        <f t="shared" si="68"/>
        <v>0.10136423582527379</v>
      </c>
      <c r="T282" s="92">
        <v>22662</v>
      </c>
      <c r="U282" s="1">
        <v>501607</v>
      </c>
      <c r="V282" s="1">
        <v>22343.296213808466</v>
      </c>
      <c r="W282" s="196"/>
      <c r="X282" s="89">
        <v>0</v>
      </c>
      <c r="Y282" s="89">
        <f t="shared" si="69"/>
        <v>0</v>
      </c>
    </row>
    <row r="283" spans="2:28">
      <c r="B283" s="200">
        <v>4648</v>
      </c>
      <c r="C283" t="s">
        <v>310</v>
      </c>
      <c r="D283" s="1">
        <v>93699.375</v>
      </c>
      <c r="E283" s="86">
        <f t="shared" si="62"/>
        <v>27878.421600714075</v>
      </c>
      <c r="F283" s="87">
        <f t="shared" si="56"/>
        <v>1.0566397699210555</v>
      </c>
      <c r="G283" s="189">
        <f t="shared" si="63"/>
        <v>-925.4493797978007</v>
      </c>
      <c r="H283" s="189">
        <f t="shared" si="57"/>
        <v>-3110.4353655004084</v>
      </c>
      <c r="I283" s="189">
        <f t="shared" si="58"/>
        <v>0</v>
      </c>
      <c r="J283" s="88">
        <f t="shared" si="59"/>
        <v>0</v>
      </c>
      <c r="K283" s="189">
        <f t="shared" si="64"/>
        <v>-255.82106349858964</v>
      </c>
      <c r="L283" s="88">
        <f t="shared" si="60"/>
        <v>-859.81459441875984</v>
      </c>
      <c r="M283" s="89">
        <f t="shared" si="65"/>
        <v>-3970.2499599191683</v>
      </c>
      <c r="N283" s="89">
        <f t="shared" si="66"/>
        <v>89729.125040080835</v>
      </c>
      <c r="O283" s="89">
        <f t="shared" si="67"/>
        <v>26697.151157417684</v>
      </c>
      <c r="P283" s="90">
        <f t="shared" si="61"/>
        <v>1.0118676035733278</v>
      </c>
      <c r="Q283" s="227">
        <v>68.529291453681708</v>
      </c>
      <c r="R283" s="93">
        <f t="shared" si="68"/>
        <v>0.1128059642997114</v>
      </c>
      <c r="S283" s="93">
        <f t="shared" si="68"/>
        <v>0.12306986935573393</v>
      </c>
      <c r="T283" s="92">
        <v>3361</v>
      </c>
      <c r="U283" s="1">
        <v>84201</v>
      </c>
      <c r="V283" s="1">
        <v>24823.408018867922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0">
        <v>4649</v>
      </c>
      <c r="C284" t="s">
        <v>311</v>
      </c>
      <c r="D284" s="1">
        <v>219398.228</v>
      </c>
      <c r="E284" s="86">
        <f t="shared" si="62"/>
        <v>22723.793682030035</v>
      </c>
      <c r="F284" s="87">
        <f t="shared" si="56"/>
        <v>0.86127057233752202</v>
      </c>
      <c r="G284" s="189">
        <f t="shared" si="63"/>
        <v>2270.4199297863042</v>
      </c>
      <c r="H284" s="189">
        <f t="shared" si="57"/>
        <v>21920.904422086769</v>
      </c>
      <c r="I284" s="189">
        <f t="shared" si="58"/>
        <v>358.1870241655393</v>
      </c>
      <c r="J284" s="88">
        <f t="shared" si="59"/>
        <v>3458.2957183182821</v>
      </c>
      <c r="K284" s="189">
        <f t="shared" si="64"/>
        <v>102.36596066694966</v>
      </c>
      <c r="L284" s="88">
        <f t="shared" si="60"/>
        <v>988.343350239399</v>
      </c>
      <c r="M284" s="89">
        <f t="shared" si="65"/>
        <v>22909.247772326169</v>
      </c>
      <c r="N284" s="89">
        <f t="shared" si="66"/>
        <v>242307.47577232617</v>
      </c>
      <c r="O284" s="89">
        <f t="shared" si="67"/>
        <v>25096.57957248329</v>
      </c>
      <c r="P284" s="90">
        <f t="shared" si="61"/>
        <v>0.95120320816853421</v>
      </c>
      <c r="Q284" s="227">
        <v>1339.2306605164886</v>
      </c>
      <c r="R284" s="93">
        <f t="shared" si="68"/>
        <v>0.13983763676603528</v>
      </c>
      <c r="S284" s="93">
        <f t="shared" si="68"/>
        <v>0.13452508434195729</v>
      </c>
      <c r="T284" s="92">
        <v>9655</v>
      </c>
      <c r="U284" s="1">
        <v>192482</v>
      </c>
      <c r="V284" s="1">
        <v>20029.344432882415</v>
      </c>
      <c r="W284" s="196"/>
      <c r="X284" s="89">
        <v>0</v>
      </c>
      <c r="Y284" s="89">
        <f t="shared" si="69"/>
        <v>0</v>
      </c>
    </row>
    <row r="285" spans="2:28">
      <c r="B285" s="200">
        <v>4650</v>
      </c>
      <c r="C285" t="s">
        <v>312</v>
      </c>
      <c r="D285" s="1">
        <v>138861.17499999999</v>
      </c>
      <c r="E285" s="86">
        <f t="shared" si="62"/>
        <v>23393.055087601078</v>
      </c>
      <c r="F285" s="87">
        <f t="shared" si="56"/>
        <v>0.88663672210482147</v>
      </c>
      <c r="G285" s="189">
        <f t="shared" si="63"/>
        <v>1855.477858332257</v>
      </c>
      <c r="H285" s="189">
        <f t="shared" si="57"/>
        <v>11014.116567060277</v>
      </c>
      <c r="I285" s="189">
        <f t="shared" si="58"/>
        <v>123.94553221567402</v>
      </c>
      <c r="J285" s="88">
        <f t="shared" si="59"/>
        <v>735.74067923224095</v>
      </c>
      <c r="K285" s="189">
        <f t="shared" si="64"/>
        <v>-131.87553128291563</v>
      </c>
      <c r="L285" s="88">
        <f t="shared" si="60"/>
        <v>-782.8131536953872</v>
      </c>
      <c r="M285" s="89">
        <f t="shared" si="65"/>
        <v>10231.303413364889</v>
      </c>
      <c r="N285" s="89">
        <f t="shared" si="66"/>
        <v>149092.47841336488</v>
      </c>
      <c r="O285" s="89">
        <f t="shared" si="67"/>
        <v>25116.657414650417</v>
      </c>
      <c r="P285" s="90">
        <f t="shared" si="61"/>
        <v>0.95196419266155308</v>
      </c>
      <c r="Q285" s="227">
        <v>445.50508630302647</v>
      </c>
      <c r="R285" s="93">
        <f t="shared" si="68"/>
        <v>9.0835480526009746E-2</v>
      </c>
      <c r="S285" s="93">
        <f t="shared" si="68"/>
        <v>8.8997819676067041E-2</v>
      </c>
      <c r="T285" s="92">
        <v>5936</v>
      </c>
      <c r="U285" s="1">
        <v>127298</v>
      </c>
      <c r="V285" s="1">
        <v>21481.2689841377</v>
      </c>
      <c r="W285" s="196"/>
      <c r="X285" s="89">
        <v>0</v>
      </c>
      <c r="Y285" s="89">
        <f t="shared" si="69"/>
        <v>0</v>
      </c>
    </row>
    <row r="286" spans="2:28" ht="27.95" customHeight="1">
      <c r="B286" s="200">
        <v>4651</v>
      </c>
      <c r="C286" t="s">
        <v>313</v>
      </c>
      <c r="D286" s="1">
        <v>166623.14499999999</v>
      </c>
      <c r="E286" s="86">
        <f t="shared" si="62"/>
        <v>22790.746135959511</v>
      </c>
      <c r="F286" s="87">
        <f t="shared" si="56"/>
        <v>0.86380818463598441</v>
      </c>
      <c r="G286" s="189">
        <f t="shared" si="63"/>
        <v>2228.909408350029</v>
      </c>
      <c r="H286" s="189">
        <f t="shared" si="57"/>
        <v>16295.556684447063</v>
      </c>
      <c r="I286" s="189">
        <f t="shared" si="58"/>
        <v>334.75366529022267</v>
      </c>
      <c r="J286" s="88">
        <f t="shared" si="59"/>
        <v>2447.3840469368179</v>
      </c>
      <c r="K286" s="189">
        <f t="shared" si="64"/>
        <v>78.932601791633033</v>
      </c>
      <c r="L286" s="88">
        <f t="shared" si="60"/>
        <v>577.07625169862911</v>
      </c>
      <c r="M286" s="89">
        <f t="shared" si="65"/>
        <v>16872.632936145692</v>
      </c>
      <c r="N286" s="89">
        <f t="shared" si="66"/>
        <v>183495.77793614569</v>
      </c>
      <c r="O286" s="89">
        <f t="shared" si="67"/>
        <v>25098.588146101174</v>
      </c>
      <c r="P286" s="90">
        <f t="shared" si="61"/>
        <v>0.95127933653748808</v>
      </c>
      <c r="Q286" s="227">
        <v>238.41313469870511</v>
      </c>
      <c r="R286" s="93">
        <f t="shared" si="68"/>
        <v>8.4440152555499803E-2</v>
      </c>
      <c r="S286" s="93">
        <f t="shared" si="68"/>
        <v>7.8506955167697817E-2</v>
      </c>
      <c r="T286" s="92">
        <v>7311</v>
      </c>
      <c r="U286" s="1">
        <v>153649</v>
      </c>
      <c r="V286" s="1">
        <v>21131.756292119378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0">
        <v>5001</v>
      </c>
      <c r="C287" t="s">
        <v>314</v>
      </c>
      <c r="D287" s="1">
        <v>5674616.6160000004</v>
      </c>
      <c r="E287" s="86">
        <f t="shared" si="62"/>
        <v>26208.521305388007</v>
      </c>
      <c r="F287" s="87">
        <f t="shared" si="56"/>
        <v>0.99334769804137468</v>
      </c>
      <c r="G287" s="189">
        <f t="shared" si="63"/>
        <v>109.88880330436136</v>
      </c>
      <c r="H287" s="189">
        <f t="shared" si="57"/>
        <v>23792.903913853712</v>
      </c>
      <c r="I287" s="189">
        <f t="shared" si="58"/>
        <v>0</v>
      </c>
      <c r="J287" s="88">
        <f t="shared" si="59"/>
        <v>0</v>
      </c>
      <c r="K287" s="189">
        <f t="shared" si="64"/>
        <v>-255.82106349858964</v>
      </c>
      <c r="L287" s="88">
        <f t="shared" si="60"/>
        <v>-55389.865026587628</v>
      </c>
      <c r="M287" s="89">
        <f t="shared" si="65"/>
        <v>-31596.961112733916</v>
      </c>
      <c r="N287" s="89">
        <f t="shared" si="66"/>
        <v>5643019.6548872665</v>
      </c>
      <c r="O287" s="89">
        <f t="shared" si="67"/>
        <v>26062.589045193778</v>
      </c>
      <c r="P287" s="90">
        <f t="shared" si="61"/>
        <v>0.98781661625904904</v>
      </c>
      <c r="Q287" s="227">
        <v>-3057.8781020090901</v>
      </c>
      <c r="R287" s="93">
        <f t="shared" si="68"/>
        <v>7.3912222041384923E-2</v>
      </c>
      <c r="S287" s="93">
        <f t="shared" si="68"/>
        <v>6.4225495904773514E-2</v>
      </c>
      <c r="T287" s="92">
        <v>216518</v>
      </c>
      <c r="U287" s="1">
        <v>5284060</v>
      </c>
      <c r="V287" s="1">
        <v>24626.849672593387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0">
        <v>5006</v>
      </c>
      <c r="C288" t="s">
        <v>315</v>
      </c>
      <c r="D288" s="1">
        <v>492906.73</v>
      </c>
      <c r="E288" s="86">
        <f t="shared" si="62"/>
        <v>20483.158660239362</v>
      </c>
      <c r="F288" s="87">
        <f t="shared" si="56"/>
        <v>0.77634668002357143</v>
      </c>
      <c r="G288" s="189">
        <f t="shared" si="63"/>
        <v>3659.6136432965213</v>
      </c>
      <c r="H288" s="189">
        <f t="shared" si="57"/>
        <v>88064.942712287491</v>
      </c>
      <c r="I288" s="189">
        <f t="shared" si="58"/>
        <v>1142.4092817922747</v>
      </c>
      <c r="J288" s="88">
        <f t="shared" si="59"/>
        <v>27490.9369570493</v>
      </c>
      <c r="K288" s="189">
        <f t="shared" si="64"/>
        <v>886.58821829368503</v>
      </c>
      <c r="L288" s="88">
        <f t="shared" si="60"/>
        <v>21334.858885019235</v>
      </c>
      <c r="M288" s="89">
        <f t="shared" si="65"/>
        <v>109399.80159730672</v>
      </c>
      <c r="N288" s="89">
        <f t="shared" si="66"/>
        <v>602306.53159730672</v>
      </c>
      <c r="O288" s="89">
        <f t="shared" si="67"/>
        <v>25029.360521829567</v>
      </c>
      <c r="P288" s="90">
        <f t="shared" si="61"/>
        <v>0.94865549139911565</v>
      </c>
      <c r="Q288" s="227">
        <v>3387.8260305115546</v>
      </c>
      <c r="R288" s="93">
        <f t="shared" si="68"/>
        <v>0.13340031548062503</v>
      </c>
      <c r="S288" s="93">
        <f t="shared" si="68"/>
        <v>0.13189313421003918</v>
      </c>
      <c r="T288" s="92">
        <v>24064</v>
      </c>
      <c r="U288" s="1">
        <v>434892</v>
      </c>
      <c r="V288" s="1">
        <v>18096.371504660452</v>
      </c>
      <c r="W288" s="196"/>
      <c r="X288" s="89">
        <v>0</v>
      </c>
      <c r="Y288" s="89">
        <f t="shared" si="69"/>
        <v>0</v>
      </c>
      <c r="Z288" s="1"/>
      <c r="AA288" s="1"/>
    </row>
    <row r="289" spans="2:25">
      <c r="B289" s="200">
        <v>5007</v>
      </c>
      <c r="C289" t="s">
        <v>316</v>
      </c>
      <c r="D289" s="1">
        <v>334499.20699999999</v>
      </c>
      <c r="E289" s="86">
        <f t="shared" si="62"/>
        <v>22073.327636267652</v>
      </c>
      <c r="F289" s="87">
        <f t="shared" si="56"/>
        <v>0.83661679879252981</v>
      </c>
      <c r="G289" s="189">
        <f t="shared" si="63"/>
        <v>2673.7088781589819</v>
      </c>
      <c r="H289" s="189">
        <f t="shared" si="57"/>
        <v>40517.384339621211</v>
      </c>
      <c r="I289" s="189">
        <f t="shared" si="58"/>
        <v>585.85014018237337</v>
      </c>
      <c r="J289" s="88">
        <f t="shared" si="59"/>
        <v>8877.9730243236845</v>
      </c>
      <c r="K289" s="189">
        <f t="shared" si="64"/>
        <v>330.02907668378373</v>
      </c>
      <c r="L289" s="88">
        <f t="shared" si="60"/>
        <v>5001.2606280660584</v>
      </c>
      <c r="M289" s="89">
        <f t="shared" si="65"/>
        <v>45518.644967687273</v>
      </c>
      <c r="N289" s="89">
        <f t="shared" si="66"/>
        <v>380017.85196768725</v>
      </c>
      <c r="O289" s="89">
        <f t="shared" si="67"/>
        <v>25077.065591110415</v>
      </c>
      <c r="P289" s="90">
        <f t="shared" si="61"/>
        <v>0.95046359496218435</v>
      </c>
      <c r="Q289" s="227">
        <v>2063.3196217075747</v>
      </c>
      <c r="R289" s="90">
        <f t="shared" si="68"/>
        <v>0.16018662573920883</v>
      </c>
      <c r="S289" s="90">
        <f t="shared" si="68"/>
        <v>0.1547508826728578</v>
      </c>
      <c r="T289" s="92">
        <v>15154</v>
      </c>
      <c r="U289" s="1">
        <v>288315</v>
      </c>
      <c r="V289" s="1">
        <v>19115.229065835709</v>
      </c>
      <c r="W289" s="196"/>
      <c r="X289" s="89">
        <v>0</v>
      </c>
      <c r="Y289" s="89">
        <f t="shared" si="69"/>
        <v>0</v>
      </c>
    </row>
    <row r="290" spans="2:25">
      <c r="B290" s="200">
        <v>5014</v>
      </c>
      <c r="C290" t="s">
        <v>317</v>
      </c>
      <c r="D290" s="1">
        <v>259965.26800000001</v>
      </c>
      <c r="E290" s="86">
        <f t="shared" si="62"/>
        <v>45970.869672855886</v>
      </c>
      <c r="F290" s="87">
        <f t="shared" si="56"/>
        <v>1.7423744374736438</v>
      </c>
      <c r="G290" s="189">
        <f t="shared" si="63"/>
        <v>-12142.767184525723</v>
      </c>
      <c r="H290" s="189">
        <f t="shared" si="57"/>
        <v>-68667.348428492958</v>
      </c>
      <c r="I290" s="189">
        <f t="shared" si="58"/>
        <v>0</v>
      </c>
      <c r="J290" s="88">
        <f t="shared" si="59"/>
        <v>0</v>
      </c>
      <c r="K290" s="189">
        <f t="shared" si="64"/>
        <v>-255.82106349858964</v>
      </c>
      <c r="L290" s="88">
        <f t="shared" si="60"/>
        <v>-1446.6681140845244</v>
      </c>
      <c r="M290" s="89">
        <f t="shared" si="65"/>
        <v>-70114.016542577476</v>
      </c>
      <c r="N290" s="89">
        <f t="shared" si="66"/>
        <v>189851.25145742254</v>
      </c>
      <c r="O290" s="89">
        <f t="shared" si="67"/>
        <v>33572.28142483157</v>
      </c>
      <c r="P290" s="90">
        <f t="shared" si="61"/>
        <v>1.2724467772433112</v>
      </c>
      <c r="Q290" s="227">
        <v>-6313.5911246086034</v>
      </c>
      <c r="R290" s="90">
        <f t="shared" si="68"/>
        <v>0.43416453168272046</v>
      </c>
      <c r="S290" s="90">
        <f t="shared" si="68"/>
        <v>0.38293531233702505</v>
      </c>
      <c r="T290" s="92">
        <v>5655</v>
      </c>
      <c r="U290" s="1">
        <v>181266</v>
      </c>
      <c r="V290" s="1">
        <v>33241.518430221891</v>
      </c>
      <c r="W290" s="196"/>
      <c r="X290" s="89">
        <v>0</v>
      </c>
      <c r="Y290" s="89">
        <f t="shared" si="69"/>
        <v>0</v>
      </c>
    </row>
    <row r="291" spans="2:25">
      <c r="B291" s="200">
        <v>5020</v>
      </c>
      <c r="C291" t="s">
        <v>318</v>
      </c>
      <c r="D291" s="1">
        <v>20212.258999999998</v>
      </c>
      <c r="E291" s="86">
        <f t="shared" si="62"/>
        <v>22684.914702581365</v>
      </c>
      <c r="F291" s="87">
        <f t="shared" si="56"/>
        <v>0.85979699264611098</v>
      </c>
      <c r="G291" s="189">
        <f t="shared" si="63"/>
        <v>2294.5248970444791</v>
      </c>
      <c r="H291" s="189">
        <f t="shared" si="57"/>
        <v>2044.4216832666309</v>
      </c>
      <c r="I291" s="189">
        <f t="shared" si="58"/>
        <v>371.79466697257357</v>
      </c>
      <c r="J291" s="88">
        <f t="shared" si="59"/>
        <v>331.26904827256305</v>
      </c>
      <c r="K291" s="189">
        <f t="shared" si="64"/>
        <v>115.97360347398393</v>
      </c>
      <c r="L291" s="88">
        <f t="shared" si="60"/>
        <v>103.33248069531969</v>
      </c>
      <c r="M291" s="89">
        <f t="shared" si="65"/>
        <v>2147.7541639619508</v>
      </c>
      <c r="N291" s="89">
        <f t="shared" si="66"/>
        <v>22360.01316396195</v>
      </c>
      <c r="O291" s="89">
        <f t="shared" si="67"/>
        <v>25095.41320309983</v>
      </c>
      <c r="P291" s="90">
        <f t="shared" si="61"/>
        <v>0.95115900077779192</v>
      </c>
      <c r="Q291" s="227">
        <v>133.32752088039683</v>
      </c>
      <c r="R291" s="90">
        <f t="shared" si="68"/>
        <v>0.23682896830253325</v>
      </c>
      <c r="S291" s="90">
        <f t="shared" si="68"/>
        <v>0.24654591867079095</v>
      </c>
      <c r="T291" s="92">
        <v>891</v>
      </c>
      <c r="U291" s="1">
        <v>16342</v>
      </c>
      <c r="V291" s="1">
        <v>18198.218262806236</v>
      </c>
      <c r="W291" s="196"/>
      <c r="X291" s="89">
        <v>0</v>
      </c>
      <c r="Y291" s="89">
        <f t="shared" si="69"/>
        <v>0</v>
      </c>
    </row>
    <row r="292" spans="2:25">
      <c r="B292" s="200">
        <v>5021</v>
      </c>
      <c r="C292" t="s">
        <v>319</v>
      </c>
      <c r="D292" s="1">
        <v>158935.75899999999</v>
      </c>
      <c r="E292" s="86">
        <f t="shared" si="62"/>
        <v>21454.611096112309</v>
      </c>
      <c r="F292" s="87">
        <f t="shared" si="56"/>
        <v>0.81316638570962607</v>
      </c>
      <c r="G292" s="189">
        <f t="shared" si="63"/>
        <v>3057.3131330552942</v>
      </c>
      <c r="H292" s="189">
        <f t="shared" si="57"/>
        <v>22648.57568967362</v>
      </c>
      <c r="I292" s="189">
        <f t="shared" si="58"/>
        <v>802.40092923674342</v>
      </c>
      <c r="J292" s="88">
        <f t="shared" si="59"/>
        <v>5944.1860837857957</v>
      </c>
      <c r="K292" s="189">
        <f t="shared" si="64"/>
        <v>546.57986573815379</v>
      </c>
      <c r="L292" s="88">
        <f t="shared" si="60"/>
        <v>4049.0636453882435</v>
      </c>
      <c r="M292" s="89">
        <f t="shared" si="65"/>
        <v>26697.639335061864</v>
      </c>
      <c r="N292" s="89">
        <f t="shared" si="66"/>
        <v>185633.39833506185</v>
      </c>
      <c r="O292" s="89">
        <f t="shared" si="67"/>
        <v>25058.504094905758</v>
      </c>
      <c r="P292" s="90">
        <f t="shared" si="61"/>
        <v>0.94976008256969735</v>
      </c>
      <c r="Q292" s="227">
        <v>-474.20198331989377</v>
      </c>
      <c r="R292" s="90">
        <f t="shared" si="68"/>
        <v>0.1014411772858944</v>
      </c>
      <c r="S292" s="90">
        <f t="shared" si="68"/>
        <v>9.8616206663805814E-2</v>
      </c>
      <c r="T292" s="92">
        <v>7408</v>
      </c>
      <c r="U292" s="1">
        <v>144298</v>
      </c>
      <c r="V292" s="1">
        <v>19528.758966030586</v>
      </c>
      <c r="W292" s="196"/>
      <c r="X292" s="89">
        <v>0</v>
      </c>
      <c r="Y292" s="89">
        <f t="shared" si="69"/>
        <v>0</v>
      </c>
    </row>
    <row r="293" spans="2:25">
      <c r="B293" s="200">
        <v>5022</v>
      </c>
      <c r="C293" t="s">
        <v>320</v>
      </c>
      <c r="D293" s="1">
        <v>54647.777999999998</v>
      </c>
      <c r="E293" s="86">
        <f t="shared" si="62"/>
        <v>21746.031834460806</v>
      </c>
      <c r="F293" s="87">
        <f t="shared" si="56"/>
        <v>0.8242117291773815</v>
      </c>
      <c r="G293" s="189">
        <f t="shared" si="63"/>
        <v>2876.6322752792262</v>
      </c>
      <c r="H293" s="189">
        <f t="shared" si="57"/>
        <v>7228.976907776696</v>
      </c>
      <c r="I293" s="189">
        <f t="shared" si="58"/>
        <v>700.40367081476938</v>
      </c>
      <c r="J293" s="88">
        <f t="shared" si="59"/>
        <v>1760.1144247575155</v>
      </c>
      <c r="K293" s="189">
        <f t="shared" si="64"/>
        <v>444.58260731617975</v>
      </c>
      <c r="L293" s="88">
        <f t="shared" si="60"/>
        <v>1117.2360921855598</v>
      </c>
      <c r="M293" s="89">
        <f t="shared" si="65"/>
        <v>8346.2129999622557</v>
      </c>
      <c r="N293" s="89">
        <f t="shared" si="66"/>
        <v>62993.990999962254</v>
      </c>
      <c r="O293" s="89">
        <f t="shared" si="67"/>
        <v>25067.246717056212</v>
      </c>
      <c r="P293" s="90">
        <f t="shared" si="61"/>
        <v>0.95009144287372993</v>
      </c>
      <c r="Q293" s="227">
        <v>-8.2777200085056393</v>
      </c>
      <c r="R293" s="90">
        <f t="shared" si="68"/>
        <v>0.17342934444181998</v>
      </c>
      <c r="S293" s="90">
        <f t="shared" si="68"/>
        <v>0.15988797914583419</v>
      </c>
      <c r="T293" s="92">
        <v>2513</v>
      </c>
      <c r="U293" s="1">
        <v>46571</v>
      </c>
      <c r="V293" s="1">
        <v>18748.389694041867</v>
      </c>
      <c r="W293" s="196"/>
      <c r="X293" s="89">
        <v>0</v>
      </c>
      <c r="Y293" s="89">
        <f t="shared" si="69"/>
        <v>0</v>
      </c>
    </row>
    <row r="294" spans="2:25">
      <c r="B294" s="200">
        <v>5025</v>
      </c>
      <c r="C294" t="s">
        <v>321</v>
      </c>
      <c r="D294" s="1">
        <v>123877.772</v>
      </c>
      <c r="E294" s="86">
        <f t="shared" si="62"/>
        <v>21805.627882415065</v>
      </c>
      <c r="F294" s="87">
        <f t="shared" si="56"/>
        <v>0.8264705211312624</v>
      </c>
      <c r="G294" s="189">
        <f t="shared" si="63"/>
        <v>2839.6827255475855</v>
      </c>
      <c r="H294" s="189">
        <f t="shared" si="57"/>
        <v>16132.237563835833</v>
      </c>
      <c r="I294" s="189">
        <f t="shared" si="58"/>
        <v>679.54505403077872</v>
      </c>
      <c r="J294" s="88">
        <f t="shared" si="59"/>
        <v>3860.4954519488538</v>
      </c>
      <c r="K294" s="189">
        <f t="shared" si="64"/>
        <v>423.72399053218908</v>
      </c>
      <c r="L294" s="88">
        <f t="shared" si="60"/>
        <v>2407.1759902133663</v>
      </c>
      <c r="M294" s="89">
        <f t="shared" si="65"/>
        <v>18539.413554049199</v>
      </c>
      <c r="N294" s="89">
        <f t="shared" si="66"/>
        <v>142417.18555404921</v>
      </c>
      <c r="O294" s="89">
        <f t="shared" si="67"/>
        <v>25069.034598494844</v>
      </c>
      <c r="P294" s="90">
        <f t="shared" si="61"/>
        <v>0.95015920663234654</v>
      </c>
      <c r="Q294" s="227">
        <v>160.39500645511725</v>
      </c>
      <c r="R294" s="90">
        <f t="shared" si="68"/>
        <v>9.4046330886963556E-2</v>
      </c>
      <c r="S294" s="90">
        <f t="shared" si="68"/>
        <v>9.4816650429922045E-2</v>
      </c>
      <c r="T294" s="92">
        <v>5681</v>
      </c>
      <c r="U294" s="1">
        <v>113229</v>
      </c>
      <c r="V294" s="1">
        <v>19917.150395778364</v>
      </c>
      <c r="W294" s="196"/>
      <c r="X294" s="89">
        <v>0</v>
      </c>
      <c r="Y294" s="89">
        <f t="shared" si="69"/>
        <v>0</v>
      </c>
    </row>
    <row r="295" spans="2:25">
      <c r="B295" s="200">
        <v>5026</v>
      </c>
      <c r="C295" t="s">
        <v>322</v>
      </c>
      <c r="D295" s="1">
        <v>39722.258000000002</v>
      </c>
      <c r="E295" s="86">
        <f t="shared" si="62"/>
        <v>19395.6337890625</v>
      </c>
      <c r="F295" s="87">
        <f t="shared" si="56"/>
        <v>0.7351276308922422</v>
      </c>
      <c r="G295" s="189">
        <f t="shared" si="63"/>
        <v>4333.8790634261759</v>
      </c>
      <c r="H295" s="189">
        <f t="shared" si="57"/>
        <v>8875.7843218968083</v>
      </c>
      <c r="I295" s="189">
        <f t="shared" si="58"/>
        <v>1523.0429867041764</v>
      </c>
      <c r="J295" s="88">
        <f t="shared" si="59"/>
        <v>3119.1920367701532</v>
      </c>
      <c r="K295" s="189">
        <f t="shared" si="64"/>
        <v>1267.2219232055868</v>
      </c>
      <c r="L295" s="88">
        <f t="shared" si="60"/>
        <v>2595.2704987250418</v>
      </c>
      <c r="M295" s="89">
        <f t="shared" si="65"/>
        <v>11471.05482062185</v>
      </c>
      <c r="N295" s="89">
        <f t="shared" si="66"/>
        <v>51193.312820621853</v>
      </c>
      <c r="O295" s="89">
        <f t="shared" si="67"/>
        <v>24996.734775694265</v>
      </c>
      <c r="P295" s="90">
        <f t="shared" si="61"/>
        <v>0.94741891992517591</v>
      </c>
      <c r="Q295" s="227">
        <v>363.60370791587411</v>
      </c>
      <c r="R295" s="90">
        <f t="shared" si="68"/>
        <v>0.17230132215795071</v>
      </c>
      <c r="S295" s="90">
        <f t="shared" si="68"/>
        <v>0.16485995634347156</v>
      </c>
      <c r="T295" s="92">
        <v>2048</v>
      </c>
      <c r="U295" s="1">
        <v>33884</v>
      </c>
      <c r="V295" s="1">
        <v>16650.61425061425</v>
      </c>
      <c r="W295" s="196"/>
      <c r="X295" s="89">
        <v>0</v>
      </c>
      <c r="Y295" s="89">
        <f t="shared" si="69"/>
        <v>0</v>
      </c>
    </row>
    <row r="296" spans="2:25">
      <c r="B296" s="200">
        <v>5027</v>
      </c>
      <c r="C296" t="s">
        <v>323</v>
      </c>
      <c r="D296" s="1">
        <v>123324.27899999999</v>
      </c>
      <c r="E296" s="86">
        <f t="shared" si="62"/>
        <v>20082.116756228625</v>
      </c>
      <c r="F296" s="87">
        <f t="shared" si="56"/>
        <v>0.76114650724292332</v>
      </c>
      <c r="G296" s="189">
        <f t="shared" si="63"/>
        <v>3908.2596237831785</v>
      </c>
      <c r="H296" s="189">
        <f t="shared" si="57"/>
        <v>24000.622349652498</v>
      </c>
      <c r="I296" s="189">
        <f t="shared" si="58"/>
        <v>1282.7739481960327</v>
      </c>
      <c r="J296" s="88">
        <f t="shared" si="59"/>
        <v>7877.5148158718366</v>
      </c>
      <c r="K296" s="189">
        <f t="shared" si="64"/>
        <v>1026.9528846974431</v>
      </c>
      <c r="L296" s="88">
        <f t="shared" si="60"/>
        <v>6306.5176649269979</v>
      </c>
      <c r="M296" s="89">
        <f t="shared" si="65"/>
        <v>30307.140014579498</v>
      </c>
      <c r="N296" s="89">
        <f t="shared" si="66"/>
        <v>153631.4190145795</v>
      </c>
      <c r="O296" s="89">
        <f t="shared" si="67"/>
        <v>25017.329264709249</v>
      </c>
      <c r="P296" s="90">
        <f t="shared" si="61"/>
        <v>0.94819948621569627</v>
      </c>
      <c r="Q296" s="227">
        <v>1003.1257265729619</v>
      </c>
      <c r="R296" s="90">
        <f t="shared" si="68"/>
        <v>0.18236559830493845</v>
      </c>
      <c r="S296" s="90">
        <f t="shared" si="68"/>
        <v>0.18217306197562627</v>
      </c>
      <c r="T296" s="92">
        <v>6141</v>
      </c>
      <c r="U296" s="1">
        <v>104303</v>
      </c>
      <c r="V296" s="1">
        <v>16987.459283387623</v>
      </c>
      <c r="W296" s="196"/>
      <c r="X296" s="89">
        <v>0</v>
      </c>
      <c r="Y296" s="89">
        <f t="shared" si="69"/>
        <v>0</v>
      </c>
    </row>
    <row r="297" spans="2:25">
      <c r="B297" s="200">
        <v>5028</v>
      </c>
      <c r="C297" t="s">
        <v>324</v>
      </c>
      <c r="D297" s="1">
        <v>381734.95199999999</v>
      </c>
      <c r="E297" s="86">
        <f t="shared" si="62"/>
        <v>21431.33572872221</v>
      </c>
      <c r="F297" s="87">
        <f t="shared" si="56"/>
        <v>0.81228420955216118</v>
      </c>
      <c r="G297" s="189">
        <f t="shared" si="63"/>
        <v>3071.7438608371558</v>
      </c>
      <c r="H297" s="189">
        <f t="shared" si="57"/>
        <v>54713.901649231419</v>
      </c>
      <c r="I297" s="189">
        <f t="shared" si="58"/>
        <v>810.54730782327806</v>
      </c>
      <c r="J297" s="88">
        <f t="shared" si="59"/>
        <v>14437.468646948229</v>
      </c>
      <c r="K297" s="189">
        <f t="shared" si="64"/>
        <v>554.72624432468842</v>
      </c>
      <c r="L297" s="88">
        <f t="shared" si="60"/>
        <v>9880.7838639113488</v>
      </c>
      <c r="M297" s="89">
        <f t="shared" si="65"/>
        <v>64594.685513142766</v>
      </c>
      <c r="N297" s="89">
        <f t="shared" si="66"/>
        <v>446329.63751314278</v>
      </c>
      <c r="O297" s="89">
        <f t="shared" si="67"/>
        <v>25057.805833884053</v>
      </c>
      <c r="P297" s="90">
        <f t="shared" si="61"/>
        <v>0.9497336172849733</v>
      </c>
      <c r="Q297" s="227">
        <v>2615.601318475361</v>
      </c>
      <c r="R297" s="90">
        <f t="shared" si="68"/>
        <v>0.1373209471940508</v>
      </c>
      <c r="S297" s="90">
        <f t="shared" si="68"/>
        <v>0.12123039707655153</v>
      </c>
      <c r="T297" s="92">
        <v>17812</v>
      </c>
      <c r="U297" s="1">
        <v>335644</v>
      </c>
      <c r="V297" s="1">
        <v>19114.12300683371</v>
      </c>
      <c r="W297" s="196"/>
      <c r="X297" s="89">
        <v>0</v>
      </c>
      <c r="Y297" s="89">
        <f t="shared" si="69"/>
        <v>0</v>
      </c>
    </row>
    <row r="298" spans="2:25">
      <c r="B298" s="200">
        <v>5029</v>
      </c>
      <c r="C298" t="s">
        <v>325</v>
      </c>
      <c r="D298" s="1">
        <v>178959.334</v>
      </c>
      <c r="E298" s="86">
        <f t="shared" si="62"/>
        <v>21002.15162539608</v>
      </c>
      <c r="F298" s="87">
        <f t="shared" si="56"/>
        <v>0.79601739937591076</v>
      </c>
      <c r="G298" s="189">
        <f t="shared" si="63"/>
        <v>3337.8380048993563</v>
      </c>
      <c r="H298" s="189">
        <f t="shared" si="57"/>
        <v>28441.717639747414</v>
      </c>
      <c r="I298" s="189">
        <f t="shared" si="58"/>
        <v>960.76174398742342</v>
      </c>
      <c r="J298" s="88">
        <f t="shared" si="59"/>
        <v>8186.6508205168348</v>
      </c>
      <c r="K298" s="189">
        <f t="shared" si="64"/>
        <v>704.94068048883378</v>
      </c>
      <c r="L298" s="88">
        <f t="shared" si="60"/>
        <v>6006.7995384453525</v>
      </c>
      <c r="M298" s="89">
        <f t="shared" si="65"/>
        <v>34448.517178192764</v>
      </c>
      <c r="N298" s="89">
        <f t="shared" si="66"/>
        <v>213407.85117819277</v>
      </c>
      <c r="O298" s="89">
        <f t="shared" si="67"/>
        <v>25044.930310784272</v>
      </c>
      <c r="P298" s="90">
        <f t="shared" si="61"/>
        <v>0.9492456129796859</v>
      </c>
      <c r="Q298" s="227">
        <v>1597.9144284868889</v>
      </c>
      <c r="R298" s="90">
        <f t="shared" si="68"/>
        <v>0.12165750960519968</v>
      </c>
      <c r="S298" s="90">
        <f t="shared" si="68"/>
        <v>0.11678703338698658</v>
      </c>
      <c r="T298" s="92">
        <v>8521</v>
      </c>
      <c r="U298" s="1">
        <v>159549</v>
      </c>
      <c r="V298" s="1">
        <v>18805.869872701558</v>
      </c>
      <c r="W298" s="196"/>
      <c r="X298" s="89">
        <v>0</v>
      </c>
      <c r="Y298" s="89">
        <f t="shared" si="69"/>
        <v>0</v>
      </c>
    </row>
    <row r="299" spans="2:25">
      <c r="B299" s="200">
        <v>5031</v>
      </c>
      <c r="C299" t="s">
        <v>326</v>
      </c>
      <c r="D299" s="1">
        <v>366163.72</v>
      </c>
      <c r="E299" s="86">
        <f t="shared" si="62"/>
        <v>24373.541902416291</v>
      </c>
      <c r="F299" s="87">
        <f t="shared" si="56"/>
        <v>0.92379884617537644</v>
      </c>
      <c r="G299" s="189">
        <f t="shared" si="63"/>
        <v>1247.5760331468252</v>
      </c>
      <c r="H299" s="189">
        <f t="shared" si="57"/>
        <v>18742.334745964756</v>
      </c>
      <c r="I299" s="189">
        <f t="shared" si="58"/>
        <v>0</v>
      </c>
      <c r="J299" s="88">
        <f t="shared" si="59"/>
        <v>0</v>
      </c>
      <c r="K299" s="189">
        <f t="shared" si="64"/>
        <v>-255.82106349858964</v>
      </c>
      <c r="L299" s="88">
        <f t="shared" si="60"/>
        <v>-3843.1998369393123</v>
      </c>
      <c r="M299" s="89">
        <f t="shared" si="65"/>
        <v>14899.134909025444</v>
      </c>
      <c r="N299" s="89">
        <f t="shared" si="66"/>
        <v>381062.85490902542</v>
      </c>
      <c r="O299" s="89">
        <f t="shared" si="67"/>
        <v>25365.296872064529</v>
      </c>
      <c r="P299" s="90">
        <f t="shared" si="61"/>
        <v>0.96138805254996995</v>
      </c>
      <c r="Q299" s="227">
        <v>730.01368182941769</v>
      </c>
      <c r="R299" s="90">
        <f t="shared" si="68"/>
        <v>0.11381615649724552</v>
      </c>
      <c r="S299" s="90">
        <f t="shared" si="68"/>
        <v>9.6022381781187313E-2</v>
      </c>
      <c r="T299" s="92">
        <v>15023</v>
      </c>
      <c r="U299" s="1">
        <v>328747</v>
      </c>
      <c r="V299" s="1">
        <v>22238.178989379696</v>
      </c>
      <c r="W299" s="196"/>
      <c r="X299" s="89">
        <v>0</v>
      </c>
      <c r="Y299" s="89">
        <f t="shared" si="69"/>
        <v>0</v>
      </c>
    </row>
    <row r="300" spans="2:25">
      <c r="B300" s="200">
        <v>5032</v>
      </c>
      <c r="C300" t="s">
        <v>327</v>
      </c>
      <c r="D300" s="1">
        <v>89823.376999999993</v>
      </c>
      <c r="E300" s="86">
        <f t="shared" si="62"/>
        <v>21219.791400897706</v>
      </c>
      <c r="F300" s="87">
        <f t="shared" si="56"/>
        <v>0.80426631840028684</v>
      </c>
      <c r="G300" s="189">
        <f t="shared" si="63"/>
        <v>3202.9013440883482</v>
      </c>
      <c r="H300" s="189">
        <f t="shared" si="57"/>
        <v>13557.881389525977</v>
      </c>
      <c r="I300" s="189">
        <f t="shared" si="58"/>
        <v>884.58782256185441</v>
      </c>
      <c r="J300" s="88">
        <f t="shared" si="59"/>
        <v>3744.46025290433</v>
      </c>
      <c r="K300" s="189">
        <f t="shared" si="64"/>
        <v>628.76675906326477</v>
      </c>
      <c r="L300" s="88">
        <f t="shared" si="60"/>
        <v>2661.5696911147998</v>
      </c>
      <c r="M300" s="89">
        <f t="shared" si="65"/>
        <v>16219.451080640778</v>
      </c>
      <c r="N300" s="89">
        <f t="shared" si="66"/>
        <v>106042.82808064077</v>
      </c>
      <c r="O300" s="89">
        <f t="shared" si="67"/>
        <v>25051.459504049319</v>
      </c>
      <c r="P300" s="90">
        <f t="shared" si="61"/>
        <v>0.94949308055041715</v>
      </c>
      <c r="Q300" s="227">
        <v>880.36504347554546</v>
      </c>
      <c r="R300" s="90">
        <f t="shared" si="68"/>
        <v>0.13139078244659402</v>
      </c>
      <c r="S300" s="90">
        <f t="shared" si="68"/>
        <v>0.12684704436447911</v>
      </c>
      <c r="T300" s="92">
        <v>4233</v>
      </c>
      <c r="U300" s="1">
        <v>79392</v>
      </c>
      <c r="V300" s="1">
        <v>18831.119544592031</v>
      </c>
      <c r="W300" s="196"/>
      <c r="X300" s="89">
        <v>0</v>
      </c>
      <c r="Y300" s="89">
        <f t="shared" si="69"/>
        <v>0</v>
      </c>
    </row>
    <row r="301" spans="2:25">
      <c r="B301" s="200">
        <v>5033</v>
      </c>
      <c r="C301" t="s">
        <v>328</v>
      </c>
      <c r="D301" s="1">
        <v>31641.758999999998</v>
      </c>
      <c r="E301" s="86">
        <f t="shared" si="62"/>
        <v>40256.690839694653</v>
      </c>
      <c r="F301" s="87">
        <f t="shared" si="56"/>
        <v>1.525797305022049</v>
      </c>
      <c r="G301" s="189">
        <f t="shared" si="63"/>
        <v>-8599.9763079657587</v>
      </c>
      <c r="H301" s="189">
        <f t="shared" si="57"/>
        <v>-6759.5813780610861</v>
      </c>
      <c r="I301" s="189">
        <f t="shared" si="58"/>
        <v>0</v>
      </c>
      <c r="J301" s="88">
        <f t="shared" si="59"/>
        <v>0</v>
      </c>
      <c r="K301" s="189">
        <f t="shared" si="64"/>
        <v>-255.82106349858964</v>
      </c>
      <c r="L301" s="88">
        <f t="shared" si="60"/>
        <v>-201.07535590989144</v>
      </c>
      <c r="M301" s="89">
        <f t="shared" si="65"/>
        <v>-6960.6567339709773</v>
      </c>
      <c r="N301" s="89">
        <f t="shared" si="66"/>
        <v>24681.102266029022</v>
      </c>
      <c r="O301" s="89">
        <f t="shared" si="67"/>
        <v>31400.893468230308</v>
      </c>
      <c r="P301" s="90">
        <f t="shared" si="61"/>
        <v>1.1901474669117056</v>
      </c>
      <c r="Q301" s="227">
        <v>111.05526250002822</v>
      </c>
      <c r="R301" s="90">
        <f t="shared" si="68"/>
        <v>6.7175682967959463E-2</v>
      </c>
      <c r="S301" s="90">
        <f t="shared" si="68"/>
        <v>4.952519457281495E-2</v>
      </c>
      <c r="T301" s="92">
        <v>786</v>
      </c>
      <c r="U301" s="1">
        <v>29650</v>
      </c>
      <c r="V301" s="1">
        <v>38357.050452781375</v>
      </c>
      <c r="W301" s="196"/>
      <c r="X301" s="89">
        <v>0</v>
      </c>
      <c r="Y301" s="89">
        <f t="shared" si="69"/>
        <v>0</v>
      </c>
    </row>
    <row r="302" spans="2:25">
      <c r="B302" s="200">
        <v>5034</v>
      </c>
      <c r="C302" t="s">
        <v>329</v>
      </c>
      <c r="D302" s="1">
        <v>49605.809000000001</v>
      </c>
      <c r="E302" s="86">
        <f t="shared" si="62"/>
        <v>20067.074838187706</v>
      </c>
      <c r="F302" s="87">
        <f t="shared" si="56"/>
        <v>0.76057639287111389</v>
      </c>
      <c r="G302" s="189">
        <f t="shared" si="63"/>
        <v>3917.585612968548</v>
      </c>
      <c r="H302" s="189">
        <f t="shared" si="57"/>
        <v>9684.2716352582502</v>
      </c>
      <c r="I302" s="189">
        <f t="shared" si="58"/>
        <v>1288.0386195103545</v>
      </c>
      <c r="J302" s="88">
        <f t="shared" si="59"/>
        <v>3184.0314674295964</v>
      </c>
      <c r="K302" s="189">
        <f t="shared" si="64"/>
        <v>1032.2175560117648</v>
      </c>
      <c r="L302" s="88">
        <f t="shared" si="60"/>
        <v>2551.641798461083</v>
      </c>
      <c r="M302" s="89">
        <f t="shared" si="65"/>
        <v>12235.913433719334</v>
      </c>
      <c r="N302" s="89">
        <f t="shared" si="66"/>
        <v>61841.722433719333</v>
      </c>
      <c r="O302" s="89">
        <f t="shared" si="67"/>
        <v>25016.878007168012</v>
      </c>
      <c r="P302" s="90">
        <f t="shared" si="61"/>
        <v>0.9481823827845417</v>
      </c>
      <c r="Q302" s="227">
        <v>596.22887193751376</v>
      </c>
      <c r="R302" s="90">
        <f t="shared" si="68"/>
        <v>0.10027301763335923</v>
      </c>
      <c r="S302" s="90">
        <f t="shared" si="68"/>
        <v>9.2261320903019417E-2</v>
      </c>
      <c r="T302" s="92">
        <v>2472</v>
      </c>
      <c r="U302" s="1">
        <v>45085</v>
      </c>
      <c r="V302" s="1">
        <v>18372.045639771801</v>
      </c>
      <c r="W302" s="196"/>
      <c r="X302" s="89">
        <v>0</v>
      </c>
      <c r="Y302" s="89">
        <f t="shared" si="69"/>
        <v>0</v>
      </c>
    </row>
    <row r="303" spans="2:25">
      <c r="B303" s="200">
        <v>5035</v>
      </c>
      <c r="C303" t="s">
        <v>330</v>
      </c>
      <c r="D303" s="1">
        <v>534896.76899999997</v>
      </c>
      <c r="E303" s="86">
        <f t="shared" si="62"/>
        <v>21458.529666626549</v>
      </c>
      <c r="F303" s="87">
        <f t="shared" si="56"/>
        <v>0.81331490622150759</v>
      </c>
      <c r="G303" s="189">
        <f t="shared" si="63"/>
        <v>3054.883619336465</v>
      </c>
      <c r="H303" s="189">
        <f t="shared" si="57"/>
        <v>76149.083979200062</v>
      </c>
      <c r="I303" s="189">
        <f t="shared" si="58"/>
        <v>801.02942955675917</v>
      </c>
      <c r="J303" s="88">
        <f t="shared" si="59"/>
        <v>19967.260590561335</v>
      </c>
      <c r="K303" s="189">
        <f t="shared" si="64"/>
        <v>545.20836605816953</v>
      </c>
      <c r="L303" s="88">
        <f t="shared" si="60"/>
        <v>13590.408940731992</v>
      </c>
      <c r="M303" s="89">
        <f t="shared" si="65"/>
        <v>89739.492919932061</v>
      </c>
      <c r="N303" s="89">
        <f t="shared" si="66"/>
        <v>624636.26191993197</v>
      </c>
      <c r="O303" s="89">
        <f t="shared" si="67"/>
        <v>25058.621652021182</v>
      </c>
      <c r="P303" s="90">
        <f t="shared" si="61"/>
        <v>0.94976453818505369</v>
      </c>
      <c r="Q303" s="227">
        <v>2747.7628944281314</v>
      </c>
      <c r="R303" s="90">
        <f t="shared" si="68"/>
        <v>0.10318018306013177</v>
      </c>
      <c r="S303" s="90">
        <f t="shared" si="68"/>
        <v>9.3886331475800472E-2</v>
      </c>
      <c r="T303" s="92">
        <v>24927</v>
      </c>
      <c r="U303" s="1">
        <v>484868</v>
      </c>
      <c r="V303" s="1">
        <v>19616.781971922159</v>
      </c>
      <c r="W303" s="196"/>
      <c r="X303" s="89">
        <v>0</v>
      </c>
      <c r="Y303" s="89">
        <f t="shared" si="69"/>
        <v>0</v>
      </c>
    </row>
    <row r="304" spans="2:25">
      <c r="B304" s="200">
        <v>5036</v>
      </c>
      <c r="C304" t="s">
        <v>331</v>
      </c>
      <c r="D304" s="1">
        <v>52982.612000000001</v>
      </c>
      <c r="E304" s="86">
        <f t="shared" si="62"/>
        <v>19910.789928598275</v>
      </c>
      <c r="F304" s="87">
        <f t="shared" si="56"/>
        <v>0.75465292800370265</v>
      </c>
      <c r="G304" s="189">
        <f t="shared" si="63"/>
        <v>4014.4822569139951</v>
      </c>
      <c r="H304" s="189">
        <f t="shared" si="57"/>
        <v>10682.537285648141</v>
      </c>
      <c r="I304" s="189">
        <f t="shared" si="58"/>
        <v>1342.7383378666552</v>
      </c>
      <c r="J304" s="88">
        <f t="shared" si="59"/>
        <v>3573.0267170631696</v>
      </c>
      <c r="K304" s="189">
        <f t="shared" si="64"/>
        <v>1086.9172743680656</v>
      </c>
      <c r="L304" s="88">
        <f t="shared" si="60"/>
        <v>2892.2868670934226</v>
      </c>
      <c r="M304" s="89">
        <f t="shared" si="65"/>
        <v>13574.824152741563</v>
      </c>
      <c r="N304" s="89">
        <f t="shared" si="66"/>
        <v>66557.43615274156</v>
      </c>
      <c r="O304" s="89">
        <f t="shared" si="67"/>
        <v>25012.189459880334</v>
      </c>
      <c r="P304" s="90">
        <f t="shared" si="61"/>
        <v>0.94800467883851947</v>
      </c>
      <c r="Q304" s="227">
        <v>441.12776394244793</v>
      </c>
      <c r="R304" s="90">
        <f t="shared" si="68"/>
        <v>0.15594222755536163</v>
      </c>
      <c r="S304" s="90">
        <f t="shared" si="68"/>
        <v>0.14899180454112437</v>
      </c>
      <c r="T304" s="92">
        <v>2661</v>
      </c>
      <c r="U304" s="1">
        <v>45835</v>
      </c>
      <c r="V304" s="1">
        <v>17328.922495274102</v>
      </c>
      <c r="W304" s="196"/>
      <c r="X304" s="89">
        <v>0</v>
      </c>
      <c r="Y304" s="89">
        <f t="shared" si="69"/>
        <v>0</v>
      </c>
    </row>
    <row r="305" spans="2:27">
      <c r="B305" s="200">
        <v>5037</v>
      </c>
      <c r="C305" t="s">
        <v>332</v>
      </c>
      <c r="D305" s="1">
        <v>446643.71299999999</v>
      </c>
      <c r="E305" s="86">
        <f t="shared" si="62"/>
        <v>21543.686716187538</v>
      </c>
      <c r="F305" s="87">
        <f t="shared" si="56"/>
        <v>0.81654250377146975</v>
      </c>
      <c r="G305" s="189">
        <f t="shared" si="63"/>
        <v>3002.0862486086521</v>
      </c>
      <c r="H305" s="189">
        <f t="shared" si="57"/>
        <v>62239.252106154578</v>
      </c>
      <c r="I305" s="189">
        <f t="shared" si="58"/>
        <v>771.22446221041309</v>
      </c>
      <c r="J305" s="88">
        <f t="shared" si="59"/>
        <v>15989.025550546285</v>
      </c>
      <c r="K305" s="189">
        <f t="shared" si="64"/>
        <v>515.40339871182346</v>
      </c>
      <c r="L305" s="88">
        <f t="shared" si="60"/>
        <v>10685.343262093524</v>
      </c>
      <c r="M305" s="89">
        <f t="shared" si="65"/>
        <v>72924.595368248105</v>
      </c>
      <c r="N305" s="89">
        <f t="shared" si="66"/>
        <v>519568.30836824811</v>
      </c>
      <c r="O305" s="89">
        <f t="shared" si="67"/>
        <v>25061.17636350801</v>
      </c>
      <c r="P305" s="90">
        <f t="shared" si="61"/>
        <v>0.94986136611155247</v>
      </c>
      <c r="Q305" s="227">
        <v>1603.1009918318741</v>
      </c>
      <c r="R305" s="90">
        <f t="shared" si="68"/>
        <v>0.15763289833473723</v>
      </c>
      <c r="S305" s="90">
        <f t="shared" si="68"/>
        <v>0.14881049827989995</v>
      </c>
      <c r="T305" s="92">
        <v>20732</v>
      </c>
      <c r="U305" s="1">
        <v>385825</v>
      </c>
      <c r="V305" s="1">
        <v>18753.037814717605</v>
      </c>
      <c r="W305" s="196"/>
      <c r="X305" s="89">
        <v>0</v>
      </c>
      <c r="Y305" s="89">
        <f t="shared" si="69"/>
        <v>0</v>
      </c>
    </row>
    <row r="306" spans="2:27">
      <c r="B306" s="200">
        <v>5038</v>
      </c>
      <c r="C306" t="s">
        <v>333</v>
      </c>
      <c r="D306" s="1">
        <v>322974.337</v>
      </c>
      <c r="E306" s="86">
        <f t="shared" si="62"/>
        <v>20956.030171295093</v>
      </c>
      <c r="F306" s="87">
        <f t="shared" si="56"/>
        <v>0.79426931753154828</v>
      </c>
      <c r="G306" s="189">
        <f t="shared" si="63"/>
        <v>3366.4333064419679</v>
      </c>
      <c r="H306" s="189">
        <f t="shared" si="57"/>
        <v>51883.470118883612</v>
      </c>
      <c r="I306" s="189">
        <f t="shared" si="58"/>
        <v>976.90425292276882</v>
      </c>
      <c r="J306" s="88">
        <f t="shared" si="59"/>
        <v>15056.048346045714</v>
      </c>
      <c r="K306" s="189">
        <f t="shared" si="64"/>
        <v>721.08318942417918</v>
      </c>
      <c r="L306" s="88">
        <f t="shared" si="60"/>
        <v>11113.334115405449</v>
      </c>
      <c r="M306" s="89">
        <f t="shared" si="65"/>
        <v>62996.804234289062</v>
      </c>
      <c r="N306" s="89">
        <f t="shared" si="66"/>
        <v>385971.14123428904</v>
      </c>
      <c r="O306" s="89">
        <f t="shared" si="67"/>
        <v>25043.546667161241</v>
      </c>
      <c r="P306" s="90">
        <f t="shared" si="61"/>
        <v>0.94919317052435503</v>
      </c>
      <c r="Q306" s="227">
        <v>2767.911358730169</v>
      </c>
      <c r="R306" s="90">
        <f t="shared" si="68"/>
        <v>0.1724355454073539</v>
      </c>
      <c r="S306" s="90">
        <f t="shared" si="68"/>
        <v>0.1557755801566266</v>
      </c>
      <c r="T306" s="92">
        <v>15412</v>
      </c>
      <c r="U306" s="1">
        <v>275473</v>
      </c>
      <c r="V306" s="1">
        <v>18131.573751069569</v>
      </c>
      <c r="W306" s="196"/>
      <c r="X306" s="89">
        <v>0</v>
      </c>
      <c r="Y306" s="89">
        <f t="shared" si="69"/>
        <v>0</v>
      </c>
    </row>
    <row r="307" spans="2:27">
      <c r="B307" s="200">
        <v>5041</v>
      </c>
      <c r="C307" t="s">
        <v>334</v>
      </c>
      <c r="D307" s="1">
        <v>41945.110999999997</v>
      </c>
      <c r="E307" s="86">
        <f t="shared" si="62"/>
        <v>19618.854536950417</v>
      </c>
      <c r="F307" s="87">
        <f t="shared" si="56"/>
        <v>0.74358807829733675</v>
      </c>
      <c r="G307" s="189">
        <f t="shared" si="63"/>
        <v>4195.4821997356667</v>
      </c>
      <c r="H307" s="189">
        <f t="shared" si="57"/>
        <v>8969.9409430348551</v>
      </c>
      <c r="I307" s="189">
        <f t="shared" si="58"/>
        <v>1444.9157249434054</v>
      </c>
      <c r="J307" s="88">
        <f t="shared" si="59"/>
        <v>3089.2298199290008</v>
      </c>
      <c r="K307" s="189">
        <f t="shared" si="64"/>
        <v>1189.0946614448158</v>
      </c>
      <c r="L307" s="88">
        <f t="shared" si="60"/>
        <v>2542.2843861690158</v>
      </c>
      <c r="M307" s="89">
        <f t="shared" si="65"/>
        <v>11512.225329203871</v>
      </c>
      <c r="N307" s="89">
        <f t="shared" si="66"/>
        <v>53457.33632920387</v>
      </c>
      <c r="O307" s="89">
        <f t="shared" si="67"/>
        <v>25003.431398130902</v>
      </c>
      <c r="P307" s="90">
        <f t="shared" si="61"/>
        <v>0.94767273334732871</v>
      </c>
      <c r="Q307" s="227">
        <v>419.72451315632679</v>
      </c>
      <c r="R307" s="90">
        <f t="shared" si="68"/>
        <v>0.13187735441739967</v>
      </c>
      <c r="S307" s="90">
        <f t="shared" si="68"/>
        <v>0.11917152817510884</v>
      </c>
      <c r="T307" s="92">
        <v>2138</v>
      </c>
      <c r="U307" s="1">
        <v>37058</v>
      </c>
      <c r="V307" s="1">
        <v>17529.801324503311</v>
      </c>
      <c r="W307" s="196"/>
      <c r="X307" s="89">
        <v>0</v>
      </c>
      <c r="Y307" s="89">
        <f t="shared" si="69"/>
        <v>0</v>
      </c>
    </row>
    <row r="308" spans="2:27">
      <c r="B308" s="200">
        <v>5042</v>
      </c>
      <c r="C308" t="s">
        <v>335</v>
      </c>
      <c r="D308" s="1">
        <v>28637.768</v>
      </c>
      <c r="E308" s="86">
        <f t="shared" si="62"/>
        <v>21761.221884498478</v>
      </c>
      <c r="F308" s="87">
        <f t="shared" si="56"/>
        <v>0.82478745800474396</v>
      </c>
      <c r="G308" s="189">
        <f t="shared" si="63"/>
        <v>2867.2144442558692</v>
      </c>
      <c r="H308" s="189">
        <f t="shared" si="57"/>
        <v>3773.2542086407238</v>
      </c>
      <c r="I308" s="189">
        <f t="shared" si="58"/>
        <v>695.08715330158407</v>
      </c>
      <c r="J308" s="88">
        <f t="shared" si="59"/>
        <v>914.73469374488468</v>
      </c>
      <c r="K308" s="189">
        <f t="shared" si="64"/>
        <v>439.26608980299443</v>
      </c>
      <c r="L308" s="88">
        <f t="shared" si="60"/>
        <v>578.07417418074067</v>
      </c>
      <c r="M308" s="89">
        <f t="shared" si="65"/>
        <v>4351.3283828214644</v>
      </c>
      <c r="N308" s="89">
        <f t="shared" si="66"/>
        <v>32989.096382821466</v>
      </c>
      <c r="O308" s="89">
        <f t="shared" si="67"/>
        <v>25067.702418557346</v>
      </c>
      <c r="P308" s="90">
        <f t="shared" si="61"/>
        <v>0.95010871473855096</v>
      </c>
      <c r="Q308" s="227">
        <v>152.3258072935987</v>
      </c>
      <c r="R308" s="90">
        <f t="shared" si="68"/>
        <v>0.12499088623507228</v>
      </c>
      <c r="S308" s="90">
        <f t="shared" si="68"/>
        <v>0.11216804178710395</v>
      </c>
      <c r="T308" s="92">
        <v>1316</v>
      </c>
      <c r="U308" s="1">
        <v>25456</v>
      </c>
      <c r="V308" s="1">
        <v>19566.487317448118</v>
      </c>
      <c r="W308" s="196"/>
      <c r="X308" s="89">
        <v>0</v>
      </c>
      <c r="Y308" s="89">
        <f t="shared" si="69"/>
        <v>0</v>
      </c>
    </row>
    <row r="309" spans="2:27">
      <c r="B309" s="200">
        <v>5043</v>
      </c>
      <c r="C309" s="205" t="s">
        <v>336</v>
      </c>
      <c r="D309" s="1">
        <v>11132.007</v>
      </c>
      <c r="E309" s="86">
        <f t="shared" si="62"/>
        <v>25128.68397291196</v>
      </c>
      <c r="F309" s="87">
        <f t="shared" si="56"/>
        <v>0.95242001975020374</v>
      </c>
      <c r="G309" s="189">
        <f t="shared" si="63"/>
        <v>779.38794943951041</v>
      </c>
      <c r="H309" s="189">
        <f t="shared" si="57"/>
        <v>345.26886160170312</v>
      </c>
      <c r="I309" s="189">
        <f t="shared" si="58"/>
        <v>0</v>
      </c>
      <c r="J309" s="88">
        <f t="shared" si="59"/>
        <v>0</v>
      </c>
      <c r="K309" s="189">
        <f t="shared" si="64"/>
        <v>-255.82106349858964</v>
      </c>
      <c r="L309" s="88">
        <f t="shared" si="60"/>
        <v>-113.32873112987521</v>
      </c>
      <c r="M309" s="89">
        <f t="shared" si="65"/>
        <v>231.9401304718279</v>
      </c>
      <c r="N309" s="89">
        <f t="shared" si="66"/>
        <v>11363.947130471828</v>
      </c>
      <c r="O309" s="89">
        <f t="shared" si="67"/>
        <v>25652.250858852884</v>
      </c>
      <c r="P309" s="90">
        <f t="shared" si="61"/>
        <v>0.97226409850840434</v>
      </c>
      <c r="Q309" s="227">
        <v>44.580242783095827</v>
      </c>
      <c r="R309" s="90">
        <f t="shared" si="68"/>
        <v>0.12992356881851397</v>
      </c>
      <c r="S309" s="90">
        <f t="shared" si="68"/>
        <v>7.8911218081786416E-2</v>
      </c>
      <c r="T309" s="92">
        <v>443</v>
      </c>
      <c r="U309" s="1">
        <v>9852</v>
      </c>
      <c r="V309" s="1">
        <v>23290.78014184397</v>
      </c>
      <c r="W309" s="196"/>
      <c r="X309" s="89">
        <v>0</v>
      </c>
      <c r="Y309" s="89">
        <f t="shared" si="69"/>
        <v>0</v>
      </c>
    </row>
    <row r="310" spans="2:27">
      <c r="B310" s="200">
        <v>5044</v>
      </c>
      <c r="C310" s="205" t="s">
        <v>337</v>
      </c>
      <c r="D310" s="1">
        <v>27287.923999999999</v>
      </c>
      <c r="E310" s="86">
        <f t="shared" si="62"/>
        <v>33647.255240443897</v>
      </c>
      <c r="F310" s="87">
        <f t="shared" si="56"/>
        <v>1.2752884128428208</v>
      </c>
      <c r="G310" s="189">
        <f t="shared" si="63"/>
        <v>-4502.1262364302911</v>
      </c>
      <c r="H310" s="189">
        <f t="shared" si="57"/>
        <v>-3651.2243777449662</v>
      </c>
      <c r="I310" s="189">
        <f t="shared" si="58"/>
        <v>0</v>
      </c>
      <c r="J310" s="88">
        <f t="shared" si="59"/>
        <v>0</v>
      </c>
      <c r="K310" s="189">
        <f t="shared" si="64"/>
        <v>-255.82106349858964</v>
      </c>
      <c r="L310" s="88">
        <f t="shared" si="60"/>
        <v>-207.47088249735617</v>
      </c>
      <c r="M310" s="89">
        <f t="shared" si="65"/>
        <v>-3858.6952602423225</v>
      </c>
      <c r="N310" s="89">
        <f t="shared" si="66"/>
        <v>23429.228739757677</v>
      </c>
      <c r="O310" s="89">
        <f t="shared" si="67"/>
        <v>28889.307940515013</v>
      </c>
      <c r="P310" s="90">
        <f t="shared" si="61"/>
        <v>1.0949540878835984</v>
      </c>
      <c r="Q310" s="227">
        <v>150.45267326656904</v>
      </c>
      <c r="R310" s="90">
        <f t="shared" si="68"/>
        <v>0.11543181818181815</v>
      </c>
      <c r="S310" s="90">
        <f t="shared" si="68"/>
        <v>0.11405643986100206</v>
      </c>
      <c r="T310" s="92">
        <v>811</v>
      </c>
      <c r="U310" s="1">
        <v>24464</v>
      </c>
      <c r="V310" s="1">
        <v>30202.469135802472</v>
      </c>
      <c r="W310" s="196"/>
      <c r="X310" s="89">
        <v>0</v>
      </c>
      <c r="Y310" s="89">
        <f t="shared" si="69"/>
        <v>0</v>
      </c>
    </row>
    <row r="311" spans="2:27">
      <c r="B311" s="200">
        <v>5045</v>
      </c>
      <c r="C311" t="s">
        <v>338</v>
      </c>
      <c r="D311" s="1">
        <v>51747.425000000003</v>
      </c>
      <c r="E311" s="86">
        <f t="shared" si="62"/>
        <v>22362.75929127053</v>
      </c>
      <c r="F311" s="87">
        <f t="shared" si="56"/>
        <v>0.84758675260592209</v>
      </c>
      <c r="G311" s="189">
        <f t="shared" si="63"/>
        <v>2494.2612520571975</v>
      </c>
      <c r="H311" s="189">
        <f t="shared" si="57"/>
        <v>5771.7205372603548</v>
      </c>
      <c r="I311" s="189">
        <f t="shared" si="58"/>
        <v>484.54906093136611</v>
      </c>
      <c r="J311" s="88">
        <f t="shared" si="59"/>
        <v>1121.2465269951811</v>
      </c>
      <c r="K311" s="189">
        <f t="shared" si="64"/>
        <v>228.72799743277648</v>
      </c>
      <c r="L311" s="88">
        <f t="shared" si="60"/>
        <v>529.27658605944487</v>
      </c>
      <c r="M311" s="89">
        <f t="shared" si="65"/>
        <v>6300.9971233197994</v>
      </c>
      <c r="N311" s="89">
        <f t="shared" si="66"/>
        <v>58048.422123319804</v>
      </c>
      <c r="O311" s="89">
        <f t="shared" si="67"/>
        <v>25085.748540760502</v>
      </c>
      <c r="P311" s="90">
        <f t="shared" si="61"/>
        <v>0.95079269357658613</v>
      </c>
      <c r="Q311" s="227">
        <v>641.47871407095408</v>
      </c>
      <c r="R311" s="90">
        <f t="shared" si="68"/>
        <v>0.15443223647518134</v>
      </c>
      <c r="S311" s="90">
        <f t="shared" si="68"/>
        <v>0.15842335915962444</v>
      </c>
      <c r="T311" s="92">
        <v>2314</v>
      </c>
      <c r="U311" s="1">
        <v>44825</v>
      </c>
      <c r="V311" s="1">
        <v>19304.478897502155</v>
      </c>
      <c r="W311" s="196"/>
      <c r="X311" s="89">
        <v>0</v>
      </c>
      <c r="Y311" s="89">
        <f t="shared" si="69"/>
        <v>0</v>
      </c>
    </row>
    <row r="312" spans="2:27">
      <c r="B312" s="200">
        <v>5046</v>
      </c>
      <c r="C312" t="s">
        <v>339</v>
      </c>
      <c r="D312" s="1">
        <v>24263.05</v>
      </c>
      <c r="E312" s="86">
        <f t="shared" si="62"/>
        <v>19646.194331983803</v>
      </c>
      <c r="F312" s="87">
        <f t="shared" si="56"/>
        <v>0.7446243032008667</v>
      </c>
      <c r="G312" s="189">
        <f t="shared" si="63"/>
        <v>4178.5315268149679</v>
      </c>
      <c r="H312" s="189">
        <f t="shared" si="57"/>
        <v>5160.4864356164853</v>
      </c>
      <c r="I312" s="189">
        <f t="shared" si="58"/>
        <v>1435.3467966817204</v>
      </c>
      <c r="J312" s="88">
        <f t="shared" si="59"/>
        <v>1772.6532939019248</v>
      </c>
      <c r="K312" s="189">
        <f t="shared" si="64"/>
        <v>1179.5257331831308</v>
      </c>
      <c r="L312" s="88">
        <f t="shared" si="60"/>
        <v>1456.7142804811665</v>
      </c>
      <c r="M312" s="89">
        <f t="shared" si="65"/>
        <v>6617.2007160976518</v>
      </c>
      <c r="N312" s="89">
        <f t="shared" si="66"/>
        <v>30880.250716097653</v>
      </c>
      <c r="O312" s="89">
        <f t="shared" si="67"/>
        <v>25004.251591981905</v>
      </c>
      <c r="P312" s="90">
        <f t="shared" si="61"/>
        <v>0.94770382009443466</v>
      </c>
      <c r="Q312" s="227">
        <v>56.330193577203318</v>
      </c>
      <c r="R312" s="90">
        <f t="shared" si="68"/>
        <v>0.25676214648295864</v>
      </c>
      <c r="S312" s="90">
        <f t="shared" si="68"/>
        <v>0.24353307125682214</v>
      </c>
      <c r="T312" s="92">
        <v>1235</v>
      </c>
      <c r="U312" s="1">
        <v>19306</v>
      </c>
      <c r="V312" s="1">
        <v>15798.690671031096</v>
      </c>
      <c r="W312" s="196"/>
      <c r="X312" s="89">
        <v>0</v>
      </c>
      <c r="Y312" s="89">
        <f t="shared" si="69"/>
        <v>0</v>
      </c>
    </row>
    <row r="313" spans="2:27">
      <c r="B313" s="200">
        <v>5047</v>
      </c>
      <c r="C313" t="s">
        <v>340</v>
      </c>
      <c r="D313" s="1">
        <v>82828.952999999994</v>
      </c>
      <c r="E313" s="86">
        <f t="shared" si="62"/>
        <v>20990.611505321845</v>
      </c>
      <c r="F313" s="87">
        <f t="shared" si="56"/>
        <v>0.79558000912495808</v>
      </c>
      <c r="G313" s="189">
        <f t="shared" si="63"/>
        <v>3344.9928793453814</v>
      </c>
      <c r="H313" s="189">
        <f t="shared" si="57"/>
        <v>13199.341901896876</v>
      </c>
      <c r="I313" s="189">
        <f t="shared" si="58"/>
        <v>964.80078601340551</v>
      </c>
      <c r="J313" s="88">
        <f t="shared" si="59"/>
        <v>3807.1039016088985</v>
      </c>
      <c r="K313" s="189">
        <f t="shared" si="64"/>
        <v>708.97972251481588</v>
      </c>
      <c r="L313" s="88">
        <f t="shared" si="60"/>
        <v>2797.6339850434633</v>
      </c>
      <c r="M313" s="89">
        <f t="shared" si="65"/>
        <v>15996.975886940339</v>
      </c>
      <c r="N313" s="89">
        <f t="shared" si="66"/>
        <v>98825.928886940339</v>
      </c>
      <c r="O313" s="89">
        <f t="shared" si="67"/>
        <v>25044.584107182043</v>
      </c>
      <c r="P313" s="90">
        <f t="shared" si="61"/>
        <v>0.94923249127215725</v>
      </c>
      <c r="Q313" s="227">
        <v>965.35518709767166</v>
      </c>
      <c r="R313" s="90">
        <f t="shared" si="68"/>
        <v>0.14020363691426677</v>
      </c>
      <c r="S313" s="90">
        <f t="shared" si="68"/>
        <v>0.13384669823912396</v>
      </c>
      <c r="T313" s="92">
        <v>3946</v>
      </c>
      <c r="U313" s="1">
        <v>72644</v>
      </c>
      <c r="V313" s="1">
        <v>18512.742099898063</v>
      </c>
      <c r="W313" s="196"/>
      <c r="X313" s="89">
        <v>0</v>
      </c>
      <c r="Y313" s="89">
        <f t="shared" si="69"/>
        <v>0</v>
      </c>
    </row>
    <row r="314" spans="2:27">
      <c r="B314" s="200">
        <v>5049</v>
      </c>
      <c r="C314" t="s">
        <v>341</v>
      </c>
      <c r="D314" s="1">
        <v>27610.166000000001</v>
      </c>
      <c r="E314" s="86">
        <f t="shared" si="62"/>
        <v>24629.942908117751</v>
      </c>
      <c r="F314" s="87">
        <f t="shared" si="56"/>
        <v>0.93351688199362293</v>
      </c>
      <c r="G314" s="189">
        <f t="shared" si="63"/>
        <v>1088.6074096119198</v>
      </c>
      <c r="H314" s="189">
        <f t="shared" si="57"/>
        <v>1220.3289061749622</v>
      </c>
      <c r="I314" s="189">
        <f t="shared" si="58"/>
        <v>0</v>
      </c>
      <c r="J314" s="88">
        <f t="shared" si="59"/>
        <v>0</v>
      </c>
      <c r="K314" s="189">
        <f t="shared" si="64"/>
        <v>-255.82106349858964</v>
      </c>
      <c r="L314" s="88">
        <f t="shared" si="60"/>
        <v>-286.77541218191897</v>
      </c>
      <c r="M314" s="89">
        <f t="shared" si="65"/>
        <v>933.55349399304328</v>
      </c>
      <c r="N314" s="89">
        <f t="shared" si="66"/>
        <v>28543.719493993045</v>
      </c>
      <c r="O314" s="89">
        <f t="shared" si="67"/>
        <v>25462.729254231086</v>
      </c>
      <c r="P314" s="90">
        <f t="shared" si="61"/>
        <v>0.9650809061609037</v>
      </c>
      <c r="Q314" s="227">
        <v>-369.01419322833226</v>
      </c>
      <c r="R314" s="90">
        <f t="shared" si="68"/>
        <v>4.9696460479793224E-2</v>
      </c>
      <c r="S314" s="90">
        <f t="shared" si="68"/>
        <v>4.5014495892461349E-2</v>
      </c>
      <c r="T314" s="92">
        <v>1121</v>
      </c>
      <c r="U314" s="1">
        <v>26303</v>
      </c>
      <c r="V314" s="1">
        <v>23568.996415770609</v>
      </c>
      <c r="W314" s="196"/>
      <c r="X314" s="89">
        <v>0</v>
      </c>
      <c r="Y314" s="89">
        <f t="shared" si="69"/>
        <v>0</v>
      </c>
    </row>
    <row r="315" spans="2:27">
      <c r="B315" s="200">
        <v>5052</v>
      </c>
      <c r="C315" t="s">
        <v>342</v>
      </c>
      <c r="D315" s="1">
        <v>13956.210999999999</v>
      </c>
      <c r="E315" s="86">
        <f t="shared" si="62"/>
        <v>23534.925801011803</v>
      </c>
      <c r="F315" s="87">
        <f t="shared" si="56"/>
        <v>0.89201386433058527</v>
      </c>
      <c r="G315" s="189">
        <f t="shared" si="63"/>
        <v>1767.518016017608</v>
      </c>
      <c r="H315" s="189">
        <f t="shared" si="57"/>
        <v>1048.1381834984415</v>
      </c>
      <c r="I315" s="189">
        <f t="shared" si="58"/>
        <v>74.290782521920477</v>
      </c>
      <c r="J315" s="88">
        <f t="shared" si="59"/>
        <v>44.054434035498844</v>
      </c>
      <c r="K315" s="189">
        <f t="shared" si="64"/>
        <v>-181.53028097666916</v>
      </c>
      <c r="L315" s="88">
        <f t="shared" si="60"/>
        <v>-107.64745661916481</v>
      </c>
      <c r="M315" s="89">
        <f t="shared" si="65"/>
        <v>940.49072687927674</v>
      </c>
      <c r="N315" s="89">
        <f t="shared" si="66"/>
        <v>14896.701726879277</v>
      </c>
      <c r="O315" s="89">
        <f t="shared" si="67"/>
        <v>25120.913536052743</v>
      </c>
      <c r="P315" s="90">
        <f t="shared" si="61"/>
        <v>0.95212550692832609</v>
      </c>
      <c r="Q315" s="227">
        <v>34.072798195367113</v>
      </c>
      <c r="R315" s="90">
        <f t="shared" si="68"/>
        <v>0.20384809799016643</v>
      </c>
      <c r="S315" s="90">
        <f t="shared" si="68"/>
        <v>0.22617917569318791</v>
      </c>
      <c r="T315" s="92">
        <v>593</v>
      </c>
      <c r="U315" s="1">
        <v>11593</v>
      </c>
      <c r="V315" s="1">
        <v>19193.708609271525</v>
      </c>
      <c r="W315" s="196"/>
      <c r="X315" s="89">
        <v>0</v>
      </c>
      <c r="Y315" s="89">
        <f t="shared" si="69"/>
        <v>0</v>
      </c>
    </row>
    <row r="316" spans="2:27">
      <c r="B316" s="200">
        <v>5053</v>
      </c>
      <c r="C316" t="s">
        <v>343</v>
      </c>
      <c r="D316" s="1">
        <v>149806.054</v>
      </c>
      <c r="E316" s="86">
        <f t="shared" si="62"/>
        <v>21306.507466932158</v>
      </c>
      <c r="F316" s="87">
        <f t="shared" si="56"/>
        <v>0.80755300533599039</v>
      </c>
      <c r="G316" s="189">
        <f t="shared" si="63"/>
        <v>3149.1373831469873</v>
      </c>
      <c r="H316" s="189">
        <f t="shared" si="57"/>
        <v>22141.584940906469</v>
      </c>
      <c r="I316" s="189">
        <f t="shared" si="58"/>
        <v>854.23719944979598</v>
      </c>
      <c r="J316" s="88">
        <f t="shared" si="59"/>
        <v>6006.1417493315157</v>
      </c>
      <c r="K316" s="189">
        <f t="shared" si="64"/>
        <v>598.41613595120634</v>
      </c>
      <c r="L316" s="88">
        <f t="shared" si="60"/>
        <v>4207.4638518729325</v>
      </c>
      <c r="M316" s="89">
        <f t="shared" si="65"/>
        <v>26349.048792779402</v>
      </c>
      <c r="N316" s="89">
        <f t="shared" si="66"/>
        <v>176155.10279277939</v>
      </c>
      <c r="O316" s="89">
        <f t="shared" si="67"/>
        <v>25054.060986030352</v>
      </c>
      <c r="P316" s="90">
        <f t="shared" si="61"/>
        <v>0.94959168115848824</v>
      </c>
      <c r="Q316" s="227">
        <v>490.26824506174307</v>
      </c>
      <c r="R316" s="93">
        <f t="shared" si="68"/>
        <v>0.13920087299716355</v>
      </c>
      <c r="S316" s="93">
        <f t="shared" si="68"/>
        <v>0.12413250701953088</v>
      </c>
      <c r="T316" s="92">
        <v>7031</v>
      </c>
      <c r="U316" s="1">
        <v>131501</v>
      </c>
      <c r="V316" s="1">
        <v>18953.733064283653</v>
      </c>
      <c r="W316" s="196"/>
      <c r="X316" s="89">
        <v>0</v>
      </c>
      <c r="Y316" s="89">
        <f t="shared" si="69"/>
        <v>0</v>
      </c>
      <c r="Z316" s="1"/>
    </row>
    <row r="317" spans="2:27">
      <c r="B317" s="200">
        <v>5054</v>
      </c>
      <c r="C317" t="s">
        <v>344</v>
      </c>
      <c r="D317" s="1">
        <v>198120.867</v>
      </c>
      <c r="E317" s="86">
        <f t="shared" si="62"/>
        <v>19729.223959370644</v>
      </c>
      <c r="F317" s="87">
        <f t="shared" si="56"/>
        <v>0.74777126781870629</v>
      </c>
      <c r="G317" s="189">
        <f t="shared" si="63"/>
        <v>4127.0531578351265</v>
      </c>
      <c r="H317" s="189">
        <f t="shared" si="57"/>
        <v>41443.867810980344</v>
      </c>
      <c r="I317" s="189">
        <f t="shared" si="58"/>
        <v>1406.2864270963262</v>
      </c>
      <c r="J317" s="88">
        <f t="shared" si="59"/>
        <v>14121.928300901307</v>
      </c>
      <c r="K317" s="189">
        <f t="shared" si="64"/>
        <v>1150.4653635977365</v>
      </c>
      <c r="L317" s="88">
        <f t="shared" si="60"/>
        <v>11552.973181248472</v>
      </c>
      <c r="M317" s="89">
        <f t="shared" si="65"/>
        <v>52996.840992228812</v>
      </c>
      <c r="N317" s="89">
        <f t="shared" si="66"/>
        <v>251117.7079922288</v>
      </c>
      <c r="O317" s="89">
        <f t="shared" si="67"/>
        <v>25006.742480803507</v>
      </c>
      <c r="P317" s="90">
        <f t="shared" si="61"/>
        <v>0.94779822903296973</v>
      </c>
      <c r="Q317" s="227">
        <v>1842.7400560503665</v>
      </c>
      <c r="R317" s="93">
        <f t="shared" si="68"/>
        <v>0.15457742021958554</v>
      </c>
      <c r="S317" s="93">
        <f t="shared" si="68"/>
        <v>0.15239289811401169</v>
      </c>
      <c r="T317" s="92">
        <v>10042</v>
      </c>
      <c r="U317" s="1">
        <v>171596</v>
      </c>
      <c r="V317" s="1">
        <v>17120.223485982242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0">
        <v>5055</v>
      </c>
      <c r="C318" t="s">
        <v>345</v>
      </c>
      <c r="D318" s="1">
        <v>135912.48199999999</v>
      </c>
      <c r="E318" s="86">
        <f t="shared" si="62"/>
        <v>22157.235409194651</v>
      </c>
      <c r="F318" s="87">
        <f t="shared" si="56"/>
        <v>0.83979704662542376</v>
      </c>
      <c r="G318" s="189">
        <f t="shared" si="63"/>
        <v>2621.6860589442422</v>
      </c>
      <c r="H318" s="189">
        <f t="shared" si="57"/>
        <v>16081.422285563982</v>
      </c>
      <c r="I318" s="189">
        <f t="shared" si="58"/>
        <v>556.48241965792363</v>
      </c>
      <c r="J318" s="88">
        <f t="shared" si="59"/>
        <v>3413.4631621817034</v>
      </c>
      <c r="K318" s="189">
        <f t="shared" si="64"/>
        <v>300.66135615933399</v>
      </c>
      <c r="L318" s="88">
        <f t="shared" si="60"/>
        <v>1844.2567586813548</v>
      </c>
      <c r="M318" s="89">
        <f t="shared" si="65"/>
        <v>17925.679044245335</v>
      </c>
      <c r="N318" s="89">
        <f t="shared" si="66"/>
        <v>153838.16104424532</v>
      </c>
      <c r="O318" s="89">
        <f t="shared" si="67"/>
        <v>25079.582824298228</v>
      </c>
      <c r="P318" s="90">
        <f t="shared" si="61"/>
        <v>0.95055900239717128</v>
      </c>
      <c r="Q318" s="227">
        <v>1224.7360598320229</v>
      </c>
      <c r="R318" s="93">
        <f t="shared" si="68"/>
        <v>9.5149890414490984E-2</v>
      </c>
      <c r="S318" s="93">
        <f t="shared" si="68"/>
        <v>8.7829847130012115E-2</v>
      </c>
      <c r="T318" s="92">
        <v>6134</v>
      </c>
      <c r="U318" s="1">
        <v>124104</v>
      </c>
      <c r="V318" s="1">
        <v>20368.291482028555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0">
        <v>5056</v>
      </c>
      <c r="C319" t="s">
        <v>346</v>
      </c>
      <c r="D319" s="1">
        <v>123501.489</v>
      </c>
      <c r="E319" s="86">
        <f t="shared" si="62"/>
        <v>22811.505171776877</v>
      </c>
      <c r="F319" s="87">
        <f t="shared" si="56"/>
        <v>0.864594987531213</v>
      </c>
      <c r="G319" s="189">
        <f t="shared" si="63"/>
        <v>2216.0388061432623</v>
      </c>
      <c r="H319" s="189">
        <f t="shared" si="57"/>
        <v>11997.634096459622</v>
      </c>
      <c r="I319" s="189">
        <f t="shared" si="58"/>
        <v>327.48800275414465</v>
      </c>
      <c r="J319" s="88">
        <f t="shared" si="59"/>
        <v>1773.0200469109391</v>
      </c>
      <c r="K319" s="189">
        <f t="shared" si="64"/>
        <v>71.666939255555008</v>
      </c>
      <c r="L319" s="88">
        <f t="shared" si="60"/>
        <v>388.00480912957482</v>
      </c>
      <c r="M319" s="89">
        <f t="shared" si="65"/>
        <v>12385.638905589196</v>
      </c>
      <c r="N319" s="89">
        <f t="shared" si="66"/>
        <v>135887.12790558921</v>
      </c>
      <c r="O319" s="89">
        <f t="shared" si="67"/>
        <v>25099.210917175693</v>
      </c>
      <c r="P319" s="90">
        <f t="shared" si="61"/>
        <v>0.95130294062434484</v>
      </c>
      <c r="Q319" s="227">
        <v>-315.90136209153206</v>
      </c>
      <c r="R319" s="93">
        <f t="shared" si="68"/>
        <v>0.11616557913382981</v>
      </c>
      <c r="S319" s="93">
        <f t="shared" si="68"/>
        <v>9.740476130945265E-2</v>
      </c>
      <c r="T319" s="92">
        <v>5414</v>
      </c>
      <c r="U319" s="1">
        <v>110648</v>
      </c>
      <c r="V319" s="1">
        <v>20786.774375352245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0">
        <v>5057</v>
      </c>
      <c r="C320" t="s">
        <v>347</v>
      </c>
      <c r="D320" s="1">
        <v>238566.62899999999</v>
      </c>
      <c r="E320" s="86">
        <f t="shared" si="62"/>
        <v>22449.104074527146</v>
      </c>
      <c r="F320" s="87">
        <f t="shared" si="56"/>
        <v>0.8508593672905288</v>
      </c>
      <c r="G320" s="189">
        <f t="shared" si="63"/>
        <v>2440.7274864380952</v>
      </c>
      <c r="H320" s="189">
        <f t="shared" si="57"/>
        <v>25937.610998377637</v>
      </c>
      <c r="I320" s="189">
        <f t="shared" si="58"/>
        <v>454.32838679155043</v>
      </c>
      <c r="J320" s="88">
        <f t="shared" si="59"/>
        <v>4828.1477664338063</v>
      </c>
      <c r="K320" s="189">
        <f t="shared" si="64"/>
        <v>198.50732329296079</v>
      </c>
      <c r="L320" s="88">
        <f t="shared" si="60"/>
        <v>2109.5373246342947</v>
      </c>
      <c r="M320" s="89">
        <f t="shared" si="65"/>
        <v>28047.14832301193</v>
      </c>
      <c r="N320" s="89">
        <f t="shared" si="66"/>
        <v>266613.77732301189</v>
      </c>
      <c r="O320" s="89">
        <f t="shared" si="67"/>
        <v>25088.338884258199</v>
      </c>
      <c r="P320" s="90">
        <f t="shared" si="61"/>
        <v>0.9508908720171243</v>
      </c>
      <c r="Q320" s="227">
        <v>1664.8059251133163</v>
      </c>
      <c r="R320" s="93">
        <f t="shared" si="68"/>
        <v>0.16698443966149776</v>
      </c>
      <c r="S320" s="93">
        <f t="shared" si="68"/>
        <v>0.15545405797668937</v>
      </c>
      <c r="T320" s="92">
        <v>10627</v>
      </c>
      <c r="U320" s="1">
        <v>204430</v>
      </c>
      <c r="V320" s="1">
        <v>19428.81581448394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0">
        <v>5058</v>
      </c>
      <c r="C321" t="s">
        <v>348</v>
      </c>
      <c r="D321" s="1">
        <v>96572.956999999995</v>
      </c>
      <c r="E321" s="86">
        <f t="shared" si="62"/>
        <v>22241.583832335331</v>
      </c>
      <c r="F321" s="87">
        <f t="shared" si="56"/>
        <v>0.84299399585365009</v>
      </c>
      <c r="G321" s="189">
        <f t="shared" si="63"/>
        <v>2569.3900365970203</v>
      </c>
      <c r="H321" s="189">
        <f t="shared" si="57"/>
        <v>11156.291538904263</v>
      </c>
      <c r="I321" s="189">
        <f t="shared" si="58"/>
        <v>526.96047155868564</v>
      </c>
      <c r="J321" s="88">
        <f t="shared" si="59"/>
        <v>2288.0623675078132</v>
      </c>
      <c r="K321" s="189">
        <f t="shared" si="64"/>
        <v>271.139408060096</v>
      </c>
      <c r="L321" s="88">
        <f t="shared" si="60"/>
        <v>1177.2873097969368</v>
      </c>
      <c r="M321" s="89">
        <f t="shared" si="65"/>
        <v>12333.5788487012</v>
      </c>
      <c r="N321" s="89">
        <f t="shared" si="66"/>
        <v>108906.5358487012</v>
      </c>
      <c r="O321" s="89">
        <f t="shared" si="67"/>
        <v>25082.113276992444</v>
      </c>
      <c r="P321" s="90">
        <f t="shared" si="61"/>
        <v>0.95065491087401788</v>
      </c>
      <c r="Q321" s="227">
        <v>416.23896415562922</v>
      </c>
      <c r="R321" s="93">
        <f t="shared" si="68"/>
        <v>0.13235571319692788</v>
      </c>
      <c r="S321" s="93">
        <f t="shared" si="68"/>
        <v>0.13157333937389934</v>
      </c>
      <c r="T321" s="92">
        <v>4342</v>
      </c>
      <c r="U321" s="1">
        <v>85285</v>
      </c>
      <c r="V321" s="1">
        <v>19655.450564646231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0">
        <v>5059</v>
      </c>
      <c r="C322" t="s">
        <v>349</v>
      </c>
      <c r="D322" s="1">
        <v>399034.89799999999</v>
      </c>
      <c r="E322" s="86">
        <f t="shared" si="62"/>
        <v>21227.518778593469</v>
      </c>
      <c r="F322" s="87">
        <f t="shared" si="56"/>
        <v>0.80455919920636287</v>
      </c>
      <c r="G322" s="189">
        <f t="shared" si="63"/>
        <v>3198.1103699169753</v>
      </c>
      <c r="H322" s="189">
        <f t="shared" si="57"/>
        <v>60118.078733699302</v>
      </c>
      <c r="I322" s="189">
        <f t="shared" si="58"/>
        <v>881.8832403683374</v>
      </c>
      <c r="J322" s="88">
        <f t="shared" si="59"/>
        <v>16577.641152444008</v>
      </c>
      <c r="K322" s="189">
        <f t="shared" si="64"/>
        <v>626.06217686974776</v>
      </c>
      <c r="L322" s="88">
        <f t="shared" si="60"/>
        <v>11768.716800797518</v>
      </c>
      <c r="M322" s="89">
        <f t="shared" si="65"/>
        <v>71886.795534496821</v>
      </c>
      <c r="N322" s="89">
        <f t="shared" si="66"/>
        <v>470921.69353449682</v>
      </c>
      <c r="O322" s="89">
        <f t="shared" si="67"/>
        <v>25051.69132538019</v>
      </c>
      <c r="P322" s="90">
        <f t="shared" si="61"/>
        <v>0.94950186697459937</v>
      </c>
      <c r="Q322" s="227">
        <v>3547.9081665539416</v>
      </c>
      <c r="R322" s="93">
        <f t="shared" si="68"/>
        <v>0.12405779799715486</v>
      </c>
      <c r="S322" s="93">
        <f t="shared" si="68"/>
        <v>0.12375881464839504</v>
      </c>
      <c r="T322" s="92">
        <v>18798</v>
      </c>
      <c r="U322" s="1">
        <v>354995</v>
      </c>
      <c r="V322" s="1">
        <v>18889.746182089079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0">
        <v>5060</v>
      </c>
      <c r="C323" t="s">
        <v>350</v>
      </c>
      <c r="D323" s="1">
        <v>246043.68100000001</v>
      </c>
      <c r="E323" s="86">
        <f t="shared" si="62"/>
        <v>24800.290394113497</v>
      </c>
      <c r="F323" s="87">
        <f t="shared" si="56"/>
        <v>0.93997334251305797</v>
      </c>
      <c r="G323" s="189">
        <f t="shared" si="63"/>
        <v>982.99196829455741</v>
      </c>
      <c r="H323" s="189">
        <f t="shared" si="57"/>
        <v>9752.2633174503044</v>
      </c>
      <c r="I323" s="189">
        <f t="shared" si="58"/>
        <v>0</v>
      </c>
      <c r="J323" s="88">
        <f t="shared" si="59"/>
        <v>0</v>
      </c>
      <c r="K323" s="189">
        <f t="shared" si="64"/>
        <v>-255.82106349858964</v>
      </c>
      <c r="L323" s="88">
        <f t="shared" si="60"/>
        <v>-2538.0007709695078</v>
      </c>
      <c r="M323" s="89">
        <f t="shared" si="65"/>
        <v>7214.262546480797</v>
      </c>
      <c r="N323" s="89">
        <f t="shared" si="66"/>
        <v>253257.94354648082</v>
      </c>
      <c r="O323" s="89">
        <f t="shared" si="67"/>
        <v>25527.461298909468</v>
      </c>
      <c r="P323" s="90">
        <f t="shared" si="61"/>
        <v>0.96753436115828895</v>
      </c>
      <c r="Q323" s="227">
        <v>-990.04448340613453</v>
      </c>
      <c r="R323" s="90">
        <f t="shared" si="68"/>
        <v>-5.6077890440073462E-2</v>
      </c>
      <c r="S323" s="90">
        <f t="shared" si="68"/>
        <v>-5.1606129614620758E-2</v>
      </c>
      <c r="T323" s="92">
        <v>9921</v>
      </c>
      <c r="U323" s="1">
        <v>260661</v>
      </c>
      <c r="V323" s="1">
        <v>26149.779293739968</v>
      </c>
      <c r="W323" s="196"/>
      <c r="X323" s="89">
        <v>0</v>
      </c>
      <c r="Y323" s="89">
        <f t="shared" si="69"/>
        <v>0</v>
      </c>
    </row>
    <row r="324" spans="2:27" ht="28.5" customHeight="1">
      <c r="B324" s="200">
        <v>5061</v>
      </c>
      <c r="C324" t="s">
        <v>351</v>
      </c>
      <c r="D324" s="1">
        <v>41618.877999999997</v>
      </c>
      <c r="E324" s="86">
        <f t="shared" si="62"/>
        <v>21486.256066081569</v>
      </c>
      <c r="F324" s="87">
        <f t="shared" si="56"/>
        <v>0.81436578409258975</v>
      </c>
      <c r="G324" s="189">
        <f t="shared" si="63"/>
        <v>3037.6932516743532</v>
      </c>
      <c r="H324" s="189">
        <f t="shared" si="57"/>
        <v>5884.0118284932214</v>
      </c>
      <c r="I324" s="189">
        <f t="shared" si="58"/>
        <v>791.32518974750235</v>
      </c>
      <c r="J324" s="88">
        <f t="shared" si="59"/>
        <v>1532.796892540912</v>
      </c>
      <c r="K324" s="189">
        <f t="shared" si="64"/>
        <v>535.50412624891271</v>
      </c>
      <c r="L324" s="88">
        <f t="shared" si="60"/>
        <v>1037.2714925441439</v>
      </c>
      <c r="M324" s="89">
        <f t="shared" si="65"/>
        <v>6921.2833210373656</v>
      </c>
      <c r="N324" s="89">
        <f t="shared" si="66"/>
        <v>48540.161321037362</v>
      </c>
      <c r="O324" s="89">
        <f t="shared" si="67"/>
        <v>25059.453444004834</v>
      </c>
      <c r="P324" s="90">
        <f t="shared" si="61"/>
        <v>0.94979606452118615</v>
      </c>
      <c r="Q324" s="227">
        <v>374.29726245265829</v>
      </c>
      <c r="R324" s="90">
        <f t="shared" si="68"/>
        <v>0.13483334242242453</v>
      </c>
      <c r="S324" s="90">
        <f t="shared" si="68"/>
        <v>0.14713664659943584</v>
      </c>
      <c r="T324" s="92">
        <v>1937</v>
      </c>
      <c r="U324" s="1">
        <v>36674</v>
      </c>
      <c r="V324" s="1">
        <v>18730.337078651686</v>
      </c>
      <c r="W324" s="196"/>
      <c r="X324" s="89">
        <v>0</v>
      </c>
      <c r="Y324" s="89">
        <f t="shared" si="69"/>
        <v>0</v>
      </c>
    </row>
    <row r="325" spans="2:27">
      <c r="B325" s="200">
        <v>5501</v>
      </c>
      <c r="C325" t="s">
        <v>352</v>
      </c>
      <c r="D325" s="1">
        <v>2042805.909</v>
      </c>
      <c r="E325" s="86">
        <f t="shared" si="62"/>
        <v>25721.231273844449</v>
      </c>
      <c r="F325" s="87">
        <f t="shared" si="56"/>
        <v>0.97487857399305267</v>
      </c>
      <c r="G325" s="189">
        <f t="shared" si="63"/>
        <v>412.00862286136743</v>
      </c>
      <c r="H325" s="189">
        <f t="shared" si="57"/>
        <v>32722.136836272661</v>
      </c>
      <c r="I325" s="189">
        <f t="shared" si="58"/>
        <v>0</v>
      </c>
      <c r="J325" s="88">
        <f t="shared" si="59"/>
        <v>0</v>
      </c>
      <c r="K325" s="189">
        <f t="shared" si="64"/>
        <v>-255.82106349858964</v>
      </c>
      <c r="L325" s="88">
        <f t="shared" si="60"/>
        <v>-20317.564684121488</v>
      </c>
      <c r="M325" s="89">
        <f t="shared" si="65"/>
        <v>12404.572152151173</v>
      </c>
      <c r="N325" s="89">
        <f t="shared" si="66"/>
        <v>2055210.4811521512</v>
      </c>
      <c r="O325" s="89">
        <f t="shared" si="67"/>
        <v>25877.418833207226</v>
      </c>
      <c r="P325" s="90">
        <f t="shared" si="61"/>
        <v>0.98079834912068675</v>
      </c>
      <c r="Q325" s="227">
        <v>4838.8702275758442</v>
      </c>
      <c r="R325" s="90">
        <f t="shared" si="68"/>
        <v>0.12486648664156079</v>
      </c>
      <c r="S325" s="90">
        <f t="shared" si="68"/>
        <v>0.11529206998891606</v>
      </c>
      <c r="T325" s="92">
        <v>79421</v>
      </c>
      <c r="U325" s="1">
        <v>1816043</v>
      </c>
      <c r="V325" s="1">
        <v>23062.32776684234</v>
      </c>
      <c r="W325" s="196"/>
      <c r="X325" s="89">
        <v>0</v>
      </c>
      <c r="Y325" s="89">
        <f t="shared" si="69"/>
        <v>0</v>
      </c>
    </row>
    <row r="326" spans="2:27">
      <c r="B326" s="200">
        <v>5503</v>
      </c>
      <c r="C326" t="s">
        <v>353</v>
      </c>
      <c r="D326" s="1">
        <v>598788.47</v>
      </c>
      <c r="E326" s="86">
        <f t="shared" si="62"/>
        <v>23792.604203917828</v>
      </c>
      <c r="F326" s="87">
        <f t="shared" si="56"/>
        <v>0.90178031568352957</v>
      </c>
      <c r="G326" s="189">
        <f t="shared" si="63"/>
        <v>1607.7574062158722</v>
      </c>
      <c r="H326" s="189">
        <f t="shared" si="57"/>
        <v>40462.430642234853</v>
      </c>
      <c r="I326" s="189">
        <f t="shared" si="58"/>
        <v>0</v>
      </c>
      <c r="J326" s="88">
        <f t="shared" si="59"/>
        <v>0</v>
      </c>
      <c r="K326" s="189">
        <f t="shared" si="64"/>
        <v>-255.82106349858964</v>
      </c>
      <c r="L326" s="88">
        <f t="shared" si="60"/>
        <v>-6438.2487050690052</v>
      </c>
      <c r="M326" s="89">
        <f t="shared" si="65"/>
        <v>34024.181937165849</v>
      </c>
      <c r="N326" s="89">
        <f t="shared" si="66"/>
        <v>632812.65193716576</v>
      </c>
      <c r="O326" s="89">
        <f t="shared" si="67"/>
        <v>25144.540546635111</v>
      </c>
      <c r="P326" s="90">
        <f t="shared" si="61"/>
        <v>0.95302101096306802</v>
      </c>
      <c r="Q326" s="227">
        <v>1692.4121664608392</v>
      </c>
      <c r="R326" s="90">
        <f t="shared" si="68"/>
        <v>0.13047424949828099</v>
      </c>
      <c r="S326" s="90">
        <f t="shared" si="68"/>
        <v>0.12548825030511909</v>
      </c>
      <c r="T326" s="92">
        <v>25167</v>
      </c>
      <c r="U326" s="1">
        <v>529679</v>
      </c>
      <c r="V326" s="1">
        <v>21139.806832694761</v>
      </c>
      <c r="W326" s="196"/>
      <c r="X326" s="89">
        <v>0</v>
      </c>
      <c r="Y326" s="89">
        <f t="shared" si="69"/>
        <v>0</v>
      </c>
    </row>
    <row r="327" spans="2:27">
      <c r="B327" s="200">
        <v>5510</v>
      </c>
      <c r="C327" t="s">
        <v>354</v>
      </c>
      <c r="D327" s="1">
        <v>58451.26</v>
      </c>
      <c r="E327" s="86">
        <f t="shared" si="62"/>
        <v>20494.831697054698</v>
      </c>
      <c r="F327" s="87">
        <f t="shared" ref="F327:F362" si="70">E327/E$365</f>
        <v>0.77678910804591406</v>
      </c>
      <c r="G327" s="189">
        <f t="shared" si="63"/>
        <v>3652.3763604710125</v>
      </c>
      <c r="H327" s="189">
        <f t="shared" ref="H327:H362" si="71">G327*T327/1000</f>
        <v>10416.577380063327</v>
      </c>
      <c r="I327" s="189">
        <f t="shared" ref="I327:I362" si="72">IF(E327+Y327&lt;(E$365+Y$365)*0.9,((E$365+Y$365)*0.9-E327-Y327)*0.35,0)</f>
        <v>1138.3237189069068</v>
      </c>
      <c r="J327" s="88">
        <f t="shared" ref="J327:J362" si="73">I327*T327/1000</f>
        <v>3246.499246322498</v>
      </c>
      <c r="K327" s="189">
        <f t="shared" si="64"/>
        <v>882.5026554083172</v>
      </c>
      <c r="L327" s="88">
        <f t="shared" ref="L327:L362" si="74">K327*T327/1000</f>
        <v>2516.8975732245208</v>
      </c>
      <c r="M327" s="89">
        <f t="shared" si="65"/>
        <v>12933.474953287849</v>
      </c>
      <c r="N327" s="89">
        <f t="shared" si="66"/>
        <v>71384.734953287843</v>
      </c>
      <c r="O327" s="89">
        <f t="shared" si="67"/>
        <v>25029.710712934026</v>
      </c>
      <c r="P327" s="90">
        <f t="shared" ref="P327:P362" si="75">O327/O$365</f>
        <v>0.94866876423978586</v>
      </c>
      <c r="Q327" s="227">
        <v>749.54330073049641</v>
      </c>
      <c r="R327" s="90">
        <f t="shared" si="68"/>
        <v>0.18353534330896798</v>
      </c>
      <c r="S327" s="90">
        <f t="shared" si="68"/>
        <v>0.18063045291515215</v>
      </c>
      <c r="T327" s="92">
        <v>2852</v>
      </c>
      <c r="U327" s="1">
        <v>49387</v>
      </c>
      <c r="V327" s="1">
        <v>17359.226713532513</v>
      </c>
      <c r="W327" s="196"/>
      <c r="X327" s="89">
        <v>0</v>
      </c>
      <c r="Y327" s="89">
        <f t="shared" si="69"/>
        <v>0</v>
      </c>
    </row>
    <row r="328" spans="2:27">
      <c r="B328" s="200">
        <v>5512</v>
      </c>
      <c r="C328" t="s">
        <v>355</v>
      </c>
      <c r="D328" s="1">
        <v>92521.372000000003</v>
      </c>
      <c r="E328" s="86">
        <f t="shared" ref="E328:E362" si="76">D328/T328*1000</f>
        <v>21981.794250415776</v>
      </c>
      <c r="F328" s="87">
        <f t="shared" si="70"/>
        <v>0.83314752721209917</v>
      </c>
      <c r="G328" s="189">
        <f t="shared" ref="G328:G363" si="77">($E$365+$Y$365-E328-Y328)*0.62</f>
        <v>2730.4595773871442</v>
      </c>
      <c r="H328" s="189">
        <f t="shared" si="71"/>
        <v>11492.504361222491</v>
      </c>
      <c r="I328" s="189">
        <f t="shared" si="72"/>
        <v>617.88682523052967</v>
      </c>
      <c r="J328" s="88">
        <f t="shared" si="73"/>
        <v>2600.6856473952994</v>
      </c>
      <c r="K328" s="189">
        <f t="shared" ref="K328:K362" si="78">I328+J$367</f>
        <v>362.06576173194003</v>
      </c>
      <c r="L328" s="88">
        <f t="shared" si="74"/>
        <v>1523.9347911297355</v>
      </c>
      <c r="M328" s="89">
        <f t="shared" ref="M328:M362" si="79">+H328+L328</f>
        <v>13016.439152352226</v>
      </c>
      <c r="N328" s="89">
        <f t="shared" ref="N328:N362" si="80">D328+M328</f>
        <v>105537.81115235222</v>
      </c>
      <c r="O328" s="89">
        <f t="shared" ref="O328:O362" si="81">N328/T328*1000</f>
        <v>25074.319589534858</v>
      </c>
      <c r="P328" s="90">
        <f t="shared" si="75"/>
        <v>0.95035951681477138</v>
      </c>
      <c r="Q328" s="227">
        <v>1081.7675660780696</v>
      </c>
      <c r="R328" s="90">
        <f t="shared" ref="R328:S362" si="82">(D328-U328)/U328</f>
        <v>0.13865450741492835</v>
      </c>
      <c r="S328" s="90">
        <f t="shared" si="82"/>
        <v>0.15813256028588926</v>
      </c>
      <c r="T328" s="92">
        <v>4209</v>
      </c>
      <c r="U328" s="1">
        <v>81255</v>
      </c>
      <c r="V328" s="1">
        <v>18980.378416257885</v>
      </c>
      <c r="W328" s="196"/>
      <c r="X328" s="89">
        <v>0</v>
      </c>
      <c r="Y328" s="89">
        <f t="shared" ref="Y328:Y362" si="83">X328*1000/T328</f>
        <v>0</v>
      </c>
    </row>
    <row r="329" spans="2:27">
      <c r="B329" s="200">
        <v>5514</v>
      </c>
      <c r="C329" t="s">
        <v>356</v>
      </c>
      <c r="D329" s="1">
        <v>29763.204000000002</v>
      </c>
      <c r="E329" s="86">
        <f t="shared" si="76"/>
        <v>22877.174481168331</v>
      </c>
      <c r="F329" s="87">
        <f t="shared" si="70"/>
        <v>0.86708396646122832</v>
      </c>
      <c r="G329" s="189">
        <f t="shared" si="77"/>
        <v>2175.3238343205603</v>
      </c>
      <c r="H329" s="189">
        <f t="shared" si="71"/>
        <v>2830.096308451049</v>
      </c>
      <c r="I329" s="189">
        <f t="shared" si="72"/>
        <v>304.50374446713556</v>
      </c>
      <c r="J329" s="88">
        <f t="shared" si="73"/>
        <v>396.15937155174333</v>
      </c>
      <c r="K329" s="189">
        <f t="shared" si="78"/>
        <v>48.682680968545924</v>
      </c>
      <c r="L329" s="88">
        <f t="shared" si="74"/>
        <v>63.336167940078248</v>
      </c>
      <c r="M329" s="89">
        <f t="shared" si="79"/>
        <v>2893.4324763911272</v>
      </c>
      <c r="N329" s="89">
        <f t="shared" si="80"/>
        <v>32656.63647639113</v>
      </c>
      <c r="O329" s="89">
        <f t="shared" si="81"/>
        <v>25101.180996457439</v>
      </c>
      <c r="P329" s="90">
        <f t="shared" si="75"/>
        <v>0.95137760999224541</v>
      </c>
      <c r="Q329" s="227">
        <v>391.53597142019362</v>
      </c>
      <c r="R329" s="90">
        <f>(D329-U329)/U329</f>
        <v>4.822159611185467E-2</v>
      </c>
      <c r="S329" s="90">
        <f t="shared" si="82"/>
        <v>5.627864143169968E-2</v>
      </c>
      <c r="T329" s="92">
        <v>1301</v>
      </c>
      <c r="U329" s="1">
        <v>28394</v>
      </c>
      <c r="V329" s="1">
        <v>21658.276125095348</v>
      </c>
      <c r="W329" s="196"/>
      <c r="X329" s="89">
        <v>0</v>
      </c>
      <c r="Y329" s="89">
        <f t="shared" si="83"/>
        <v>0</v>
      </c>
    </row>
    <row r="330" spans="2:27">
      <c r="B330" s="200">
        <v>5516</v>
      </c>
      <c r="C330" t="s">
        <v>357</v>
      </c>
      <c r="D330" s="1">
        <v>23630.962</v>
      </c>
      <c r="E330" s="86">
        <f t="shared" si="76"/>
        <v>22251.376647834273</v>
      </c>
      <c r="F330" s="87">
        <f t="shared" si="70"/>
        <v>0.84336516027837549</v>
      </c>
      <c r="G330" s="189">
        <f t="shared" si="77"/>
        <v>2563.3184909876763</v>
      </c>
      <c r="H330" s="189">
        <f t="shared" si="71"/>
        <v>2722.2442374289126</v>
      </c>
      <c r="I330" s="189">
        <f t="shared" si="72"/>
        <v>523.53298613405582</v>
      </c>
      <c r="J330" s="88">
        <f t="shared" si="73"/>
        <v>555.99203127436726</v>
      </c>
      <c r="K330" s="189">
        <f t="shared" si="78"/>
        <v>267.71192263546618</v>
      </c>
      <c r="L330" s="88">
        <f t="shared" si="74"/>
        <v>284.31006183886512</v>
      </c>
      <c r="M330" s="89">
        <f t="shared" si="79"/>
        <v>3006.5542992677779</v>
      </c>
      <c r="N330" s="89">
        <f t="shared" si="80"/>
        <v>26637.516299267776</v>
      </c>
      <c r="O330" s="89">
        <f t="shared" si="81"/>
        <v>25082.407061457416</v>
      </c>
      <c r="P330" s="90">
        <f t="shared" si="75"/>
        <v>0.95066604580675973</v>
      </c>
      <c r="Q330" s="227">
        <v>-8.3836101627598509</v>
      </c>
      <c r="R330" s="90">
        <f t="shared" si="82"/>
        <v>-9.8983414038967488E-2</v>
      </c>
      <c r="S330" s="90">
        <f t="shared" si="82"/>
        <v>-9.2196095124006852E-2</v>
      </c>
      <c r="T330" s="92">
        <v>1062</v>
      </c>
      <c r="U330" s="1">
        <v>26227</v>
      </c>
      <c r="V330" s="1">
        <v>24511.214953271028</v>
      </c>
      <c r="W330" s="196"/>
      <c r="X330" s="89">
        <v>0</v>
      </c>
      <c r="Y330" s="89">
        <f t="shared" si="83"/>
        <v>0</v>
      </c>
    </row>
    <row r="331" spans="2:27">
      <c r="B331" s="200">
        <v>5518</v>
      </c>
      <c r="C331" t="s">
        <v>358</v>
      </c>
      <c r="D331" s="1">
        <v>17704.239000000001</v>
      </c>
      <c r="E331" s="86">
        <f t="shared" si="76"/>
        <v>17973.846700507616</v>
      </c>
      <c r="F331" s="87">
        <f t="shared" si="70"/>
        <v>0.68123947310324884</v>
      </c>
      <c r="G331" s="189">
        <f t="shared" si="77"/>
        <v>5215.3870583302032</v>
      </c>
      <c r="H331" s="189">
        <f t="shared" si="71"/>
        <v>5137.1562524552501</v>
      </c>
      <c r="I331" s="189">
        <f t="shared" si="72"/>
        <v>2020.6684676983857</v>
      </c>
      <c r="J331" s="88">
        <f t="shared" si="73"/>
        <v>1990.35844068291</v>
      </c>
      <c r="K331" s="189">
        <f t="shared" si="78"/>
        <v>1764.8474041997961</v>
      </c>
      <c r="L331" s="88">
        <f t="shared" si="74"/>
        <v>1738.3746931367991</v>
      </c>
      <c r="M331" s="89">
        <f t="shared" si="79"/>
        <v>6875.5309455920487</v>
      </c>
      <c r="N331" s="89">
        <f t="shared" si="80"/>
        <v>24579.769945592052</v>
      </c>
      <c r="O331" s="89">
        <f t="shared" si="81"/>
        <v>24954.081163037619</v>
      </c>
      <c r="P331" s="90">
        <f t="shared" si="75"/>
        <v>0.94580227519150606</v>
      </c>
      <c r="Q331" s="227">
        <v>268.59879568707493</v>
      </c>
      <c r="R331" s="90">
        <f t="shared" si="82"/>
        <v>0.19655575831305769</v>
      </c>
      <c r="S331" s="90">
        <f t="shared" si="82"/>
        <v>0.19777053573266476</v>
      </c>
      <c r="T331" s="92">
        <v>985</v>
      </c>
      <c r="U331" s="1">
        <v>14796</v>
      </c>
      <c r="V331" s="1">
        <v>15006.08519269777</v>
      </c>
      <c r="W331" s="196"/>
      <c r="X331" s="89">
        <v>0</v>
      </c>
      <c r="Y331" s="89">
        <f t="shared" si="83"/>
        <v>0</v>
      </c>
    </row>
    <row r="332" spans="2:27">
      <c r="B332" s="200">
        <v>5520</v>
      </c>
      <c r="C332" t="s">
        <v>359</v>
      </c>
      <c r="D332" s="1">
        <v>110670.32</v>
      </c>
      <c r="E332" s="86">
        <f t="shared" si="76"/>
        <v>27939.994950770011</v>
      </c>
      <c r="F332" s="87">
        <f t="shared" si="70"/>
        <v>1.0589735050000424</v>
      </c>
      <c r="G332" s="189">
        <f t="shared" si="77"/>
        <v>-963.62485683248121</v>
      </c>
      <c r="H332" s="189">
        <f t="shared" si="71"/>
        <v>-3816.9180579134581</v>
      </c>
      <c r="I332" s="189">
        <f t="shared" si="72"/>
        <v>0</v>
      </c>
      <c r="J332" s="88">
        <f t="shared" si="73"/>
        <v>0</v>
      </c>
      <c r="K332" s="189">
        <f t="shared" si="78"/>
        <v>-255.82106349858964</v>
      </c>
      <c r="L332" s="88">
        <f t="shared" si="74"/>
        <v>-1013.3072325179136</v>
      </c>
      <c r="M332" s="89">
        <f t="shared" si="79"/>
        <v>-4830.2252904313718</v>
      </c>
      <c r="N332" s="89">
        <f t="shared" si="80"/>
        <v>105840.09470956863</v>
      </c>
      <c r="O332" s="89">
        <f t="shared" si="81"/>
        <v>26720.549030438935</v>
      </c>
      <c r="P332" s="90">
        <f t="shared" si="75"/>
        <v>1.0127544229033427</v>
      </c>
      <c r="Q332" s="227">
        <v>1076.8818298506449</v>
      </c>
      <c r="R332" s="90">
        <f t="shared" si="82"/>
        <v>0.13754196260625567</v>
      </c>
      <c r="S332" s="90">
        <f t="shared" si="82"/>
        <v>0.14472160135029941</v>
      </c>
      <c r="T332" s="92">
        <v>3961</v>
      </c>
      <c r="U332" s="1">
        <v>97289</v>
      </c>
      <c r="V332" s="1">
        <v>24407.676869041643</v>
      </c>
      <c r="W332" s="196"/>
      <c r="X332" s="89">
        <v>0</v>
      </c>
      <c r="Y332" s="89">
        <f t="shared" si="83"/>
        <v>0</v>
      </c>
    </row>
    <row r="333" spans="2:27">
      <c r="B333" s="200">
        <v>5522</v>
      </c>
      <c r="C333" t="s">
        <v>360</v>
      </c>
      <c r="D333" s="1">
        <v>43576.048000000003</v>
      </c>
      <c r="E333" s="86">
        <f t="shared" si="76"/>
        <v>20593.595463137997</v>
      </c>
      <c r="F333" s="87">
        <f t="shared" si="70"/>
        <v>0.78053242338009787</v>
      </c>
      <c r="G333" s="189">
        <f t="shared" si="77"/>
        <v>3591.1428254993675</v>
      </c>
      <c r="H333" s="189">
        <f t="shared" si="71"/>
        <v>7598.8582187566617</v>
      </c>
      <c r="I333" s="189">
        <f t="shared" si="72"/>
        <v>1103.7564007777523</v>
      </c>
      <c r="J333" s="88">
        <f t="shared" si="73"/>
        <v>2335.5485440457242</v>
      </c>
      <c r="K333" s="189">
        <f t="shared" si="78"/>
        <v>847.9353372791627</v>
      </c>
      <c r="L333" s="88">
        <f t="shared" si="74"/>
        <v>1794.2311736827082</v>
      </c>
      <c r="M333" s="89">
        <f t="shared" si="79"/>
        <v>9393.0893924393695</v>
      </c>
      <c r="N333" s="89">
        <f t="shared" si="80"/>
        <v>52969.13739243937</v>
      </c>
      <c r="O333" s="89">
        <f t="shared" si="81"/>
        <v>25032.673625916526</v>
      </c>
      <c r="P333" s="90">
        <f t="shared" si="75"/>
        <v>0.94878106369981141</v>
      </c>
      <c r="Q333" s="227">
        <v>301.96426054198673</v>
      </c>
      <c r="R333" s="90">
        <f t="shared" si="82"/>
        <v>0.1751583829993798</v>
      </c>
      <c r="S333" s="90">
        <f t="shared" si="82"/>
        <v>0.14905609377396833</v>
      </c>
      <c r="T333" s="92">
        <v>2116</v>
      </c>
      <c r="U333" s="1">
        <v>37081</v>
      </c>
      <c r="V333" s="1">
        <v>17922.184630256161</v>
      </c>
      <c r="W333" s="196"/>
      <c r="X333" s="89">
        <v>0</v>
      </c>
      <c r="Y333" s="89">
        <f t="shared" si="83"/>
        <v>0</v>
      </c>
    </row>
    <row r="334" spans="2:27">
      <c r="B334" s="200">
        <v>5524</v>
      </c>
      <c r="C334" t="s">
        <v>361</v>
      </c>
      <c r="D334" s="1">
        <v>167163.64300000001</v>
      </c>
      <c r="E334" s="86">
        <f t="shared" si="76"/>
        <v>24604.598616426258</v>
      </c>
      <c r="F334" s="87">
        <f t="shared" si="70"/>
        <v>0.93255629007327456</v>
      </c>
      <c r="G334" s="189">
        <f t="shared" si="77"/>
        <v>1104.3208704606459</v>
      </c>
      <c r="H334" s="189">
        <f t="shared" si="71"/>
        <v>7502.7559939096282</v>
      </c>
      <c r="I334" s="189">
        <f t="shared" si="72"/>
        <v>0</v>
      </c>
      <c r="J334" s="88">
        <f t="shared" si="73"/>
        <v>0</v>
      </c>
      <c r="K334" s="189">
        <f t="shared" si="78"/>
        <v>-255.82106349858964</v>
      </c>
      <c r="L334" s="88">
        <f t="shared" si="74"/>
        <v>-1738.0483054094179</v>
      </c>
      <c r="M334" s="89">
        <f t="shared" si="79"/>
        <v>5764.7076885002098</v>
      </c>
      <c r="N334" s="89">
        <f t="shared" si="80"/>
        <v>172928.35068850021</v>
      </c>
      <c r="O334" s="89">
        <f t="shared" si="81"/>
        <v>25453.098423388314</v>
      </c>
      <c r="P334" s="90">
        <f t="shared" si="75"/>
        <v>0.96471588123117114</v>
      </c>
      <c r="Q334" s="227">
        <v>750.92996191500424</v>
      </c>
      <c r="R334" s="90">
        <f t="shared" si="82"/>
        <v>0.14849634489866034</v>
      </c>
      <c r="S334" s="90">
        <f t="shared" si="82"/>
        <v>0.13497269055778691</v>
      </c>
      <c r="T334" s="92">
        <v>6794</v>
      </c>
      <c r="U334" s="1">
        <v>145550</v>
      </c>
      <c r="V334" s="1">
        <v>21678.582067322015</v>
      </c>
      <c r="W334" s="196"/>
      <c r="X334" s="89">
        <v>0</v>
      </c>
      <c r="Y334" s="89">
        <f t="shared" si="83"/>
        <v>0</v>
      </c>
    </row>
    <row r="335" spans="2:27">
      <c r="B335" s="200">
        <v>5526</v>
      </c>
      <c r="C335" t="s">
        <v>362</v>
      </c>
      <c r="D335" s="1">
        <v>79069.731</v>
      </c>
      <c r="E335" s="86">
        <f t="shared" si="76"/>
        <v>22380.337107274274</v>
      </c>
      <c r="F335" s="87">
        <f t="shared" si="70"/>
        <v>0.848252981839554</v>
      </c>
      <c r="G335" s="189">
        <f t="shared" si="77"/>
        <v>2483.3630061348758</v>
      </c>
      <c r="H335" s="189">
        <f t="shared" si="71"/>
        <v>8773.7215006745155</v>
      </c>
      <c r="I335" s="189">
        <f t="shared" si="72"/>
        <v>478.39682533005561</v>
      </c>
      <c r="J335" s="88">
        <f t="shared" si="73"/>
        <v>1690.1759838910864</v>
      </c>
      <c r="K335" s="189">
        <f t="shared" si="78"/>
        <v>222.57576183146597</v>
      </c>
      <c r="L335" s="88">
        <f t="shared" si="74"/>
        <v>786.36016655056926</v>
      </c>
      <c r="M335" s="89">
        <f t="shared" si="79"/>
        <v>9560.0816672250839</v>
      </c>
      <c r="N335" s="89">
        <f t="shared" si="80"/>
        <v>88629.81266722508</v>
      </c>
      <c r="O335" s="89">
        <f t="shared" si="81"/>
        <v>25086.275875240612</v>
      </c>
      <c r="P335" s="90">
        <f t="shared" si="75"/>
        <v>0.95081268045359502</v>
      </c>
      <c r="Q335" s="227">
        <v>939.08312938317431</v>
      </c>
      <c r="R335" s="90">
        <f t="shared" si="82"/>
        <v>0.16409120487603793</v>
      </c>
      <c r="S335" s="90">
        <f t="shared" si="82"/>
        <v>0.14827564364364346</v>
      </c>
      <c r="T335" s="92">
        <v>3533</v>
      </c>
      <c r="U335" s="1">
        <v>67924</v>
      </c>
      <c r="V335" s="1">
        <v>19490.387374461981</v>
      </c>
      <c r="W335" s="196"/>
      <c r="X335" s="89">
        <v>0</v>
      </c>
      <c r="Y335" s="89">
        <f t="shared" si="83"/>
        <v>0</v>
      </c>
    </row>
    <row r="336" spans="2:27">
      <c r="B336" s="200">
        <v>5528</v>
      </c>
      <c r="C336" t="s">
        <v>363</v>
      </c>
      <c r="D336" s="1">
        <v>23326.784</v>
      </c>
      <c r="E336" s="86">
        <f t="shared" si="76"/>
        <v>21821.126286248829</v>
      </c>
      <c r="F336" s="87">
        <f t="shared" si="70"/>
        <v>0.82705793709388753</v>
      </c>
      <c r="G336" s="189">
        <f t="shared" si="77"/>
        <v>2830.0737151706517</v>
      </c>
      <c r="H336" s="189">
        <f t="shared" si="71"/>
        <v>3025.3488015174266</v>
      </c>
      <c r="I336" s="189">
        <f t="shared" si="72"/>
        <v>674.12061268896116</v>
      </c>
      <c r="J336" s="88">
        <f t="shared" si="73"/>
        <v>720.63493496449939</v>
      </c>
      <c r="K336" s="189">
        <f t="shared" si="78"/>
        <v>418.29954919037152</v>
      </c>
      <c r="L336" s="88">
        <f t="shared" si="74"/>
        <v>447.16221808450717</v>
      </c>
      <c r="M336" s="89">
        <f t="shared" si="79"/>
        <v>3472.5110196019336</v>
      </c>
      <c r="N336" s="89">
        <f t="shared" si="80"/>
        <v>26799.295019601934</v>
      </c>
      <c r="O336" s="89">
        <f t="shared" si="81"/>
        <v>25069.499550609857</v>
      </c>
      <c r="P336" s="90">
        <f t="shared" si="75"/>
        <v>0.95017682911122525</v>
      </c>
      <c r="Q336" s="227">
        <v>-28.81109342183936</v>
      </c>
      <c r="R336" s="90">
        <f t="shared" si="82"/>
        <v>0.22296235713536749</v>
      </c>
      <c r="S336" s="90">
        <f t="shared" si="82"/>
        <v>0.22753845575888609</v>
      </c>
      <c r="T336" s="92">
        <v>1069</v>
      </c>
      <c r="U336" s="1">
        <v>19074</v>
      </c>
      <c r="V336" s="1">
        <v>17776.328052190122</v>
      </c>
      <c r="W336" s="196"/>
      <c r="X336" s="89">
        <v>0</v>
      </c>
      <c r="Y336" s="89">
        <f t="shared" si="83"/>
        <v>0</v>
      </c>
    </row>
    <row r="337" spans="2:25">
      <c r="B337" s="200">
        <v>5530</v>
      </c>
      <c r="C337" t="s">
        <v>364</v>
      </c>
      <c r="D337" s="1">
        <v>350562.93400000001</v>
      </c>
      <c r="E337" s="86">
        <f t="shared" si="76"/>
        <v>23452.163098742309</v>
      </c>
      <c r="F337" s="87">
        <f t="shared" si="70"/>
        <v>0.88887701663036089</v>
      </c>
      <c r="G337" s="189">
        <f t="shared" si="77"/>
        <v>1818.8308914246943</v>
      </c>
      <c r="H337" s="189">
        <f t="shared" si="71"/>
        <v>27187.88416501633</v>
      </c>
      <c r="I337" s="189">
        <f t="shared" si="72"/>
        <v>103.25772831624344</v>
      </c>
      <c r="J337" s="88">
        <f t="shared" si="73"/>
        <v>1543.4965228712069</v>
      </c>
      <c r="K337" s="189">
        <f t="shared" si="78"/>
        <v>-152.56333518234618</v>
      </c>
      <c r="L337" s="88">
        <f t="shared" si="74"/>
        <v>-2280.5167343057105</v>
      </c>
      <c r="M337" s="89">
        <f t="shared" si="79"/>
        <v>24907.367430710619</v>
      </c>
      <c r="N337" s="89">
        <f t="shared" si="80"/>
        <v>375470.30143071065</v>
      </c>
      <c r="O337" s="89">
        <f t="shared" si="81"/>
        <v>25118.430654984655</v>
      </c>
      <c r="P337" s="90">
        <f t="shared" si="75"/>
        <v>0.95203140149731924</v>
      </c>
      <c r="Q337" s="227">
        <v>690.80866904612049</v>
      </c>
      <c r="R337" s="90">
        <f t="shared" si="82"/>
        <v>0.11853348138079789</v>
      </c>
      <c r="S337" s="90">
        <f t="shared" si="82"/>
        <v>0.11449275298940355</v>
      </c>
      <c r="T337" s="92">
        <v>14948</v>
      </c>
      <c r="U337" s="1">
        <v>313413</v>
      </c>
      <c r="V337" s="1">
        <v>21042.903182489594</v>
      </c>
      <c r="W337" s="196"/>
      <c r="X337" s="89">
        <v>0</v>
      </c>
      <c r="Y337" s="89">
        <f t="shared" si="83"/>
        <v>0</v>
      </c>
    </row>
    <row r="338" spans="2:25">
      <c r="B338" s="200">
        <v>5532</v>
      </c>
      <c r="C338" t="s">
        <v>365</v>
      </c>
      <c r="D338" s="1">
        <v>115845.515</v>
      </c>
      <c r="E338" s="86">
        <f t="shared" si="76"/>
        <v>20705.185880250225</v>
      </c>
      <c r="F338" s="87">
        <f t="shared" si="70"/>
        <v>0.78476189068465418</v>
      </c>
      <c r="G338" s="189">
        <f t="shared" si="77"/>
        <v>3521.9567668897862</v>
      </c>
      <c r="H338" s="189">
        <f t="shared" si="71"/>
        <v>19705.348110748353</v>
      </c>
      <c r="I338" s="189">
        <f t="shared" si="72"/>
        <v>1064.6997547884728</v>
      </c>
      <c r="J338" s="88">
        <f t="shared" si="73"/>
        <v>5956.9951280415053</v>
      </c>
      <c r="K338" s="189">
        <f t="shared" si="78"/>
        <v>808.87869128988314</v>
      </c>
      <c r="L338" s="88">
        <f t="shared" si="74"/>
        <v>4525.6762777668964</v>
      </c>
      <c r="M338" s="89">
        <f t="shared" si="79"/>
        <v>24231.024388515249</v>
      </c>
      <c r="N338" s="89">
        <f t="shared" si="80"/>
        <v>140076.53938851526</v>
      </c>
      <c r="O338" s="89">
        <f t="shared" si="81"/>
        <v>25036.021338429895</v>
      </c>
      <c r="P338" s="90">
        <f t="shared" si="75"/>
        <v>0.94890794771894815</v>
      </c>
      <c r="Q338" s="227">
        <v>680.86977078090058</v>
      </c>
      <c r="R338" s="90">
        <f t="shared" si="82"/>
        <v>0.19165464850741662</v>
      </c>
      <c r="S338" s="90">
        <f t="shared" si="82"/>
        <v>0.18654299317869846</v>
      </c>
      <c r="T338" s="92">
        <v>5595</v>
      </c>
      <c r="U338" s="1">
        <v>97214</v>
      </c>
      <c r="V338" s="1">
        <v>17450.008975049364</v>
      </c>
      <c r="W338" s="196"/>
      <c r="X338" s="89">
        <v>0</v>
      </c>
      <c r="Y338" s="89">
        <f t="shared" si="83"/>
        <v>0</v>
      </c>
    </row>
    <row r="339" spans="2:25">
      <c r="B339" s="200">
        <v>5534</v>
      </c>
      <c r="C339" t="s">
        <v>366</v>
      </c>
      <c r="D339" s="1">
        <v>49319.285000000003</v>
      </c>
      <c r="E339" s="86">
        <f t="shared" si="76"/>
        <v>22185.913180386866</v>
      </c>
      <c r="F339" s="87">
        <f t="shared" si="70"/>
        <v>0.84088398310943235</v>
      </c>
      <c r="G339" s="189">
        <f t="shared" si="77"/>
        <v>2603.9058408050687</v>
      </c>
      <c r="H339" s="189">
        <f t="shared" si="71"/>
        <v>5788.4826841096674</v>
      </c>
      <c r="I339" s="189">
        <f t="shared" si="72"/>
        <v>546.44519974064838</v>
      </c>
      <c r="J339" s="88">
        <f t="shared" si="73"/>
        <v>1214.7476790234614</v>
      </c>
      <c r="K339" s="189">
        <f t="shared" si="78"/>
        <v>290.62413624205874</v>
      </c>
      <c r="L339" s="88">
        <f t="shared" si="74"/>
        <v>646.05745486609658</v>
      </c>
      <c r="M339" s="89">
        <f t="shared" si="79"/>
        <v>6434.5401389757644</v>
      </c>
      <c r="N339" s="89">
        <f t="shared" si="80"/>
        <v>55753.825138975764</v>
      </c>
      <c r="O339" s="89">
        <f t="shared" si="81"/>
        <v>25080.443157433994</v>
      </c>
      <c r="P339" s="90">
        <f t="shared" si="75"/>
        <v>0.9505916104916915</v>
      </c>
      <c r="Q339" s="227">
        <v>279.45957643894872</v>
      </c>
      <c r="R339" s="90">
        <f t="shared" si="82"/>
        <v>0.10400655877151754</v>
      </c>
      <c r="S339" s="90">
        <f t="shared" si="82"/>
        <v>0.11095936660903502</v>
      </c>
      <c r="T339" s="92">
        <v>2223</v>
      </c>
      <c r="U339" s="1">
        <v>44673</v>
      </c>
      <c r="V339" s="1">
        <v>19970.049172999552</v>
      </c>
      <c r="W339" s="196"/>
      <c r="X339" s="89">
        <v>0</v>
      </c>
      <c r="Y339" s="89">
        <f t="shared" si="83"/>
        <v>0</v>
      </c>
    </row>
    <row r="340" spans="2:25">
      <c r="B340" s="200">
        <v>5536</v>
      </c>
      <c r="C340" t="s">
        <v>367</v>
      </c>
      <c r="D340" s="1">
        <v>56763.917999999998</v>
      </c>
      <c r="E340" s="86">
        <f t="shared" si="76"/>
        <v>20762.223116313096</v>
      </c>
      <c r="F340" s="87">
        <f t="shared" si="70"/>
        <v>0.78692369929970374</v>
      </c>
      <c r="G340" s="189">
        <f t="shared" si="77"/>
        <v>3486.5936805308061</v>
      </c>
      <c r="H340" s="189">
        <f t="shared" si="71"/>
        <v>9532.3471225712237</v>
      </c>
      <c r="I340" s="189">
        <f t="shared" si="72"/>
        <v>1044.7367221664676</v>
      </c>
      <c r="J340" s="88">
        <f t="shared" si="73"/>
        <v>2856.3101984031223</v>
      </c>
      <c r="K340" s="189">
        <f t="shared" si="78"/>
        <v>788.91565866787801</v>
      </c>
      <c r="L340" s="88">
        <f t="shared" si="74"/>
        <v>2156.8954107979785</v>
      </c>
      <c r="M340" s="89">
        <f t="shared" si="79"/>
        <v>11689.242533369203</v>
      </c>
      <c r="N340" s="89">
        <f t="shared" si="80"/>
        <v>68453.160533369199</v>
      </c>
      <c r="O340" s="89">
        <f t="shared" si="81"/>
        <v>25037.732455511778</v>
      </c>
      <c r="P340" s="90">
        <f t="shared" si="75"/>
        <v>0.94897280197739953</v>
      </c>
      <c r="Q340" s="227">
        <v>399.9500085263553</v>
      </c>
      <c r="R340" s="90">
        <f t="shared" si="82"/>
        <v>0.16750139860139857</v>
      </c>
      <c r="S340" s="90">
        <f t="shared" si="82"/>
        <v>0.17134467313958907</v>
      </c>
      <c r="T340" s="92">
        <v>2734</v>
      </c>
      <c r="U340" s="1">
        <v>48620</v>
      </c>
      <c r="V340" s="1">
        <v>17725.118483412323</v>
      </c>
      <c r="W340" s="196"/>
      <c r="X340" s="89">
        <v>0</v>
      </c>
      <c r="Y340" s="89">
        <f t="shared" si="83"/>
        <v>0</v>
      </c>
    </row>
    <row r="341" spans="2:25">
      <c r="B341" s="200">
        <v>5538</v>
      </c>
      <c r="C341" t="s">
        <v>368</v>
      </c>
      <c r="D341" s="1">
        <v>41377.605000000003</v>
      </c>
      <c r="E341" s="86">
        <f t="shared" si="76"/>
        <v>22623.075451066157</v>
      </c>
      <c r="F341" s="87">
        <f t="shared" si="70"/>
        <v>0.85745317944789723</v>
      </c>
      <c r="G341" s="189">
        <f t="shared" si="77"/>
        <v>2332.8652329839083</v>
      </c>
      <c r="H341" s="189">
        <f t="shared" si="71"/>
        <v>4266.8105111275681</v>
      </c>
      <c r="I341" s="189">
        <f t="shared" si="72"/>
        <v>393.43840500289639</v>
      </c>
      <c r="J341" s="88">
        <f t="shared" si="73"/>
        <v>719.59884275029754</v>
      </c>
      <c r="K341" s="189">
        <f t="shared" si="78"/>
        <v>137.61734150430675</v>
      </c>
      <c r="L341" s="88">
        <f t="shared" si="74"/>
        <v>251.70211761137705</v>
      </c>
      <c r="M341" s="89">
        <f t="shared" si="79"/>
        <v>4518.5126287389448</v>
      </c>
      <c r="N341" s="89">
        <f t="shared" si="80"/>
        <v>45896.117628738946</v>
      </c>
      <c r="O341" s="89">
        <f t="shared" si="81"/>
        <v>25093.558025554372</v>
      </c>
      <c r="P341" s="90">
        <f t="shared" si="75"/>
        <v>0.95108868638184541</v>
      </c>
      <c r="Q341" s="227">
        <v>395.70865416412107</v>
      </c>
      <c r="R341" s="90">
        <f t="shared" si="82"/>
        <v>0.15835516922818518</v>
      </c>
      <c r="S341" s="90">
        <f t="shared" si="82"/>
        <v>0.15582186103960532</v>
      </c>
      <c r="T341" s="92">
        <v>1829</v>
      </c>
      <c r="U341" s="1">
        <v>35721</v>
      </c>
      <c r="V341" s="1">
        <v>19573.150684931505</v>
      </c>
      <c r="W341" s="196"/>
      <c r="X341" s="89">
        <v>0</v>
      </c>
      <c r="Y341" s="89">
        <f t="shared" si="83"/>
        <v>0</v>
      </c>
    </row>
    <row r="342" spans="2:25">
      <c r="B342" s="200">
        <v>5540</v>
      </c>
      <c r="C342" t="s">
        <v>369</v>
      </c>
      <c r="D342" s="1">
        <v>42296.392999999996</v>
      </c>
      <c r="E342" s="86">
        <f t="shared" si="76"/>
        <v>21634.983631713552</v>
      </c>
      <c r="F342" s="87">
        <f t="shared" si="70"/>
        <v>0.82000281272287179</v>
      </c>
      <c r="G342" s="189">
        <f t="shared" si="77"/>
        <v>2945.4821609825231</v>
      </c>
      <c r="H342" s="189">
        <f t="shared" si="71"/>
        <v>5758.4176247208325</v>
      </c>
      <c r="I342" s="189">
        <f t="shared" si="72"/>
        <v>739.27054177630816</v>
      </c>
      <c r="J342" s="88">
        <f t="shared" si="73"/>
        <v>1445.2739091726826</v>
      </c>
      <c r="K342" s="189">
        <f t="shared" si="78"/>
        <v>483.44947827771853</v>
      </c>
      <c r="L342" s="88">
        <f t="shared" si="74"/>
        <v>945.14373003293974</v>
      </c>
      <c r="M342" s="89">
        <f t="shared" si="79"/>
        <v>6703.5613547537723</v>
      </c>
      <c r="N342" s="89">
        <f t="shared" si="80"/>
        <v>48999.954354753769</v>
      </c>
      <c r="O342" s="89">
        <f t="shared" si="81"/>
        <v>25063.915270973794</v>
      </c>
      <c r="P342" s="90">
        <f t="shared" si="75"/>
        <v>0.94996517538009462</v>
      </c>
      <c r="Q342" s="227">
        <v>508.38705550075429</v>
      </c>
      <c r="R342" s="90">
        <f t="shared" si="82"/>
        <v>0.20413349086147003</v>
      </c>
      <c r="S342" s="90">
        <f t="shared" si="82"/>
        <v>0.21583606698748953</v>
      </c>
      <c r="T342" s="92">
        <v>1955</v>
      </c>
      <c r="U342" s="1">
        <v>35126</v>
      </c>
      <c r="V342" s="1">
        <v>17794.32624113475</v>
      </c>
      <c r="W342" s="196"/>
      <c r="X342" s="89">
        <v>0</v>
      </c>
      <c r="Y342" s="89">
        <f t="shared" si="83"/>
        <v>0</v>
      </c>
    </row>
    <row r="343" spans="2:25">
      <c r="B343" s="200">
        <v>5542</v>
      </c>
      <c r="C343" t="s">
        <v>370</v>
      </c>
      <c r="D343" s="1">
        <v>58849.845999999998</v>
      </c>
      <c r="E343" s="86">
        <f t="shared" si="76"/>
        <v>21138.594109195401</v>
      </c>
      <c r="F343" s="87">
        <f t="shared" si="70"/>
        <v>0.80118880243287149</v>
      </c>
      <c r="G343" s="189">
        <f t="shared" si="77"/>
        <v>3253.2436649437773</v>
      </c>
      <c r="H343" s="189">
        <f t="shared" si="71"/>
        <v>9057.0303632034756</v>
      </c>
      <c r="I343" s="189">
        <f t="shared" si="72"/>
        <v>913.00687465766111</v>
      </c>
      <c r="J343" s="88">
        <f t="shared" si="73"/>
        <v>2541.8111390469285</v>
      </c>
      <c r="K343" s="189">
        <f t="shared" si="78"/>
        <v>657.18581115907148</v>
      </c>
      <c r="L343" s="88">
        <f t="shared" si="74"/>
        <v>1829.605298266855</v>
      </c>
      <c r="M343" s="89">
        <f t="shared" si="79"/>
        <v>10886.635661470331</v>
      </c>
      <c r="N343" s="89">
        <f t="shared" si="80"/>
        <v>69736.48166147033</v>
      </c>
      <c r="O343" s="89">
        <f t="shared" si="81"/>
        <v>25049.023585298251</v>
      </c>
      <c r="P343" s="90">
        <f t="shared" si="75"/>
        <v>0.94940075507139476</v>
      </c>
      <c r="Q343" s="227">
        <v>-4.0062218955972639</v>
      </c>
      <c r="R343" s="90">
        <f t="shared" si="82"/>
        <v>0.14229402744618486</v>
      </c>
      <c r="S343" s="90">
        <f t="shared" si="82"/>
        <v>0.1463970950735059</v>
      </c>
      <c r="T343" s="92">
        <v>2784</v>
      </c>
      <c r="U343" s="1">
        <v>51519</v>
      </c>
      <c r="V343" s="1">
        <v>18439.15533285612</v>
      </c>
      <c r="W343" s="196"/>
      <c r="X343" s="89">
        <v>0</v>
      </c>
      <c r="Y343" s="89">
        <f t="shared" si="83"/>
        <v>0</v>
      </c>
    </row>
    <row r="344" spans="2:25">
      <c r="B344" s="200">
        <v>5544</v>
      </c>
      <c r="C344" t="s">
        <v>371</v>
      </c>
      <c r="D344" s="1">
        <v>102791.598</v>
      </c>
      <c r="E344" s="86">
        <f t="shared" si="76"/>
        <v>21370.394594594592</v>
      </c>
      <c r="F344" s="87">
        <f t="shared" si="70"/>
        <v>0.80997443653611345</v>
      </c>
      <c r="G344" s="189">
        <f t="shared" si="77"/>
        <v>3109.5273639962784</v>
      </c>
      <c r="H344" s="189">
        <f t="shared" si="71"/>
        <v>14956.826620822098</v>
      </c>
      <c r="I344" s="189">
        <f t="shared" si="72"/>
        <v>831.87670476794403</v>
      </c>
      <c r="J344" s="88">
        <f t="shared" si="73"/>
        <v>4001.3269499338107</v>
      </c>
      <c r="K344" s="189">
        <f t="shared" si="78"/>
        <v>576.0556412693544</v>
      </c>
      <c r="L344" s="88">
        <f t="shared" si="74"/>
        <v>2770.8276345055947</v>
      </c>
      <c r="M344" s="89">
        <f t="shared" si="79"/>
        <v>17727.654255327692</v>
      </c>
      <c r="N344" s="89">
        <f t="shared" si="80"/>
        <v>120519.25225532769</v>
      </c>
      <c r="O344" s="89">
        <f t="shared" si="81"/>
        <v>25055.977599860227</v>
      </c>
      <c r="P344" s="90">
        <f t="shared" si="75"/>
        <v>0.94966432409449197</v>
      </c>
      <c r="Q344" s="227">
        <v>1147.421473405946</v>
      </c>
      <c r="R344" s="90">
        <f t="shared" si="82"/>
        <v>0.17354063773675377</v>
      </c>
      <c r="S344" s="90">
        <f t="shared" si="82"/>
        <v>0.16963696825571672</v>
      </c>
      <c r="T344" s="92">
        <v>4810</v>
      </c>
      <c r="U344" s="1">
        <v>87591</v>
      </c>
      <c r="V344" s="1">
        <v>18270.963704630787</v>
      </c>
      <c r="W344" s="196"/>
      <c r="X344" s="89">
        <v>0</v>
      </c>
      <c r="Y344" s="89">
        <f t="shared" si="83"/>
        <v>0</v>
      </c>
    </row>
    <row r="345" spans="2:25">
      <c r="B345" s="200">
        <v>5546</v>
      </c>
      <c r="C345" t="s">
        <v>372</v>
      </c>
      <c r="D345" s="1">
        <v>27186.880000000001</v>
      </c>
      <c r="E345" s="86">
        <f t="shared" si="76"/>
        <v>24037.913351016799</v>
      </c>
      <c r="F345" s="87">
        <f t="shared" si="70"/>
        <v>0.91107795112582979</v>
      </c>
      <c r="G345" s="189">
        <f t="shared" si="77"/>
        <v>1455.6657350145101</v>
      </c>
      <c r="H345" s="189">
        <f t="shared" si="71"/>
        <v>1646.3579463014109</v>
      </c>
      <c r="I345" s="189">
        <f t="shared" si="72"/>
        <v>0</v>
      </c>
      <c r="J345" s="88">
        <f t="shared" si="73"/>
        <v>0</v>
      </c>
      <c r="K345" s="189">
        <f t="shared" si="78"/>
        <v>-255.82106349858964</v>
      </c>
      <c r="L345" s="88">
        <f t="shared" si="74"/>
        <v>-289.33362281690484</v>
      </c>
      <c r="M345" s="89">
        <f t="shared" si="79"/>
        <v>1357.0243234845061</v>
      </c>
      <c r="N345" s="89">
        <f t="shared" si="80"/>
        <v>28543.904323484508</v>
      </c>
      <c r="O345" s="89">
        <f t="shared" si="81"/>
        <v>25237.758022532722</v>
      </c>
      <c r="P345" s="90">
        <f t="shared" si="75"/>
        <v>0.95655411243114219</v>
      </c>
      <c r="Q345" s="227">
        <v>93.861491078283734</v>
      </c>
      <c r="R345" s="90">
        <f t="shared" si="82"/>
        <v>0.23453273998728549</v>
      </c>
      <c r="S345" s="90">
        <f t="shared" si="82"/>
        <v>0.26291280297549885</v>
      </c>
      <c r="T345" s="92">
        <v>1131</v>
      </c>
      <c r="U345" s="1">
        <v>22022</v>
      </c>
      <c r="V345" s="1">
        <v>19033.707865168541</v>
      </c>
      <c r="W345" s="196"/>
      <c r="X345" s="89">
        <v>0</v>
      </c>
      <c r="Y345" s="89">
        <f t="shared" si="83"/>
        <v>0</v>
      </c>
    </row>
    <row r="346" spans="2:25">
      <c r="B346" s="200">
        <v>5601</v>
      </c>
      <c r="C346" t="s">
        <v>373</v>
      </c>
      <c r="D346" s="1">
        <v>499376.52799999999</v>
      </c>
      <c r="E346" s="86">
        <f t="shared" si="76"/>
        <v>22826.554280751472</v>
      </c>
      <c r="F346" s="87">
        <f t="shared" si="70"/>
        <v>0.86516537445168429</v>
      </c>
      <c r="G346" s="189">
        <f t="shared" si="77"/>
        <v>2206.7083585790128</v>
      </c>
      <c r="H346" s="189">
        <f t="shared" si="71"/>
        <v>48276.158760633065</v>
      </c>
      <c r="I346" s="189">
        <f t="shared" si="72"/>
        <v>322.22081461303623</v>
      </c>
      <c r="J346" s="88">
        <f t="shared" si="73"/>
        <v>7049.2247612893934</v>
      </c>
      <c r="K346" s="189">
        <f t="shared" si="78"/>
        <v>66.399751114446588</v>
      </c>
      <c r="L346" s="88">
        <f t="shared" si="74"/>
        <v>1452.6273551307479</v>
      </c>
      <c r="M346" s="89">
        <f t="shared" si="79"/>
        <v>49728.786115763811</v>
      </c>
      <c r="N346" s="89">
        <f t="shared" si="80"/>
        <v>549105.31411576376</v>
      </c>
      <c r="O346" s="89">
        <f t="shared" si="81"/>
        <v>25099.66239044493</v>
      </c>
      <c r="P346" s="90">
        <f t="shared" si="75"/>
        <v>0.95132005223195892</v>
      </c>
      <c r="Q346" s="227">
        <v>2135.7986701687623</v>
      </c>
      <c r="R346" s="90">
        <f t="shared" si="82"/>
        <v>0.12052498861247174</v>
      </c>
      <c r="S346" s="90">
        <f t="shared" si="82"/>
        <v>0.11186892411206006</v>
      </c>
      <c r="T346" s="92">
        <v>21877</v>
      </c>
      <c r="U346" s="1">
        <v>445663</v>
      </c>
      <c r="V346" s="1">
        <v>20529.896812235118</v>
      </c>
      <c r="W346" s="196"/>
      <c r="X346" s="89">
        <v>0</v>
      </c>
      <c r="Y346" s="89">
        <f t="shared" si="83"/>
        <v>0</v>
      </c>
    </row>
    <row r="347" spans="2:25">
      <c r="B347" s="200">
        <v>5603</v>
      </c>
      <c r="C347" t="s">
        <v>374</v>
      </c>
      <c r="D347" s="1">
        <v>303603.788</v>
      </c>
      <c r="E347" s="86">
        <f t="shared" si="76"/>
        <v>26810.64888731897</v>
      </c>
      <c r="F347" s="87">
        <f t="shared" si="70"/>
        <v>1.0161693612885636</v>
      </c>
      <c r="G347" s="189">
        <f t="shared" si="77"/>
        <v>-263.43029749283573</v>
      </c>
      <c r="H347" s="189">
        <f t="shared" si="71"/>
        <v>-2983.0846888088718</v>
      </c>
      <c r="I347" s="189">
        <f t="shared" si="72"/>
        <v>0</v>
      </c>
      <c r="J347" s="88">
        <f t="shared" si="73"/>
        <v>0</v>
      </c>
      <c r="K347" s="189">
        <f t="shared" si="78"/>
        <v>-255.82106349858964</v>
      </c>
      <c r="L347" s="88">
        <f t="shared" si="74"/>
        <v>-2896.917723058029</v>
      </c>
      <c r="M347" s="89">
        <f t="shared" si="79"/>
        <v>-5880.0024118669007</v>
      </c>
      <c r="N347" s="89">
        <f t="shared" si="80"/>
        <v>297723.78558813309</v>
      </c>
      <c r="O347" s="89">
        <f t="shared" si="81"/>
        <v>26291.397526327542</v>
      </c>
      <c r="P347" s="90">
        <f t="shared" si="75"/>
        <v>0.99648884829298079</v>
      </c>
      <c r="Q347" s="227">
        <v>1219.3629128121102</v>
      </c>
      <c r="R347" s="90">
        <f t="shared" si="82"/>
        <v>0.20315840199097246</v>
      </c>
      <c r="S347" s="90">
        <f t="shared" si="82"/>
        <v>0.20464588147065049</v>
      </c>
      <c r="T347" s="92">
        <v>11324</v>
      </c>
      <c r="U347" s="1">
        <v>252339</v>
      </c>
      <c r="V347" s="1">
        <v>22256.041629917094</v>
      </c>
      <c r="W347" s="196"/>
      <c r="X347" s="89">
        <v>0</v>
      </c>
      <c r="Y347" s="89">
        <f t="shared" si="83"/>
        <v>0</v>
      </c>
    </row>
    <row r="348" spans="2:25">
      <c r="B348" s="200">
        <v>5605</v>
      </c>
      <c r="C348" t="s">
        <v>375</v>
      </c>
      <c r="D348" s="1">
        <v>231474.20499999999</v>
      </c>
      <c r="E348" s="86">
        <f t="shared" si="76"/>
        <v>23233.384020877245</v>
      </c>
      <c r="F348" s="87">
        <f t="shared" si="70"/>
        <v>0.88058491610150746</v>
      </c>
      <c r="G348" s="189">
        <f t="shared" si="77"/>
        <v>1954.4739197010335</v>
      </c>
      <c r="H348" s="189">
        <f t="shared" si="71"/>
        <v>19472.423661981396</v>
      </c>
      <c r="I348" s="189">
        <f t="shared" si="72"/>
        <v>179.8304055690156</v>
      </c>
      <c r="J348" s="88">
        <f t="shared" si="73"/>
        <v>1791.6503306841023</v>
      </c>
      <c r="K348" s="189">
        <f t="shared" si="78"/>
        <v>-75.990657929574041</v>
      </c>
      <c r="L348" s="88">
        <f t="shared" si="74"/>
        <v>-757.0949249523461</v>
      </c>
      <c r="M348" s="89">
        <f t="shared" si="79"/>
        <v>18715.328737029049</v>
      </c>
      <c r="N348" s="89">
        <f t="shared" si="80"/>
        <v>250189.53373702904</v>
      </c>
      <c r="O348" s="89">
        <f t="shared" si="81"/>
        <v>25111.867282648702</v>
      </c>
      <c r="P348" s="90">
        <f t="shared" si="75"/>
        <v>0.95178263848145361</v>
      </c>
      <c r="Q348" s="227">
        <v>2023.2703071170872</v>
      </c>
      <c r="R348" s="90">
        <f t="shared" si="82"/>
        <v>0.16183246165274648</v>
      </c>
      <c r="S348" s="90">
        <f t="shared" si="82"/>
        <v>0.17349393371590752</v>
      </c>
      <c r="T348" s="92">
        <v>9963</v>
      </c>
      <c r="U348" s="1">
        <v>199232</v>
      </c>
      <c r="V348" s="1">
        <v>19798.469641260064</v>
      </c>
      <c r="W348" s="196"/>
      <c r="X348" s="89">
        <v>0</v>
      </c>
      <c r="Y348" s="89">
        <f t="shared" si="83"/>
        <v>0</v>
      </c>
    </row>
    <row r="349" spans="2:25">
      <c r="B349" s="200">
        <v>5607</v>
      </c>
      <c r="C349" t="s">
        <v>376</v>
      </c>
      <c r="D349" s="1">
        <v>128608.476</v>
      </c>
      <c r="E349" s="86">
        <f t="shared" si="76"/>
        <v>22262.156136402977</v>
      </c>
      <c r="F349" s="87">
        <f t="shared" si="70"/>
        <v>0.84377372129679451</v>
      </c>
      <c r="G349" s="189">
        <f t="shared" si="77"/>
        <v>2556.6352080750803</v>
      </c>
      <c r="H349" s="189">
        <f t="shared" si="71"/>
        <v>14769.681597049739</v>
      </c>
      <c r="I349" s="189">
        <f t="shared" si="72"/>
        <v>519.76016513500963</v>
      </c>
      <c r="J349" s="88">
        <f t="shared" si="73"/>
        <v>3002.6544739849505</v>
      </c>
      <c r="K349" s="189">
        <f t="shared" si="78"/>
        <v>263.93910163641999</v>
      </c>
      <c r="L349" s="88">
        <f t="shared" si="74"/>
        <v>1524.7761901535982</v>
      </c>
      <c r="M349" s="89">
        <f t="shared" si="79"/>
        <v>16294.457787203337</v>
      </c>
      <c r="N349" s="89">
        <f t="shared" si="80"/>
        <v>144902.93378720334</v>
      </c>
      <c r="O349" s="89">
        <f t="shared" si="81"/>
        <v>25082.730446114478</v>
      </c>
      <c r="P349" s="90">
        <f t="shared" si="75"/>
        <v>0.95067830263731234</v>
      </c>
      <c r="Q349" s="227">
        <v>1320.9205960449144</v>
      </c>
      <c r="R349" s="90">
        <f t="shared" si="82"/>
        <v>0.1627306638700286</v>
      </c>
      <c r="S349" s="90">
        <f t="shared" si="82"/>
        <v>0.16876873205699444</v>
      </c>
      <c r="T349" s="92">
        <v>5777</v>
      </c>
      <c r="U349" s="1">
        <v>110609</v>
      </c>
      <c r="V349" s="1">
        <v>19047.528844498018</v>
      </c>
      <c r="W349" s="196"/>
      <c r="X349" s="89">
        <v>0</v>
      </c>
      <c r="Y349" s="89">
        <f t="shared" si="83"/>
        <v>0</v>
      </c>
    </row>
    <row r="350" spans="2:25">
      <c r="B350" s="200">
        <v>5610</v>
      </c>
      <c r="C350" t="s">
        <v>377</v>
      </c>
      <c r="D350" s="1">
        <v>50579.563999999998</v>
      </c>
      <c r="E350" s="86">
        <f t="shared" si="76"/>
        <v>20039.446909667196</v>
      </c>
      <c r="F350" s="87">
        <f t="shared" si="70"/>
        <v>0.75952924721654935</v>
      </c>
      <c r="G350" s="189">
        <f t="shared" si="77"/>
        <v>3934.714928651264</v>
      </c>
      <c r="H350" s="189">
        <f t="shared" si="71"/>
        <v>9931.2204799157898</v>
      </c>
      <c r="I350" s="189">
        <f t="shared" si="72"/>
        <v>1297.7083944925325</v>
      </c>
      <c r="J350" s="88">
        <f t="shared" si="73"/>
        <v>3275.4159876991521</v>
      </c>
      <c r="K350" s="189">
        <f t="shared" si="78"/>
        <v>1041.8873309939429</v>
      </c>
      <c r="L350" s="88">
        <f t="shared" si="74"/>
        <v>2629.7236234287116</v>
      </c>
      <c r="M350" s="89">
        <f t="shared" si="79"/>
        <v>12560.944103344502</v>
      </c>
      <c r="N350" s="89">
        <f t="shared" si="80"/>
        <v>63140.508103344502</v>
      </c>
      <c r="O350" s="89">
        <f t="shared" si="81"/>
        <v>25016.049169312402</v>
      </c>
      <c r="P350" s="90">
        <f t="shared" si="75"/>
        <v>0.94815096841490498</v>
      </c>
      <c r="Q350" s="227">
        <v>572.84846629865751</v>
      </c>
      <c r="R350" s="90">
        <f t="shared" si="82"/>
        <v>0.1319643712373833</v>
      </c>
      <c r="S350" s="90">
        <f t="shared" si="82"/>
        <v>0.15035206506493207</v>
      </c>
      <c r="T350" s="92">
        <v>2524</v>
      </c>
      <c r="U350" s="1">
        <v>44683</v>
      </c>
      <c r="V350" s="1">
        <v>17420.27290448343</v>
      </c>
      <c r="W350" s="196"/>
      <c r="X350" s="89">
        <v>0</v>
      </c>
      <c r="Y350" s="89">
        <f t="shared" si="83"/>
        <v>0</v>
      </c>
    </row>
    <row r="351" spans="2:25">
      <c r="B351" s="200">
        <v>5612</v>
      </c>
      <c r="C351" t="s">
        <v>378</v>
      </c>
      <c r="D351" s="1">
        <v>50073.177000000003</v>
      </c>
      <c r="E351" s="86">
        <f t="shared" si="76"/>
        <v>17557.214936886397</v>
      </c>
      <c r="F351" s="87">
        <f t="shared" si="70"/>
        <v>0.66544841802991384</v>
      </c>
      <c r="G351" s="189">
        <f t="shared" si="77"/>
        <v>5473.6987517753596</v>
      </c>
      <c r="H351" s="189">
        <f t="shared" si="71"/>
        <v>15610.988840063326</v>
      </c>
      <c r="I351" s="189">
        <f t="shared" si="72"/>
        <v>2166.4895849658124</v>
      </c>
      <c r="J351" s="88">
        <f t="shared" si="73"/>
        <v>6178.8282963224965</v>
      </c>
      <c r="K351" s="189">
        <f t="shared" si="78"/>
        <v>1910.6685214672227</v>
      </c>
      <c r="L351" s="88">
        <f t="shared" si="74"/>
        <v>5449.2266232245192</v>
      </c>
      <c r="M351" s="89">
        <f t="shared" si="79"/>
        <v>21060.215463287845</v>
      </c>
      <c r="N351" s="89">
        <f t="shared" si="80"/>
        <v>71133.392463287848</v>
      </c>
      <c r="O351" s="89">
        <f t="shared" si="81"/>
        <v>24941.582210128978</v>
      </c>
      <c r="P351" s="90">
        <f t="shared" si="75"/>
        <v>0.94532854353930584</v>
      </c>
      <c r="Q351" s="227">
        <v>244.66897073048676</v>
      </c>
      <c r="R351" s="90">
        <f t="shared" si="82"/>
        <v>0.15490409853080248</v>
      </c>
      <c r="S351" s="90">
        <f t="shared" si="82"/>
        <v>0.15328431718643964</v>
      </c>
      <c r="T351" s="92">
        <v>2852</v>
      </c>
      <c r="U351" s="1">
        <v>43357</v>
      </c>
      <c r="V351" s="1">
        <v>15223.665730337078</v>
      </c>
      <c r="W351" s="196"/>
      <c r="X351" s="89">
        <v>0</v>
      </c>
      <c r="Y351" s="89">
        <f t="shared" si="83"/>
        <v>0</v>
      </c>
    </row>
    <row r="352" spans="2:25">
      <c r="B352" s="200">
        <v>5614</v>
      </c>
      <c r="C352" t="s">
        <v>379</v>
      </c>
      <c r="D352" s="1">
        <v>16723.972000000002</v>
      </c>
      <c r="E352" s="86">
        <f t="shared" si="76"/>
        <v>19356.449074074073</v>
      </c>
      <c r="F352" s="87">
        <f t="shared" si="70"/>
        <v>0.73364246330195315</v>
      </c>
      <c r="G352" s="189">
        <f t="shared" si="77"/>
        <v>4358.173586719</v>
      </c>
      <c r="H352" s="189">
        <f t="shared" si="71"/>
        <v>3765.461978925216</v>
      </c>
      <c r="I352" s="189">
        <f t="shared" si="72"/>
        <v>1536.7576369501257</v>
      </c>
      <c r="J352" s="88">
        <f t="shared" si="73"/>
        <v>1327.7585983249087</v>
      </c>
      <c r="K352" s="189">
        <f t="shared" si="78"/>
        <v>1280.9365734515361</v>
      </c>
      <c r="L352" s="88">
        <f t="shared" si="74"/>
        <v>1106.7291994621271</v>
      </c>
      <c r="M352" s="89">
        <f t="shared" si="79"/>
        <v>4872.1911783873429</v>
      </c>
      <c r="N352" s="89">
        <f t="shared" si="80"/>
        <v>21596.163178387345</v>
      </c>
      <c r="O352" s="89">
        <f t="shared" si="81"/>
        <v>24995.559234244614</v>
      </c>
      <c r="P352" s="90">
        <f t="shared" si="75"/>
        <v>0.94737436489746729</v>
      </c>
      <c r="Q352" s="227">
        <v>186.704826308257</v>
      </c>
      <c r="R352" s="90">
        <f t="shared" si="82"/>
        <v>2.2622722269781188E-2</v>
      </c>
      <c r="S352" s="90">
        <f t="shared" si="82"/>
        <v>2.2622722269781029E-2</v>
      </c>
      <c r="T352" s="92">
        <v>864</v>
      </c>
      <c r="U352" s="1">
        <v>16354</v>
      </c>
      <c r="V352" s="1">
        <v>18928.240740740741</v>
      </c>
      <c r="W352" s="196"/>
      <c r="X352" s="89">
        <v>0</v>
      </c>
      <c r="Y352" s="89">
        <f t="shared" si="83"/>
        <v>0</v>
      </c>
    </row>
    <row r="353" spans="2:28">
      <c r="B353" s="200">
        <v>5616</v>
      </c>
      <c r="C353" t="s">
        <v>380</v>
      </c>
      <c r="D353" s="1">
        <v>20098.956999999999</v>
      </c>
      <c r="E353" s="86">
        <f t="shared" si="76"/>
        <v>20572.115660184234</v>
      </c>
      <c r="F353" s="87">
        <f t="shared" si="70"/>
        <v>0.77971830217997828</v>
      </c>
      <c r="G353" s="189">
        <f t="shared" si="77"/>
        <v>3604.4603033307008</v>
      </c>
      <c r="H353" s="189">
        <f t="shared" si="71"/>
        <v>3521.5577163540943</v>
      </c>
      <c r="I353" s="189">
        <f t="shared" si="72"/>
        <v>1111.2743318115695</v>
      </c>
      <c r="J353" s="88">
        <f t="shared" si="73"/>
        <v>1085.7150221799034</v>
      </c>
      <c r="K353" s="189">
        <f t="shared" si="78"/>
        <v>855.45326831297984</v>
      </c>
      <c r="L353" s="88">
        <f t="shared" si="74"/>
        <v>835.77784314178132</v>
      </c>
      <c r="M353" s="89">
        <f t="shared" si="79"/>
        <v>4357.3355594958757</v>
      </c>
      <c r="N353" s="89">
        <f t="shared" si="80"/>
        <v>24456.292559495872</v>
      </c>
      <c r="O353" s="89">
        <f t="shared" si="81"/>
        <v>25032.029231827913</v>
      </c>
      <c r="P353" s="90">
        <f t="shared" si="75"/>
        <v>0.94875664006380778</v>
      </c>
      <c r="Q353" s="227">
        <v>-3.6315534454024601</v>
      </c>
      <c r="R353" s="90">
        <f t="shared" si="82"/>
        <v>0.17263459743290541</v>
      </c>
      <c r="S353" s="90">
        <f t="shared" si="82"/>
        <v>0.17503507767330004</v>
      </c>
      <c r="T353" s="92">
        <v>977</v>
      </c>
      <c r="U353" s="1">
        <v>17140</v>
      </c>
      <c r="V353" s="1">
        <v>17507.660878447397</v>
      </c>
      <c r="W353" s="196"/>
      <c r="X353" s="89">
        <v>0</v>
      </c>
      <c r="Y353" s="89">
        <f t="shared" si="83"/>
        <v>0</v>
      </c>
    </row>
    <row r="354" spans="2:28">
      <c r="B354" s="200">
        <v>5618</v>
      </c>
      <c r="C354" t="s">
        <v>381</v>
      </c>
      <c r="D354" s="1">
        <v>26977.055</v>
      </c>
      <c r="E354" s="86">
        <f t="shared" si="76"/>
        <v>24569.266848816027</v>
      </c>
      <c r="F354" s="87">
        <f t="shared" si="70"/>
        <v>0.93121715576598574</v>
      </c>
      <c r="G354" s="189">
        <f t="shared" si="77"/>
        <v>1126.226566378989</v>
      </c>
      <c r="H354" s="189">
        <f t="shared" si="71"/>
        <v>1236.59676988413</v>
      </c>
      <c r="I354" s="189">
        <f t="shared" si="72"/>
        <v>0</v>
      </c>
      <c r="J354" s="88">
        <f t="shared" si="73"/>
        <v>0</v>
      </c>
      <c r="K354" s="189">
        <f t="shared" si="78"/>
        <v>-255.82106349858964</v>
      </c>
      <c r="L354" s="88">
        <f t="shared" si="74"/>
        <v>-280.89152772145144</v>
      </c>
      <c r="M354" s="89">
        <f t="shared" si="79"/>
        <v>955.70524216267859</v>
      </c>
      <c r="N354" s="89">
        <f t="shared" si="80"/>
        <v>27932.76024216268</v>
      </c>
      <c r="O354" s="89">
        <f t="shared" si="81"/>
        <v>25439.67235169643</v>
      </c>
      <c r="P354" s="90">
        <f t="shared" si="75"/>
        <v>0.96420701019440147</v>
      </c>
      <c r="Q354" s="227">
        <v>-190.50929513354731</v>
      </c>
      <c r="R354" s="90">
        <f t="shared" si="82"/>
        <v>0.12371620777273297</v>
      </c>
      <c r="S354" s="90">
        <f t="shared" si="82"/>
        <v>0.13906752208656811</v>
      </c>
      <c r="T354" s="92">
        <v>1098</v>
      </c>
      <c r="U354" s="1">
        <v>24007</v>
      </c>
      <c r="V354" s="1">
        <v>21569.631626235398</v>
      </c>
      <c r="W354" s="196"/>
      <c r="X354" s="89">
        <v>0</v>
      </c>
      <c r="Y354" s="89">
        <f t="shared" si="83"/>
        <v>0</v>
      </c>
    </row>
    <row r="355" spans="2:28">
      <c r="B355" s="200">
        <v>5620</v>
      </c>
      <c r="C355" t="s">
        <v>382</v>
      </c>
      <c r="D355" s="1">
        <v>68726.637000000002</v>
      </c>
      <c r="E355" s="86">
        <f t="shared" si="76"/>
        <v>23249.877198917457</v>
      </c>
      <c r="F355" s="87">
        <f t="shared" si="70"/>
        <v>0.88121003570473599</v>
      </c>
      <c r="G355" s="189">
        <f t="shared" si="77"/>
        <v>1944.2481493161026</v>
      </c>
      <c r="H355" s="189">
        <f t="shared" si="71"/>
        <v>5747.1975293783989</v>
      </c>
      <c r="I355" s="189">
        <f t="shared" si="72"/>
        <v>174.05779325494166</v>
      </c>
      <c r="J355" s="88">
        <f t="shared" si="73"/>
        <v>514.51483686160759</v>
      </c>
      <c r="K355" s="189">
        <f t="shared" si="78"/>
        <v>-81.76327024364798</v>
      </c>
      <c r="L355" s="88">
        <f t="shared" si="74"/>
        <v>-241.69222684022341</v>
      </c>
      <c r="M355" s="89">
        <f t="shared" si="79"/>
        <v>5505.5053025381758</v>
      </c>
      <c r="N355" s="89">
        <f t="shared" si="80"/>
        <v>74232.142302538181</v>
      </c>
      <c r="O355" s="89">
        <f t="shared" si="81"/>
        <v>25112.36207798991</v>
      </c>
      <c r="P355" s="90">
        <f t="shared" si="75"/>
        <v>0.9518013920695505</v>
      </c>
      <c r="Q355" s="227">
        <v>38.277199452792956</v>
      </c>
      <c r="R355" s="90">
        <f t="shared" si="82"/>
        <v>0.10565866567994985</v>
      </c>
      <c r="S355" s="90">
        <f t="shared" si="82"/>
        <v>0.10378847172582277</v>
      </c>
      <c r="T355" s="92">
        <v>2956</v>
      </c>
      <c r="U355" s="1">
        <v>62159</v>
      </c>
      <c r="V355" s="1">
        <v>21063.707217892239</v>
      </c>
      <c r="W355" s="196"/>
      <c r="X355" s="89">
        <v>0</v>
      </c>
      <c r="Y355" s="89">
        <f t="shared" si="83"/>
        <v>0</v>
      </c>
    </row>
    <row r="356" spans="2:28">
      <c r="B356" s="200">
        <v>5622</v>
      </c>
      <c r="C356" t="s">
        <v>383</v>
      </c>
      <c r="D356" s="1">
        <v>90200.733999999997</v>
      </c>
      <c r="E356" s="86">
        <f t="shared" si="76"/>
        <v>23152.13911704312</v>
      </c>
      <c r="F356" s="87">
        <f t="shared" si="70"/>
        <v>0.87750559555301744</v>
      </c>
      <c r="G356" s="189">
        <f t="shared" si="77"/>
        <v>2004.8457600781915</v>
      </c>
      <c r="H356" s="189">
        <f t="shared" si="71"/>
        <v>7810.8790812646339</v>
      </c>
      <c r="I356" s="189">
        <f t="shared" si="72"/>
        <v>208.26612191095955</v>
      </c>
      <c r="J356" s="88">
        <f t="shared" si="73"/>
        <v>811.40481096509848</v>
      </c>
      <c r="K356" s="189">
        <f t="shared" si="78"/>
        <v>-47.554941587630083</v>
      </c>
      <c r="L356" s="88">
        <f t="shared" si="74"/>
        <v>-185.27405242540681</v>
      </c>
      <c r="M356" s="89">
        <f t="shared" si="79"/>
        <v>7625.6050288392271</v>
      </c>
      <c r="N356" s="89">
        <f t="shared" si="80"/>
        <v>97826.339028839226</v>
      </c>
      <c r="O356" s="89">
        <f t="shared" si="81"/>
        <v>25109.429935533684</v>
      </c>
      <c r="P356" s="90">
        <f t="shared" si="75"/>
        <v>0.95169025886499914</v>
      </c>
      <c r="Q356" s="227">
        <v>514.59979751965966</v>
      </c>
      <c r="R356" s="90">
        <f t="shared" si="82"/>
        <v>0.16823683153954744</v>
      </c>
      <c r="S356" s="90">
        <f t="shared" si="82"/>
        <v>0.16613784339253082</v>
      </c>
      <c r="T356" s="92">
        <v>3896</v>
      </c>
      <c r="U356" s="1">
        <v>77211</v>
      </c>
      <c r="V356" s="1">
        <v>19853.68989457444</v>
      </c>
      <c r="W356" s="196"/>
      <c r="X356" s="89">
        <v>0</v>
      </c>
      <c r="Y356" s="89">
        <f t="shared" si="83"/>
        <v>0</v>
      </c>
    </row>
    <row r="357" spans="2:28">
      <c r="B357" s="200">
        <v>5624</v>
      </c>
      <c r="C357" t="s">
        <v>384</v>
      </c>
      <c r="D357" s="1">
        <v>29677.812999999998</v>
      </c>
      <c r="E357" s="86">
        <f t="shared" si="76"/>
        <v>23972.385298869143</v>
      </c>
      <c r="F357" s="87">
        <f t="shared" si="70"/>
        <v>0.90859432608649471</v>
      </c>
      <c r="G357" s="189">
        <f t="shared" si="77"/>
        <v>1496.293127346057</v>
      </c>
      <c r="H357" s="189">
        <f t="shared" si="71"/>
        <v>1852.4108916544185</v>
      </c>
      <c r="I357" s="189">
        <f t="shared" si="72"/>
        <v>0</v>
      </c>
      <c r="J357" s="88">
        <f t="shared" si="73"/>
        <v>0</v>
      </c>
      <c r="K357" s="189">
        <f t="shared" si="78"/>
        <v>-255.82106349858964</v>
      </c>
      <c r="L357" s="88">
        <f t="shared" si="74"/>
        <v>-316.706476611254</v>
      </c>
      <c r="M357" s="89">
        <f t="shared" si="79"/>
        <v>1535.7044150431645</v>
      </c>
      <c r="N357" s="89">
        <f t="shared" si="80"/>
        <v>31213.517415043163</v>
      </c>
      <c r="O357" s="89">
        <f t="shared" si="81"/>
        <v>25212.857362716608</v>
      </c>
      <c r="P357" s="90">
        <f t="shared" si="75"/>
        <v>0.95561033491619463</v>
      </c>
      <c r="Q357" s="227">
        <v>-294.22846419427265</v>
      </c>
      <c r="R357" s="90">
        <f t="shared" si="82"/>
        <v>0.14431513398881812</v>
      </c>
      <c r="S357" s="90">
        <f t="shared" si="82"/>
        <v>0.12305564442359769</v>
      </c>
      <c r="T357" s="92">
        <v>1238</v>
      </c>
      <c r="U357" s="1">
        <v>25935</v>
      </c>
      <c r="V357" s="1">
        <v>21345.679012345681</v>
      </c>
      <c r="W357" s="196"/>
      <c r="X357" s="89">
        <v>0</v>
      </c>
      <c r="Y357" s="89">
        <f t="shared" si="83"/>
        <v>0</v>
      </c>
    </row>
    <row r="358" spans="2:28">
      <c r="B358" s="200">
        <v>5626</v>
      </c>
      <c r="C358" t="s">
        <v>385</v>
      </c>
      <c r="D358" s="1">
        <v>22240.092000000001</v>
      </c>
      <c r="E358" s="86">
        <f t="shared" si="76"/>
        <v>21160.886774500475</v>
      </c>
      <c r="F358" s="87">
        <f t="shared" si="70"/>
        <v>0.8020337325037431</v>
      </c>
      <c r="G358" s="189">
        <f t="shared" si="77"/>
        <v>3239.4222124546309</v>
      </c>
      <c r="H358" s="189">
        <f t="shared" si="71"/>
        <v>3404.6327452898172</v>
      </c>
      <c r="I358" s="189">
        <f t="shared" si="72"/>
        <v>905.20444180088498</v>
      </c>
      <c r="J358" s="88">
        <f t="shared" si="73"/>
        <v>951.36986833273011</v>
      </c>
      <c r="K358" s="189">
        <f t="shared" si="78"/>
        <v>649.38337830229534</v>
      </c>
      <c r="L358" s="88">
        <f t="shared" si="74"/>
        <v>682.50193059571234</v>
      </c>
      <c r="M358" s="89">
        <f t="shared" si="79"/>
        <v>4087.1346758855298</v>
      </c>
      <c r="N358" s="89">
        <f t="shared" si="80"/>
        <v>26327.226675885529</v>
      </c>
      <c r="O358" s="89">
        <f t="shared" si="81"/>
        <v>25049.692365257404</v>
      </c>
      <c r="P358" s="90">
        <f t="shared" si="75"/>
        <v>0.94942610297352092</v>
      </c>
      <c r="Q358" s="227">
        <v>-216.47495646993093</v>
      </c>
      <c r="R358" s="90">
        <f t="shared" si="82"/>
        <v>0.18556916679993607</v>
      </c>
      <c r="S358" s="90">
        <f t="shared" si="82"/>
        <v>0.2070019110142069</v>
      </c>
      <c r="T358" s="92">
        <v>1051</v>
      </c>
      <c r="U358" s="1">
        <v>18759</v>
      </c>
      <c r="V358" s="1">
        <v>17531.775700934581</v>
      </c>
      <c r="W358" s="196"/>
      <c r="X358" s="89">
        <v>0</v>
      </c>
      <c r="Y358" s="89">
        <f t="shared" si="83"/>
        <v>0</v>
      </c>
    </row>
    <row r="359" spans="2:28">
      <c r="B359" s="200">
        <v>5628</v>
      </c>
      <c r="C359" t="s">
        <v>386</v>
      </c>
      <c r="D359" s="1">
        <v>60755.832000000002</v>
      </c>
      <c r="E359" s="86">
        <f t="shared" si="76"/>
        <v>21714.02144388849</v>
      </c>
      <c r="F359" s="87">
        <f t="shared" si="70"/>
        <v>0.82299848072975246</v>
      </c>
      <c r="G359" s="189">
        <f t="shared" si="77"/>
        <v>2896.4787174340618</v>
      </c>
      <c r="H359" s="189">
        <f t="shared" si="71"/>
        <v>8104.3474513805049</v>
      </c>
      <c r="I359" s="189">
        <f t="shared" si="72"/>
        <v>711.60730751507981</v>
      </c>
      <c r="J359" s="88">
        <f t="shared" si="73"/>
        <v>1991.0772464271934</v>
      </c>
      <c r="K359" s="189">
        <f t="shared" si="78"/>
        <v>455.78624401649017</v>
      </c>
      <c r="L359" s="88">
        <f t="shared" si="74"/>
        <v>1275.2899107581395</v>
      </c>
      <c r="M359" s="89">
        <f t="shared" si="79"/>
        <v>9379.6373621386447</v>
      </c>
      <c r="N359" s="89">
        <f t="shared" si="80"/>
        <v>70135.469362138654</v>
      </c>
      <c r="O359" s="89">
        <f t="shared" si="81"/>
        <v>25066.286405339044</v>
      </c>
      <c r="P359" s="90">
        <f t="shared" si="75"/>
        <v>0.95005504542030117</v>
      </c>
      <c r="Q359" s="227">
        <v>146.56443158624461</v>
      </c>
      <c r="R359" s="90">
        <f t="shared" si="82"/>
        <v>0.15072222432667909</v>
      </c>
      <c r="S359" s="90">
        <f t="shared" si="82"/>
        <v>0.15442361818620015</v>
      </c>
      <c r="T359" s="92">
        <v>2798</v>
      </c>
      <c r="U359" s="1">
        <v>52798</v>
      </c>
      <c r="V359" s="1">
        <v>18809.405058781616</v>
      </c>
      <c r="W359" s="196"/>
      <c r="X359" s="89">
        <v>0</v>
      </c>
      <c r="Y359" s="89">
        <f t="shared" si="83"/>
        <v>0</v>
      </c>
    </row>
    <row r="360" spans="2:28">
      <c r="B360" s="200">
        <v>5630</v>
      </c>
      <c r="C360" t="s">
        <v>387</v>
      </c>
      <c r="D360" s="1">
        <v>19551.53</v>
      </c>
      <c r="E360" s="86">
        <f t="shared" si="76"/>
        <v>21968.011235955055</v>
      </c>
      <c r="F360" s="87">
        <f t="shared" si="70"/>
        <v>0.83262512743505368</v>
      </c>
      <c r="G360" s="189">
        <f t="shared" si="77"/>
        <v>2739.0050463527919</v>
      </c>
      <c r="H360" s="189">
        <f t="shared" si="71"/>
        <v>2437.7144912539848</v>
      </c>
      <c r="I360" s="189">
        <f t="shared" si="72"/>
        <v>622.71088029178225</v>
      </c>
      <c r="J360" s="88">
        <f t="shared" si="73"/>
        <v>554.21268345968622</v>
      </c>
      <c r="K360" s="189">
        <f t="shared" si="78"/>
        <v>366.88981679319261</v>
      </c>
      <c r="L360" s="88">
        <f t="shared" si="74"/>
        <v>326.53193694594142</v>
      </c>
      <c r="M360" s="89">
        <f t="shared" si="79"/>
        <v>2764.2464281999264</v>
      </c>
      <c r="N360" s="89">
        <f t="shared" si="80"/>
        <v>22315.776428199926</v>
      </c>
      <c r="O360" s="89">
        <f t="shared" si="81"/>
        <v>25073.906099101041</v>
      </c>
      <c r="P360" s="90">
        <f t="shared" si="75"/>
        <v>0.95034384482146017</v>
      </c>
      <c r="Q360" s="227">
        <v>162.69222848883101</v>
      </c>
      <c r="R360" s="90">
        <f t="shared" si="82"/>
        <v>0.18043410010263833</v>
      </c>
      <c r="S360" s="90">
        <f t="shared" si="82"/>
        <v>0.18308676100174534</v>
      </c>
      <c r="T360" s="92">
        <v>890</v>
      </c>
      <c r="U360" s="1">
        <v>16563</v>
      </c>
      <c r="V360" s="1">
        <v>18568.385650224216</v>
      </c>
      <c r="W360" s="196"/>
      <c r="X360" s="89">
        <v>0</v>
      </c>
      <c r="Y360" s="89">
        <f t="shared" si="83"/>
        <v>0</v>
      </c>
    </row>
    <row r="361" spans="2:28">
      <c r="B361" s="200">
        <v>5632</v>
      </c>
      <c r="C361" t="s">
        <v>388</v>
      </c>
      <c r="D361" s="1">
        <v>45926.345000000001</v>
      </c>
      <c r="E361" s="86">
        <f t="shared" si="76"/>
        <v>21797.031324157568</v>
      </c>
      <c r="F361" s="87">
        <f t="shared" si="70"/>
        <v>0.82614469689811854</v>
      </c>
      <c r="G361" s="189">
        <f t="shared" si="77"/>
        <v>2845.0125916672337</v>
      </c>
      <c r="H361" s="189">
        <f t="shared" si="71"/>
        <v>5994.4415306428618</v>
      </c>
      <c r="I361" s="189">
        <f t="shared" si="72"/>
        <v>682.55384942090268</v>
      </c>
      <c r="J361" s="88">
        <f t="shared" si="73"/>
        <v>1438.1409607298419</v>
      </c>
      <c r="K361" s="189">
        <f t="shared" si="78"/>
        <v>426.73278592231304</v>
      </c>
      <c r="L361" s="88">
        <f t="shared" si="74"/>
        <v>899.12597993831355</v>
      </c>
      <c r="M361" s="89">
        <f t="shared" si="79"/>
        <v>6893.5675105811752</v>
      </c>
      <c r="N361" s="89">
        <f t="shared" si="80"/>
        <v>52819.912510581176</v>
      </c>
      <c r="O361" s="89">
        <f t="shared" si="81"/>
        <v>25068.77670174712</v>
      </c>
      <c r="P361" s="90">
        <f t="shared" si="75"/>
        <v>0.95014943190535228</v>
      </c>
      <c r="Q361" s="227">
        <v>158.46541901795354</v>
      </c>
      <c r="R361" s="90">
        <f t="shared" si="82"/>
        <v>0.16914477368769415</v>
      </c>
      <c r="S361" s="90">
        <f t="shared" si="82"/>
        <v>0.17247408960707047</v>
      </c>
      <c r="T361" s="92">
        <v>2107</v>
      </c>
      <c r="U361" s="1">
        <v>39282</v>
      </c>
      <c r="V361" s="1">
        <v>18590.629436819687</v>
      </c>
      <c r="W361" s="196"/>
      <c r="X361" s="89">
        <v>0</v>
      </c>
      <c r="Y361" s="89">
        <f t="shared" si="83"/>
        <v>0</v>
      </c>
    </row>
    <row r="362" spans="2:28">
      <c r="B362" s="200">
        <v>5634</v>
      </c>
      <c r="C362" t="s">
        <v>389</v>
      </c>
      <c r="D362" s="1">
        <v>38361.601000000002</v>
      </c>
      <c r="E362" s="86">
        <f t="shared" si="76"/>
        <v>19354.995459132191</v>
      </c>
      <c r="F362" s="87">
        <f t="shared" si="70"/>
        <v>0.73358736881418973</v>
      </c>
      <c r="G362" s="189">
        <f t="shared" si="77"/>
        <v>4359.0748279829668</v>
      </c>
      <c r="H362" s="189">
        <f t="shared" si="71"/>
        <v>8639.686309062241</v>
      </c>
      <c r="I362" s="189">
        <f t="shared" si="72"/>
        <v>1537.2664021797846</v>
      </c>
      <c r="J362" s="88">
        <f t="shared" si="73"/>
        <v>3046.8620091203329</v>
      </c>
      <c r="K362" s="189">
        <f t="shared" si="78"/>
        <v>1281.4453386811949</v>
      </c>
      <c r="L362" s="88">
        <f t="shared" si="74"/>
        <v>2539.8246612661287</v>
      </c>
      <c r="M362" s="89">
        <f t="shared" si="79"/>
        <v>11179.510970328371</v>
      </c>
      <c r="N362" s="89">
        <f t="shared" si="80"/>
        <v>49541.111970328377</v>
      </c>
      <c r="O362" s="89">
        <f t="shared" si="81"/>
        <v>24995.515625796354</v>
      </c>
      <c r="P362" s="90">
        <f t="shared" si="75"/>
        <v>0.94737271206283424</v>
      </c>
      <c r="Q362" s="227">
        <v>42.929500072874362</v>
      </c>
      <c r="R362" s="90">
        <f t="shared" si="82"/>
        <v>0.13144376935555235</v>
      </c>
      <c r="S362" s="90">
        <f t="shared" si="82"/>
        <v>0.12573517314286048</v>
      </c>
      <c r="T362" s="92">
        <v>1982</v>
      </c>
      <c r="U362" s="1">
        <v>33905</v>
      </c>
      <c r="V362" s="1">
        <v>17193.204868154156</v>
      </c>
      <c r="W362" s="196"/>
      <c r="X362" s="89">
        <v>0</v>
      </c>
      <c r="Y362" s="89">
        <f t="shared" si="83"/>
        <v>0</v>
      </c>
    </row>
    <row r="363" spans="2:28">
      <c r="B363" s="200">
        <v>5636</v>
      </c>
      <c r="C363" t="s">
        <v>390</v>
      </c>
      <c r="D363" s="1">
        <v>17314.138999999999</v>
      </c>
      <c r="E363" s="86">
        <f t="shared" ref="E363" si="84">D363/T363*1000</f>
        <v>19947.164746543778</v>
      </c>
      <c r="F363" s="87">
        <f t="shared" ref="F363" si="85">E363/E$365</f>
        <v>0.75603159569928957</v>
      </c>
      <c r="G363" s="189">
        <f t="shared" si="77"/>
        <v>3991.929869787783</v>
      </c>
      <c r="H363" s="189">
        <f t="shared" ref="H363" si="86">G363*T363/1000</f>
        <v>3464.9951269757958</v>
      </c>
      <c r="I363" s="189">
        <f t="shared" ref="I363" si="87">IF(E363+Y363&lt;(E$365+Y$365)*0.9,((E$365+Y$365)*0.9-E363-Y363)*0.35,0)</f>
        <v>1330.0071515857289</v>
      </c>
      <c r="J363" s="88">
        <f>I363*T363/1000</f>
        <v>1154.4462075764127</v>
      </c>
      <c r="K363" s="189">
        <f t="shared" ref="K363" si="88">I363+J$367</f>
        <v>1074.1860880871393</v>
      </c>
      <c r="L363" s="88">
        <f t="shared" ref="L363" si="89">K363*T363/1000</f>
        <v>932.39352445963686</v>
      </c>
      <c r="M363" s="89">
        <f t="shared" ref="M363" si="90">+H363+L363</f>
        <v>4397.3886514354326</v>
      </c>
      <c r="N363" s="89">
        <f t="shared" ref="N363" si="91">D363+M363</f>
        <v>21711.527651435434</v>
      </c>
      <c r="O363" s="89">
        <f t="shared" ref="O363" si="92">N363/T363*1000</f>
        <v>25013.280704418699</v>
      </c>
      <c r="P363" s="90">
        <f t="shared" ref="P363" si="93">O363/O$365</f>
        <v>0.9480460388693871</v>
      </c>
      <c r="Q363" s="227">
        <v>99.908665874501821</v>
      </c>
      <c r="R363" s="90">
        <f t="shared" ref="R363" si="94">(D363-U363)/U363</f>
        <v>4.095106114350984E-2</v>
      </c>
      <c r="S363" s="90">
        <f t="shared" ref="S363" si="95">(E363-V363)/V363</f>
        <v>3.0157789772206119E-2</v>
      </c>
      <c r="T363" s="92">
        <v>868</v>
      </c>
      <c r="U363" s="1">
        <v>16633</v>
      </c>
      <c r="V363" s="1">
        <v>19363.213038416765</v>
      </c>
      <c r="W363" s="196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7"/>
      <c r="C365" s="206" t="s">
        <v>391</v>
      </c>
      <c r="D365" s="168">
        <f>SUM(D7:D363)</f>
        <v>147601267.27900001</v>
      </c>
      <c r="E365" s="207">
        <f>D365/T365*1000</f>
        <v>26384.035878941933</v>
      </c>
      <c r="F365" s="208">
        <f>E365/E$365</f>
        <v>1</v>
      </c>
      <c r="G365" s="209">
        <f>($E$365-E365)*0.6</f>
        <v>0</v>
      </c>
      <c r="H365" s="168">
        <f>SUM(H7:H363)</f>
        <v>1.2497366697061807E-8</v>
      </c>
      <c r="I365" s="210">
        <f>IF(E365&lt;E$365*0.9,(E$365*0.9-E365)*0.35,0)</f>
        <v>0</v>
      </c>
      <c r="J365" s="168">
        <f>SUM(J7:J363)</f>
        <v>1431150.0083727001</v>
      </c>
      <c r="K365" s="95"/>
      <c r="L365" s="168">
        <f>SUM(L7:L363)</f>
        <v>-4.8839865485206246E-10</v>
      </c>
      <c r="M365" s="168">
        <f>SUM(M7:M363)</f>
        <v>1.1785232345573604E-8</v>
      </c>
      <c r="N365" s="168">
        <f>SUM(N7:N363)</f>
        <v>147601267.27900007</v>
      </c>
      <c r="O365" s="211">
        <f t="shared" ref="O365" si="97">N365/T365*1000</f>
        <v>26384.035878941944</v>
      </c>
      <c r="P365" s="212">
        <f>O365/O$365</f>
        <v>1</v>
      </c>
      <c r="Q365" s="168">
        <f>SUM(Q7:Q363)</f>
        <v>-1.3233375284471549E-8</v>
      </c>
      <c r="R365" s="212">
        <f t="shared" ref="R365" si="98">(D365-U365)/U365</f>
        <v>8.9143274219158131E-2</v>
      </c>
      <c r="S365" s="212">
        <f>(E365-V365)/V365</f>
        <v>8.0550389858498758E-2</v>
      </c>
      <c r="T365" s="168">
        <f>SUM(T7:T363)</f>
        <v>5594340</v>
      </c>
      <c r="U365" s="168">
        <f>SUM(U7:U363)</f>
        <v>135520524.042</v>
      </c>
      <c r="V365" s="168">
        <v>24417.219341706961</v>
      </c>
      <c r="W365" s="198"/>
      <c r="X365" s="96">
        <f>SUM(X7:X362)</f>
        <v>9652.6519999999946</v>
      </c>
      <c r="Y365" s="97">
        <f>X365*1000/T365</f>
        <v>1.725431775687569</v>
      </c>
      <c r="Z365" s="1"/>
      <c r="AA365" s="46"/>
      <c r="AB365" s="1"/>
    </row>
    <row r="367" spans="2:28" ht="19.5" customHeight="1">
      <c r="B367" s="191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-255.82106349858964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9.6960550187384278E-3</v>
      </c>
    </row>
    <row r="369" spans="2:10" ht="21.75" customHeight="1">
      <c r="B369" s="101" t="s">
        <v>395</v>
      </c>
      <c r="C369" s="102" t="s">
        <v>447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450</v>
      </c>
    </row>
  </sheetData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topLeftCell="A2" workbookViewId="0">
      <selection activeCell="E35" sqref="E35"/>
    </sheetView>
  </sheetViews>
  <sheetFormatPr baseColWidth="10" defaultColWidth="11.42578125" defaultRowHeight="15"/>
  <cols>
    <col min="2" max="2" width="18.85546875" customWidth="1"/>
    <col min="11" max="11" width="12.5703125" customWidth="1"/>
  </cols>
  <sheetData>
    <row r="1" spans="1:20" ht="33" customHeight="1">
      <c r="A1" s="49"/>
      <c r="B1" s="2"/>
      <c r="C1" s="256" t="s">
        <v>396</v>
      </c>
      <c r="D1" s="256"/>
      <c r="E1" s="256"/>
      <c r="F1" s="257" t="s">
        <v>397</v>
      </c>
      <c r="G1" s="257"/>
      <c r="H1" s="257" t="s">
        <v>398</v>
      </c>
      <c r="I1" s="257"/>
      <c r="J1" s="257"/>
      <c r="K1" s="4" t="s">
        <v>399</v>
      </c>
      <c r="L1" s="50" t="s">
        <v>9</v>
      </c>
      <c r="M1" s="45"/>
      <c r="N1" s="258" t="s">
        <v>400</v>
      </c>
      <c r="O1" s="259"/>
      <c r="Q1" s="121"/>
    </row>
    <row r="2" spans="1:20">
      <c r="A2" s="109"/>
      <c r="B2" s="110"/>
      <c r="C2" s="260" t="s">
        <v>449</v>
      </c>
      <c r="D2" s="260"/>
      <c r="E2" s="260"/>
      <c r="F2" s="261" t="str">
        <f>C2</f>
        <v>Januar-august</v>
      </c>
      <c r="G2" s="261"/>
      <c r="H2" s="261" t="str">
        <f>C2</f>
        <v>Januar-august</v>
      </c>
      <c r="I2" s="262"/>
      <c r="J2" s="262"/>
      <c r="K2" s="106" t="s">
        <v>402</v>
      </c>
      <c r="L2" s="107" t="s">
        <v>16</v>
      </c>
      <c r="M2" s="108"/>
      <c r="N2" s="263" t="str">
        <f>C2</f>
        <v>Januar-august</v>
      </c>
      <c r="O2" s="264"/>
      <c r="P2" s="27"/>
      <c r="Q2" s="246" t="str">
        <f>C2</f>
        <v>Januar-august</v>
      </c>
      <c r="R2" s="247"/>
      <c r="S2" s="248"/>
      <c r="T2" s="248"/>
    </row>
    <row r="3" spans="1:20">
      <c r="C3" s="249"/>
      <c r="D3" s="250"/>
      <c r="E3" s="47" t="s">
        <v>19</v>
      </c>
      <c r="F3" s="3"/>
      <c r="G3" s="3"/>
      <c r="H3" s="251"/>
      <c r="I3" s="251"/>
      <c r="J3" s="48" t="s">
        <v>25</v>
      </c>
      <c r="K3" s="105" t="str">
        <f>LEFT(C2,3)</f>
        <v>Jan</v>
      </c>
      <c r="L3" s="226" t="s">
        <v>403</v>
      </c>
      <c r="M3" s="45"/>
      <c r="N3" s="118" t="s">
        <v>404</v>
      </c>
      <c r="O3" s="51" t="s">
        <v>404</v>
      </c>
      <c r="Q3" s="252" t="s">
        <v>10</v>
      </c>
      <c r="R3" s="253"/>
      <c r="S3" s="254"/>
      <c r="T3" s="255"/>
    </row>
    <row r="4" spans="1:20">
      <c r="A4" s="49" t="s">
        <v>405</v>
      </c>
      <c r="B4" s="2" t="s">
        <v>406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407</v>
      </c>
      <c r="L4" s="113"/>
      <c r="M4" s="114"/>
      <c r="N4" s="119" t="s">
        <v>34</v>
      </c>
      <c r="O4" s="115" t="s">
        <v>408</v>
      </c>
      <c r="P4" s="116"/>
      <c r="Q4" s="123" t="s">
        <v>34</v>
      </c>
      <c r="R4" s="117" t="s">
        <v>409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4">
        <v>4585847.3140000002</v>
      </c>
      <c r="D7" s="53">
        <f t="shared" ref="D7:D21" si="0">C7*1000/L7</f>
        <v>6331.507150450786</v>
      </c>
      <c r="E7" s="38">
        <f>D7/D$23</f>
        <v>1.2426369886752453</v>
      </c>
      <c r="F7" s="54">
        <f t="shared" ref="F7:F10" si="1">($D$23-D7)*0.875</f>
        <v>-1081.752444532553</v>
      </c>
      <c r="G7" s="53">
        <f t="shared" ref="G7:G10" si="2">(F7*L7)/1000</f>
        <v>-783502.47805048293</v>
      </c>
      <c r="H7" s="53">
        <f>G7+C7</f>
        <v>3802344.8359495173</v>
      </c>
      <c r="I7" s="55">
        <f t="shared" ref="I7:I10" si="3">H7*1000/L7</f>
        <v>5249.7547059182334</v>
      </c>
      <c r="J7" s="38">
        <f>I7/I$23</f>
        <v>1.0303296235844062</v>
      </c>
      <c r="K7" s="194">
        <v>-31850.670247612055</v>
      </c>
      <c r="L7" s="64">
        <v>724290</v>
      </c>
      <c r="N7" s="122">
        <f>(C7-Q7)/Q7</f>
        <v>3.8085448187828698E-2</v>
      </c>
      <c r="O7" s="28">
        <f>(D7-R7)/R7</f>
        <v>2.8654692207384376E-2</v>
      </c>
      <c r="Q7" s="194">
        <v>4417601</v>
      </c>
      <c r="R7" s="194">
        <v>6155.1336890944813</v>
      </c>
      <c r="S7" s="25"/>
      <c r="T7" s="1"/>
    </row>
    <row r="8" spans="1:20">
      <c r="A8" s="20">
        <v>11</v>
      </c>
      <c r="B8" t="s">
        <v>410</v>
      </c>
      <c r="C8" s="194">
        <v>2814427.0219999999</v>
      </c>
      <c r="D8" s="53">
        <f t="shared" si="0"/>
        <v>5578.6904593891722</v>
      </c>
      <c r="E8" s="38">
        <f t="shared" ref="E8:E21" si="4">D8/D$23</f>
        <v>1.0948873543818272</v>
      </c>
      <c r="F8" s="54">
        <f t="shared" si="1"/>
        <v>-423.037839853641</v>
      </c>
      <c r="G8" s="53">
        <f t="shared" si="2"/>
        <v>-213420.89805480247</v>
      </c>
      <c r="H8" s="53">
        <f t="shared" ref="H8:H10" si="5">G8+C8</f>
        <v>2601006.1239451976</v>
      </c>
      <c r="I8" s="55">
        <f t="shared" si="3"/>
        <v>5155.6526195355318</v>
      </c>
      <c r="J8" s="38">
        <f t="shared" ref="J8:J21" si="6">I8/I$23</f>
        <v>1.0118609192977288</v>
      </c>
      <c r="K8" s="194">
        <v>460.26785444721463</v>
      </c>
      <c r="L8" s="64">
        <v>504496</v>
      </c>
      <c r="N8" s="122">
        <f>(C8-Q8)/Q8</f>
        <v>9.5458166775521158E-2</v>
      </c>
      <c r="O8" s="28">
        <f t="shared" ref="O8:O10" si="7">(D8-R8)/R8</f>
        <v>8.4429670951861768E-2</v>
      </c>
      <c r="Q8" s="194">
        <v>2569178</v>
      </c>
      <c r="R8" s="194">
        <v>5144.3543171337778</v>
      </c>
      <c r="S8" s="25"/>
      <c r="T8" s="1"/>
    </row>
    <row r="9" spans="1:20">
      <c r="A9" s="21">
        <v>15</v>
      </c>
      <c r="B9" t="s">
        <v>411</v>
      </c>
      <c r="C9" s="194">
        <v>1307502.865</v>
      </c>
      <c r="D9" s="53">
        <f t="shared" si="0"/>
        <v>4799.7080352259254</v>
      </c>
      <c r="E9" s="38">
        <f t="shared" si="4"/>
        <v>0.94200236968679418</v>
      </c>
      <c r="F9" s="54">
        <f t="shared" si="1"/>
        <v>258.57178128919998</v>
      </c>
      <c r="G9" s="53">
        <f t="shared" si="2"/>
        <v>70438.314656334827</v>
      </c>
      <c r="H9" s="53">
        <f t="shared" si="5"/>
        <v>1377941.1796563349</v>
      </c>
      <c r="I9" s="55">
        <f t="shared" si="3"/>
        <v>5058.2798165151253</v>
      </c>
      <c r="J9" s="38">
        <f t="shared" si="6"/>
        <v>0.99275029621084965</v>
      </c>
      <c r="K9" s="194">
        <v>4404.6662500102684</v>
      </c>
      <c r="L9" s="64">
        <v>272413</v>
      </c>
      <c r="N9" s="122">
        <f t="shared" ref="N9:N10" si="8">(C9-Q9)/Q9</f>
        <v>0.10948243924377163</v>
      </c>
      <c r="O9" s="28">
        <f t="shared" si="7"/>
        <v>0.10219620810279408</v>
      </c>
      <c r="Q9" s="194">
        <v>1178480</v>
      </c>
      <c r="R9" s="194">
        <v>4354.6765992668797</v>
      </c>
      <c r="S9" s="25"/>
      <c r="T9" s="1"/>
    </row>
    <row r="10" spans="1:20">
      <c r="A10" s="21">
        <v>18</v>
      </c>
      <c r="B10" t="s">
        <v>412</v>
      </c>
      <c r="C10" s="194">
        <v>1161435.4040000001</v>
      </c>
      <c r="D10" s="53">
        <f t="shared" si="0"/>
        <v>4768.1495512804722</v>
      </c>
      <c r="E10" s="38">
        <f t="shared" si="4"/>
        <v>0.93580862489186933</v>
      </c>
      <c r="F10" s="54">
        <f t="shared" si="1"/>
        <v>286.18545474147152</v>
      </c>
      <c r="G10" s="53">
        <f t="shared" si="2"/>
        <v>69709.625436837116</v>
      </c>
      <c r="H10" s="53">
        <f t="shared" si="5"/>
        <v>1231145.0294368372</v>
      </c>
      <c r="I10" s="55">
        <f t="shared" si="3"/>
        <v>5054.3350060219445</v>
      </c>
      <c r="J10" s="38">
        <f t="shared" si="6"/>
        <v>0.99197607811148414</v>
      </c>
      <c r="K10" s="194">
        <v>5142.7799734037399</v>
      </c>
      <c r="L10" s="64">
        <v>243582</v>
      </c>
      <c r="N10" s="122">
        <f t="shared" si="8"/>
        <v>0.11656189788586506</v>
      </c>
      <c r="O10" s="28">
        <f t="shared" si="7"/>
        <v>0.11426535088797166</v>
      </c>
      <c r="Q10" s="194">
        <v>1040189</v>
      </c>
      <c r="R10" s="194">
        <v>4279.1867731332359</v>
      </c>
      <c r="S10" s="25"/>
      <c r="T10" s="1"/>
    </row>
    <row r="11" spans="1:20">
      <c r="A11" s="21">
        <v>31</v>
      </c>
      <c r="B11" t="s">
        <v>413</v>
      </c>
      <c r="C11" s="194">
        <v>1338616.6299999999</v>
      </c>
      <c r="D11" s="53">
        <f t="shared" si="0"/>
        <v>4257.5916884802182</v>
      </c>
      <c r="E11" s="38">
        <f t="shared" si="4"/>
        <v>0.83560529729562616</v>
      </c>
      <c r="F11" s="54">
        <f t="shared" ref="F11:F21" si="9">($D$23-D11)*0.875</f>
        <v>732.9235846916938</v>
      </c>
      <c r="G11" s="53">
        <f t="shared" ref="G11:G21" si="10">(F11*L11)/1000</f>
        <v>230436.30549216137</v>
      </c>
      <c r="H11" s="53">
        <f t="shared" ref="H11:H21" si="11">G11+C11</f>
        <v>1569052.9354921612</v>
      </c>
      <c r="I11" s="55">
        <f t="shared" ref="I11:I21" si="12">H11*1000/L11</f>
        <v>4990.5152731719118</v>
      </c>
      <c r="J11" s="38">
        <f t="shared" si="6"/>
        <v>0.97945066216195353</v>
      </c>
      <c r="K11" s="194">
        <v>3895.1151020986727</v>
      </c>
      <c r="L11" s="64">
        <v>314407</v>
      </c>
      <c r="N11" s="122">
        <f t="shared" ref="N11:N21" si="13">(C11-Q11)/Q11</f>
        <v>7.1023540462520157E-2</v>
      </c>
      <c r="O11" s="28">
        <f t="shared" ref="O11:O21" si="14">(D11-R11)/R11</f>
        <v>6.334191097035563E-2</v>
      </c>
      <c r="Q11" s="194">
        <v>1249848</v>
      </c>
      <c r="R11" s="194">
        <v>4003.9724236910224</v>
      </c>
      <c r="S11" s="25"/>
      <c r="T11" s="1"/>
    </row>
    <row r="12" spans="1:20">
      <c r="A12" s="21">
        <v>32</v>
      </c>
      <c r="B12" t="s">
        <v>414</v>
      </c>
      <c r="C12" s="194">
        <v>4118058.2059999998</v>
      </c>
      <c r="D12" s="53">
        <f t="shared" si="0"/>
        <v>5559.8344845277315</v>
      </c>
      <c r="E12" s="38">
        <f t="shared" si="4"/>
        <v>1.0911866349064194</v>
      </c>
      <c r="F12" s="54">
        <f t="shared" si="9"/>
        <v>-406.53886184988039</v>
      </c>
      <c r="G12" s="53">
        <f t="shared" si="10"/>
        <v>-301115.20419496944</v>
      </c>
      <c r="H12" s="53">
        <f t="shared" si="11"/>
        <v>3816943.0018050303</v>
      </c>
      <c r="I12" s="55">
        <f t="shared" si="12"/>
        <v>5153.2956226778506</v>
      </c>
      <c r="J12" s="38">
        <f t="shared" si="6"/>
        <v>1.0113983293633027</v>
      </c>
      <c r="K12" s="194">
        <v>-12999.018442759698</v>
      </c>
      <c r="L12" s="64">
        <v>740680</v>
      </c>
      <c r="N12" s="122">
        <f t="shared" si="13"/>
        <v>6.8120429265256036E-2</v>
      </c>
      <c r="O12" s="28">
        <f t="shared" si="14"/>
        <v>5.0992835245728861E-2</v>
      </c>
      <c r="Q12" s="194">
        <v>3855425</v>
      </c>
      <c r="R12" s="194">
        <v>5290.078388810145</v>
      </c>
      <c r="S12" s="25"/>
      <c r="T12" s="1"/>
    </row>
    <row r="13" spans="1:20">
      <c r="A13" s="21">
        <v>33</v>
      </c>
      <c r="B13" t="s">
        <v>415</v>
      </c>
      <c r="C13" s="194">
        <v>1321868.7709999999</v>
      </c>
      <c r="D13" s="53">
        <f t="shared" si="0"/>
        <v>4873.2848573998699</v>
      </c>
      <c r="E13" s="38">
        <f t="shared" si="4"/>
        <v>0.95644273571181171</v>
      </c>
      <c r="F13" s="54">
        <f t="shared" si="9"/>
        <v>194.19206188699854</v>
      </c>
      <c r="G13" s="53">
        <f t="shared" si="10"/>
        <v>52674.20840272458</v>
      </c>
      <c r="H13" s="53">
        <f t="shared" si="11"/>
        <v>1374542.9794027244</v>
      </c>
      <c r="I13" s="55">
        <f t="shared" si="12"/>
        <v>5067.4769192868689</v>
      </c>
      <c r="J13" s="38">
        <f t="shared" si="6"/>
        <v>0.99455534196397688</v>
      </c>
      <c r="K13" s="194">
        <v>394.16158454187826</v>
      </c>
      <c r="L13" s="64">
        <v>271248</v>
      </c>
      <c r="N13" s="122">
        <f t="shared" si="13"/>
        <v>8.9648360625332268E-2</v>
      </c>
      <c r="O13" s="28">
        <f t="shared" si="14"/>
        <v>8.3907829792538607E-2</v>
      </c>
      <c r="Q13" s="194">
        <v>1213115</v>
      </c>
      <c r="R13" s="194">
        <v>4496.0325255078405</v>
      </c>
      <c r="S13" s="25"/>
      <c r="T13" s="1"/>
    </row>
    <row r="14" spans="1:20">
      <c r="A14" s="21">
        <v>34</v>
      </c>
      <c r="B14" t="s">
        <v>416</v>
      </c>
      <c r="C14" s="194">
        <v>1628034.9739999999</v>
      </c>
      <c r="D14" s="53">
        <f t="shared" si="0"/>
        <v>4312.0357615823877</v>
      </c>
      <c r="E14" s="38">
        <f t="shared" si="4"/>
        <v>0.84629062346572737</v>
      </c>
      <c r="F14" s="54">
        <f t="shared" si="9"/>
        <v>685.28502072729543</v>
      </c>
      <c r="G14" s="53">
        <f t="shared" si="10"/>
        <v>258733.47128571474</v>
      </c>
      <c r="H14" s="53">
        <f t="shared" si="11"/>
        <v>1886768.4452857147</v>
      </c>
      <c r="I14" s="55">
        <f t="shared" si="12"/>
        <v>4997.3207823096827</v>
      </c>
      <c r="J14" s="38">
        <f t="shared" si="6"/>
        <v>0.98078632793321618</v>
      </c>
      <c r="K14" s="194">
        <v>9031.0561477370502</v>
      </c>
      <c r="L14" s="64">
        <v>377556</v>
      </c>
      <c r="N14" s="122">
        <f t="shared" si="13"/>
        <v>0.10826523049107072</v>
      </c>
      <c r="O14" s="28">
        <f t="shared" si="14"/>
        <v>0.10459015164561518</v>
      </c>
      <c r="Q14" s="194">
        <v>1468994</v>
      </c>
      <c r="R14" s="194">
        <v>3903.742718653004</v>
      </c>
      <c r="S14" s="25"/>
      <c r="T14" s="1"/>
    </row>
    <row r="15" spans="1:20">
      <c r="A15" s="21">
        <v>39</v>
      </c>
      <c r="B15" t="s">
        <v>417</v>
      </c>
      <c r="C15" s="194">
        <v>1181915.673</v>
      </c>
      <c r="D15" s="53">
        <f t="shared" si="0"/>
        <v>4579.8081651948496</v>
      </c>
      <c r="E15" s="38">
        <f t="shared" si="4"/>
        <v>0.89884428649864856</v>
      </c>
      <c r="F15" s="54">
        <f t="shared" si="9"/>
        <v>450.98416756639131</v>
      </c>
      <c r="G15" s="53">
        <f t="shared" si="10"/>
        <v>116385.93510802617</v>
      </c>
      <c r="H15" s="53">
        <f t="shared" si="11"/>
        <v>1298301.6081080262</v>
      </c>
      <c r="I15" s="55">
        <f t="shared" si="12"/>
        <v>5030.7923327612416</v>
      </c>
      <c r="J15" s="38">
        <f t="shared" si="6"/>
        <v>0.9873555358123316</v>
      </c>
      <c r="K15" s="194">
        <v>83.958295483418624</v>
      </c>
      <c r="L15" s="64">
        <v>258071</v>
      </c>
      <c r="N15" s="122">
        <f t="shared" si="13"/>
        <v>7.1093874210895441E-2</v>
      </c>
      <c r="O15" s="28">
        <f t="shared" si="14"/>
        <v>6.4291394041362138E-2</v>
      </c>
      <c r="Q15" s="194">
        <v>1103466</v>
      </c>
      <c r="R15" s="194">
        <v>4303.1524926686216</v>
      </c>
      <c r="S15" s="25"/>
      <c r="T15" s="1"/>
    </row>
    <row r="16" spans="1:20">
      <c r="A16" s="21">
        <v>40</v>
      </c>
      <c r="B16" t="s">
        <v>418</v>
      </c>
      <c r="C16" s="194">
        <v>814106.30500000005</v>
      </c>
      <c r="D16" s="53">
        <f t="shared" si="0"/>
        <v>4577.153792525708</v>
      </c>
      <c r="E16" s="38">
        <f t="shared" si="4"/>
        <v>0.89832333286438337</v>
      </c>
      <c r="F16" s="54">
        <f t="shared" si="9"/>
        <v>453.3067436518902</v>
      </c>
      <c r="G16" s="53">
        <f t="shared" si="10"/>
        <v>80626.497346156146</v>
      </c>
      <c r="H16" s="53">
        <f t="shared" si="11"/>
        <v>894732.80234615621</v>
      </c>
      <c r="I16" s="55">
        <f t="shared" si="12"/>
        <v>5030.4605361775984</v>
      </c>
      <c r="J16" s="38">
        <f t="shared" si="6"/>
        <v>0.98729041660804828</v>
      </c>
      <c r="K16" s="194">
        <v>4100.588881947042</v>
      </c>
      <c r="L16" s="64">
        <v>177863</v>
      </c>
      <c r="N16" s="122">
        <f t="shared" si="13"/>
        <v>9.9524058739872329E-2</v>
      </c>
      <c r="O16" s="28">
        <f t="shared" si="14"/>
        <v>9.476402700067009E-2</v>
      </c>
      <c r="Q16" s="194">
        <v>740417</v>
      </c>
      <c r="R16" s="194">
        <v>4180.9501222521503</v>
      </c>
      <c r="S16" s="25"/>
      <c r="T16" s="1"/>
    </row>
    <row r="17" spans="1:20">
      <c r="A17" s="21">
        <v>42</v>
      </c>
      <c r="B17" t="s">
        <v>419</v>
      </c>
      <c r="C17" s="194">
        <v>1401010.1270000001</v>
      </c>
      <c r="D17" s="53">
        <f t="shared" si="0"/>
        <v>4348.4242957527904</v>
      </c>
      <c r="E17" s="38">
        <f t="shared" si="4"/>
        <v>0.85343232566227245</v>
      </c>
      <c r="F17" s="54">
        <f t="shared" si="9"/>
        <v>653.44505332819313</v>
      </c>
      <c r="G17" s="53">
        <f t="shared" si="10"/>
        <v>210532.15484170389</v>
      </c>
      <c r="H17" s="53">
        <f t="shared" si="11"/>
        <v>1611542.2818417039</v>
      </c>
      <c r="I17" s="55">
        <f t="shared" si="12"/>
        <v>5001.8693490809837</v>
      </c>
      <c r="J17" s="38">
        <f t="shared" si="6"/>
        <v>0.98167904070778444</v>
      </c>
      <c r="K17" s="194">
        <v>3620.6861619786068</v>
      </c>
      <c r="L17" s="64">
        <v>322188</v>
      </c>
      <c r="N17" s="122">
        <f t="shared" si="13"/>
        <v>8.7792299945882599E-2</v>
      </c>
      <c r="O17" s="28">
        <f t="shared" si="14"/>
        <v>7.9898590691430238E-2</v>
      </c>
      <c r="Q17" s="194">
        <v>1287939</v>
      </c>
      <c r="R17" s="194">
        <v>4026.6968891667971</v>
      </c>
      <c r="S17" s="25"/>
      <c r="T17" s="1"/>
    </row>
    <row r="18" spans="1:20">
      <c r="A18" s="21">
        <v>46</v>
      </c>
      <c r="B18" t="s">
        <v>420</v>
      </c>
      <c r="C18" s="194">
        <v>3386162.85</v>
      </c>
      <c r="D18" s="53">
        <f t="shared" si="0"/>
        <v>5168.0573403946828</v>
      </c>
      <c r="E18" s="38">
        <f t="shared" si="4"/>
        <v>1.0142954999761495</v>
      </c>
      <c r="F18" s="54">
        <f t="shared" si="9"/>
        <v>-63.733860733462734</v>
      </c>
      <c r="G18" s="53">
        <f t="shared" si="10"/>
        <v>-41759.062891172121</v>
      </c>
      <c r="H18" s="53">
        <f t="shared" si="11"/>
        <v>3344403.7871088278</v>
      </c>
      <c r="I18" s="55">
        <f t="shared" si="12"/>
        <v>5104.3234796612205</v>
      </c>
      <c r="J18" s="38">
        <f t="shared" si="6"/>
        <v>1.0017869374970192</v>
      </c>
      <c r="K18" s="194">
        <v>3649.3059230435465</v>
      </c>
      <c r="L18" s="64">
        <v>655210</v>
      </c>
      <c r="N18" s="122">
        <f t="shared" si="13"/>
        <v>9.610808089963295E-2</v>
      </c>
      <c r="O18" s="28">
        <f t="shared" si="14"/>
        <v>8.9565325593092285E-2</v>
      </c>
      <c r="Q18" s="194">
        <v>3089260</v>
      </c>
      <c r="R18" s="194">
        <v>4743.2285325173234</v>
      </c>
      <c r="S18" s="25"/>
      <c r="T18" s="1"/>
    </row>
    <row r="19" spans="1:20">
      <c r="A19" s="21">
        <v>50</v>
      </c>
      <c r="B19" t="s">
        <v>421</v>
      </c>
      <c r="C19" s="194">
        <v>2278225.7259999998</v>
      </c>
      <c r="D19" s="53">
        <f t="shared" si="0"/>
        <v>4679.8593428715221</v>
      </c>
      <c r="E19" s="38">
        <f t="shared" si="4"/>
        <v>0.91848057390814808</v>
      </c>
      <c r="F19" s="54">
        <f t="shared" si="9"/>
        <v>363.43938709930285</v>
      </c>
      <c r="G19" s="53">
        <f t="shared" si="10"/>
        <v>176927.7452307471</v>
      </c>
      <c r="H19" s="53">
        <f t="shared" si="11"/>
        <v>2455153.4712307467</v>
      </c>
      <c r="I19" s="55">
        <f t="shared" si="12"/>
        <v>5043.2987299708238</v>
      </c>
      <c r="J19" s="38">
        <f t="shared" si="6"/>
        <v>0.98981007173851865</v>
      </c>
      <c r="K19" s="194">
        <v>4691.2053369374189</v>
      </c>
      <c r="L19" s="64">
        <v>486815</v>
      </c>
      <c r="N19" s="122">
        <f t="shared" si="13"/>
        <v>9.4739775672659968E-2</v>
      </c>
      <c r="O19" s="28">
        <f t="shared" si="14"/>
        <v>8.6061734128498893E-2</v>
      </c>
      <c r="Q19" s="194">
        <v>2081066</v>
      </c>
      <c r="R19" s="194">
        <v>4309.0177987228653</v>
      </c>
      <c r="S19" s="25"/>
      <c r="T19" s="1"/>
    </row>
    <row r="20" spans="1:20">
      <c r="A20" s="21">
        <v>55</v>
      </c>
      <c r="B20" t="s">
        <v>422</v>
      </c>
      <c r="C20" s="194">
        <v>819930.51399999997</v>
      </c>
      <c r="D20" s="53">
        <f t="shared" si="0"/>
        <v>4809.5690026337552</v>
      </c>
      <c r="E20" s="38">
        <f t="shared" si="4"/>
        <v>0.94393770712761482</v>
      </c>
      <c r="F20" s="54">
        <f t="shared" si="9"/>
        <v>249.94343480734892</v>
      </c>
      <c r="G20" s="53">
        <f t="shared" si="10"/>
        <v>42610.106822522037</v>
      </c>
      <c r="H20" s="53">
        <f t="shared" si="11"/>
        <v>862540.62082252197</v>
      </c>
      <c r="I20" s="55">
        <f t="shared" si="12"/>
        <v>5059.5124374411034</v>
      </c>
      <c r="J20" s="38">
        <f t="shared" si="6"/>
        <v>0.99299221339095212</v>
      </c>
      <c r="K20" s="194">
        <v>3824.6395749133444</v>
      </c>
      <c r="L20" s="64">
        <v>170479</v>
      </c>
      <c r="N20" s="122">
        <f t="shared" si="13"/>
        <v>0.1222178464183161</v>
      </c>
      <c r="O20" s="28">
        <f t="shared" si="14"/>
        <v>0.11649745089430713</v>
      </c>
      <c r="Q20" s="194">
        <v>730634</v>
      </c>
      <c r="R20" s="194">
        <v>4307.7294970815401</v>
      </c>
      <c r="S20" s="25"/>
      <c r="T20" s="1"/>
    </row>
    <row r="21" spans="1:20">
      <c r="A21" s="21">
        <v>56</v>
      </c>
      <c r="B21" t="s">
        <v>423</v>
      </c>
      <c r="C21" s="194">
        <v>347243.07900000003</v>
      </c>
      <c r="D21" s="53">
        <f t="shared" si="0"/>
        <v>4627.3164228032301</v>
      </c>
      <c r="E21" s="38">
        <f t="shared" si="4"/>
        <v>0.90816837265520967</v>
      </c>
      <c r="F21" s="54">
        <f t="shared" si="9"/>
        <v>409.41444215905835</v>
      </c>
      <c r="G21" s="53">
        <f t="shared" si="10"/>
        <v>30723.278568500056</v>
      </c>
      <c r="H21" s="53">
        <f t="shared" si="11"/>
        <v>377966.3575685001</v>
      </c>
      <c r="I21" s="55">
        <f t="shared" si="12"/>
        <v>5036.7308649622892</v>
      </c>
      <c r="J21" s="38">
        <f t="shared" si="6"/>
        <v>0.98852104658190165</v>
      </c>
      <c r="K21" s="194">
        <v>1551.2576038281259</v>
      </c>
      <c r="L21" s="64">
        <v>75042</v>
      </c>
      <c r="N21" s="122">
        <f t="shared" si="13"/>
        <v>0.13211749804381856</v>
      </c>
      <c r="O21" s="28">
        <f t="shared" si="14"/>
        <v>0.1322834490109899</v>
      </c>
      <c r="Q21" s="194">
        <v>306720</v>
      </c>
      <c r="R21" s="194">
        <v>4086.7120568131854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28504385.460000001</v>
      </c>
      <c r="D23" s="59">
        <f>C23*1000/L23</f>
        <v>5095.2186424135825</v>
      </c>
      <c r="E23" s="60">
        <f>D23/D$23</f>
        <v>1</v>
      </c>
      <c r="F23" s="61"/>
      <c r="G23" s="59">
        <f>SUM(G7:G21)</f>
        <v>9.4587448984384537E-10</v>
      </c>
      <c r="H23" s="59">
        <f>SUM(H7:H22)</f>
        <v>28504385.459999993</v>
      </c>
      <c r="I23" s="62">
        <f>H23*1000/L23</f>
        <v>5095.2186424135807</v>
      </c>
      <c r="J23" s="60">
        <f>I23/I$23</f>
        <v>1</v>
      </c>
      <c r="K23" s="63">
        <f>SUM(K7:K21)</f>
        <v>-1.4260876923799515E-9</v>
      </c>
      <c r="L23" s="19">
        <f>SUM(L7:L21)</f>
        <v>5594340</v>
      </c>
      <c r="N23" s="221">
        <f>(C23-Q23)/Q23</f>
        <v>8.248617934788309E-2</v>
      </c>
      <c r="O23" s="128">
        <f>(D23-R23)/R23</f>
        <v>7.3945816678135115E-2</v>
      </c>
      <c r="Q23" s="127">
        <f>SUM(Q7:Q21)</f>
        <v>26332332</v>
      </c>
      <c r="R23" s="234">
        <v>4744.3907907512576</v>
      </c>
      <c r="S23" s="16"/>
      <c r="T23" s="25"/>
    </row>
    <row r="25" spans="1:20">
      <c r="A25" s="65" t="s">
        <v>392</v>
      </c>
      <c r="B25" s="174" t="str">
        <f>komm!C369</f>
        <v>Utbetales/trekkes ved 9. termin rammetilskudd i oktober</v>
      </c>
      <c r="C25" s="66"/>
      <c r="D25" s="66"/>
      <c r="E25" s="66"/>
      <c r="O25" s="67"/>
      <c r="Q25" s="46"/>
    </row>
  </sheetData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O56" sqref="O56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424</v>
      </c>
      <c r="B1" s="266"/>
      <c r="C1" s="266"/>
      <c r="D1" s="130"/>
      <c r="E1" s="130"/>
      <c r="F1" s="266"/>
      <c r="G1" s="266"/>
      <c r="H1" s="130"/>
      <c r="I1" s="130"/>
      <c r="J1" s="266"/>
      <c r="K1" s="266"/>
      <c r="L1" s="158"/>
    </row>
    <row r="2" spans="1:17">
      <c r="A2" s="136"/>
      <c r="B2" s="134" t="s">
        <v>425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426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427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4"/>
      <c r="N4" s="164"/>
      <c r="O4" s="164"/>
      <c r="P4" s="164"/>
    </row>
    <row r="5" spans="1:17">
      <c r="A5" s="7" t="s">
        <v>428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4"/>
      <c r="N5" s="164"/>
      <c r="O5" s="164"/>
    </row>
    <row r="6" spans="1:17">
      <c r="A6" s="7" t="s">
        <v>401</v>
      </c>
      <c r="B6" s="29">
        <v>62209675</v>
      </c>
      <c r="C6" s="29">
        <v>63631848</v>
      </c>
      <c r="D6" s="29">
        <v>67934278.56099999</v>
      </c>
      <c r="E6" s="29"/>
      <c r="F6" s="29">
        <v>12319395</v>
      </c>
      <c r="G6" s="29">
        <v>12407989</v>
      </c>
      <c r="H6" s="29">
        <v>13126847</v>
      </c>
      <c r="I6" s="29"/>
      <c r="J6" s="29">
        <f t="shared" si="0"/>
        <v>74529070</v>
      </c>
      <c r="K6" s="29">
        <f t="shared" si="1"/>
        <v>76039837</v>
      </c>
      <c r="L6" s="29">
        <f t="shared" si="2"/>
        <v>81061125.56099999</v>
      </c>
      <c r="N6" s="164"/>
      <c r="O6" s="164"/>
    </row>
    <row r="7" spans="1:17">
      <c r="A7" s="7" t="s">
        <v>429</v>
      </c>
      <c r="B7" s="29">
        <v>99697151</v>
      </c>
      <c r="C7" s="29">
        <v>104018526</v>
      </c>
      <c r="D7" s="29">
        <v>112383364</v>
      </c>
      <c r="E7" s="29"/>
      <c r="F7" s="29">
        <v>19731661</v>
      </c>
      <c r="G7" s="29">
        <v>20231818</v>
      </c>
      <c r="H7" s="29">
        <v>21701501</v>
      </c>
      <c r="I7" s="29"/>
      <c r="J7" s="29">
        <f t="shared" si="0"/>
        <v>119428812</v>
      </c>
      <c r="K7" s="29">
        <f t="shared" si="1"/>
        <v>124250344</v>
      </c>
      <c r="L7" s="29">
        <f t="shared" si="2"/>
        <v>134084865</v>
      </c>
      <c r="O7" s="164"/>
      <c r="P7" s="164"/>
    </row>
    <row r="8" spans="1:17">
      <c r="A8" s="7" t="s">
        <v>430</v>
      </c>
      <c r="B8" s="29">
        <v>104847661</v>
      </c>
      <c r="C8" s="29">
        <v>109061725.594</v>
      </c>
      <c r="D8" s="29">
        <v>118891723.56299999</v>
      </c>
      <c r="E8" s="29"/>
      <c r="F8" s="29">
        <v>20742396</v>
      </c>
      <c r="G8" s="29">
        <v>21201261</v>
      </c>
      <c r="H8" s="29">
        <v>22946830</v>
      </c>
      <c r="I8" s="29"/>
      <c r="J8" s="29">
        <f t="shared" si="0"/>
        <v>125590057</v>
      </c>
      <c r="K8" s="29">
        <f t="shared" si="1"/>
        <v>130262986.594</v>
      </c>
      <c r="L8" s="29">
        <f t="shared" si="2"/>
        <v>141838553.56299999</v>
      </c>
      <c r="N8" s="164"/>
      <c r="O8" s="164"/>
      <c r="P8" s="164"/>
      <c r="Q8" s="164"/>
    </row>
    <row r="9" spans="1:17">
      <c r="A9" s="7" t="s">
        <v>431</v>
      </c>
      <c r="B9" s="29">
        <v>127895476</v>
      </c>
      <c r="C9" s="29">
        <v>132737375</v>
      </c>
      <c r="D9" s="29">
        <v>144980763.32300004</v>
      </c>
      <c r="E9" s="29"/>
      <c r="F9" s="29">
        <v>25309163</v>
      </c>
      <c r="G9" s="29">
        <v>25785293</v>
      </c>
      <c r="H9" s="29">
        <f>28002624</f>
        <v>28002624</v>
      </c>
      <c r="I9" s="29"/>
      <c r="J9" s="29">
        <f t="shared" si="0"/>
        <v>153204639</v>
      </c>
      <c r="K9" s="29">
        <f t="shared" si="1"/>
        <v>158522668</v>
      </c>
      <c r="L9" s="29">
        <f t="shared" si="2"/>
        <v>172983387.32300004</v>
      </c>
      <c r="M9" s="164"/>
      <c r="N9" s="164"/>
      <c r="O9" s="164"/>
      <c r="P9" s="164"/>
      <c r="Q9" s="164"/>
    </row>
    <row r="10" spans="1:17">
      <c r="A10" s="7" t="s">
        <v>432</v>
      </c>
      <c r="B10" s="29">
        <v>130669635</v>
      </c>
      <c r="C10" s="29">
        <v>135520524.042</v>
      </c>
      <c r="D10" s="29">
        <v>147601267.27900001</v>
      </c>
      <c r="E10" s="29"/>
      <c r="F10" s="29">
        <v>25857833</v>
      </c>
      <c r="G10" s="29">
        <v>26332332</v>
      </c>
      <c r="H10" s="29">
        <v>28504385.460000001</v>
      </c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176105652.73900002</v>
      </c>
      <c r="M10" s="147"/>
      <c r="N10" s="164"/>
      <c r="O10" s="164"/>
      <c r="P10" s="164"/>
    </row>
    <row r="11" spans="1:17">
      <c r="A11" s="7" t="s">
        <v>433</v>
      </c>
      <c r="B11" s="29">
        <v>167176502</v>
      </c>
      <c r="C11" s="29">
        <v>173127354.21100006</v>
      </c>
      <c r="D11" s="29"/>
      <c r="E11" s="29"/>
      <c r="F11" s="29">
        <v>33077457</v>
      </c>
      <c r="G11" s="29">
        <v>33607413</v>
      </c>
      <c r="H11" s="29"/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0</v>
      </c>
      <c r="N11" s="164"/>
    </row>
    <row r="12" spans="1:17" ht="15.75" thickBot="1">
      <c r="A12" s="7" t="s">
        <v>434</v>
      </c>
      <c r="B12" s="29">
        <v>168506575</v>
      </c>
      <c r="C12" s="29">
        <v>174472885</v>
      </c>
      <c r="D12" s="29"/>
      <c r="E12" s="29"/>
      <c r="F12" s="29">
        <v>33339082</v>
      </c>
      <c r="G12" s="29">
        <v>33870624</v>
      </c>
      <c r="H12" s="29"/>
      <c r="I12" s="29"/>
      <c r="J12" s="29">
        <f t="shared" si="0"/>
        <v>201845657</v>
      </c>
      <c r="K12" s="29">
        <f t="shared" si="1"/>
        <v>208343509</v>
      </c>
      <c r="L12" s="29">
        <f t="shared" si="2"/>
        <v>0</v>
      </c>
      <c r="N12" s="164"/>
    </row>
    <row r="13" spans="1:17">
      <c r="A13" s="7" t="s">
        <v>435</v>
      </c>
      <c r="B13" s="29">
        <v>205956451.00000006</v>
      </c>
      <c r="C13" s="29">
        <v>209184111.13300014</v>
      </c>
      <c r="D13" s="29"/>
      <c r="E13" s="31" t="s">
        <v>30</v>
      </c>
      <c r="F13" s="29">
        <v>40808867</v>
      </c>
      <c r="G13" s="29">
        <v>40903622.478</v>
      </c>
      <c r="H13" s="29"/>
      <c r="I13" s="31" t="s">
        <v>30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229" t="s">
        <v>436</v>
      </c>
      <c r="B14" s="230">
        <v>210494834</v>
      </c>
      <c r="C14" s="230">
        <v>213344145.97700018</v>
      </c>
      <c r="D14" s="230"/>
      <c r="E14" s="231">
        <f>D14*1000/$N$15</f>
        <v>0</v>
      </c>
      <c r="F14" s="230">
        <v>41690857.868000008</v>
      </c>
      <c r="G14" s="230">
        <v>41689971</v>
      </c>
      <c r="H14" s="230"/>
      <c r="I14" s="231">
        <f>H14*1000/$N$15</f>
        <v>0</v>
      </c>
      <c r="J14" s="230">
        <f t="shared" si="0"/>
        <v>252185691.868</v>
      </c>
      <c r="K14" s="230">
        <f t="shared" si="1"/>
        <v>255034116.97700018</v>
      </c>
      <c r="L14" s="230">
        <f t="shared" si="2"/>
        <v>0</v>
      </c>
      <c r="N14" s="192" t="s">
        <v>437</v>
      </c>
      <c r="O14" s="192"/>
    </row>
    <row r="15" spans="1:17">
      <c r="A15" s="228" t="s">
        <v>438</v>
      </c>
      <c r="B15" s="223">
        <v>200750000</v>
      </c>
      <c r="C15" s="223">
        <v>220250000</v>
      </c>
      <c r="D15" s="169">
        <f>234800000-170000</f>
        <v>234630000</v>
      </c>
      <c r="E15" s="42">
        <f>D15*1000/$N$15</f>
        <v>41940.604253584876</v>
      </c>
      <c r="F15" s="225">
        <v>40350000</v>
      </c>
      <c r="G15" s="225">
        <v>43250000</v>
      </c>
      <c r="H15" s="170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3">
        <v>5594340</v>
      </c>
      <c r="O15" s="192"/>
    </row>
    <row r="16" spans="1:17">
      <c r="A16" s="7" t="s">
        <v>439</v>
      </c>
      <c r="B16" s="223">
        <v>200725000</v>
      </c>
      <c r="C16" s="223">
        <v>220400000</v>
      </c>
      <c r="D16" s="169">
        <v>234095000</v>
      </c>
      <c r="E16" s="42">
        <f>D16*1000/$N$15</f>
        <v>41844.971882295322</v>
      </c>
      <c r="F16" s="225">
        <v>40265000</v>
      </c>
      <c r="G16" s="225">
        <v>43100000</v>
      </c>
      <c r="H16" s="170">
        <v>45355000</v>
      </c>
      <c r="I16" s="42">
        <f>H16*1000/$N$15</f>
        <v>8107.3013081078379</v>
      </c>
      <c r="J16" s="39"/>
      <c r="K16" s="43"/>
      <c r="L16" s="43">
        <f>D16+H16</f>
        <v>279450000</v>
      </c>
      <c r="M16" s="33"/>
      <c r="N16" s="138"/>
    </row>
    <row r="17" spans="1:19">
      <c r="A17" s="41" t="s">
        <v>440</v>
      </c>
      <c r="B17" s="224">
        <v>204653000</v>
      </c>
      <c r="C17" s="224">
        <v>218400000</v>
      </c>
      <c r="D17" s="39"/>
      <c r="E17" s="42">
        <f>D17*1000/$N$15</f>
        <v>0</v>
      </c>
      <c r="F17" s="224">
        <v>40464000</v>
      </c>
      <c r="G17" s="224">
        <v>42600000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.7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233"/>
      <c r="E19" s="142"/>
      <c r="F19" s="140"/>
      <c r="G19" s="141"/>
      <c r="H19" s="233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1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441</v>
      </c>
      <c r="B22" s="266"/>
      <c r="C22" s="266"/>
      <c r="D22" s="266"/>
      <c r="E22" s="36"/>
      <c r="F22" s="266"/>
      <c r="G22" s="266"/>
      <c r="H22" s="130"/>
      <c r="I22" s="36"/>
      <c r="J22" s="266"/>
      <c r="K22" s="266"/>
      <c r="L22" s="266"/>
    </row>
    <row r="23" spans="1:19">
      <c r="A23" s="37" t="s">
        <v>442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426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 t="shared" ref="H24:H29" si="5"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427</v>
      </c>
      <c r="B25" s="38">
        <v>-1.6492121192155603E-3</v>
      </c>
      <c r="C25" s="38">
        <f t="shared" ref="C25:C30" si="6">(C4-B4)/B4</f>
        <v>2.1480154731716182E-2</v>
      </c>
      <c r="D25" s="38">
        <f t="shared" ref="D25:D31" si="7">(D4-C4)/C4</f>
        <v>2.8184380763648032E-2</v>
      </c>
      <c r="E25" s="7"/>
      <c r="F25" s="38">
        <v>-3.8193152548046283E-2</v>
      </c>
      <c r="G25" s="38">
        <v>1.5416458155696647E-2</v>
      </c>
      <c r="H25" s="38">
        <f t="shared" si="5"/>
        <v>3.3017825068237089E-3</v>
      </c>
      <c r="I25" s="7"/>
      <c r="J25" s="38">
        <v>-7.9003838977869945E-3</v>
      </c>
      <c r="K25" s="38">
        <f t="shared" ref="K25:K29" si="8">(K4-J4)/J4</f>
        <v>2.0474575944398037E-2</v>
      </c>
      <c r="L25" s="38">
        <f t="shared" ref="L25:L31" si="9">(L4-K4)/K4</f>
        <v>2.4078405025717772E-2</v>
      </c>
      <c r="N25" s="146"/>
      <c r="O25"/>
      <c r="Q25" s="173"/>
      <c r="R25" s="32"/>
      <c r="S25" s="147"/>
    </row>
    <row r="26" spans="1:19">
      <c r="A26" s="7" t="s">
        <v>428</v>
      </c>
      <c r="B26" s="38">
        <v>3.8025412353021495E-2</v>
      </c>
      <c r="C26" s="38">
        <f t="shared" si="6"/>
        <v>2.3108501715274989E-2</v>
      </c>
      <c r="D26" s="38">
        <f t="shared" si="7"/>
        <v>6.93516570671735E-2</v>
      </c>
      <c r="E26" s="7"/>
      <c r="F26" s="38">
        <v>1.5854519348921167E-2</v>
      </c>
      <c r="G26" s="38">
        <v>7.2073747194751261E-3</v>
      </c>
      <c r="H26" s="38">
        <f t="shared" si="5"/>
        <v>5.966942393911049E-2</v>
      </c>
      <c r="I26" s="7"/>
      <c r="J26" s="38">
        <v>3.4291285792708973E-2</v>
      </c>
      <c r="K26" s="38">
        <f t="shared" si="8"/>
        <v>2.0478098027101044E-2</v>
      </c>
      <c r="L26" s="38">
        <f t="shared" si="9"/>
        <v>6.7770826798570785E-2</v>
      </c>
      <c r="N26" s="146"/>
      <c r="O26"/>
      <c r="Q26" s="173"/>
      <c r="R26" s="173"/>
      <c r="S26" s="147"/>
    </row>
    <row r="27" spans="1:19">
      <c r="A27" s="7" t="s">
        <v>401</v>
      </c>
      <c r="B27" s="38">
        <v>3.0005878730073769E-2</v>
      </c>
      <c r="C27" s="38">
        <f t="shared" si="6"/>
        <v>2.2860961739472198E-2</v>
      </c>
      <c r="D27" s="38">
        <f t="shared" si="7"/>
        <v>6.7614421020744039E-2</v>
      </c>
      <c r="E27" s="7"/>
      <c r="F27" s="38">
        <v>7.9884553471095254E-3</v>
      </c>
      <c r="G27" s="38">
        <v>7.1914245788855706E-3</v>
      </c>
      <c r="H27" s="38">
        <f t="shared" si="5"/>
        <v>5.793509326934445E-2</v>
      </c>
      <c r="I27" s="7"/>
      <c r="J27" s="38">
        <v>2.6300359299116102E-2</v>
      </c>
      <c r="K27" s="38">
        <f t="shared" si="8"/>
        <v>2.027084196810721E-2</v>
      </c>
      <c r="L27" s="38">
        <f t="shared" si="9"/>
        <v>6.6034972707792489E-2</v>
      </c>
      <c r="N27" s="146"/>
      <c r="Q27" s="173"/>
    </row>
    <row r="28" spans="1:19">
      <c r="A28" s="7" t="s">
        <v>429</v>
      </c>
      <c r="B28" s="38">
        <v>1.949113115538172E-2</v>
      </c>
      <c r="C28" s="38">
        <f t="shared" si="6"/>
        <v>4.334501995949714E-2</v>
      </c>
      <c r="D28" s="38">
        <f t="shared" si="7"/>
        <v>8.0416809597936428E-2</v>
      </c>
      <c r="E28" s="7"/>
      <c r="F28" s="38">
        <v>1.6118349385184946E-3</v>
      </c>
      <c r="G28" s="38">
        <v>2.534794207137453E-2</v>
      </c>
      <c r="H28" s="38">
        <f t="shared" si="5"/>
        <v>7.2642161964881255E-2</v>
      </c>
      <c r="I28" s="7"/>
      <c r="J28" s="38">
        <v>1.6493280336366191E-2</v>
      </c>
      <c r="K28" s="38">
        <f t="shared" si="8"/>
        <v>4.0371598103144488E-2</v>
      </c>
      <c r="L28" s="38">
        <f t="shared" si="9"/>
        <v>7.9150855308698378E-2</v>
      </c>
      <c r="N28" s="146"/>
      <c r="Q28" s="173"/>
    </row>
    <row r="29" spans="1:19">
      <c r="A29" s="7" t="s">
        <v>430</v>
      </c>
      <c r="B29" s="38">
        <v>1.951924564666753E-2</v>
      </c>
      <c r="C29" s="38">
        <f t="shared" si="6"/>
        <v>4.0192261360985408E-2</v>
      </c>
      <c r="D29" s="38">
        <f t="shared" si="7"/>
        <v>9.0132426526917081E-2</v>
      </c>
      <c r="E29" s="7"/>
      <c r="F29" s="38">
        <v>1.6663697588875429E-3</v>
      </c>
      <c r="G29" s="38">
        <v>2.2122082714070256E-2</v>
      </c>
      <c r="H29" s="38">
        <f t="shared" si="5"/>
        <v>8.2333263101661738E-2</v>
      </c>
      <c r="I29" s="7"/>
      <c r="J29" s="38">
        <v>1.6526928339740482E-2</v>
      </c>
      <c r="K29" s="38">
        <f t="shared" si="8"/>
        <v>3.7207798974085958E-2</v>
      </c>
      <c r="L29" s="38">
        <f t="shared" si="9"/>
        <v>8.8863055205991845E-2</v>
      </c>
      <c r="N29" s="146"/>
    </row>
    <row r="30" spans="1:19">
      <c r="A30" s="7" t="s">
        <v>431</v>
      </c>
      <c r="B30" s="38">
        <v>2.3955005745479464E-2</v>
      </c>
      <c r="C30" s="38">
        <f t="shared" si="6"/>
        <v>3.7858250748447113E-2</v>
      </c>
      <c r="D30" s="38">
        <f t="shared" si="7"/>
        <v>9.2237686054888787E-2</v>
      </c>
      <c r="E30" s="7"/>
      <c r="F30" s="38">
        <v>7.7607711030431839E-3</v>
      </c>
      <c r="G30" s="38">
        <v>1.8812554172573784E-2</v>
      </c>
      <c r="H30" s="38">
        <f>(H9-G9)/G9</f>
        <v>8.5992080834605994E-2</v>
      </c>
      <c r="I30" s="7"/>
      <c r="J30" s="38">
        <v>2.1243950654319915E-2</v>
      </c>
      <c r="K30" s="38">
        <f t="shared" ref="K30:K35" si="10">(K9-J9)/J9</f>
        <v>3.4711931927857619E-2</v>
      </c>
      <c r="L30" s="38">
        <f t="shared" si="9"/>
        <v>9.1221776074321706E-2</v>
      </c>
      <c r="N30" s="146"/>
    </row>
    <row r="31" spans="1:19">
      <c r="A31" s="7" t="s">
        <v>432</v>
      </c>
      <c r="B31" s="38">
        <v>9.774844077562423E-3</v>
      </c>
      <c r="C31" s="38">
        <f>(C10-B10)/B10</f>
        <v>3.7123307507516919E-2</v>
      </c>
      <c r="D31" s="38">
        <f t="shared" si="7"/>
        <v>8.9143274219158131E-2</v>
      </c>
      <c r="E31" s="7"/>
      <c r="F31" s="38">
        <v>-6.7859947240014526E-3</v>
      </c>
      <c r="G31" s="38">
        <v>1.8350300274582173E-2</v>
      </c>
      <c r="H31" s="38">
        <f>(H10-G10)/G10</f>
        <v>8.248617934788309E-2</v>
      </c>
      <c r="I31" s="7"/>
      <c r="J31" s="38">
        <v>7.0010705856122148E-3</v>
      </c>
      <c r="K31" s="38">
        <f t="shared" si="10"/>
        <v>3.4022067245092061E-2</v>
      </c>
      <c r="L31" s="38">
        <f t="shared" si="9"/>
        <v>8.8060211265604718E-2</v>
      </c>
      <c r="N31" s="146"/>
    </row>
    <row r="32" spans="1:19">
      <c r="A32" s="7" t="s">
        <v>433</v>
      </c>
      <c r="B32" s="38">
        <v>9.10309959763843E-3</v>
      </c>
      <c r="C32" s="38">
        <f>(C11-B11)/B11</f>
        <v>3.5596223989661266E-2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10"/>
        <v>3.2362946747035624E-2</v>
      </c>
      <c r="L32" s="38"/>
      <c r="N32" s="146"/>
    </row>
    <row r="33" spans="1:18">
      <c r="A33" s="7" t="s">
        <v>434</v>
      </c>
      <c r="B33" s="38">
        <v>7.2698373172050681E-3</v>
      </c>
      <c r="C33" s="38">
        <f>(C12-B12)/B12</f>
        <v>3.5406986344598129E-2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10"/>
        <v>3.2192181375495239E-2</v>
      </c>
      <c r="L33" s="38"/>
      <c r="N33" s="146"/>
    </row>
    <row r="34" spans="1:18">
      <c r="A34" s="7" t="s">
        <v>435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10"/>
        <v>1.3463867766863657E-2</v>
      </c>
      <c r="L34" s="38"/>
      <c r="N34" s="146"/>
    </row>
    <row r="35" spans="1:18">
      <c r="A35" s="39" t="s">
        <v>436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10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>
        <f>D16/C14-1</f>
        <v>9.7264698442847797E-2</v>
      </c>
      <c r="G37" s="40"/>
      <c r="H37" s="40">
        <f>H16/G14-1</f>
        <v>8.7911526731452971E-2</v>
      </c>
      <c r="K37" s="40"/>
      <c r="L37" s="40">
        <f>L16/K14-1</f>
        <v>9.5735752190369672E-2</v>
      </c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443</v>
      </c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199" t="s">
        <v>444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 t="shared" ref="E44:E49" si="11"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 t="shared" ref="I44:I50" si="12">(H44-G44)/G44</f>
        <v>3.4687994782125245E-3</v>
      </c>
      <c r="J44" s="32">
        <f t="shared" ref="J44:J56" si="13">B44+F44</f>
        <v>30057697</v>
      </c>
      <c r="K44" s="32">
        <f t="shared" ref="K44:K56" si="14">C44+G44</f>
        <v>30791777.281999998</v>
      </c>
      <c r="L44" s="32">
        <f t="shared" ref="L44:L56" si="15">D44+H44</f>
        <v>31559680.085000027</v>
      </c>
      <c r="M44" s="153">
        <f t="shared" ref="M44:M49" si="16">(L44-K44)/K44</f>
        <v>2.4938567071570873E-2</v>
      </c>
      <c r="O44" s="147"/>
    </row>
    <row r="45" spans="1:18">
      <c r="A45" s="32" t="str">
        <f t="shared" ref="A45:A55" si="17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3">
        <f t="shared" si="11"/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3">
        <f t="shared" si="12"/>
        <v>-5.6130555006975332E-4</v>
      </c>
      <c r="J45" s="32">
        <f t="shared" si="13"/>
        <v>1476729</v>
      </c>
      <c r="K45" s="32">
        <f t="shared" si="14"/>
        <v>1388302.7180000022</v>
      </c>
      <c r="L45" s="32">
        <f>D45+H45</f>
        <v>1395244.914999973</v>
      </c>
      <c r="M45" s="153">
        <f t="shared" si="16"/>
        <v>5.0004922629351307E-3</v>
      </c>
      <c r="O45" s="147"/>
    </row>
    <row r="46" spans="1:18">
      <c r="A46" s="32" t="str">
        <f t="shared" si="17"/>
        <v>Mars</v>
      </c>
      <c r="B46" s="32">
        <f t="shared" ref="B46" si="18">B5-B4</f>
        <v>34148104</v>
      </c>
      <c r="C46" s="32">
        <f t="shared" ref="C46:D55" si="19">C5-C4</f>
        <v>34980049</v>
      </c>
      <c r="D46" s="32">
        <f t="shared" ref="D46:D51" si="20">D5-D4</f>
        <v>38512134.700999998</v>
      </c>
      <c r="E46" s="153">
        <f t="shared" si="11"/>
        <v>0.10097429254601666</v>
      </c>
      <c r="F46" s="32">
        <f t="shared" ref="F46" si="21">F5-F4</f>
        <v>6752908</v>
      </c>
      <c r="G46" s="32">
        <f t="shared" ref="G46:G50" si="22">G5-G4</f>
        <v>6758649</v>
      </c>
      <c r="H46" s="32">
        <f t="shared" ref="H46:H51" si="23">H5-H4</f>
        <v>7461255</v>
      </c>
      <c r="I46" s="153">
        <f t="shared" si="12"/>
        <v>0.10395657475332717</v>
      </c>
      <c r="J46" s="32">
        <f t="shared" si="13"/>
        <v>40901012</v>
      </c>
      <c r="K46" s="32">
        <f t="shared" si="14"/>
        <v>41738698</v>
      </c>
      <c r="L46" s="32">
        <f>D46+H46</f>
        <v>45973389.700999998</v>
      </c>
      <c r="M46" s="153">
        <f t="shared" si="16"/>
        <v>0.10145720647539119</v>
      </c>
      <c r="O46" s="147"/>
    </row>
    <row r="47" spans="1:18">
      <c r="A47" s="32" t="str">
        <f t="shared" si="17"/>
        <v>April</v>
      </c>
      <c r="B47" s="32">
        <f t="shared" ref="B47" si="24">B6-B5</f>
        <v>1756686</v>
      </c>
      <c r="C47" s="32">
        <f t="shared" si="19"/>
        <v>1781881</v>
      </c>
      <c r="D47" s="32">
        <f t="shared" si="20"/>
        <v>1794913.859999992</v>
      </c>
      <c r="E47" s="153">
        <f t="shared" si="11"/>
        <v>7.3141023446526192E-3</v>
      </c>
      <c r="F47" s="32">
        <f t="shared" ref="F47" si="25">F6-F5</f>
        <v>336946</v>
      </c>
      <c r="G47" s="32">
        <f t="shared" si="22"/>
        <v>339178</v>
      </c>
      <c r="H47" s="32">
        <f t="shared" si="23"/>
        <v>337897</v>
      </c>
      <c r="I47" s="153">
        <f t="shared" si="12"/>
        <v>-3.7767779749865852E-3</v>
      </c>
      <c r="J47" s="32">
        <f t="shared" si="13"/>
        <v>2093632</v>
      </c>
      <c r="K47" s="32">
        <f t="shared" si="14"/>
        <v>2121059</v>
      </c>
      <c r="L47" s="32">
        <f>D47+H47</f>
        <v>2132810.859999992</v>
      </c>
      <c r="M47" s="153">
        <f t="shared" si="16"/>
        <v>5.5405625208878933E-3</v>
      </c>
      <c r="O47" s="147"/>
    </row>
    <row r="48" spans="1:18">
      <c r="A48" s="32" t="str">
        <f t="shared" si="17"/>
        <v>Mai</v>
      </c>
      <c r="B48" s="32">
        <f t="shared" ref="B48" si="26">B7-B6</f>
        <v>37487476</v>
      </c>
      <c r="C48" s="32">
        <f t="shared" si="19"/>
        <v>40386678</v>
      </c>
      <c r="D48" s="32">
        <f t="shared" si="20"/>
        <v>44449085.43900001</v>
      </c>
      <c r="E48" s="153">
        <f t="shared" si="11"/>
        <v>0.10058780865809291</v>
      </c>
      <c r="F48" s="32">
        <f t="shared" ref="F48" si="27">F7-F6</f>
        <v>7412266</v>
      </c>
      <c r="G48" s="32">
        <f t="shared" si="22"/>
        <v>7823829</v>
      </c>
      <c r="H48" s="32">
        <f t="shared" si="23"/>
        <v>8574654</v>
      </c>
      <c r="I48" s="153">
        <f t="shared" si="12"/>
        <v>9.5966437916779626E-2</v>
      </c>
      <c r="J48" s="32">
        <f t="shared" si="13"/>
        <v>44899742</v>
      </c>
      <c r="K48" s="32">
        <f t="shared" si="14"/>
        <v>48210507</v>
      </c>
      <c r="L48" s="32">
        <f t="shared" si="15"/>
        <v>53023739.43900001</v>
      </c>
      <c r="M48" s="153">
        <f t="shared" si="16"/>
        <v>9.9837830765812333E-2</v>
      </c>
      <c r="N48" s="153"/>
      <c r="O48" s="147"/>
      <c r="P48" s="154"/>
    </row>
    <row r="49" spans="1:16">
      <c r="A49" s="32" t="str">
        <f t="shared" si="17"/>
        <v>Juni</v>
      </c>
      <c r="B49" s="32">
        <f t="shared" ref="B49" si="28">B8-B7</f>
        <v>5150510</v>
      </c>
      <c r="C49" s="32">
        <f t="shared" si="19"/>
        <v>5043199.5939999968</v>
      </c>
      <c r="D49" s="32">
        <f t="shared" si="20"/>
        <v>6508359.5629999936</v>
      </c>
      <c r="E49" s="153">
        <f t="shared" si="11"/>
        <v>0.29052190810435685</v>
      </c>
      <c r="F49" s="32">
        <f t="shared" ref="F49" si="29">F8-F7</f>
        <v>1010735</v>
      </c>
      <c r="G49" s="32">
        <f t="shared" si="22"/>
        <v>969443</v>
      </c>
      <c r="H49" s="32">
        <f t="shared" si="23"/>
        <v>1245329</v>
      </c>
      <c r="I49" s="153">
        <f t="shared" si="12"/>
        <v>0.28458197129691998</v>
      </c>
      <c r="J49" s="32">
        <f t="shared" si="13"/>
        <v>6161245</v>
      </c>
      <c r="K49" s="32">
        <f t="shared" si="14"/>
        <v>6012642.5939999968</v>
      </c>
      <c r="L49" s="32">
        <f t="shared" ref="L49" si="30">D49+H49</f>
        <v>7753688.5629999936</v>
      </c>
      <c r="M49" s="153">
        <f t="shared" si="16"/>
        <v>0.28956418775620935</v>
      </c>
      <c r="O49" s="147"/>
    </row>
    <row r="50" spans="1:16">
      <c r="A50" s="32" t="str">
        <f t="shared" si="17"/>
        <v>Juli</v>
      </c>
      <c r="B50" s="32">
        <f t="shared" ref="B50" si="31">B9-B8</f>
        <v>23047815</v>
      </c>
      <c r="C50" s="32">
        <f t="shared" si="19"/>
        <v>23675649.406000003</v>
      </c>
      <c r="D50" s="32">
        <f t="shared" si="20"/>
        <v>26089039.76000005</v>
      </c>
      <c r="E50" s="153">
        <f>(D50-C50)/C50</f>
        <v>0.10193555043049561</v>
      </c>
      <c r="F50" s="32">
        <f t="shared" ref="F50" si="32">F9-F8</f>
        <v>4566767</v>
      </c>
      <c r="G50" s="32">
        <f t="shared" si="22"/>
        <v>4584032</v>
      </c>
      <c r="H50" s="32">
        <f t="shared" si="23"/>
        <v>5055794</v>
      </c>
      <c r="I50" s="153">
        <f t="shared" si="12"/>
        <v>0.10291420304221262</v>
      </c>
      <c r="J50" s="32">
        <f t="shared" si="13"/>
        <v>27614582</v>
      </c>
      <c r="K50" s="32">
        <f t="shared" si="14"/>
        <v>28259681.406000003</v>
      </c>
      <c r="L50" s="32">
        <f t="shared" si="15"/>
        <v>31144833.76000005</v>
      </c>
      <c r="M50" s="153">
        <f>(L50-K50)/K50</f>
        <v>0.10209429867767301</v>
      </c>
      <c r="O50" s="147"/>
    </row>
    <row r="51" spans="1:16">
      <c r="A51" s="32" t="str">
        <f t="shared" si="17"/>
        <v>August</v>
      </c>
      <c r="B51" s="32">
        <f t="shared" ref="B51" si="33">B10-B9</f>
        <v>2774159</v>
      </c>
      <c r="C51" s="32">
        <f t="shared" si="19"/>
        <v>2783149.0419999957</v>
      </c>
      <c r="D51" s="32">
        <f t="shared" si="20"/>
        <v>2620503.9559999704</v>
      </c>
      <c r="E51" s="153">
        <f>(D51-C51)/C51</f>
        <v>-5.843922964439844E-2</v>
      </c>
      <c r="F51" s="32">
        <f t="shared" ref="F51" si="34">F10-F9</f>
        <v>548670</v>
      </c>
      <c r="G51" s="32">
        <f t="shared" ref="G51:H55" si="35">G10-G9</f>
        <v>547039</v>
      </c>
      <c r="H51" s="32">
        <f t="shared" si="23"/>
        <v>501761.46000000089</v>
      </c>
      <c r="I51" s="153">
        <f t="shared" ref="I51" si="36">(H51-G51)/G51</f>
        <v>-8.276839494076127E-2</v>
      </c>
      <c r="J51" s="32">
        <f t="shared" si="13"/>
        <v>3322829</v>
      </c>
      <c r="K51" s="32">
        <f t="shared" si="14"/>
        <v>3330188.0419999957</v>
      </c>
      <c r="L51" s="32">
        <f t="shared" ref="L51" si="37">D51+H51</f>
        <v>3122265.4159999713</v>
      </c>
      <c r="M51" s="153">
        <f>(L51-K51)/K51</f>
        <v>-6.2435701341103024E-2</v>
      </c>
      <c r="O51" s="147"/>
    </row>
    <row r="52" spans="1:16">
      <c r="A52" s="32" t="str">
        <f t="shared" si="17"/>
        <v>September</v>
      </c>
      <c r="B52" s="32">
        <f t="shared" ref="B52" si="38">B11-B10</f>
        <v>36506867</v>
      </c>
      <c r="C52" s="32">
        <f t="shared" si="19"/>
        <v>37606830.169000059</v>
      </c>
      <c r="D52" s="32"/>
      <c r="E52" s="153"/>
      <c r="F52" s="32">
        <f t="shared" ref="F52" si="39">F11-F10</f>
        <v>7219624</v>
      </c>
      <c r="G52" s="32">
        <f t="shared" si="35"/>
        <v>7275081</v>
      </c>
      <c r="H52" s="32"/>
      <c r="I52" s="153"/>
      <c r="J52" s="32">
        <f t="shared" si="13"/>
        <v>43726491</v>
      </c>
      <c r="K52" s="32">
        <f t="shared" si="14"/>
        <v>44881911.169000059</v>
      </c>
      <c r="L52" s="32">
        <f t="shared" si="15"/>
        <v>0</v>
      </c>
      <c r="M52" s="153"/>
      <c r="O52" s="147"/>
    </row>
    <row r="53" spans="1:16">
      <c r="A53" s="32" t="str">
        <f t="shared" si="17"/>
        <v>Oktober</v>
      </c>
      <c r="B53" s="32">
        <f t="shared" ref="B53" si="40">B12-B11</f>
        <v>1330073</v>
      </c>
      <c r="C53" s="32">
        <f t="shared" si="19"/>
        <v>1345530.7889999449</v>
      </c>
      <c r="D53" s="32">
        <f t="shared" si="19"/>
        <v>0</v>
      </c>
      <c r="E53" s="153"/>
      <c r="F53" s="32">
        <f t="shared" ref="F53" si="41">F12-F11</f>
        <v>261625</v>
      </c>
      <c r="G53" s="32">
        <f t="shared" si="35"/>
        <v>263211</v>
      </c>
      <c r="H53" s="32">
        <f t="shared" si="35"/>
        <v>0</v>
      </c>
      <c r="I53" s="153"/>
      <c r="J53" s="32">
        <f t="shared" si="13"/>
        <v>1591698</v>
      </c>
      <c r="K53" s="32">
        <f t="shared" si="14"/>
        <v>1608741.7889999449</v>
      </c>
      <c r="L53" s="32">
        <f t="shared" si="15"/>
        <v>0</v>
      </c>
      <c r="M53" s="153"/>
      <c r="O53" s="147"/>
      <c r="P53" s="32"/>
    </row>
    <row r="54" spans="1:16">
      <c r="A54" s="32" t="str">
        <f t="shared" si="17"/>
        <v>November</v>
      </c>
      <c r="B54" s="32">
        <f t="shared" ref="B54" si="42">B13-B12</f>
        <v>37449876.00000006</v>
      </c>
      <c r="C54" s="32">
        <f t="shared" si="19"/>
        <v>34711226.133000135</v>
      </c>
      <c r="D54" s="32">
        <f t="shared" si="19"/>
        <v>0</v>
      </c>
      <c r="E54" s="153"/>
      <c r="F54" s="32">
        <f t="shared" ref="F54" si="43">F13-F12</f>
        <v>7469785</v>
      </c>
      <c r="G54" s="32">
        <f t="shared" si="35"/>
        <v>7032998.4780000001</v>
      </c>
      <c r="H54" s="32">
        <f t="shared" si="35"/>
        <v>0</v>
      </c>
      <c r="I54" s="153"/>
      <c r="J54" s="32">
        <f t="shared" si="13"/>
        <v>44919661.00000006</v>
      </c>
      <c r="K54" s="32">
        <f t="shared" si="14"/>
        <v>41744224.611000136</v>
      </c>
      <c r="L54" s="32">
        <f t="shared" si="15"/>
        <v>0</v>
      </c>
      <c r="M54" s="153"/>
      <c r="O54" s="147"/>
    </row>
    <row r="55" spans="1:16">
      <c r="A55" s="32" t="str">
        <f t="shared" si="17"/>
        <v>Desember</v>
      </c>
      <c r="B55" s="32">
        <f t="shared" ref="B55" si="44">B14-B13</f>
        <v>4538382.9999999404</v>
      </c>
      <c r="C55" s="32">
        <f t="shared" si="19"/>
        <v>4160034.8440000415</v>
      </c>
      <c r="D55" s="32">
        <f t="shared" si="19"/>
        <v>0</v>
      </c>
      <c r="E55" s="153"/>
      <c r="F55" s="32">
        <f t="shared" ref="F55" si="45">F14-F13</f>
        <v>881990.86800000817</v>
      </c>
      <c r="G55" s="32">
        <f t="shared" si="35"/>
        <v>786348.52199999988</v>
      </c>
      <c r="H55" s="32">
        <f t="shared" si="35"/>
        <v>0</v>
      </c>
      <c r="I55" s="153"/>
      <c r="J55" s="32">
        <f t="shared" si="13"/>
        <v>5420373.8679999486</v>
      </c>
      <c r="K55" s="32">
        <f t="shared" si="14"/>
        <v>4946383.3660000414</v>
      </c>
      <c r="L55" s="32">
        <f t="shared" si="15"/>
        <v>0</v>
      </c>
      <c r="M55" s="153"/>
      <c r="O55" s="147"/>
    </row>
    <row r="56" spans="1:16">
      <c r="A56" s="155" t="s">
        <v>445</v>
      </c>
      <c r="B56" s="155">
        <f>SUM(B44:B55)</f>
        <v>210494834</v>
      </c>
      <c r="C56" s="155">
        <f>SUM(C44:C55)</f>
        <v>213344145.97700018</v>
      </c>
      <c r="D56" s="155">
        <f>SUM(D44:D55)</f>
        <v>147601267.27900001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28504385.460000001</v>
      </c>
      <c r="I56" s="156"/>
      <c r="J56" s="155">
        <f t="shared" si="13"/>
        <v>252185691.868</v>
      </c>
      <c r="K56" s="155">
        <f t="shared" si="14"/>
        <v>255034116.97700018</v>
      </c>
      <c r="L56" s="155">
        <f t="shared" si="15"/>
        <v>176105652.73900002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B9287-FA5A-4FA7-A69D-0093CC00A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2025-09-17T12:19:07Z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