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L:\UTKO\Kommuneøkonomi\Skatt oppdatering\2023\Nett2023\"/>
    </mc:Choice>
  </mc:AlternateContent>
  <xr:revisionPtr revIDLastSave="0" documentId="13_ncr:1_{77254721-564D-4A71-97DE-BD1F7361EB4C}" xr6:coauthVersionLast="47" xr6:coauthVersionMax="47" xr10:uidLastSave="{00000000-0000-0000-0000-000000000000}"/>
  <bookViews>
    <workbookView xWindow="25695" yWindow="0" windowWidth="26010" windowHeight="20985" activeTab="2" xr2:uid="{00000000-000D-0000-FFFF-FFFF00000000}"/>
  </bookViews>
  <sheets>
    <sheet name="komm" sheetId="1" r:id="rId1"/>
    <sheet name="fylk" sheetId="3" r:id="rId2"/>
    <sheet name="tabellalle" sheetId="4" r:id="rId3"/>
    <sheet name="fig_komm" sheetId="5" r:id="rId4"/>
    <sheet name="fig_fylk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1" i="4" l="1"/>
  <c r="L56" i="4"/>
  <c r="S7" i="1"/>
  <c r="U364" i="1"/>
  <c r="E52" i="4"/>
  <c r="D52" i="4"/>
  <c r="L32" i="4"/>
  <c r="D32" i="4"/>
  <c r="Q19" i="3"/>
  <c r="I51" i="4"/>
  <c r="I52" i="4"/>
  <c r="H52" i="4"/>
  <c r="H32" i="4"/>
  <c r="D31" i="4" l="1"/>
  <c r="H51" i="4" l="1"/>
  <c r="D51" i="4"/>
  <c r="E51" i="4" s="1"/>
  <c r="H31" i="4"/>
  <c r="D38" i="4"/>
  <c r="D36" i="4"/>
  <c r="D30" i="4"/>
  <c r="L30" i="4" l="1"/>
  <c r="H30" i="4"/>
  <c r="H50" i="4"/>
  <c r="I50" i="4"/>
  <c r="D50" i="4"/>
  <c r="E50" i="4"/>
  <c r="R38" i="1"/>
  <c r="R39" i="1"/>
  <c r="R76" i="1"/>
  <c r="R93" i="1"/>
  <c r="R101" i="1"/>
  <c r="R124" i="1"/>
  <c r="R135" i="1"/>
  <c r="R142" i="1"/>
  <c r="R151" i="1"/>
  <c r="R165" i="1"/>
  <c r="R171" i="1"/>
  <c r="R179" i="1"/>
  <c r="R187" i="1"/>
  <c r="R195" i="1"/>
  <c r="R196" i="1"/>
  <c r="R203" i="1"/>
  <c r="R211" i="1"/>
  <c r="R229" i="1"/>
  <c r="R239" i="1"/>
  <c r="R253" i="1"/>
  <c r="R262" i="1"/>
  <c r="R267" i="1"/>
  <c r="R271" i="1"/>
  <c r="R283" i="1"/>
  <c r="R307" i="1"/>
  <c r="R331" i="1"/>
  <c r="R332" i="1"/>
  <c r="R340" i="1"/>
  <c r="R347" i="1"/>
  <c r="R349" i="1"/>
  <c r="Q364" i="1"/>
  <c r="E13" i="1"/>
  <c r="R14" i="1"/>
  <c r="E15" i="1"/>
  <c r="E21" i="1"/>
  <c r="E23" i="1"/>
  <c r="E31" i="1"/>
  <c r="E38" i="1"/>
  <c r="E39" i="1"/>
  <c r="R45" i="1"/>
  <c r="R54" i="1"/>
  <c r="R55" i="1"/>
  <c r="E86" i="1"/>
  <c r="E95" i="1"/>
  <c r="R108" i="1"/>
  <c r="E118" i="1"/>
  <c r="S118" i="1" s="1"/>
  <c r="E119" i="1"/>
  <c r="E150" i="1"/>
  <c r="E165" i="1"/>
  <c r="E173" i="1"/>
  <c r="E183" i="1"/>
  <c r="E188" i="1"/>
  <c r="E196" i="1"/>
  <c r="E253" i="1"/>
  <c r="R318" i="1"/>
  <c r="R325" i="1"/>
  <c r="R355" i="1"/>
  <c r="E362" i="1"/>
  <c r="S362" i="1" s="1"/>
  <c r="L8" i="4"/>
  <c r="L29" i="4"/>
  <c r="D49" i="4"/>
  <c r="H49" i="4"/>
  <c r="L49" i="4"/>
  <c r="M49" i="4"/>
  <c r="I49" i="4"/>
  <c r="E49" i="4"/>
  <c r="H29" i="4"/>
  <c r="D29" i="4"/>
  <c r="K3" i="3"/>
  <c r="C19" i="3"/>
  <c r="D19" i="3" s="1"/>
  <c r="D28" i="4"/>
  <c r="E48" i="4"/>
  <c r="H28" i="4"/>
  <c r="I48" i="4"/>
  <c r="H37" i="4"/>
  <c r="H36" i="4"/>
  <c r="L38" i="4"/>
  <c r="H38" i="4"/>
  <c r="D37" i="4"/>
  <c r="A38" i="4"/>
  <c r="I46" i="4"/>
  <c r="I47" i="4"/>
  <c r="H46" i="4"/>
  <c r="E46" i="4"/>
  <c r="E47" i="4"/>
  <c r="D47" i="4"/>
  <c r="D46" i="4"/>
  <c r="D45" i="4"/>
  <c r="C46" i="4"/>
  <c r="L26" i="4"/>
  <c r="L27" i="4"/>
  <c r="H26" i="4"/>
  <c r="H27" i="4"/>
  <c r="D27" i="4"/>
  <c r="D26" i="4"/>
  <c r="D24" i="4"/>
  <c r="L25" i="4"/>
  <c r="H25" i="4"/>
  <c r="D25" i="4"/>
  <c r="M45" i="4"/>
  <c r="L50" i="4"/>
  <c r="M50" i="4" s="1"/>
  <c r="M54" i="4"/>
  <c r="M55" i="4"/>
  <c r="M44" i="4"/>
  <c r="I45" i="4"/>
  <c r="E45" i="4"/>
  <c r="L24" i="4"/>
  <c r="H24" i="4"/>
  <c r="H45" i="4"/>
  <c r="G46" i="4"/>
  <c r="G45" i="4"/>
  <c r="G44" i="4"/>
  <c r="D3" i="4"/>
  <c r="X364" i="1"/>
  <c r="Y364" i="1" s="1"/>
  <c r="I43" i="4"/>
  <c r="H44" i="4"/>
  <c r="L46" i="4"/>
  <c r="M46" i="4"/>
  <c r="H47" i="4"/>
  <c r="H48" i="4"/>
  <c r="H54" i="4"/>
  <c r="H55" i="4"/>
  <c r="D44" i="4"/>
  <c r="D48" i="4"/>
  <c r="L48" i="4"/>
  <c r="M51" i="4"/>
  <c r="D56" i="4"/>
  <c r="D54" i="4"/>
  <c r="L54" i="4"/>
  <c r="D55" i="4"/>
  <c r="L55" i="4"/>
  <c r="C44" i="4"/>
  <c r="L15" i="4"/>
  <c r="L16" i="4"/>
  <c r="L17" i="4"/>
  <c r="L18" i="4"/>
  <c r="D23" i="4"/>
  <c r="D43" i="4"/>
  <c r="C24" i="4"/>
  <c r="I16" i="4"/>
  <c r="I17" i="4"/>
  <c r="I18" i="4"/>
  <c r="I15" i="4"/>
  <c r="I14" i="4"/>
  <c r="E16" i="4"/>
  <c r="E17" i="4"/>
  <c r="E18" i="4"/>
  <c r="E15" i="4"/>
  <c r="E14" i="4"/>
  <c r="A37" i="4"/>
  <c r="H2" i="4"/>
  <c r="H23" i="4"/>
  <c r="H43" i="4"/>
  <c r="L3" i="4"/>
  <c r="L4" i="4"/>
  <c r="L5" i="4"/>
  <c r="L6" i="4"/>
  <c r="L7" i="4"/>
  <c r="L28" i="4"/>
  <c r="L9" i="4"/>
  <c r="L10" i="4"/>
  <c r="L31" i="4" s="1"/>
  <c r="L11" i="4"/>
  <c r="L12" i="4"/>
  <c r="L13" i="4"/>
  <c r="L14" i="4"/>
  <c r="G55" i="4"/>
  <c r="C55" i="4"/>
  <c r="G35" i="4"/>
  <c r="C35" i="4"/>
  <c r="G54" i="4"/>
  <c r="C54" i="4"/>
  <c r="G34" i="4"/>
  <c r="C34" i="4"/>
  <c r="L47" i="4"/>
  <c r="M47" i="4"/>
  <c r="M48" i="4"/>
  <c r="L2" i="4"/>
  <c r="L23" i="4"/>
  <c r="L43" i="4"/>
  <c r="E44" i="4"/>
  <c r="L45" i="4"/>
  <c r="L44" i="4"/>
  <c r="K55" i="4"/>
  <c r="E7" i="1"/>
  <c r="E210" i="1"/>
  <c r="S210" i="1" s="1"/>
  <c r="E218" i="1"/>
  <c r="S218" i="1" s="1"/>
  <c r="E226" i="1"/>
  <c r="E234" i="1"/>
  <c r="S234" i="1" s="1"/>
  <c r="E242" i="1"/>
  <c r="S242" i="1" s="1"/>
  <c r="E250" i="1"/>
  <c r="S250" i="1" s="1"/>
  <c r="E257" i="1"/>
  <c r="S257" i="1" s="1"/>
  <c r="E258" i="1"/>
  <c r="S258" i="1" s="1"/>
  <c r="E265" i="1"/>
  <c r="S265" i="1" s="1"/>
  <c r="E266" i="1"/>
  <c r="E273" i="1"/>
  <c r="S273" i="1" s="1"/>
  <c r="E274" i="1"/>
  <c r="S274" i="1" s="1"/>
  <c r="E281" i="1"/>
  <c r="S281" i="1" s="1"/>
  <c r="E282" i="1"/>
  <c r="E289" i="1"/>
  <c r="S289" i="1" s="1"/>
  <c r="E290" i="1"/>
  <c r="S290" i="1" s="1"/>
  <c r="E297" i="1"/>
  <c r="S297" i="1" s="1"/>
  <c r="E298" i="1"/>
  <c r="S298" i="1" s="1"/>
  <c r="E305" i="1"/>
  <c r="S305" i="1" s="1"/>
  <c r="E306" i="1"/>
  <c r="S306" i="1" s="1"/>
  <c r="E313" i="1"/>
  <c r="S313" i="1" s="1"/>
  <c r="E314" i="1"/>
  <c r="E321" i="1"/>
  <c r="S321" i="1" s="1"/>
  <c r="E322" i="1"/>
  <c r="S322" i="1" s="1"/>
  <c r="E329" i="1"/>
  <c r="E330" i="1"/>
  <c r="S330" i="1" s="1"/>
  <c r="E337" i="1"/>
  <c r="S337" i="1" s="1"/>
  <c r="E338" i="1"/>
  <c r="S338" i="1" s="1"/>
  <c r="E345" i="1"/>
  <c r="S345" i="1" s="1"/>
  <c r="E346" i="1"/>
  <c r="E353" i="1"/>
  <c r="S353" i="1" s="1"/>
  <c r="E354" i="1"/>
  <c r="R360" i="1"/>
  <c r="E361" i="1"/>
  <c r="T364" i="1"/>
  <c r="E35" i="1"/>
  <c r="Y362" i="1"/>
  <c r="Y361" i="1"/>
  <c r="Y360" i="1"/>
  <c r="E360" i="1"/>
  <c r="S360" i="1" s="1"/>
  <c r="Y359" i="1"/>
  <c r="Y358" i="1"/>
  <c r="Y357" i="1"/>
  <c r="Y356" i="1"/>
  <c r="Y355" i="1"/>
  <c r="Y354" i="1"/>
  <c r="Y353" i="1"/>
  <c r="R353" i="1"/>
  <c r="Y352" i="1"/>
  <c r="R352" i="1"/>
  <c r="E352" i="1"/>
  <c r="S352" i="1" s="1"/>
  <c r="Y351" i="1"/>
  <c r="Y350" i="1"/>
  <c r="Y349" i="1"/>
  <c r="E349" i="1"/>
  <c r="Y348" i="1"/>
  <c r="Y347" i="1"/>
  <c r="E347" i="1"/>
  <c r="S347" i="1" s="1"/>
  <c r="Y346" i="1"/>
  <c r="Y345" i="1"/>
  <c r="Y344" i="1"/>
  <c r="R344" i="1"/>
  <c r="E344" i="1"/>
  <c r="S344" i="1" s="1"/>
  <c r="Y343" i="1"/>
  <c r="Y342" i="1"/>
  <c r="Y341" i="1"/>
  <c r="Y340" i="1"/>
  <c r="E340" i="1"/>
  <c r="Y339" i="1"/>
  <c r="R339" i="1"/>
  <c r="E339" i="1"/>
  <c r="S339" i="1" s="1"/>
  <c r="Y338" i="1"/>
  <c r="Y337" i="1"/>
  <c r="R337" i="1"/>
  <c r="Y336" i="1"/>
  <c r="R336" i="1"/>
  <c r="E336" i="1"/>
  <c r="Y335" i="1"/>
  <c r="Y334" i="1"/>
  <c r="Y333" i="1"/>
  <c r="Y332" i="1"/>
  <c r="Y331" i="1"/>
  <c r="E331" i="1"/>
  <c r="S331" i="1" s="1"/>
  <c r="Y330" i="1"/>
  <c r="Y329" i="1"/>
  <c r="Y328" i="1"/>
  <c r="R328" i="1"/>
  <c r="E328" i="1"/>
  <c r="Y327" i="1"/>
  <c r="Y326" i="1"/>
  <c r="Y325" i="1"/>
  <c r="E325" i="1"/>
  <c r="Y324" i="1"/>
  <c r="Y323" i="1"/>
  <c r="R323" i="1"/>
  <c r="E323" i="1"/>
  <c r="S323" i="1" s="1"/>
  <c r="Y322" i="1"/>
  <c r="Y321" i="1"/>
  <c r="R321" i="1"/>
  <c r="Y320" i="1"/>
  <c r="R320" i="1"/>
  <c r="E320" i="1"/>
  <c r="S320" i="1" s="1"/>
  <c r="Y319" i="1"/>
  <c r="Y318" i="1"/>
  <c r="Y317" i="1"/>
  <c r="Y316" i="1"/>
  <c r="Y315" i="1"/>
  <c r="R315" i="1"/>
  <c r="E315" i="1"/>
  <c r="Y314" i="1"/>
  <c r="Y313" i="1"/>
  <c r="Y312" i="1"/>
  <c r="R312" i="1"/>
  <c r="E312" i="1"/>
  <c r="S312" i="1" s="1"/>
  <c r="Y311" i="1"/>
  <c r="Y310" i="1"/>
  <c r="Y309" i="1"/>
  <c r="Y308" i="1"/>
  <c r="Y307" i="1"/>
  <c r="E307" i="1"/>
  <c r="S307" i="1" s="1"/>
  <c r="Y306" i="1"/>
  <c r="Y305" i="1"/>
  <c r="R305" i="1"/>
  <c r="Y304" i="1"/>
  <c r="R304" i="1"/>
  <c r="E304" i="1"/>
  <c r="S304" i="1" s="1"/>
  <c r="Y303" i="1"/>
  <c r="Y302" i="1"/>
  <c r="Y301" i="1"/>
  <c r="Y300" i="1"/>
  <c r="Y299" i="1"/>
  <c r="R299" i="1"/>
  <c r="E299" i="1"/>
  <c r="Y298" i="1"/>
  <c r="R298" i="1"/>
  <c r="Y297" i="1"/>
  <c r="Y296" i="1"/>
  <c r="R296" i="1"/>
  <c r="E296" i="1"/>
  <c r="S296" i="1" s="1"/>
  <c r="Y295" i="1"/>
  <c r="Y294" i="1"/>
  <c r="Y293" i="1"/>
  <c r="Y292" i="1"/>
  <c r="Y291" i="1"/>
  <c r="R291" i="1"/>
  <c r="E291" i="1"/>
  <c r="S291" i="1" s="1"/>
  <c r="Y290" i="1"/>
  <c r="Y289" i="1"/>
  <c r="R289" i="1"/>
  <c r="Y288" i="1"/>
  <c r="R288" i="1"/>
  <c r="E288" i="1"/>
  <c r="S288" i="1" s="1"/>
  <c r="Y287" i="1"/>
  <c r="Y286" i="1"/>
  <c r="Y285" i="1"/>
  <c r="Y284" i="1"/>
  <c r="Y283" i="1"/>
  <c r="E283" i="1"/>
  <c r="S283" i="1" s="1"/>
  <c r="Y282" i="1"/>
  <c r="R282" i="1"/>
  <c r="Y281" i="1"/>
  <c r="Y280" i="1"/>
  <c r="R280" i="1"/>
  <c r="E280" i="1"/>
  <c r="S280" i="1" s="1"/>
  <c r="Y279" i="1"/>
  <c r="Y278" i="1"/>
  <c r="Y277" i="1"/>
  <c r="Y276" i="1"/>
  <c r="Y275" i="1"/>
  <c r="R275" i="1"/>
  <c r="E275" i="1"/>
  <c r="Y274" i="1"/>
  <c r="Y273" i="1"/>
  <c r="R273" i="1"/>
  <c r="Y272" i="1"/>
  <c r="R272" i="1"/>
  <c r="E272" i="1"/>
  <c r="S272" i="1" s="1"/>
  <c r="Y271" i="1"/>
  <c r="Y270" i="1"/>
  <c r="Y269" i="1"/>
  <c r="Y268" i="1"/>
  <c r="Y267" i="1"/>
  <c r="E267" i="1"/>
  <c r="S267" i="1" s="1"/>
  <c r="Y266" i="1"/>
  <c r="R266" i="1"/>
  <c r="Y265" i="1"/>
  <c r="Y264" i="1"/>
  <c r="R264" i="1"/>
  <c r="E264" i="1"/>
  <c r="S264" i="1" s="1"/>
  <c r="Y263" i="1"/>
  <c r="Y262" i="1"/>
  <c r="Y261" i="1"/>
  <c r="Y260" i="1"/>
  <c r="Y259" i="1"/>
  <c r="R259" i="1"/>
  <c r="E259" i="1"/>
  <c r="Y258" i="1"/>
  <c r="Y257" i="1"/>
  <c r="R257" i="1"/>
  <c r="Y256" i="1"/>
  <c r="R256" i="1"/>
  <c r="E256" i="1"/>
  <c r="Y255" i="1"/>
  <c r="Y254" i="1"/>
  <c r="Y253" i="1"/>
  <c r="Y252" i="1"/>
  <c r="Y251" i="1"/>
  <c r="R251" i="1"/>
  <c r="E251" i="1"/>
  <c r="S251" i="1" s="1"/>
  <c r="Y250" i="1"/>
  <c r="R250" i="1"/>
  <c r="Y249" i="1"/>
  <c r="R249" i="1"/>
  <c r="E249" i="1"/>
  <c r="S249" i="1" s="1"/>
  <c r="Y248" i="1"/>
  <c r="R248" i="1"/>
  <c r="E248" i="1"/>
  <c r="Y247" i="1"/>
  <c r="Y246" i="1"/>
  <c r="Y245" i="1"/>
  <c r="Y244" i="1"/>
  <c r="Y243" i="1"/>
  <c r="R243" i="1"/>
  <c r="E243" i="1"/>
  <c r="Y242" i="1"/>
  <c r="R242" i="1"/>
  <c r="Y241" i="1"/>
  <c r="R241" i="1"/>
  <c r="E241" i="1"/>
  <c r="S241" i="1" s="1"/>
  <c r="Y240" i="1"/>
  <c r="R240" i="1"/>
  <c r="E240" i="1"/>
  <c r="S240" i="1" s="1"/>
  <c r="Y239" i="1"/>
  <c r="Y238" i="1"/>
  <c r="Y237" i="1"/>
  <c r="Y236" i="1"/>
  <c r="Y235" i="1"/>
  <c r="R235" i="1"/>
  <c r="E235" i="1"/>
  <c r="S235" i="1" s="1"/>
  <c r="Y234" i="1"/>
  <c r="R234" i="1"/>
  <c r="Y233" i="1"/>
  <c r="R233" i="1"/>
  <c r="E233" i="1"/>
  <c r="Y232" i="1"/>
  <c r="R232" i="1"/>
  <c r="E232" i="1"/>
  <c r="S232" i="1" s="1"/>
  <c r="Y231" i="1"/>
  <c r="Y230" i="1"/>
  <c r="Y229" i="1"/>
  <c r="E229" i="1"/>
  <c r="Y228" i="1"/>
  <c r="Y227" i="1"/>
  <c r="R227" i="1"/>
  <c r="E227" i="1"/>
  <c r="S227" i="1" s="1"/>
  <c r="Y226" i="1"/>
  <c r="R226" i="1"/>
  <c r="Y225" i="1"/>
  <c r="R225" i="1"/>
  <c r="E225" i="1"/>
  <c r="S225" i="1" s="1"/>
  <c r="Y224" i="1"/>
  <c r="R224" i="1"/>
  <c r="E224" i="1"/>
  <c r="S224" i="1" s="1"/>
  <c r="Y223" i="1"/>
  <c r="Y222" i="1"/>
  <c r="Y221" i="1"/>
  <c r="Y220" i="1"/>
  <c r="Y219" i="1"/>
  <c r="R219" i="1"/>
  <c r="E219" i="1"/>
  <c r="S219" i="1" s="1"/>
  <c r="Y218" i="1"/>
  <c r="R218" i="1"/>
  <c r="Y217" i="1"/>
  <c r="R217" i="1"/>
  <c r="E217" i="1"/>
  <c r="Y216" i="1"/>
  <c r="R216" i="1"/>
  <c r="E216" i="1"/>
  <c r="S216" i="1" s="1"/>
  <c r="Y215" i="1"/>
  <c r="Y214" i="1"/>
  <c r="Y213" i="1"/>
  <c r="Y212" i="1"/>
  <c r="Y211" i="1"/>
  <c r="E211" i="1"/>
  <c r="Y210" i="1"/>
  <c r="R210" i="1"/>
  <c r="Y209" i="1"/>
  <c r="R209" i="1"/>
  <c r="E209" i="1"/>
  <c r="Y208" i="1"/>
  <c r="R208" i="1"/>
  <c r="E208" i="1"/>
  <c r="S208" i="1" s="1"/>
  <c r="Y207" i="1"/>
  <c r="Y206" i="1"/>
  <c r="Y205" i="1"/>
  <c r="Y204" i="1"/>
  <c r="Y203" i="1"/>
  <c r="E203" i="1"/>
  <c r="S203" i="1" s="1"/>
  <c r="Y202" i="1"/>
  <c r="R202" i="1"/>
  <c r="E202" i="1"/>
  <c r="Y201" i="1"/>
  <c r="R201" i="1"/>
  <c r="E201" i="1"/>
  <c r="Y200" i="1"/>
  <c r="R200" i="1"/>
  <c r="E200" i="1"/>
  <c r="Y199" i="1"/>
  <c r="Y198" i="1"/>
  <c r="Y197" i="1"/>
  <c r="Y196" i="1"/>
  <c r="Y195" i="1"/>
  <c r="E195" i="1"/>
  <c r="S195" i="1" s="1"/>
  <c r="Y194" i="1"/>
  <c r="R194" i="1"/>
  <c r="E194" i="1"/>
  <c r="Y193" i="1"/>
  <c r="R193" i="1"/>
  <c r="E193" i="1"/>
  <c r="S193" i="1" s="1"/>
  <c r="Y192" i="1"/>
  <c r="R192" i="1"/>
  <c r="E192" i="1"/>
  <c r="S192" i="1" s="1"/>
  <c r="Y191" i="1"/>
  <c r="Y190" i="1"/>
  <c r="Y189" i="1"/>
  <c r="Y188" i="1"/>
  <c r="Y187" i="1"/>
  <c r="E187" i="1"/>
  <c r="S187" i="1" s="1"/>
  <c r="Y186" i="1"/>
  <c r="R186" i="1"/>
  <c r="E186" i="1"/>
  <c r="Y185" i="1"/>
  <c r="R185" i="1"/>
  <c r="E185" i="1"/>
  <c r="S185" i="1" s="1"/>
  <c r="Y184" i="1"/>
  <c r="R184" i="1"/>
  <c r="E184" i="1"/>
  <c r="S184" i="1" s="1"/>
  <c r="Y183" i="1"/>
  <c r="Y182" i="1"/>
  <c r="Y181" i="1"/>
  <c r="Y180" i="1"/>
  <c r="Y179" i="1"/>
  <c r="E179" i="1"/>
  <c r="S179" i="1" s="1"/>
  <c r="Y178" i="1"/>
  <c r="R178" i="1"/>
  <c r="E178" i="1"/>
  <c r="S178" i="1" s="1"/>
  <c r="Y177" i="1"/>
  <c r="R177" i="1"/>
  <c r="E177" i="1"/>
  <c r="S177" i="1" s="1"/>
  <c r="Y176" i="1"/>
  <c r="R176" i="1"/>
  <c r="E176" i="1"/>
  <c r="S176" i="1" s="1"/>
  <c r="Y175" i="1"/>
  <c r="Y174" i="1"/>
  <c r="Y173" i="1"/>
  <c r="Y172" i="1"/>
  <c r="Y171" i="1"/>
  <c r="E171" i="1"/>
  <c r="S171" i="1" s="1"/>
  <c r="Y170" i="1"/>
  <c r="R170" i="1"/>
  <c r="E170" i="1"/>
  <c r="S170" i="1" s="1"/>
  <c r="Y169" i="1"/>
  <c r="R169" i="1"/>
  <c r="E169" i="1"/>
  <c r="S169" i="1" s="1"/>
  <c r="Y168" i="1"/>
  <c r="R168" i="1"/>
  <c r="E168" i="1"/>
  <c r="S168" i="1" s="1"/>
  <c r="Y167" i="1"/>
  <c r="Y166" i="1"/>
  <c r="Y165" i="1"/>
  <c r="Y164" i="1"/>
  <c r="Y163" i="1"/>
  <c r="R163" i="1"/>
  <c r="E163" i="1"/>
  <c r="S163" i="1" s="1"/>
  <c r="Y162" i="1"/>
  <c r="R162" i="1"/>
  <c r="E162" i="1"/>
  <c r="S162" i="1" s="1"/>
  <c r="Y161" i="1"/>
  <c r="R161" i="1"/>
  <c r="E161" i="1"/>
  <c r="S161" i="1" s="1"/>
  <c r="Y160" i="1"/>
  <c r="R160" i="1"/>
  <c r="E160" i="1"/>
  <c r="Y159" i="1"/>
  <c r="Y158" i="1"/>
  <c r="Y157" i="1"/>
  <c r="Y156" i="1"/>
  <c r="Y155" i="1"/>
  <c r="R155" i="1"/>
  <c r="E155" i="1"/>
  <c r="S155" i="1" s="1"/>
  <c r="Y154" i="1"/>
  <c r="R154" i="1"/>
  <c r="E154" i="1"/>
  <c r="S154" i="1" s="1"/>
  <c r="Y153" i="1"/>
  <c r="R153" i="1"/>
  <c r="E153" i="1"/>
  <c r="Y152" i="1"/>
  <c r="R152" i="1"/>
  <c r="E152" i="1"/>
  <c r="S152" i="1" s="1"/>
  <c r="Y151" i="1"/>
  <c r="Y150" i="1"/>
  <c r="Y149" i="1"/>
  <c r="Y148" i="1"/>
  <c r="Y147" i="1"/>
  <c r="R147" i="1"/>
  <c r="E147" i="1"/>
  <c r="S147" i="1" s="1"/>
  <c r="Y146" i="1"/>
  <c r="R146" i="1"/>
  <c r="E146" i="1"/>
  <c r="S146" i="1" s="1"/>
  <c r="Y145" i="1"/>
  <c r="R145" i="1"/>
  <c r="E145" i="1"/>
  <c r="S145" i="1" s="1"/>
  <c r="Y144" i="1"/>
  <c r="R144" i="1"/>
  <c r="E144" i="1"/>
  <c r="S144" i="1" s="1"/>
  <c r="Y143" i="1"/>
  <c r="Y142" i="1"/>
  <c r="Y141" i="1"/>
  <c r="Y140" i="1"/>
  <c r="Y139" i="1"/>
  <c r="R139" i="1"/>
  <c r="E139" i="1"/>
  <c r="S139" i="1" s="1"/>
  <c r="Y138" i="1"/>
  <c r="R138" i="1"/>
  <c r="E138" i="1"/>
  <c r="S138" i="1" s="1"/>
  <c r="Y137" i="1"/>
  <c r="R137" i="1"/>
  <c r="E137" i="1"/>
  <c r="S137" i="1" s="1"/>
  <c r="Y136" i="1"/>
  <c r="R136" i="1"/>
  <c r="E136" i="1"/>
  <c r="S136" i="1" s="1"/>
  <c r="Y135" i="1"/>
  <c r="Y134" i="1"/>
  <c r="Y133" i="1"/>
  <c r="Y132" i="1"/>
  <c r="Y131" i="1"/>
  <c r="R131" i="1"/>
  <c r="E131" i="1"/>
  <c r="S131" i="1" s="1"/>
  <c r="Y130" i="1"/>
  <c r="R130" i="1"/>
  <c r="E130" i="1"/>
  <c r="S130" i="1" s="1"/>
  <c r="Y129" i="1"/>
  <c r="R129" i="1"/>
  <c r="E129" i="1"/>
  <c r="S129" i="1" s="1"/>
  <c r="Y128" i="1"/>
  <c r="R128" i="1"/>
  <c r="E128" i="1"/>
  <c r="S128" i="1" s="1"/>
  <c r="Y127" i="1"/>
  <c r="Y126" i="1"/>
  <c r="Y125" i="1"/>
  <c r="Y124" i="1"/>
  <c r="E124" i="1"/>
  <c r="Y123" i="1"/>
  <c r="R123" i="1"/>
  <c r="E123" i="1"/>
  <c r="S123" i="1" s="1"/>
  <c r="Y122" i="1"/>
  <c r="R122" i="1"/>
  <c r="E122" i="1"/>
  <c r="S122" i="1" s="1"/>
  <c r="Y121" i="1"/>
  <c r="R121" i="1"/>
  <c r="E121" i="1"/>
  <c r="S121" i="1" s="1"/>
  <c r="Y120" i="1"/>
  <c r="R120" i="1"/>
  <c r="E120" i="1"/>
  <c r="S120" i="1" s="1"/>
  <c r="Y119" i="1"/>
  <c r="Y118" i="1"/>
  <c r="Y117" i="1"/>
  <c r="Y116" i="1"/>
  <c r="Y115" i="1"/>
  <c r="R115" i="1"/>
  <c r="E115" i="1"/>
  <c r="Y114" i="1"/>
  <c r="R114" i="1"/>
  <c r="E114" i="1"/>
  <c r="S114" i="1" s="1"/>
  <c r="Y113" i="1"/>
  <c r="R113" i="1"/>
  <c r="E113" i="1"/>
  <c r="S113" i="1" s="1"/>
  <c r="Y112" i="1"/>
  <c r="R112" i="1"/>
  <c r="E112" i="1"/>
  <c r="S112" i="1" s="1"/>
  <c r="Y111" i="1"/>
  <c r="Y110" i="1"/>
  <c r="Y109" i="1"/>
  <c r="Y108" i="1"/>
  <c r="Y107" i="1"/>
  <c r="R107" i="1"/>
  <c r="E107" i="1"/>
  <c r="S107" i="1" s="1"/>
  <c r="Y106" i="1"/>
  <c r="R106" i="1"/>
  <c r="E106" i="1"/>
  <c r="S106" i="1" s="1"/>
  <c r="Y105" i="1"/>
  <c r="R105" i="1"/>
  <c r="E105" i="1"/>
  <c r="S105" i="1" s="1"/>
  <c r="Y104" i="1"/>
  <c r="R104" i="1"/>
  <c r="E104" i="1"/>
  <c r="S104" i="1" s="1"/>
  <c r="Y103" i="1"/>
  <c r="Y102" i="1"/>
  <c r="Y101" i="1"/>
  <c r="Y100" i="1"/>
  <c r="Y99" i="1"/>
  <c r="R99" i="1"/>
  <c r="E99" i="1"/>
  <c r="S99" i="1" s="1"/>
  <c r="Y98" i="1"/>
  <c r="R98" i="1"/>
  <c r="E98" i="1"/>
  <c r="S98" i="1" s="1"/>
  <c r="Y97" i="1"/>
  <c r="R97" i="1"/>
  <c r="E97" i="1"/>
  <c r="Y96" i="1"/>
  <c r="R96" i="1"/>
  <c r="E96" i="1"/>
  <c r="S96" i="1" s="1"/>
  <c r="Y95" i="1"/>
  <c r="Y94" i="1"/>
  <c r="Y93" i="1"/>
  <c r="E93" i="1"/>
  <c r="Y92" i="1"/>
  <c r="Y91" i="1"/>
  <c r="R91" i="1"/>
  <c r="E91" i="1"/>
  <c r="S91" i="1" s="1"/>
  <c r="Y90" i="1"/>
  <c r="R90" i="1"/>
  <c r="E90" i="1"/>
  <c r="Y89" i="1"/>
  <c r="R89" i="1"/>
  <c r="E89" i="1"/>
  <c r="S89" i="1" s="1"/>
  <c r="Y88" i="1"/>
  <c r="R88" i="1"/>
  <c r="E88" i="1"/>
  <c r="Y87" i="1"/>
  <c r="Y86" i="1"/>
  <c r="Y85" i="1"/>
  <c r="Y84" i="1"/>
  <c r="Y83" i="1"/>
  <c r="R83" i="1"/>
  <c r="E83" i="1"/>
  <c r="S83" i="1" s="1"/>
  <c r="Y82" i="1"/>
  <c r="R82" i="1"/>
  <c r="E82" i="1"/>
  <c r="Y81" i="1"/>
  <c r="R81" i="1"/>
  <c r="E81" i="1"/>
  <c r="S81" i="1" s="1"/>
  <c r="Y80" i="1"/>
  <c r="R80" i="1"/>
  <c r="E80" i="1"/>
  <c r="S80" i="1" s="1"/>
  <c r="Y79" i="1"/>
  <c r="Y78" i="1"/>
  <c r="Y77" i="1"/>
  <c r="Y76" i="1"/>
  <c r="Y75" i="1"/>
  <c r="R75" i="1"/>
  <c r="E75" i="1"/>
  <c r="S75" i="1" s="1"/>
  <c r="Y74" i="1"/>
  <c r="R74" i="1"/>
  <c r="E74" i="1"/>
  <c r="Y73" i="1"/>
  <c r="R73" i="1"/>
  <c r="E73" i="1"/>
  <c r="S73" i="1" s="1"/>
  <c r="Y72" i="1"/>
  <c r="R72" i="1"/>
  <c r="E72" i="1"/>
  <c r="S72" i="1" s="1"/>
  <c r="Y71" i="1"/>
  <c r="Y70" i="1"/>
  <c r="Y69" i="1"/>
  <c r="Y68" i="1"/>
  <c r="Y67" i="1"/>
  <c r="R67" i="1"/>
  <c r="E67" i="1"/>
  <c r="S67" i="1" s="1"/>
  <c r="Y66" i="1"/>
  <c r="R66" i="1"/>
  <c r="E66" i="1"/>
  <c r="Y65" i="1"/>
  <c r="R65" i="1"/>
  <c r="E65" i="1"/>
  <c r="S65" i="1" s="1"/>
  <c r="Y64" i="1"/>
  <c r="R64" i="1"/>
  <c r="E64" i="1"/>
  <c r="Y63" i="1"/>
  <c r="Y62" i="1"/>
  <c r="Y61" i="1"/>
  <c r="Y60" i="1"/>
  <c r="Y59" i="1"/>
  <c r="R59" i="1"/>
  <c r="E59" i="1"/>
  <c r="S59" i="1" s="1"/>
  <c r="Y58" i="1"/>
  <c r="R58" i="1"/>
  <c r="E58" i="1"/>
  <c r="S58" i="1" s="1"/>
  <c r="Y57" i="1"/>
  <c r="R57" i="1"/>
  <c r="E57" i="1"/>
  <c r="S57" i="1" s="1"/>
  <c r="Y56" i="1"/>
  <c r="R56" i="1"/>
  <c r="E56" i="1"/>
  <c r="S56" i="1" s="1"/>
  <c r="Y55" i="1"/>
  <c r="Y54" i="1"/>
  <c r="Y53" i="1"/>
  <c r="Y52" i="1"/>
  <c r="Y51" i="1"/>
  <c r="R51" i="1"/>
  <c r="E51" i="1"/>
  <c r="S51" i="1" s="1"/>
  <c r="Y50" i="1"/>
  <c r="R50" i="1"/>
  <c r="E50" i="1"/>
  <c r="Y49" i="1"/>
  <c r="R49" i="1"/>
  <c r="E49" i="1"/>
  <c r="S49" i="1" s="1"/>
  <c r="Y48" i="1"/>
  <c r="R48" i="1"/>
  <c r="E48" i="1"/>
  <c r="Y47" i="1"/>
  <c r="Y46" i="1"/>
  <c r="Y45" i="1"/>
  <c r="E45" i="1"/>
  <c r="Y44" i="1"/>
  <c r="Y43" i="1"/>
  <c r="R43" i="1"/>
  <c r="E43" i="1"/>
  <c r="S43" i="1" s="1"/>
  <c r="Y42" i="1"/>
  <c r="R42" i="1"/>
  <c r="E42" i="1"/>
  <c r="Y41" i="1"/>
  <c r="R41" i="1"/>
  <c r="E41" i="1"/>
  <c r="S41" i="1" s="1"/>
  <c r="Y40" i="1"/>
  <c r="R40" i="1"/>
  <c r="E40" i="1"/>
  <c r="Y39" i="1"/>
  <c r="Y38" i="1"/>
  <c r="Y37" i="1"/>
  <c r="Y36" i="1"/>
  <c r="Y35" i="1"/>
  <c r="R35" i="1"/>
  <c r="Y34" i="1"/>
  <c r="R34" i="1"/>
  <c r="E34" i="1"/>
  <c r="Y33" i="1"/>
  <c r="R33" i="1"/>
  <c r="E33" i="1"/>
  <c r="Y32" i="1"/>
  <c r="R32" i="1"/>
  <c r="E32" i="1"/>
  <c r="S32" i="1" s="1"/>
  <c r="Y31" i="1"/>
  <c r="Y30" i="1"/>
  <c r="Y29" i="1"/>
  <c r="Y28" i="1"/>
  <c r="Y27" i="1"/>
  <c r="R27" i="1"/>
  <c r="E27" i="1"/>
  <c r="S27" i="1" s="1"/>
  <c r="Y26" i="1"/>
  <c r="R26" i="1"/>
  <c r="E26" i="1"/>
  <c r="Y25" i="1"/>
  <c r="R25" i="1"/>
  <c r="E25" i="1"/>
  <c r="S25" i="1" s="1"/>
  <c r="Y24" i="1"/>
  <c r="R24" i="1"/>
  <c r="E24" i="1"/>
  <c r="S24" i="1" s="1"/>
  <c r="Y23" i="1"/>
  <c r="Y22" i="1"/>
  <c r="Y21" i="1"/>
  <c r="Y20" i="1"/>
  <c r="Y19" i="1"/>
  <c r="R19" i="1"/>
  <c r="E19" i="1"/>
  <c r="S19" i="1" s="1"/>
  <c r="Y18" i="1"/>
  <c r="R18" i="1"/>
  <c r="E18" i="1"/>
  <c r="Y17" i="1"/>
  <c r="R17" i="1"/>
  <c r="E17" i="1"/>
  <c r="S17" i="1" s="1"/>
  <c r="Y16" i="1"/>
  <c r="R16" i="1"/>
  <c r="E16" i="1"/>
  <c r="S16" i="1" s="1"/>
  <c r="Y15" i="1"/>
  <c r="Y14" i="1"/>
  <c r="Y13" i="1"/>
  <c r="Y12" i="1"/>
  <c r="Y11" i="1"/>
  <c r="R11" i="1"/>
  <c r="E11" i="1"/>
  <c r="S11" i="1" s="1"/>
  <c r="Y10" i="1"/>
  <c r="R10" i="1"/>
  <c r="E10" i="1"/>
  <c r="S10" i="1" s="1"/>
  <c r="Y9" i="1"/>
  <c r="R9" i="1"/>
  <c r="E9" i="1"/>
  <c r="S9" i="1" s="1"/>
  <c r="Y8" i="1"/>
  <c r="R8" i="1"/>
  <c r="E8" i="1"/>
  <c r="Y7" i="1"/>
  <c r="U2" i="1"/>
  <c r="V2" i="1" s="1"/>
  <c r="N2" i="1"/>
  <c r="Q2" i="1" s="1"/>
  <c r="M2" i="1"/>
  <c r="G53" i="4"/>
  <c r="C53" i="4"/>
  <c r="G33" i="4"/>
  <c r="C33" i="4"/>
  <c r="G52" i="4"/>
  <c r="C52" i="4"/>
  <c r="G32" i="4"/>
  <c r="C32" i="4"/>
  <c r="S346" i="1"/>
  <c r="R290" i="1"/>
  <c r="R306" i="1"/>
  <c r="R322" i="1"/>
  <c r="R338" i="1"/>
  <c r="R354" i="1"/>
  <c r="R361" i="1"/>
  <c r="R258" i="1"/>
  <c r="R274" i="1"/>
  <c r="R265" i="1"/>
  <c r="R281" i="1"/>
  <c r="R297" i="1"/>
  <c r="R313" i="1"/>
  <c r="R329" i="1"/>
  <c r="R345" i="1"/>
  <c r="R362" i="1"/>
  <c r="R314" i="1"/>
  <c r="R330" i="1"/>
  <c r="R346" i="1"/>
  <c r="S200" i="1"/>
  <c r="S153" i="1"/>
  <c r="S266" i="1"/>
  <c r="S202" i="1"/>
  <c r="S115" i="1"/>
  <c r="S209" i="1"/>
  <c r="S97" i="1"/>
  <c r="S217" i="1"/>
  <c r="S256" i="1"/>
  <c r="S361" i="1"/>
  <c r="S329" i="1"/>
  <c r="K52" i="4"/>
  <c r="C51" i="4"/>
  <c r="G31" i="4"/>
  <c r="C31" i="4"/>
  <c r="G50" i="4"/>
  <c r="C50" i="4"/>
  <c r="G30" i="4"/>
  <c r="C30" i="4"/>
  <c r="D11" i="3"/>
  <c r="O11" i="3" s="1"/>
  <c r="D14" i="3"/>
  <c r="O14" i="3" s="1"/>
  <c r="N15" i="3"/>
  <c r="D7" i="3"/>
  <c r="N9" i="3"/>
  <c r="N16" i="3"/>
  <c r="N17" i="3"/>
  <c r="N12" i="3"/>
  <c r="G49" i="4"/>
  <c r="C49" i="4"/>
  <c r="G29" i="4"/>
  <c r="C29" i="4"/>
  <c r="G48" i="4"/>
  <c r="C48" i="4"/>
  <c r="G28" i="4"/>
  <c r="C28" i="4"/>
  <c r="C27" i="4"/>
  <c r="G27" i="4"/>
  <c r="G47" i="4"/>
  <c r="C5" i="4"/>
  <c r="C47" i="4"/>
  <c r="G26" i="4"/>
  <c r="G25" i="4"/>
  <c r="G24" i="4"/>
  <c r="C25" i="4"/>
  <c r="D8" i="3"/>
  <c r="O8" i="3" s="1"/>
  <c r="F2" i="3"/>
  <c r="C45" i="4"/>
  <c r="D9" i="3"/>
  <c r="O9" i="3"/>
  <c r="C23" i="4"/>
  <c r="C43" i="4"/>
  <c r="K53" i="4"/>
  <c r="G51" i="4"/>
  <c r="K6" i="4"/>
  <c r="J6" i="4"/>
  <c r="J5" i="4"/>
  <c r="A39" i="4"/>
  <c r="A36" i="4"/>
  <c r="F2" i="4"/>
  <c r="J2" i="4"/>
  <c r="J23" i="4"/>
  <c r="J43" i="4"/>
  <c r="G2" i="4"/>
  <c r="G23" i="4"/>
  <c r="G43" i="4"/>
  <c r="K4" i="4"/>
  <c r="A55" i="4"/>
  <c r="A54" i="4"/>
  <c r="A53" i="4"/>
  <c r="A52" i="4"/>
  <c r="J51" i="4"/>
  <c r="A51" i="4"/>
  <c r="A50" i="4"/>
  <c r="A49" i="4"/>
  <c r="A48" i="4"/>
  <c r="A47" i="4"/>
  <c r="A46" i="4"/>
  <c r="A45" i="4"/>
  <c r="I44" i="4"/>
  <c r="A44" i="4"/>
  <c r="M43" i="4"/>
  <c r="B23" i="4"/>
  <c r="B43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4" i="4"/>
  <c r="K3" i="4"/>
  <c r="J3" i="4"/>
  <c r="L19" i="3"/>
  <c r="D16" i="3"/>
  <c r="O16" i="3"/>
  <c r="D12" i="3"/>
  <c r="O12" i="3" s="1"/>
  <c r="D10" i="3"/>
  <c r="O10" i="3" s="1"/>
  <c r="N2" i="3"/>
  <c r="Q2" i="3" s="1"/>
  <c r="H2" i="3"/>
  <c r="N8" i="3"/>
  <c r="D17" i="3"/>
  <c r="O17" i="3"/>
  <c r="N13" i="3"/>
  <c r="N11" i="3"/>
  <c r="N10" i="3"/>
  <c r="D13" i="3"/>
  <c r="O13" i="3"/>
  <c r="L36" i="4"/>
  <c r="L37" i="4"/>
  <c r="K34" i="4"/>
  <c r="K35" i="4"/>
  <c r="J54" i="4"/>
  <c r="K46" i="4"/>
  <c r="J55" i="4"/>
  <c r="K5" i="4"/>
  <c r="K26" i="4"/>
  <c r="K2" i="4"/>
  <c r="K23" i="4"/>
  <c r="K43" i="4"/>
  <c r="K25" i="4"/>
  <c r="J47" i="4"/>
  <c r="K33" i="4"/>
  <c r="K29" i="4"/>
  <c r="K32" i="4"/>
  <c r="F23" i="4"/>
  <c r="F43" i="4"/>
  <c r="K50" i="4"/>
  <c r="K24" i="4"/>
  <c r="K28" i="4"/>
  <c r="J53" i="4"/>
  <c r="J49" i="4"/>
  <c r="J44" i="4"/>
  <c r="J48" i="4"/>
  <c r="J45" i="4"/>
  <c r="K47" i="4"/>
  <c r="K27" i="4"/>
  <c r="K48" i="4"/>
  <c r="F56" i="4"/>
  <c r="C26" i="4"/>
  <c r="J52" i="4"/>
  <c r="K45" i="4"/>
  <c r="J50" i="4"/>
  <c r="K49" i="4"/>
  <c r="K54" i="4"/>
  <c r="K51" i="4"/>
  <c r="B56" i="4"/>
  <c r="K30" i="4"/>
  <c r="J46" i="4"/>
  <c r="K44" i="4"/>
  <c r="K31" i="4"/>
  <c r="G56" i="4"/>
  <c r="D15" i="3"/>
  <c r="O15" i="3" s="1"/>
  <c r="N14" i="3"/>
  <c r="N7" i="3"/>
  <c r="C56" i="4"/>
  <c r="K56" i="4"/>
  <c r="J56" i="4"/>
  <c r="K19" i="3"/>
  <c r="L53" i="4" l="1"/>
  <c r="M53" i="4" s="1"/>
  <c r="N19" i="3"/>
  <c r="E7" i="3"/>
  <c r="E10" i="3"/>
  <c r="E8" i="3"/>
  <c r="E15" i="3"/>
  <c r="H56" i="4"/>
  <c r="L52" i="4"/>
  <c r="M52" i="4" s="1"/>
  <c r="F11" i="3"/>
  <c r="G11" i="3" s="1"/>
  <c r="H11" i="3" s="1"/>
  <c r="I11" i="3" s="1"/>
  <c r="E11" i="3"/>
  <c r="E9" i="3"/>
  <c r="E16" i="3"/>
  <c r="E17" i="3"/>
  <c r="F10" i="3"/>
  <c r="G10" i="3" s="1"/>
  <c r="H10" i="3" s="1"/>
  <c r="I10" i="3" s="1"/>
  <c r="F13" i="3"/>
  <c r="G13" i="3" s="1"/>
  <c r="H13" i="3" s="1"/>
  <c r="I13" i="3" s="1"/>
  <c r="F7" i="3"/>
  <c r="G7" i="3" s="1"/>
  <c r="O19" i="3"/>
  <c r="F12" i="3"/>
  <c r="G12" i="3" s="1"/>
  <c r="H12" i="3" s="1"/>
  <c r="I12" i="3" s="1"/>
  <c r="E14" i="3"/>
  <c r="F14" i="3"/>
  <c r="G14" i="3" s="1"/>
  <c r="H14" i="3" s="1"/>
  <c r="I14" i="3" s="1"/>
  <c r="F8" i="3"/>
  <c r="G8" i="3" s="1"/>
  <c r="H8" i="3" s="1"/>
  <c r="I8" i="3" s="1"/>
  <c r="F15" i="3"/>
  <c r="G15" i="3" s="1"/>
  <c r="H15" i="3" s="1"/>
  <c r="I15" i="3" s="1"/>
  <c r="E12" i="3"/>
  <c r="F9" i="3"/>
  <c r="G9" i="3" s="1"/>
  <c r="H9" i="3" s="1"/>
  <c r="I9" i="3" s="1"/>
  <c r="F17" i="3"/>
  <c r="G17" i="3" s="1"/>
  <c r="H17" i="3" s="1"/>
  <c r="I17" i="3" s="1"/>
  <c r="E13" i="3"/>
  <c r="F16" i="3"/>
  <c r="G16" i="3" s="1"/>
  <c r="H16" i="3" s="1"/>
  <c r="I16" i="3" s="1"/>
  <c r="E19" i="3"/>
  <c r="O7" i="3"/>
  <c r="S31" i="1"/>
  <c r="S299" i="1"/>
  <c r="S315" i="1"/>
  <c r="S42" i="1"/>
  <c r="S93" i="1"/>
  <c r="S194" i="1"/>
  <c r="S211" i="1"/>
  <c r="S259" i="1"/>
  <c r="S314" i="1"/>
  <c r="S282" i="1"/>
  <c r="S226" i="1"/>
  <c r="S23" i="1"/>
  <c r="S18" i="1"/>
  <c r="S26" i="1"/>
  <c r="S34" i="1"/>
  <c r="S50" i="1"/>
  <c r="S66" i="1"/>
  <c r="S74" i="1"/>
  <c r="S82" i="1"/>
  <c r="S90" i="1"/>
  <c r="S275" i="1"/>
  <c r="S325" i="1"/>
  <c r="S95" i="1"/>
  <c r="S186" i="1"/>
  <c r="S201" i="1"/>
  <c r="R327" i="1"/>
  <c r="E327" i="1"/>
  <c r="R279" i="1"/>
  <c r="E279" i="1"/>
  <c r="R247" i="1"/>
  <c r="E247" i="1"/>
  <c r="R207" i="1"/>
  <c r="E207" i="1"/>
  <c r="R47" i="1"/>
  <c r="E47" i="1"/>
  <c r="R342" i="1"/>
  <c r="E342" i="1"/>
  <c r="R294" i="1"/>
  <c r="E294" i="1"/>
  <c r="E238" i="1"/>
  <c r="R238" i="1"/>
  <c r="R190" i="1"/>
  <c r="E190" i="1"/>
  <c r="R46" i="1"/>
  <c r="E46" i="1"/>
  <c r="R293" i="1"/>
  <c r="E293" i="1"/>
  <c r="S253" i="1"/>
  <c r="R197" i="1"/>
  <c r="E197" i="1"/>
  <c r="R189" i="1"/>
  <c r="E189" i="1"/>
  <c r="R181" i="1"/>
  <c r="E181" i="1"/>
  <c r="S173" i="1"/>
  <c r="S165" i="1"/>
  <c r="E157" i="1"/>
  <c r="R157" i="1"/>
  <c r="R149" i="1"/>
  <c r="E149" i="1"/>
  <c r="E141" i="1"/>
  <c r="R141" i="1"/>
  <c r="R133" i="1"/>
  <c r="E133" i="1"/>
  <c r="R125" i="1"/>
  <c r="E125" i="1"/>
  <c r="R117" i="1"/>
  <c r="E117" i="1"/>
  <c r="R109" i="1"/>
  <c r="E109" i="1"/>
  <c r="R85" i="1"/>
  <c r="E85" i="1"/>
  <c r="R77" i="1"/>
  <c r="E77" i="1"/>
  <c r="R69" i="1"/>
  <c r="E69" i="1"/>
  <c r="R61" i="1"/>
  <c r="E61" i="1"/>
  <c r="R53" i="1"/>
  <c r="E53" i="1"/>
  <c r="S86" i="1"/>
  <c r="R351" i="1"/>
  <c r="E351" i="1"/>
  <c r="E311" i="1"/>
  <c r="R311" i="1"/>
  <c r="R231" i="1"/>
  <c r="E231" i="1"/>
  <c r="R191" i="1"/>
  <c r="E191" i="1"/>
  <c r="S39" i="1"/>
  <c r="R358" i="1"/>
  <c r="E358" i="1"/>
  <c r="R278" i="1"/>
  <c r="E278" i="1"/>
  <c r="R246" i="1"/>
  <c r="E246" i="1"/>
  <c r="E206" i="1"/>
  <c r="R206" i="1"/>
  <c r="R166" i="1"/>
  <c r="E166" i="1"/>
  <c r="S150" i="1"/>
  <c r="R134" i="1"/>
  <c r="E134" i="1"/>
  <c r="E102" i="1"/>
  <c r="R102" i="1"/>
  <c r="R70" i="1"/>
  <c r="E70" i="1"/>
  <c r="E22" i="1"/>
  <c r="R22" i="1"/>
  <c r="E54" i="1"/>
  <c r="R86" i="1"/>
  <c r="S340" i="1"/>
  <c r="R23" i="1"/>
  <c r="R301" i="1"/>
  <c r="E301" i="1"/>
  <c r="E269" i="1"/>
  <c r="R269" i="1"/>
  <c r="S13" i="1"/>
  <c r="R95" i="1"/>
  <c r="R13" i="1"/>
  <c r="E262" i="1"/>
  <c r="E318" i="1"/>
  <c r="R15" i="1"/>
  <c r="R300" i="1"/>
  <c r="E300" i="1"/>
  <c r="R268" i="1"/>
  <c r="E268" i="1"/>
  <c r="R236" i="1"/>
  <c r="E236" i="1"/>
  <c r="R204" i="1"/>
  <c r="E204" i="1"/>
  <c r="E172" i="1"/>
  <c r="R172" i="1"/>
  <c r="R140" i="1"/>
  <c r="E140" i="1"/>
  <c r="E92" i="1"/>
  <c r="R92" i="1"/>
  <c r="R84" i="1"/>
  <c r="E84" i="1"/>
  <c r="E68" i="1"/>
  <c r="R68" i="1"/>
  <c r="R52" i="1"/>
  <c r="E52" i="1"/>
  <c r="R28" i="1"/>
  <c r="E28" i="1"/>
  <c r="R183" i="1"/>
  <c r="E135" i="1"/>
  <c r="E101" i="1"/>
  <c r="E108" i="1"/>
  <c r="S160" i="1"/>
  <c r="E332" i="1"/>
  <c r="R343" i="1"/>
  <c r="E343" i="1"/>
  <c r="R303" i="1"/>
  <c r="E303" i="1"/>
  <c r="R263" i="1"/>
  <c r="E263" i="1"/>
  <c r="R223" i="1"/>
  <c r="E223" i="1"/>
  <c r="S183" i="1"/>
  <c r="R167" i="1"/>
  <c r="E167" i="1"/>
  <c r="S119" i="1"/>
  <c r="R103" i="1"/>
  <c r="E103" i="1"/>
  <c r="R87" i="1"/>
  <c r="E87" i="1"/>
  <c r="R71" i="1"/>
  <c r="E71" i="1"/>
  <c r="S233" i="1"/>
  <c r="S336" i="1"/>
  <c r="S354" i="1"/>
  <c r="R31" i="1"/>
  <c r="R326" i="1"/>
  <c r="E326" i="1"/>
  <c r="R286" i="1"/>
  <c r="E286" i="1"/>
  <c r="R254" i="1"/>
  <c r="E254" i="1"/>
  <c r="R222" i="1"/>
  <c r="E222" i="1"/>
  <c r="E174" i="1"/>
  <c r="R174" i="1"/>
  <c r="R30" i="1"/>
  <c r="E30" i="1"/>
  <c r="R341" i="1"/>
  <c r="E341" i="1"/>
  <c r="R245" i="1"/>
  <c r="E245" i="1"/>
  <c r="R213" i="1"/>
  <c r="E213" i="1"/>
  <c r="E37" i="1"/>
  <c r="R37" i="1"/>
  <c r="R356" i="1"/>
  <c r="E356" i="1"/>
  <c r="R324" i="1"/>
  <c r="E324" i="1"/>
  <c r="E292" i="1"/>
  <c r="R292" i="1"/>
  <c r="R260" i="1"/>
  <c r="E260" i="1"/>
  <c r="E228" i="1"/>
  <c r="R228" i="1"/>
  <c r="S196" i="1"/>
  <c r="R164" i="1"/>
  <c r="E164" i="1"/>
  <c r="R12" i="1"/>
  <c r="E12" i="1"/>
  <c r="S349" i="1"/>
  <c r="S8" i="1"/>
  <c r="E14" i="1"/>
  <c r="R21" i="1"/>
  <c r="S88" i="1"/>
  <c r="E142" i="1"/>
  <c r="R173" i="1"/>
  <c r="E359" i="1"/>
  <c r="R359" i="1"/>
  <c r="R319" i="1"/>
  <c r="E319" i="1"/>
  <c r="R287" i="1"/>
  <c r="E287" i="1"/>
  <c r="R199" i="1"/>
  <c r="E199" i="1"/>
  <c r="R350" i="1"/>
  <c r="E350" i="1"/>
  <c r="R310" i="1"/>
  <c r="E310" i="1"/>
  <c r="R270" i="1"/>
  <c r="E270" i="1"/>
  <c r="R230" i="1"/>
  <c r="E230" i="1"/>
  <c r="R198" i="1"/>
  <c r="E198" i="1"/>
  <c r="R158" i="1"/>
  <c r="E158" i="1"/>
  <c r="R126" i="1"/>
  <c r="E126" i="1"/>
  <c r="E110" i="1"/>
  <c r="R110" i="1"/>
  <c r="E94" i="1"/>
  <c r="R94" i="1"/>
  <c r="E78" i="1"/>
  <c r="R78" i="1"/>
  <c r="R62" i="1"/>
  <c r="E62" i="1"/>
  <c r="R333" i="1"/>
  <c r="E333" i="1"/>
  <c r="R309" i="1"/>
  <c r="E309" i="1"/>
  <c r="R261" i="1"/>
  <c r="E261" i="1"/>
  <c r="E221" i="1"/>
  <c r="R221" i="1"/>
  <c r="S21" i="1"/>
  <c r="E151" i="1"/>
  <c r="R308" i="1"/>
  <c r="E308" i="1"/>
  <c r="R276" i="1"/>
  <c r="E276" i="1"/>
  <c r="R244" i="1"/>
  <c r="E244" i="1"/>
  <c r="R212" i="1"/>
  <c r="E212" i="1"/>
  <c r="R180" i="1"/>
  <c r="E180" i="1"/>
  <c r="R148" i="1"/>
  <c r="E148" i="1"/>
  <c r="R116" i="1"/>
  <c r="E116" i="1"/>
  <c r="R100" i="1"/>
  <c r="E100" i="1"/>
  <c r="R60" i="1"/>
  <c r="E60" i="1"/>
  <c r="R44" i="1"/>
  <c r="E44" i="1"/>
  <c r="R36" i="1"/>
  <c r="E36" i="1"/>
  <c r="E55" i="1"/>
  <c r="E239" i="1"/>
  <c r="E76" i="1"/>
  <c r="R188" i="1"/>
  <c r="S45" i="1"/>
  <c r="R335" i="1"/>
  <c r="E335" i="1"/>
  <c r="R295" i="1"/>
  <c r="E295" i="1"/>
  <c r="E255" i="1"/>
  <c r="R255" i="1"/>
  <c r="R215" i="1"/>
  <c r="E215" i="1"/>
  <c r="R175" i="1"/>
  <c r="E175" i="1"/>
  <c r="R159" i="1"/>
  <c r="E159" i="1"/>
  <c r="R143" i="1"/>
  <c r="E143" i="1"/>
  <c r="R127" i="1"/>
  <c r="E127" i="1"/>
  <c r="E111" i="1"/>
  <c r="R111" i="1"/>
  <c r="R79" i="1"/>
  <c r="E79" i="1"/>
  <c r="R63" i="1"/>
  <c r="E63" i="1"/>
  <c r="S15" i="1"/>
  <c r="R119" i="1"/>
  <c r="S229" i="1"/>
  <c r="R334" i="1"/>
  <c r="E334" i="1"/>
  <c r="R302" i="1"/>
  <c r="E302" i="1"/>
  <c r="R214" i="1"/>
  <c r="E214" i="1"/>
  <c r="E182" i="1"/>
  <c r="R182" i="1"/>
  <c r="S38" i="1"/>
  <c r="E357" i="1"/>
  <c r="R357" i="1"/>
  <c r="R317" i="1"/>
  <c r="E317" i="1"/>
  <c r="R285" i="1"/>
  <c r="E285" i="1"/>
  <c r="R277" i="1"/>
  <c r="E277" i="1"/>
  <c r="R237" i="1"/>
  <c r="E237" i="1"/>
  <c r="R205" i="1"/>
  <c r="E205" i="1"/>
  <c r="R29" i="1"/>
  <c r="E29" i="1"/>
  <c r="R348" i="1"/>
  <c r="E348" i="1"/>
  <c r="R316" i="1"/>
  <c r="E316" i="1"/>
  <c r="R284" i="1"/>
  <c r="E284" i="1"/>
  <c r="R252" i="1"/>
  <c r="E252" i="1"/>
  <c r="R220" i="1"/>
  <c r="E220" i="1"/>
  <c r="S188" i="1"/>
  <c r="R156" i="1"/>
  <c r="E156" i="1"/>
  <c r="E132" i="1"/>
  <c r="R132" i="1"/>
  <c r="R20" i="1"/>
  <c r="E20" i="1"/>
  <c r="E271" i="1"/>
  <c r="S64" i="1"/>
  <c r="R118" i="1"/>
  <c r="S124" i="1"/>
  <c r="R150" i="1"/>
  <c r="S40" i="1"/>
  <c r="S248" i="1"/>
  <c r="S328" i="1"/>
  <c r="S33" i="1"/>
  <c r="S48" i="1"/>
  <c r="S243" i="1"/>
  <c r="S35" i="1"/>
  <c r="D364" i="1"/>
  <c r="E355" i="1"/>
  <c r="R7" i="1"/>
  <c r="G19" i="3" l="1"/>
  <c r="H7" i="3"/>
  <c r="S143" i="1"/>
  <c r="S53" i="1"/>
  <c r="S279" i="1"/>
  <c r="S326" i="1"/>
  <c r="S166" i="1"/>
  <c r="S156" i="1"/>
  <c r="S79" i="1"/>
  <c r="S159" i="1"/>
  <c r="S295" i="1"/>
  <c r="S239" i="1"/>
  <c r="S100" i="1"/>
  <c r="S212" i="1"/>
  <c r="S151" i="1"/>
  <c r="S198" i="1"/>
  <c r="S350" i="1"/>
  <c r="S14" i="1"/>
  <c r="S292" i="1"/>
  <c r="S174" i="1"/>
  <c r="S71" i="1"/>
  <c r="S167" i="1"/>
  <c r="S303" i="1"/>
  <c r="S108" i="1"/>
  <c r="S61" i="1"/>
  <c r="S109" i="1"/>
  <c r="S190" i="1"/>
  <c r="S47" i="1"/>
  <c r="S327" i="1"/>
  <c r="S308" i="1"/>
  <c r="S22" i="1"/>
  <c r="S29" i="1"/>
  <c r="S255" i="1"/>
  <c r="S309" i="1"/>
  <c r="S284" i="1"/>
  <c r="S205" i="1"/>
  <c r="S317" i="1"/>
  <c r="S182" i="1"/>
  <c r="S55" i="1"/>
  <c r="S333" i="1"/>
  <c r="S94" i="1"/>
  <c r="S359" i="1"/>
  <c r="S324" i="1"/>
  <c r="S245" i="1"/>
  <c r="S222" i="1"/>
  <c r="S101" i="1"/>
  <c r="S300" i="1"/>
  <c r="S311" i="1"/>
  <c r="S141" i="1"/>
  <c r="S63" i="1"/>
  <c r="S263" i="1"/>
  <c r="S85" i="1"/>
  <c r="S140" i="1"/>
  <c r="S358" i="1"/>
  <c r="S355" i="1"/>
  <c r="S271" i="1"/>
  <c r="S214" i="1"/>
  <c r="S175" i="1"/>
  <c r="S335" i="1"/>
  <c r="S36" i="1"/>
  <c r="S116" i="1"/>
  <c r="S244" i="1"/>
  <c r="S230" i="1"/>
  <c r="S199" i="1"/>
  <c r="S87" i="1"/>
  <c r="S343" i="1"/>
  <c r="S135" i="1"/>
  <c r="S68" i="1"/>
  <c r="S172" i="1"/>
  <c r="S102" i="1"/>
  <c r="S206" i="1"/>
  <c r="S351" i="1"/>
  <c r="S69" i="1"/>
  <c r="S117" i="1"/>
  <c r="S149" i="1"/>
  <c r="S207" i="1"/>
  <c r="S334" i="1"/>
  <c r="S180" i="1"/>
  <c r="S310" i="1"/>
  <c r="S231" i="1"/>
  <c r="S46" i="1"/>
  <c r="S285" i="1"/>
  <c r="S76" i="1"/>
  <c r="S78" i="1"/>
  <c r="S164" i="1"/>
  <c r="S268" i="1"/>
  <c r="S197" i="1"/>
  <c r="E364" i="1"/>
  <c r="I70" i="1" s="1"/>
  <c r="J70" i="1" s="1"/>
  <c r="R364" i="1"/>
  <c r="S316" i="1"/>
  <c r="S237" i="1"/>
  <c r="S111" i="1"/>
  <c r="S110" i="1"/>
  <c r="S142" i="1"/>
  <c r="S356" i="1"/>
  <c r="S341" i="1"/>
  <c r="S254" i="1"/>
  <c r="S84" i="1"/>
  <c r="S204" i="1"/>
  <c r="S269" i="1"/>
  <c r="S54" i="1"/>
  <c r="S134" i="1"/>
  <c r="S246" i="1"/>
  <c r="S181" i="1"/>
  <c r="S238" i="1"/>
  <c r="S158" i="1"/>
  <c r="S37" i="1"/>
  <c r="S92" i="1"/>
  <c r="S133" i="1"/>
  <c r="S252" i="1"/>
  <c r="S213" i="1"/>
  <c r="S52" i="1"/>
  <c r="S70" i="1"/>
  <c r="S20" i="1"/>
  <c r="S357" i="1"/>
  <c r="S302" i="1"/>
  <c r="S127" i="1"/>
  <c r="S215" i="1"/>
  <c r="S44" i="1"/>
  <c r="S148" i="1"/>
  <c r="S276" i="1"/>
  <c r="S221" i="1"/>
  <c r="S62" i="1"/>
  <c r="S126" i="1"/>
  <c r="S270" i="1"/>
  <c r="S287" i="1"/>
  <c r="S228" i="1"/>
  <c r="S103" i="1"/>
  <c r="S223" i="1"/>
  <c r="S332" i="1"/>
  <c r="S318" i="1"/>
  <c r="S301" i="1"/>
  <c r="S191" i="1"/>
  <c r="S77" i="1"/>
  <c r="S125" i="1"/>
  <c r="S293" i="1"/>
  <c r="S294" i="1"/>
  <c r="S247" i="1"/>
  <c r="S60" i="1"/>
  <c r="S319" i="1"/>
  <c r="S342" i="1"/>
  <c r="S132" i="1"/>
  <c r="S220" i="1"/>
  <c r="S348" i="1"/>
  <c r="S277" i="1"/>
  <c r="S261" i="1"/>
  <c r="S12" i="1"/>
  <c r="S260" i="1"/>
  <c r="S30" i="1"/>
  <c r="S286" i="1"/>
  <c r="S28" i="1"/>
  <c r="S236" i="1"/>
  <c r="S262" i="1"/>
  <c r="S278" i="1"/>
  <c r="S157" i="1"/>
  <c r="S189" i="1"/>
  <c r="F191" i="1" l="1"/>
  <c r="I157" i="1"/>
  <c r="J157" i="1" s="1"/>
  <c r="F342" i="1"/>
  <c r="I148" i="1"/>
  <c r="J148" i="1" s="1"/>
  <c r="F213" i="1"/>
  <c r="F110" i="1"/>
  <c r="F278" i="1"/>
  <c r="F28" i="1"/>
  <c r="I261" i="1"/>
  <c r="J261" i="1" s="1"/>
  <c r="F228" i="1"/>
  <c r="F221" i="1"/>
  <c r="I111" i="1"/>
  <c r="J111" i="1" s="1"/>
  <c r="I342" i="1"/>
  <c r="J342" i="1" s="1"/>
  <c r="F236" i="1"/>
  <c r="F220" i="1"/>
  <c r="F293" i="1"/>
  <c r="I62" i="1"/>
  <c r="J62" i="1" s="1"/>
  <c r="F357" i="1"/>
  <c r="I238" i="1"/>
  <c r="J238" i="1" s="1"/>
  <c r="I278" i="1"/>
  <c r="J278" i="1" s="1"/>
  <c r="F286" i="1"/>
  <c r="I92" i="1"/>
  <c r="J92" i="1" s="1"/>
  <c r="F247" i="1"/>
  <c r="F125" i="1"/>
  <c r="F318" i="1"/>
  <c r="F70" i="1"/>
  <c r="F254" i="1"/>
  <c r="F148" i="1"/>
  <c r="I125" i="1"/>
  <c r="J125" i="1" s="1"/>
  <c r="F276" i="1"/>
  <c r="F132" i="1"/>
  <c r="I247" i="1"/>
  <c r="J247" i="1" s="1"/>
  <c r="F77" i="1"/>
  <c r="I127" i="1"/>
  <c r="J127" i="1" s="1"/>
  <c r="F52" i="1"/>
  <c r="F37" i="1"/>
  <c r="F134" i="1"/>
  <c r="I316" i="1"/>
  <c r="J316" i="1" s="1"/>
  <c r="F12" i="1"/>
  <c r="F62" i="1"/>
  <c r="F277" i="1"/>
  <c r="F189" i="1"/>
  <c r="I262" i="1"/>
  <c r="J262" i="1" s="1"/>
  <c r="F348" i="1"/>
  <c r="F294" i="1"/>
  <c r="F223" i="1"/>
  <c r="I52" i="1"/>
  <c r="J52" i="1" s="1"/>
  <c r="F142" i="1"/>
  <c r="F285" i="1"/>
  <c r="I190" i="1"/>
  <c r="J190" i="1" s="1"/>
  <c r="F261" i="1"/>
  <c r="I220" i="1"/>
  <c r="J220" i="1" s="1"/>
  <c r="F301" i="1"/>
  <c r="F103" i="1"/>
  <c r="F44" i="1"/>
  <c r="I20" i="1"/>
  <c r="J20" i="1" s="1"/>
  <c r="F181" i="1"/>
  <c r="F133" i="1"/>
  <c r="F84" i="1"/>
  <c r="H19" i="3"/>
  <c r="I19" i="3" s="1"/>
  <c r="I7" i="3"/>
  <c r="J7" i="3" s="1"/>
  <c r="I358" i="1"/>
  <c r="J358" i="1" s="1"/>
  <c r="I279" i="1"/>
  <c r="J279" i="1" s="1"/>
  <c r="I175" i="1"/>
  <c r="J175" i="1" s="1"/>
  <c r="I189" i="1"/>
  <c r="J189" i="1" s="1"/>
  <c r="F262" i="1"/>
  <c r="F30" i="1"/>
  <c r="F319" i="1"/>
  <c r="F332" i="1"/>
  <c r="F287" i="1"/>
  <c r="I215" i="1"/>
  <c r="J215" i="1" s="1"/>
  <c r="I357" i="1"/>
  <c r="J357" i="1" s="1"/>
  <c r="I37" i="1"/>
  <c r="J37" i="1" s="1"/>
  <c r="F197" i="1"/>
  <c r="F157" i="1"/>
  <c r="F260" i="1"/>
  <c r="I277" i="1"/>
  <c r="J277" i="1" s="1"/>
  <c r="I213" i="1"/>
  <c r="J213" i="1" s="1"/>
  <c r="F60" i="1"/>
  <c r="I293" i="1"/>
  <c r="J293" i="1" s="1"/>
  <c r="F126" i="1"/>
  <c r="F127" i="1"/>
  <c r="F20" i="1"/>
  <c r="F54" i="1"/>
  <c r="F341" i="1"/>
  <c r="F94" i="1"/>
  <c r="F309" i="1"/>
  <c r="F76" i="1"/>
  <c r="F207" i="1"/>
  <c r="I244" i="1"/>
  <c r="J244" i="1" s="1"/>
  <c r="F263" i="1"/>
  <c r="I245" i="1"/>
  <c r="J245" i="1" s="1"/>
  <c r="F182" i="1"/>
  <c r="I159" i="1"/>
  <c r="J159" i="1" s="1"/>
  <c r="F302" i="1"/>
  <c r="I63" i="1"/>
  <c r="J63" i="1" s="1"/>
  <c r="F252" i="1"/>
  <c r="F246" i="1"/>
  <c r="F269" i="1"/>
  <c r="F111" i="1"/>
  <c r="F116" i="1"/>
  <c r="F198" i="1"/>
  <c r="I252" i="1"/>
  <c r="J252" i="1" s="1"/>
  <c r="F158" i="1"/>
  <c r="F204" i="1"/>
  <c r="F356" i="1"/>
  <c r="F343" i="1"/>
  <c r="I133" i="1"/>
  <c r="J133" i="1" s="1"/>
  <c r="F270" i="1"/>
  <c r="F215" i="1"/>
  <c r="I158" i="1"/>
  <c r="J158" i="1" s="1"/>
  <c r="I134" i="1"/>
  <c r="J134" i="1" s="1"/>
  <c r="F164" i="1"/>
  <c r="F358" i="1"/>
  <c r="F311" i="1"/>
  <c r="I76" i="1"/>
  <c r="J76" i="1" s="1"/>
  <c r="F316" i="1"/>
  <c r="F268" i="1"/>
  <c r="I207" i="1"/>
  <c r="J207" i="1" s="1"/>
  <c r="F102" i="1"/>
  <c r="F87" i="1"/>
  <c r="F271" i="1"/>
  <c r="F300" i="1"/>
  <c r="F317" i="1"/>
  <c r="F190" i="1"/>
  <c r="F159" i="1"/>
  <c r="F29" i="1"/>
  <c r="F174" i="1"/>
  <c r="F53" i="1"/>
  <c r="F172" i="1"/>
  <c r="I335" i="1"/>
  <c r="J335" i="1" s="1"/>
  <c r="F22" i="1"/>
  <c r="I212" i="1"/>
  <c r="J212" i="1" s="1"/>
  <c r="F310" i="1"/>
  <c r="F69" i="1"/>
  <c r="F335" i="1"/>
  <c r="I53" i="1"/>
  <c r="J53" i="1" s="1"/>
  <c r="F63" i="1"/>
  <c r="I333" i="1"/>
  <c r="J333" i="1" s="1"/>
  <c r="F100" i="1"/>
  <c r="I69" i="1"/>
  <c r="J69" i="1" s="1"/>
  <c r="F244" i="1"/>
  <c r="F245" i="1"/>
  <c r="I284" i="1"/>
  <c r="J284" i="1" s="1"/>
  <c r="F108" i="1"/>
  <c r="I156" i="1"/>
  <c r="J156" i="1" s="1"/>
  <c r="I132" i="1"/>
  <c r="J132" i="1" s="1"/>
  <c r="F333" i="1"/>
  <c r="F255" i="1"/>
  <c r="F308" i="1"/>
  <c r="F292" i="1"/>
  <c r="F239" i="1"/>
  <c r="F79" i="1"/>
  <c r="I166" i="1"/>
  <c r="J166" i="1" s="1"/>
  <c r="I285" i="1"/>
  <c r="J285" i="1" s="1"/>
  <c r="I180" i="1"/>
  <c r="J180" i="1" s="1"/>
  <c r="F149" i="1"/>
  <c r="F351" i="1"/>
  <c r="F68" i="1"/>
  <c r="F199" i="1"/>
  <c r="F175" i="1"/>
  <c r="F355" i="1"/>
  <c r="F140" i="1"/>
  <c r="F141" i="1"/>
  <c r="I101" i="1"/>
  <c r="J101" i="1" s="1"/>
  <c r="F324" i="1"/>
  <c r="F205" i="1"/>
  <c r="I255" i="1"/>
  <c r="J255" i="1" s="1"/>
  <c r="F303" i="1"/>
  <c r="F151" i="1"/>
  <c r="I79" i="1"/>
  <c r="J79" i="1" s="1"/>
  <c r="F166" i="1"/>
  <c r="F143" i="1"/>
  <c r="I361" i="1"/>
  <c r="J361" i="1" s="1"/>
  <c r="I283" i="1"/>
  <c r="J283" i="1" s="1"/>
  <c r="I345" i="1"/>
  <c r="J345" i="1" s="1"/>
  <c r="I89" i="1"/>
  <c r="J89" i="1" s="1"/>
  <c r="I289" i="1"/>
  <c r="J289" i="1" s="1"/>
  <c r="I320" i="1"/>
  <c r="J320" i="1" s="1"/>
  <c r="I57" i="1"/>
  <c r="J57" i="1" s="1"/>
  <c r="I131" i="1"/>
  <c r="J131" i="1" s="1"/>
  <c r="I138" i="1"/>
  <c r="J138" i="1" s="1"/>
  <c r="I75" i="1"/>
  <c r="J75" i="1" s="1"/>
  <c r="I26" i="1"/>
  <c r="J26" i="1" s="1"/>
  <c r="I162" i="1"/>
  <c r="J162" i="1" s="1"/>
  <c r="I306" i="1"/>
  <c r="J306" i="1" s="1"/>
  <c r="G323" i="1"/>
  <c r="H323" i="1" s="1"/>
  <c r="F16" i="1"/>
  <c r="F211" i="1"/>
  <c r="F185" i="1"/>
  <c r="F41" i="1"/>
  <c r="F331" i="1"/>
  <c r="G228" i="1"/>
  <c r="H228" i="1" s="1"/>
  <c r="F274" i="1"/>
  <c r="F176" i="1"/>
  <c r="F193" i="1"/>
  <c r="F106" i="1"/>
  <c r="F224" i="1"/>
  <c r="I259" i="1"/>
  <c r="J259" i="1" s="1"/>
  <c r="I97" i="1"/>
  <c r="J97" i="1" s="1"/>
  <c r="I170" i="1"/>
  <c r="J170" i="1" s="1"/>
  <c r="I314" i="1"/>
  <c r="J314" i="1" s="1"/>
  <c r="I362" i="1"/>
  <c r="J362" i="1" s="1"/>
  <c r="I80" i="1"/>
  <c r="J80" i="1" s="1"/>
  <c r="I121" i="1"/>
  <c r="J121" i="1" s="1"/>
  <c r="I34" i="1"/>
  <c r="J34" i="1" s="1"/>
  <c r="I202" i="1"/>
  <c r="J202" i="1" s="1"/>
  <c r="I331" i="1"/>
  <c r="J331" i="1" s="1"/>
  <c r="G343" i="1"/>
  <c r="H343" i="1" s="1"/>
  <c r="F105" i="1"/>
  <c r="F203" i="1"/>
  <c r="F362" i="1"/>
  <c r="G169" i="1"/>
  <c r="H169" i="1" s="1"/>
  <c r="F227" i="1"/>
  <c r="F266" i="1"/>
  <c r="F353" i="1"/>
  <c r="F208" i="1"/>
  <c r="F364" i="1"/>
  <c r="F345" i="1"/>
  <c r="F32" i="1"/>
  <c r="G335" i="1"/>
  <c r="H335" i="1" s="1"/>
  <c r="I291" i="1"/>
  <c r="J291" i="1" s="1"/>
  <c r="F267" i="1"/>
  <c r="G22" i="1"/>
  <c r="H22" i="1" s="1"/>
  <c r="F217" i="1"/>
  <c r="F232" i="1"/>
  <c r="F155" i="1"/>
  <c r="F330" i="1"/>
  <c r="F73" i="1"/>
  <c r="F299" i="1"/>
  <c r="F283" i="1"/>
  <c r="F121" i="1"/>
  <c r="F337" i="1"/>
  <c r="F168" i="1"/>
  <c r="F25" i="1"/>
  <c r="F43" i="1"/>
  <c r="F241" i="1"/>
  <c r="F209" i="1"/>
  <c r="F50" i="1"/>
  <c r="F314" i="1"/>
  <c r="F169" i="1"/>
  <c r="F97" i="1"/>
  <c r="G239" i="1"/>
  <c r="H239" i="1" s="1"/>
  <c r="G173" i="1"/>
  <c r="H173" i="1" s="1"/>
  <c r="G299" i="1"/>
  <c r="H299" i="1" s="1"/>
  <c r="I312" i="1"/>
  <c r="J312" i="1" s="1"/>
  <c r="I193" i="1"/>
  <c r="J193" i="1" s="1"/>
  <c r="F146" i="1"/>
  <c r="F305" i="1"/>
  <c r="G87" i="1"/>
  <c r="H87" i="1" s="1"/>
  <c r="F200" i="1"/>
  <c r="F323" i="1"/>
  <c r="F313" i="1"/>
  <c r="F360" i="1"/>
  <c r="F242" i="1"/>
  <c r="F282" i="1"/>
  <c r="F24" i="1"/>
  <c r="F131" i="1"/>
  <c r="F235" i="1"/>
  <c r="F57" i="1"/>
  <c r="F138" i="1"/>
  <c r="F291" i="1"/>
  <c r="F352" i="1"/>
  <c r="F34" i="1"/>
  <c r="G144" i="1"/>
  <c r="H144" i="1" s="1"/>
  <c r="G360" i="1"/>
  <c r="H360" i="1" s="1"/>
  <c r="G340" i="1"/>
  <c r="H340" i="1" s="1"/>
  <c r="G156" i="1"/>
  <c r="H156" i="1" s="1"/>
  <c r="G81" i="1"/>
  <c r="H81" i="1" s="1"/>
  <c r="G17" i="1"/>
  <c r="H17" i="1" s="1"/>
  <c r="G312" i="1"/>
  <c r="H312" i="1" s="1"/>
  <c r="G320" i="1"/>
  <c r="H320" i="1" s="1"/>
  <c r="I187" i="1"/>
  <c r="J187" i="1" s="1"/>
  <c r="F72" i="1"/>
  <c r="F187" i="1"/>
  <c r="F98" i="1"/>
  <c r="F113" i="1"/>
  <c r="F74" i="1"/>
  <c r="F139" i="1"/>
  <c r="F273" i="1"/>
  <c r="F122" i="1"/>
  <c r="F218" i="1"/>
  <c r="F202" i="1"/>
  <c r="G364" i="1"/>
  <c r="F225" i="1"/>
  <c r="F18" i="1"/>
  <c r="G212" i="1"/>
  <c r="H212" i="1" s="1"/>
  <c r="G352" i="1"/>
  <c r="H352" i="1" s="1"/>
  <c r="G356" i="1"/>
  <c r="H356" i="1" s="1"/>
  <c r="G359" i="1"/>
  <c r="H359" i="1" s="1"/>
  <c r="G120" i="1"/>
  <c r="H120" i="1" s="1"/>
  <c r="G309" i="1"/>
  <c r="H309" i="1" s="1"/>
  <c r="G44" i="1"/>
  <c r="H44" i="1" s="1"/>
  <c r="G321" i="1"/>
  <c r="H321" i="1" s="1"/>
  <c r="G218" i="1"/>
  <c r="H218" i="1" s="1"/>
  <c r="G303" i="1"/>
  <c r="H303" i="1" s="1"/>
  <c r="G79" i="1"/>
  <c r="H79" i="1" s="1"/>
  <c r="G224" i="1"/>
  <c r="H224" i="1" s="1"/>
  <c r="G353" i="1"/>
  <c r="H353" i="1" s="1"/>
  <c r="G105" i="1"/>
  <c r="H105" i="1" s="1"/>
  <c r="G160" i="1"/>
  <c r="H160" i="1" s="1"/>
  <c r="G131" i="1"/>
  <c r="H131" i="1" s="1"/>
  <c r="G301" i="1"/>
  <c r="H301" i="1" s="1"/>
  <c r="G302" i="1"/>
  <c r="H302" i="1" s="1"/>
  <c r="G168" i="1"/>
  <c r="H168" i="1" s="1"/>
  <c r="G21" i="1"/>
  <c r="H21" i="1" s="1"/>
  <c r="G288" i="1"/>
  <c r="H288" i="1" s="1"/>
  <c r="G158" i="1"/>
  <c r="H158" i="1" s="1"/>
  <c r="G88" i="1"/>
  <c r="H88" i="1" s="1"/>
  <c r="G225" i="1"/>
  <c r="H225" i="1" s="1"/>
  <c r="G76" i="1"/>
  <c r="H76" i="1" s="1"/>
  <c r="F10" i="1"/>
  <c r="F162" i="1"/>
  <c r="F361" i="1"/>
  <c r="G60" i="1"/>
  <c r="H60" i="1" s="1"/>
  <c r="F240" i="1"/>
  <c r="F123" i="1"/>
  <c r="F112" i="1"/>
  <c r="F275" i="1"/>
  <c r="F104" i="1"/>
  <c r="F250" i="1"/>
  <c r="G279" i="1"/>
  <c r="H279" i="1" s="1"/>
  <c r="F195" i="1"/>
  <c r="F329" i="1"/>
  <c r="F307" i="1"/>
  <c r="F257" i="1"/>
  <c r="G67" i="1"/>
  <c r="H67" i="1" s="1"/>
  <c r="G262" i="1"/>
  <c r="H262" i="1" s="1"/>
  <c r="G351" i="1"/>
  <c r="H351" i="1" s="1"/>
  <c r="G330" i="1"/>
  <c r="H330" i="1" s="1"/>
  <c r="G47" i="1"/>
  <c r="H47" i="1" s="1"/>
  <c r="G249" i="1"/>
  <c r="H249" i="1" s="1"/>
  <c r="G250" i="1"/>
  <c r="H250" i="1" s="1"/>
  <c r="G261" i="1"/>
  <c r="H261" i="1" s="1"/>
  <c r="G246" i="1"/>
  <c r="H246" i="1" s="1"/>
  <c r="G177" i="1"/>
  <c r="H177" i="1" s="1"/>
  <c r="G136" i="1"/>
  <c r="H136" i="1" s="1"/>
  <c r="G255" i="1"/>
  <c r="H255" i="1" s="1"/>
  <c r="G331" i="1"/>
  <c r="H331" i="1" s="1"/>
  <c r="G32" i="1"/>
  <c r="H32" i="1" s="1"/>
  <c r="G194" i="1"/>
  <c r="H194" i="1" s="1"/>
  <c r="G240" i="1"/>
  <c r="H240" i="1" s="1"/>
  <c r="G74" i="1"/>
  <c r="H74" i="1" s="1"/>
  <c r="G127" i="1"/>
  <c r="H127" i="1" s="1"/>
  <c r="G243" i="1"/>
  <c r="H243" i="1" s="1"/>
  <c r="G83" i="1"/>
  <c r="H83" i="1" s="1"/>
  <c r="G145" i="1"/>
  <c r="H145" i="1" s="1"/>
  <c r="I98" i="1"/>
  <c r="J98" i="1" s="1"/>
  <c r="I328" i="1"/>
  <c r="J328" i="1" s="1"/>
  <c r="F107" i="1"/>
  <c r="F136" i="1"/>
  <c r="F80" i="1"/>
  <c r="F312" i="1"/>
  <c r="F65" i="1"/>
  <c r="F192" i="1"/>
  <c r="F264" i="1"/>
  <c r="F297" i="1"/>
  <c r="F251" i="1"/>
  <c r="F256" i="1"/>
  <c r="F304" i="1"/>
  <c r="F17" i="1"/>
  <c r="G166" i="1"/>
  <c r="H166" i="1" s="1"/>
  <c r="G316" i="1"/>
  <c r="H316" i="1" s="1"/>
  <c r="G345" i="1"/>
  <c r="H345" i="1" s="1"/>
  <c r="G329" i="1"/>
  <c r="H329" i="1" s="1"/>
  <c r="G305" i="1"/>
  <c r="H305" i="1" s="1"/>
  <c r="G82" i="1"/>
  <c r="H82" i="1" s="1"/>
  <c r="G193" i="1"/>
  <c r="H193" i="1" s="1"/>
  <c r="G355" i="1"/>
  <c r="H355" i="1" s="1"/>
  <c r="G111" i="1"/>
  <c r="H111" i="1" s="1"/>
  <c r="G33" i="1"/>
  <c r="H33" i="1" s="1"/>
  <c r="G128" i="1"/>
  <c r="H128" i="1" s="1"/>
  <c r="G61" i="1"/>
  <c r="H61" i="1" s="1"/>
  <c r="G138" i="1"/>
  <c r="H138" i="1" s="1"/>
  <c r="G300" i="1"/>
  <c r="H300" i="1" s="1"/>
  <c r="G10" i="1"/>
  <c r="H10" i="1" s="1"/>
  <c r="G290" i="1"/>
  <c r="H290" i="1" s="1"/>
  <c r="G196" i="1"/>
  <c r="H196" i="1" s="1"/>
  <c r="G125" i="1"/>
  <c r="H125" i="1" s="1"/>
  <c r="G39" i="1"/>
  <c r="H39" i="1" s="1"/>
  <c r="G121" i="1"/>
  <c r="H121" i="1" s="1"/>
  <c r="G263" i="1"/>
  <c r="H263" i="1" s="1"/>
  <c r="G210" i="1"/>
  <c r="H210" i="1" s="1"/>
  <c r="G98" i="1"/>
  <c r="H98" i="1" s="1"/>
  <c r="G62" i="1"/>
  <c r="H62" i="1" s="1"/>
  <c r="G171" i="1"/>
  <c r="H171" i="1" s="1"/>
  <c r="G176" i="1"/>
  <c r="H176" i="1" s="1"/>
  <c r="G182" i="1"/>
  <c r="H182" i="1" s="1"/>
  <c r="G234" i="1"/>
  <c r="H234" i="1" s="1"/>
  <c r="G78" i="1"/>
  <c r="H78" i="1" s="1"/>
  <c r="G326" i="1"/>
  <c r="H326" i="1" s="1"/>
  <c r="G273" i="1"/>
  <c r="H273" i="1" s="1"/>
  <c r="G139" i="1"/>
  <c r="H139" i="1" s="1"/>
  <c r="G362" i="1"/>
  <c r="H362" i="1" s="1"/>
  <c r="G72" i="1"/>
  <c r="H72" i="1" s="1"/>
  <c r="G315" i="1"/>
  <c r="H315" i="1" s="1"/>
  <c r="G328" i="1"/>
  <c r="H328" i="1" s="1"/>
  <c r="G16" i="1"/>
  <c r="H16" i="1" s="1"/>
  <c r="G29" i="1"/>
  <c r="H29" i="1" s="1"/>
  <c r="G208" i="1"/>
  <c r="H208" i="1" s="1"/>
  <c r="G13" i="1"/>
  <c r="H13" i="1" s="1"/>
  <c r="I25" i="1"/>
  <c r="J25" i="1" s="1"/>
  <c r="G9" i="1"/>
  <c r="H9" i="1" s="1"/>
  <c r="F281" i="1"/>
  <c r="G314" i="1"/>
  <c r="H314" i="1" s="1"/>
  <c r="G142" i="1"/>
  <c r="H142" i="1" s="1"/>
  <c r="F129" i="1"/>
  <c r="F339" i="1"/>
  <c r="F91" i="1"/>
  <c r="F272" i="1"/>
  <c r="F265" i="1"/>
  <c r="F210" i="1"/>
  <c r="F306" i="1"/>
  <c r="F82" i="1"/>
  <c r="F153" i="1"/>
  <c r="G270" i="1"/>
  <c r="H270" i="1" s="1"/>
  <c r="G113" i="1"/>
  <c r="H113" i="1" s="1"/>
  <c r="G333" i="1"/>
  <c r="H333" i="1" s="1"/>
  <c r="G202" i="1"/>
  <c r="H202" i="1" s="1"/>
  <c r="G69" i="1"/>
  <c r="H69" i="1" s="1"/>
  <c r="G63" i="1"/>
  <c r="H63" i="1" s="1"/>
  <c r="G146" i="1"/>
  <c r="H146" i="1" s="1"/>
  <c r="G295" i="1"/>
  <c r="H295" i="1" s="1"/>
  <c r="G65" i="1"/>
  <c r="H65" i="1" s="1"/>
  <c r="G147" i="1"/>
  <c r="H147" i="1" s="1"/>
  <c r="G55" i="1"/>
  <c r="H55" i="1" s="1"/>
  <c r="G267" i="1"/>
  <c r="H267" i="1" s="1"/>
  <c r="G71" i="1"/>
  <c r="H71" i="1" s="1"/>
  <c r="G174" i="1"/>
  <c r="H174" i="1" s="1"/>
  <c r="G201" i="1"/>
  <c r="H201" i="1" s="1"/>
  <c r="G115" i="1"/>
  <c r="H115" i="1" s="1"/>
  <c r="G130" i="1"/>
  <c r="H130" i="1" s="1"/>
  <c r="G221" i="1"/>
  <c r="H221" i="1" s="1"/>
  <c r="G30" i="1"/>
  <c r="H30" i="1" s="1"/>
  <c r="G110" i="1"/>
  <c r="H110" i="1" s="1"/>
  <c r="G90" i="1"/>
  <c r="H90" i="1" s="1"/>
  <c r="G152" i="1"/>
  <c r="H152" i="1" s="1"/>
  <c r="G59" i="1"/>
  <c r="H59" i="1" s="1"/>
  <c r="G18" i="1"/>
  <c r="H18" i="1" s="1"/>
  <c r="G217" i="1"/>
  <c r="H217" i="1" s="1"/>
  <c r="G294" i="1"/>
  <c r="H294" i="1" s="1"/>
  <c r="G165" i="1"/>
  <c r="H165" i="1" s="1"/>
  <c r="G159" i="1"/>
  <c r="H159" i="1" s="1"/>
  <c r="G276" i="1"/>
  <c r="H276" i="1" s="1"/>
  <c r="G14" i="1"/>
  <c r="H14" i="1" s="1"/>
  <c r="G104" i="1"/>
  <c r="H104" i="1" s="1"/>
  <c r="G233" i="1"/>
  <c r="H233" i="1" s="1"/>
  <c r="G181" i="1"/>
  <c r="H181" i="1" s="1"/>
  <c r="G282" i="1"/>
  <c r="H282" i="1" s="1"/>
  <c r="G64" i="1"/>
  <c r="H64" i="1" s="1"/>
  <c r="G207" i="1"/>
  <c r="H207" i="1" s="1"/>
  <c r="G334" i="1"/>
  <c r="H334" i="1" s="1"/>
  <c r="G132" i="1"/>
  <c r="H132" i="1" s="1"/>
  <c r="G91" i="1"/>
  <c r="H91" i="1" s="1"/>
  <c r="G92" i="1"/>
  <c r="H92" i="1" s="1"/>
  <c r="I144" i="1"/>
  <c r="J144" i="1" s="1"/>
  <c r="I242" i="1"/>
  <c r="J242" i="1" s="1"/>
  <c r="F346" i="1"/>
  <c r="F194" i="1"/>
  <c r="F11" i="1"/>
  <c r="F152" i="1"/>
  <c r="F226" i="1"/>
  <c r="F59" i="1"/>
  <c r="F144" i="1"/>
  <c r="F290" i="1"/>
  <c r="F19" i="1"/>
  <c r="G151" i="1"/>
  <c r="H151" i="1" s="1"/>
  <c r="G265" i="1"/>
  <c r="H265" i="1" s="1"/>
  <c r="G148" i="1"/>
  <c r="H148" i="1" s="1"/>
  <c r="G277" i="1"/>
  <c r="H277" i="1" s="1"/>
  <c r="G205" i="1"/>
  <c r="H205" i="1" s="1"/>
  <c r="G103" i="1"/>
  <c r="H103" i="1" s="1"/>
  <c r="G339" i="1"/>
  <c r="H339" i="1" s="1"/>
  <c r="G119" i="1"/>
  <c r="H119" i="1" s="1"/>
  <c r="G123" i="1"/>
  <c r="H123" i="1" s="1"/>
  <c r="G185" i="1"/>
  <c r="H185" i="1" s="1"/>
  <c r="G161" i="1"/>
  <c r="H161" i="1" s="1"/>
  <c r="G101" i="1"/>
  <c r="H101" i="1" s="1"/>
  <c r="G126" i="1"/>
  <c r="H126" i="1" s="1"/>
  <c r="G48" i="1"/>
  <c r="H48" i="1" s="1"/>
  <c r="G31" i="1"/>
  <c r="H31" i="1" s="1"/>
  <c r="G260" i="1"/>
  <c r="H260" i="1" s="1"/>
  <c r="G170" i="1"/>
  <c r="H170" i="1" s="1"/>
  <c r="G324" i="1"/>
  <c r="H324" i="1" s="1"/>
  <c r="G68" i="1"/>
  <c r="H68" i="1" s="1"/>
  <c r="G332" i="1"/>
  <c r="H332" i="1" s="1"/>
  <c r="G266" i="1"/>
  <c r="H266" i="1" s="1"/>
  <c r="G192" i="1"/>
  <c r="H192" i="1" s="1"/>
  <c r="G108" i="1"/>
  <c r="H108" i="1" s="1"/>
  <c r="G100" i="1"/>
  <c r="H100" i="1" s="1"/>
  <c r="G213" i="1"/>
  <c r="H213" i="1" s="1"/>
  <c r="G317" i="1"/>
  <c r="H317" i="1" s="1"/>
  <c r="F48" i="1"/>
  <c r="F154" i="1"/>
  <c r="F67" i="1"/>
  <c r="G272" i="1"/>
  <c r="H272" i="1" s="1"/>
  <c r="G281" i="1"/>
  <c r="H281" i="1" s="1"/>
  <c r="G133" i="1"/>
  <c r="H133" i="1" s="1"/>
  <c r="G274" i="1"/>
  <c r="H274" i="1" s="1"/>
  <c r="G242" i="1"/>
  <c r="H242" i="1" s="1"/>
  <c r="G236" i="1"/>
  <c r="H236" i="1" s="1"/>
  <c r="G75" i="1"/>
  <c r="H75" i="1" s="1"/>
  <c r="G258" i="1"/>
  <c r="H258" i="1" s="1"/>
  <c r="G95" i="1"/>
  <c r="H95" i="1" s="1"/>
  <c r="G237" i="1"/>
  <c r="H237" i="1" s="1"/>
  <c r="G164" i="1"/>
  <c r="H164" i="1" s="1"/>
  <c r="I234" i="1"/>
  <c r="J234" i="1" s="1"/>
  <c r="S364" i="1"/>
  <c r="F177" i="1"/>
  <c r="F338" i="1"/>
  <c r="G42" i="1"/>
  <c r="H42" i="1" s="1"/>
  <c r="G52" i="1"/>
  <c r="H52" i="1" s="1"/>
  <c r="G275" i="1"/>
  <c r="H275" i="1" s="1"/>
  <c r="G124" i="1"/>
  <c r="H124" i="1" s="1"/>
  <c r="G313" i="1"/>
  <c r="H313" i="1" s="1"/>
  <c r="G307" i="1"/>
  <c r="H307" i="1" s="1"/>
  <c r="G99" i="1"/>
  <c r="H99" i="1" s="1"/>
  <c r="G278" i="1"/>
  <c r="H278" i="1" s="1"/>
  <c r="G154" i="1"/>
  <c r="H154" i="1" s="1"/>
  <c r="G143" i="1"/>
  <c r="H143" i="1" s="1"/>
  <c r="G135" i="1"/>
  <c r="H135" i="1" s="1"/>
  <c r="G19" i="1"/>
  <c r="H19" i="1" s="1"/>
  <c r="G211" i="1"/>
  <c r="H211" i="1" s="1"/>
  <c r="I274" i="1"/>
  <c r="J274" i="1" s="1"/>
  <c r="F170" i="1"/>
  <c r="F128" i="1"/>
  <c r="F347" i="1"/>
  <c r="F163" i="1"/>
  <c r="F99" i="1"/>
  <c r="F26" i="1"/>
  <c r="G12" i="1"/>
  <c r="H12" i="1" s="1"/>
  <c r="G259" i="1"/>
  <c r="H259" i="1" s="1"/>
  <c r="G311" i="1"/>
  <c r="H311" i="1" s="1"/>
  <c r="G223" i="1"/>
  <c r="H223" i="1" s="1"/>
  <c r="G199" i="1"/>
  <c r="H199" i="1" s="1"/>
  <c r="G247" i="1"/>
  <c r="H247" i="1" s="1"/>
  <c r="G215" i="1"/>
  <c r="H215" i="1" s="1"/>
  <c r="G89" i="1"/>
  <c r="H89" i="1" s="1"/>
  <c r="G198" i="1"/>
  <c r="H198" i="1" s="1"/>
  <c r="G304" i="1"/>
  <c r="H304" i="1" s="1"/>
  <c r="G178" i="1"/>
  <c r="H178" i="1" s="1"/>
  <c r="G58" i="1"/>
  <c r="H58" i="1" s="1"/>
  <c r="G155" i="1"/>
  <c r="H155" i="1" s="1"/>
  <c r="G188" i="1"/>
  <c r="H188" i="1" s="1"/>
  <c r="G186" i="1"/>
  <c r="H186" i="1" s="1"/>
  <c r="G298" i="1"/>
  <c r="H298" i="1" s="1"/>
  <c r="G28" i="1"/>
  <c r="H28" i="1" s="1"/>
  <c r="G51" i="1"/>
  <c r="H51" i="1" s="1"/>
  <c r="G153" i="1"/>
  <c r="H153" i="1" s="1"/>
  <c r="G34" i="1"/>
  <c r="H34" i="1" s="1"/>
  <c r="G184" i="1"/>
  <c r="H184" i="1" s="1"/>
  <c r="G122" i="1"/>
  <c r="H122" i="1" s="1"/>
  <c r="G346" i="1"/>
  <c r="H346" i="1" s="1"/>
  <c r="G209" i="1"/>
  <c r="H209" i="1" s="1"/>
  <c r="G41" i="1"/>
  <c r="H41" i="1" s="1"/>
  <c r="G54" i="1"/>
  <c r="H54" i="1" s="1"/>
  <c r="G347" i="1"/>
  <c r="H347" i="1" s="1"/>
  <c r="G203" i="1"/>
  <c r="H203" i="1" s="1"/>
  <c r="F216" i="1"/>
  <c r="F249" i="1"/>
  <c r="F115" i="1"/>
  <c r="F258" i="1"/>
  <c r="F137" i="1"/>
  <c r="G175" i="1"/>
  <c r="H175" i="1" s="1"/>
  <c r="G319" i="1"/>
  <c r="H319" i="1" s="1"/>
  <c r="G287" i="1"/>
  <c r="H287" i="1" s="1"/>
  <c r="G251" i="1"/>
  <c r="H251" i="1" s="1"/>
  <c r="G53" i="1"/>
  <c r="H53" i="1" s="1"/>
  <c r="G241" i="1"/>
  <c r="H241" i="1" s="1"/>
  <c r="G117" i="1"/>
  <c r="H117" i="1" s="1"/>
  <c r="G20" i="1"/>
  <c r="H20" i="1" s="1"/>
  <c r="G322" i="1"/>
  <c r="H322" i="1" s="1"/>
  <c r="G200" i="1"/>
  <c r="H200" i="1" s="1"/>
  <c r="G36" i="1"/>
  <c r="H36" i="1" s="1"/>
  <c r="G109" i="1"/>
  <c r="H109" i="1" s="1"/>
  <c r="F40" i="1"/>
  <c r="F296" i="1"/>
  <c r="F248" i="1"/>
  <c r="G341" i="1"/>
  <c r="H341" i="1" s="1"/>
  <c r="G296" i="1"/>
  <c r="H296" i="1" s="1"/>
  <c r="G231" i="1"/>
  <c r="H231" i="1" s="1"/>
  <c r="G114" i="1"/>
  <c r="H114" i="1" s="1"/>
  <c r="G308" i="1"/>
  <c r="H308" i="1" s="1"/>
  <c r="G219" i="1"/>
  <c r="H219" i="1" s="1"/>
  <c r="G245" i="1"/>
  <c r="H245" i="1" s="1"/>
  <c r="G37" i="1"/>
  <c r="H37" i="1" s="1"/>
  <c r="G70" i="1"/>
  <c r="H70" i="1" s="1"/>
  <c r="F83" i="1"/>
  <c r="I161" i="1"/>
  <c r="J161" i="1" s="1"/>
  <c r="F58" i="1"/>
  <c r="F344" i="1"/>
  <c r="F289" i="1"/>
  <c r="G49" i="1"/>
  <c r="H49" i="1" s="1"/>
  <c r="F147" i="1"/>
  <c r="F321" i="1"/>
  <c r="F161" i="1"/>
  <c r="G187" i="1"/>
  <c r="H187" i="1" s="1"/>
  <c r="G337" i="1"/>
  <c r="H337" i="1" s="1"/>
  <c r="G310" i="1"/>
  <c r="H310" i="1" s="1"/>
  <c r="G50" i="1"/>
  <c r="H50" i="1" s="1"/>
  <c r="G191" i="1"/>
  <c r="H191" i="1" s="1"/>
  <c r="G134" i="1"/>
  <c r="H134" i="1" s="1"/>
  <c r="G235" i="1"/>
  <c r="H235" i="1" s="1"/>
  <c r="G232" i="1"/>
  <c r="H232" i="1" s="1"/>
  <c r="G149" i="1"/>
  <c r="H149" i="1" s="1"/>
  <c r="G84" i="1"/>
  <c r="H84" i="1" s="1"/>
  <c r="G230" i="1"/>
  <c r="H230" i="1" s="1"/>
  <c r="G280" i="1"/>
  <c r="H280" i="1" s="1"/>
  <c r="G73" i="1"/>
  <c r="H73" i="1" s="1"/>
  <c r="G195" i="1"/>
  <c r="H195" i="1" s="1"/>
  <c r="G361" i="1"/>
  <c r="H361" i="1" s="1"/>
  <c r="G216" i="1"/>
  <c r="H216" i="1" s="1"/>
  <c r="G56" i="1"/>
  <c r="H56" i="1" s="1"/>
  <c r="G264" i="1"/>
  <c r="H264" i="1" s="1"/>
  <c r="G348" i="1"/>
  <c r="H348" i="1" s="1"/>
  <c r="G80" i="1"/>
  <c r="H80" i="1" s="1"/>
  <c r="G342" i="1"/>
  <c r="H342" i="1" s="1"/>
  <c r="G57" i="1"/>
  <c r="H57" i="1" s="1"/>
  <c r="G172" i="1"/>
  <c r="H172" i="1" s="1"/>
  <c r="G11" i="1"/>
  <c r="H11" i="1" s="1"/>
  <c r="G27" i="1"/>
  <c r="H27" i="1" s="1"/>
  <c r="G45" i="1"/>
  <c r="H45" i="1" s="1"/>
  <c r="F42" i="1"/>
  <c r="G271" i="1"/>
  <c r="H271" i="1" s="1"/>
  <c r="I210" i="1"/>
  <c r="J210" i="1" s="1"/>
  <c r="G8" i="1"/>
  <c r="H8" i="1" s="1"/>
  <c r="F280" i="1"/>
  <c r="G214" i="1"/>
  <c r="H214" i="1" s="1"/>
  <c r="F298" i="1"/>
  <c r="F9" i="1"/>
  <c r="G293" i="1"/>
  <c r="H293" i="1" s="1"/>
  <c r="G222" i="1"/>
  <c r="H222" i="1" s="1"/>
  <c r="G24" i="1"/>
  <c r="H24" i="1" s="1"/>
  <c r="G268" i="1"/>
  <c r="H268" i="1" s="1"/>
  <c r="G118" i="1"/>
  <c r="H118" i="1" s="1"/>
  <c r="G284" i="1"/>
  <c r="H284" i="1" s="1"/>
  <c r="G106" i="1"/>
  <c r="H106" i="1" s="1"/>
  <c r="G349" i="1"/>
  <c r="H349" i="1" s="1"/>
  <c r="G77" i="1"/>
  <c r="H77" i="1" s="1"/>
  <c r="G163" i="1"/>
  <c r="H163" i="1" s="1"/>
  <c r="G238" i="1"/>
  <c r="H238" i="1" s="1"/>
  <c r="G336" i="1"/>
  <c r="H336" i="1" s="1"/>
  <c r="G140" i="1"/>
  <c r="H140" i="1" s="1"/>
  <c r="G167" i="1"/>
  <c r="H167" i="1" s="1"/>
  <c r="G257" i="1"/>
  <c r="H257" i="1" s="1"/>
  <c r="G283" i="1"/>
  <c r="H283" i="1" s="1"/>
  <c r="G141" i="1"/>
  <c r="H141" i="1" s="1"/>
  <c r="G183" i="1"/>
  <c r="H183" i="1" s="1"/>
  <c r="G350" i="1"/>
  <c r="H350" i="1" s="1"/>
  <c r="G86" i="1"/>
  <c r="H86" i="1" s="1"/>
  <c r="G306" i="1"/>
  <c r="H306" i="1" s="1"/>
  <c r="G112" i="1"/>
  <c r="H112" i="1" s="1"/>
  <c r="G327" i="1"/>
  <c r="H327" i="1" s="1"/>
  <c r="I27" i="1"/>
  <c r="J27" i="1" s="1"/>
  <c r="F259" i="1"/>
  <c r="F178" i="1"/>
  <c r="F66" i="1"/>
  <c r="F81" i="1"/>
  <c r="F56" i="1"/>
  <c r="F27" i="1"/>
  <c r="G229" i="1"/>
  <c r="H229" i="1" s="1"/>
  <c r="G254" i="1"/>
  <c r="H254" i="1" s="1"/>
  <c r="G85" i="1"/>
  <c r="H85" i="1" s="1"/>
  <c r="G94" i="1"/>
  <c r="H94" i="1" s="1"/>
  <c r="G292" i="1"/>
  <c r="H292" i="1" s="1"/>
  <c r="G206" i="1"/>
  <c r="H206" i="1" s="1"/>
  <c r="G107" i="1"/>
  <c r="H107" i="1" s="1"/>
  <c r="G96" i="1"/>
  <c r="H96" i="1" s="1"/>
  <c r="G220" i="1"/>
  <c r="H220" i="1" s="1"/>
  <c r="G190" i="1"/>
  <c r="H190" i="1" s="1"/>
  <c r="G157" i="1"/>
  <c r="H157" i="1" s="1"/>
  <c r="G38" i="1"/>
  <c r="H38" i="1" s="1"/>
  <c r="G285" i="1"/>
  <c r="H285" i="1" s="1"/>
  <c r="G25" i="1"/>
  <c r="H25" i="1" s="1"/>
  <c r="G227" i="1"/>
  <c r="H227" i="1" s="1"/>
  <c r="G180" i="1"/>
  <c r="H180" i="1" s="1"/>
  <c r="G252" i="1"/>
  <c r="H252" i="1" s="1"/>
  <c r="G179" i="1"/>
  <c r="H179" i="1" s="1"/>
  <c r="G286" i="1"/>
  <c r="H286" i="1" s="1"/>
  <c r="G291" i="1"/>
  <c r="H291" i="1" s="1"/>
  <c r="G102" i="1"/>
  <c r="H102" i="1" s="1"/>
  <c r="G344" i="1"/>
  <c r="H344" i="1" s="1"/>
  <c r="G325" i="1"/>
  <c r="H325" i="1" s="1"/>
  <c r="G26" i="1"/>
  <c r="H26" i="1" s="1"/>
  <c r="G43" i="1"/>
  <c r="H43" i="1" s="1"/>
  <c r="F120" i="1"/>
  <c r="F90" i="1"/>
  <c r="I364" i="1"/>
  <c r="F179" i="1"/>
  <c r="G137" i="1"/>
  <c r="H137" i="1" s="1"/>
  <c r="G150" i="1"/>
  <c r="H150" i="1" s="1"/>
  <c r="G66" i="1"/>
  <c r="H66" i="1" s="1"/>
  <c r="G197" i="1"/>
  <c r="H197" i="1" s="1"/>
  <c r="G297" i="1"/>
  <c r="H297" i="1" s="1"/>
  <c r="G40" i="1"/>
  <c r="H40" i="1" s="1"/>
  <c r="G189" i="1"/>
  <c r="H189" i="1" s="1"/>
  <c r="G226" i="1"/>
  <c r="H226" i="1" s="1"/>
  <c r="G97" i="1"/>
  <c r="H97" i="1" s="1"/>
  <c r="G244" i="1"/>
  <c r="H244" i="1" s="1"/>
  <c r="G357" i="1"/>
  <c r="H357" i="1" s="1"/>
  <c r="G358" i="1"/>
  <c r="H358" i="1" s="1"/>
  <c r="G23" i="1"/>
  <c r="H23" i="1" s="1"/>
  <c r="G46" i="1"/>
  <c r="H46" i="1" s="1"/>
  <c r="F320" i="1"/>
  <c r="F89" i="1"/>
  <c r="F75" i="1"/>
  <c r="F96" i="1"/>
  <c r="G289" i="1"/>
  <c r="H289" i="1" s="1"/>
  <c r="G162" i="1"/>
  <c r="H162" i="1" s="1"/>
  <c r="G129" i="1"/>
  <c r="H129" i="1" s="1"/>
  <c r="G253" i="1"/>
  <c r="H253" i="1" s="1"/>
  <c r="G116" i="1"/>
  <c r="H116" i="1" s="1"/>
  <c r="G15" i="1"/>
  <c r="H15" i="1" s="1"/>
  <c r="G93" i="1"/>
  <c r="H93" i="1" s="1"/>
  <c r="G269" i="1"/>
  <c r="H269" i="1" s="1"/>
  <c r="G248" i="1"/>
  <c r="H248" i="1" s="1"/>
  <c r="G338" i="1"/>
  <c r="H338" i="1" s="1"/>
  <c r="G204" i="1"/>
  <c r="H204" i="1" s="1"/>
  <c r="G354" i="1"/>
  <c r="H354" i="1" s="1"/>
  <c r="F288" i="1"/>
  <c r="F219" i="1"/>
  <c r="G256" i="1"/>
  <c r="H256" i="1" s="1"/>
  <c r="G318" i="1"/>
  <c r="H318" i="1" s="1"/>
  <c r="F150" i="1"/>
  <c r="F160" i="1"/>
  <c r="F88" i="1"/>
  <c r="F38" i="1"/>
  <c r="F328" i="1"/>
  <c r="F315" i="1"/>
  <c r="I257" i="1"/>
  <c r="J257" i="1" s="1"/>
  <c r="F7" i="1"/>
  <c r="I208" i="1"/>
  <c r="J208" i="1" s="1"/>
  <c r="I129" i="1"/>
  <c r="J129" i="1" s="1"/>
  <c r="I203" i="1"/>
  <c r="J203" i="1" s="1"/>
  <c r="I88" i="1"/>
  <c r="J88" i="1" s="1"/>
  <c r="I270" i="1"/>
  <c r="J270" i="1" s="1"/>
  <c r="I51" i="1"/>
  <c r="J51" i="1" s="1"/>
  <c r="I322" i="1"/>
  <c r="J322" i="1" s="1"/>
  <c r="I103" i="1"/>
  <c r="J103" i="1" s="1"/>
  <c r="I11" i="1"/>
  <c r="J11" i="1" s="1"/>
  <c r="I267" i="1"/>
  <c r="J267" i="1" s="1"/>
  <c r="I218" i="1"/>
  <c r="J218" i="1" s="1"/>
  <c r="I260" i="1"/>
  <c r="J260" i="1" s="1"/>
  <c r="I239" i="1"/>
  <c r="J239" i="1" s="1"/>
  <c r="I96" i="1"/>
  <c r="J96" i="1" s="1"/>
  <c r="I198" i="1"/>
  <c r="J198" i="1" s="1"/>
  <c r="I241" i="1"/>
  <c r="J241" i="1" s="1"/>
  <c r="I258" i="1"/>
  <c r="J258" i="1" s="1"/>
  <c r="I36" i="1"/>
  <c r="J36" i="1" s="1"/>
  <c r="I119" i="1"/>
  <c r="J119" i="1" s="1"/>
  <c r="I304" i="1"/>
  <c r="J304" i="1" s="1"/>
  <c r="I226" i="1"/>
  <c r="J226" i="1" s="1"/>
  <c r="I204" i="1"/>
  <c r="J204" i="1" s="1"/>
  <c r="I199" i="1"/>
  <c r="J199" i="1" s="1"/>
  <c r="I332" i="1"/>
  <c r="J332" i="1" s="1"/>
  <c r="I59" i="1"/>
  <c r="J59" i="1" s="1"/>
  <c r="I49" i="1"/>
  <c r="J49" i="1" s="1"/>
  <c r="I150" i="1"/>
  <c r="J150" i="1" s="1"/>
  <c r="I221" i="1"/>
  <c r="J221" i="1" s="1"/>
  <c r="I183" i="1"/>
  <c r="J183" i="1" s="1"/>
  <c r="I165" i="1"/>
  <c r="J165" i="1" s="1"/>
  <c r="I16" i="1"/>
  <c r="J16" i="1" s="1"/>
  <c r="I224" i="1"/>
  <c r="J224" i="1" s="1"/>
  <c r="I227" i="1"/>
  <c r="J227" i="1" s="1"/>
  <c r="I168" i="1"/>
  <c r="J168" i="1" s="1"/>
  <c r="I240" i="1"/>
  <c r="J240" i="1" s="1"/>
  <c r="I38" i="1"/>
  <c r="J38" i="1" s="1"/>
  <c r="I176" i="1"/>
  <c r="J176" i="1" s="1"/>
  <c r="I182" i="1"/>
  <c r="J182" i="1" s="1"/>
  <c r="I296" i="1"/>
  <c r="J296" i="1" s="1"/>
  <c r="I191" i="1"/>
  <c r="J191" i="1" s="1"/>
  <c r="I186" i="1"/>
  <c r="J186" i="1" s="1"/>
  <c r="I194" i="1"/>
  <c r="J194" i="1" s="1"/>
  <c r="I109" i="1"/>
  <c r="J109" i="1" s="1"/>
  <c r="F95" i="1"/>
  <c r="F86" i="1"/>
  <c r="F31" i="1"/>
  <c r="F118" i="1"/>
  <c r="F336" i="1"/>
  <c r="F325" i="1"/>
  <c r="F45" i="1"/>
  <c r="I15" i="1"/>
  <c r="J15" i="1" s="1"/>
  <c r="I130" i="1"/>
  <c r="J130" i="1" s="1"/>
  <c r="I66" i="1"/>
  <c r="J66" i="1" s="1"/>
  <c r="I112" i="1"/>
  <c r="J112" i="1" s="1"/>
  <c r="I246" i="1"/>
  <c r="J246" i="1" s="1"/>
  <c r="I297" i="1"/>
  <c r="J297" i="1" s="1"/>
  <c r="I120" i="1"/>
  <c r="J120" i="1" s="1"/>
  <c r="I147" i="1"/>
  <c r="J147" i="1" s="1"/>
  <c r="I91" i="1"/>
  <c r="J91" i="1" s="1"/>
  <c r="I124" i="1"/>
  <c r="J124" i="1" s="1"/>
  <c r="I359" i="1"/>
  <c r="J359" i="1" s="1"/>
  <c r="I115" i="1"/>
  <c r="J115" i="1" s="1"/>
  <c r="I181" i="1"/>
  <c r="J181" i="1" s="1"/>
  <c r="I86" i="1"/>
  <c r="J86" i="1" s="1"/>
  <c r="I13" i="1"/>
  <c r="J13" i="1" s="1"/>
  <c r="I327" i="1"/>
  <c r="J327" i="1" s="1"/>
  <c r="I128" i="1"/>
  <c r="J128" i="1" s="1"/>
  <c r="I294" i="1"/>
  <c r="J294" i="1" s="1"/>
  <c r="I83" i="1"/>
  <c r="J83" i="1" s="1"/>
  <c r="I290" i="1"/>
  <c r="J290" i="1" s="1"/>
  <c r="I68" i="1"/>
  <c r="J68" i="1" s="1"/>
  <c r="I167" i="1"/>
  <c r="J167" i="1" s="1"/>
  <c r="I35" i="1"/>
  <c r="J35" i="1" s="1"/>
  <c r="I254" i="1"/>
  <c r="J254" i="1" s="1"/>
  <c r="I298" i="1"/>
  <c r="J298" i="1" s="1"/>
  <c r="I236" i="1"/>
  <c r="J236" i="1" s="1"/>
  <c r="I303" i="1"/>
  <c r="J303" i="1" s="1"/>
  <c r="I343" i="1"/>
  <c r="J343" i="1" s="1"/>
  <c r="I163" i="1"/>
  <c r="J163" i="1" s="1"/>
  <c r="I153" i="1"/>
  <c r="J153" i="1" s="1"/>
  <c r="I58" i="1"/>
  <c r="J58" i="1" s="1"/>
  <c r="I14" i="1"/>
  <c r="J14" i="1" s="1"/>
  <c r="I95" i="1"/>
  <c r="J95" i="1" s="1"/>
  <c r="I336" i="1"/>
  <c r="J336" i="1" s="1"/>
  <c r="I28" i="1"/>
  <c r="J28" i="1" s="1"/>
  <c r="I196" i="1"/>
  <c r="J196" i="1" s="1"/>
  <c r="I197" i="1"/>
  <c r="J197" i="1" s="1"/>
  <c r="I237" i="1"/>
  <c r="J237" i="1" s="1"/>
  <c r="I275" i="1"/>
  <c r="J275" i="1" s="1"/>
  <c r="F165" i="1"/>
  <c r="F233" i="1"/>
  <c r="I195" i="1"/>
  <c r="J195" i="1" s="1"/>
  <c r="I282" i="1"/>
  <c r="J282" i="1" s="1"/>
  <c r="I209" i="1"/>
  <c r="J209" i="1" s="1"/>
  <c r="I352" i="1"/>
  <c r="J352" i="1" s="1"/>
  <c r="F184" i="1"/>
  <c r="F201" i="1"/>
  <c r="I253" i="1"/>
  <c r="J253" i="1" s="1"/>
  <c r="F39" i="1"/>
  <c r="F23" i="1"/>
  <c r="F188" i="1"/>
  <c r="F322" i="1"/>
  <c r="F145" i="1"/>
  <c r="I360" i="1"/>
  <c r="J360" i="1" s="1"/>
  <c r="I269" i="1"/>
  <c r="J269" i="1" s="1"/>
  <c r="I99" i="1"/>
  <c r="J99" i="1" s="1"/>
  <c r="I152" i="1"/>
  <c r="J152" i="1" s="1"/>
  <c r="I33" i="1"/>
  <c r="J33" i="1" s="1"/>
  <c r="I219" i="1"/>
  <c r="J219" i="1" s="1"/>
  <c r="I292" i="1"/>
  <c r="J292" i="1" s="1"/>
  <c r="I348" i="1"/>
  <c r="J348" i="1" s="1"/>
  <c r="I315" i="1"/>
  <c r="J315" i="1" s="1"/>
  <c r="I230" i="1"/>
  <c r="J230" i="1" s="1"/>
  <c r="I174" i="1"/>
  <c r="J174" i="1" s="1"/>
  <c r="I45" i="1"/>
  <c r="J45" i="1" s="1"/>
  <c r="I329" i="1"/>
  <c r="J329" i="1" s="1"/>
  <c r="I160" i="1"/>
  <c r="J160" i="1" s="1"/>
  <c r="I9" i="1"/>
  <c r="J9" i="1" s="1"/>
  <c r="I171" i="1"/>
  <c r="J171" i="1" s="1"/>
  <c r="I19" i="1"/>
  <c r="J19" i="1" s="1"/>
  <c r="I100" i="1"/>
  <c r="J100" i="1" s="1"/>
  <c r="I353" i="1"/>
  <c r="J353" i="1" s="1"/>
  <c r="I30" i="1"/>
  <c r="J30" i="1" s="1"/>
  <c r="I31" i="1"/>
  <c r="J31" i="1" s="1"/>
  <c r="I102" i="1"/>
  <c r="J102" i="1" s="1"/>
  <c r="I21" i="1"/>
  <c r="J21" i="1" s="1"/>
  <c r="I32" i="1"/>
  <c r="J32" i="1" s="1"/>
  <c r="I251" i="1"/>
  <c r="J251" i="1" s="1"/>
  <c r="I185" i="1"/>
  <c r="J185" i="1" s="1"/>
  <c r="I90" i="1"/>
  <c r="J90" i="1" s="1"/>
  <c r="I12" i="1"/>
  <c r="J12" i="1" s="1"/>
  <c r="F64" i="1"/>
  <c r="I321" i="1"/>
  <c r="J321" i="1" s="1"/>
  <c r="I250" i="1"/>
  <c r="J250" i="1" s="1"/>
  <c r="I325" i="1"/>
  <c r="J325" i="1" s="1"/>
  <c r="I223" i="1"/>
  <c r="J223" i="1" s="1"/>
  <c r="I337" i="1"/>
  <c r="J337" i="1" s="1"/>
  <c r="F114" i="1"/>
  <c r="F243" i="1"/>
  <c r="I56" i="1"/>
  <c r="J56" i="1" s="1"/>
  <c r="I305" i="1"/>
  <c r="J305" i="1" s="1"/>
  <c r="I64" i="1"/>
  <c r="J64" i="1" s="1"/>
  <c r="I271" i="1"/>
  <c r="J271" i="1" s="1"/>
  <c r="I172" i="1"/>
  <c r="J172" i="1" s="1"/>
  <c r="I17" i="1"/>
  <c r="J17" i="1" s="1"/>
  <c r="F15" i="1"/>
  <c r="F349" i="1"/>
  <c r="F183" i="1"/>
  <c r="F354" i="1"/>
  <c r="I188" i="1"/>
  <c r="J188" i="1" s="1"/>
  <c r="F33" i="1"/>
  <c r="I216" i="1"/>
  <c r="J216" i="1" s="1"/>
  <c r="I47" i="1"/>
  <c r="J47" i="1" s="1"/>
  <c r="I280" i="1"/>
  <c r="J280" i="1" s="1"/>
  <c r="I330" i="1"/>
  <c r="J330" i="1" s="1"/>
  <c r="I256" i="1"/>
  <c r="J256" i="1" s="1"/>
  <c r="I65" i="1"/>
  <c r="J65" i="1" s="1"/>
  <c r="I94" i="1"/>
  <c r="J94" i="1" s="1"/>
  <c r="I307" i="1"/>
  <c r="J307" i="1" s="1"/>
  <c r="I324" i="1"/>
  <c r="J324" i="1" s="1"/>
  <c r="I346" i="1"/>
  <c r="J346" i="1" s="1"/>
  <c r="I301" i="1"/>
  <c r="J301" i="1" s="1"/>
  <c r="I286" i="1"/>
  <c r="J286" i="1" s="1"/>
  <c r="I355" i="1"/>
  <c r="J355" i="1" s="1"/>
  <c r="I232" i="1"/>
  <c r="J232" i="1" s="1"/>
  <c r="I41" i="1"/>
  <c r="J41" i="1" s="1"/>
  <c r="I123" i="1"/>
  <c r="J123" i="1" s="1"/>
  <c r="I341" i="1"/>
  <c r="J341" i="1" s="1"/>
  <c r="I81" i="1"/>
  <c r="J81" i="1" s="1"/>
  <c r="I18" i="1"/>
  <c r="J18" i="1" s="1"/>
  <c r="I206" i="1"/>
  <c r="J206" i="1" s="1"/>
  <c r="I338" i="1"/>
  <c r="J338" i="1" s="1"/>
  <c r="I72" i="1"/>
  <c r="J72" i="1" s="1"/>
  <c r="I54" i="1"/>
  <c r="J54" i="1" s="1"/>
  <c r="I217" i="1"/>
  <c r="J217" i="1" s="1"/>
  <c r="I266" i="1"/>
  <c r="J266" i="1" s="1"/>
  <c r="I44" i="1"/>
  <c r="J44" i="1" s="1"/>
  <c r="I110" i="1"/>
  <c r="J110" i="1" s="1"/>
  <c r="I273" i="1"/>
  <c r="J273" i="1" s="1"/>
  <c r="I177" i="1"/>
  <c r="J177" i="1" s="1"/>
  <c r="I154" i="1"/>
  <c r="J154" i="1" s="1"/>
  <c r="I318" i="1"/>
  <c r="J318" i="1" s="1"/>
  <c r="I248" i="1"/>
  <c r="J248" i="1" s="1"/>
  <c r="I302" i="1"/>
  <c r="J302" i="1" s="1"/>
  <c r="I287" i="1"/>
  <c r="J287" i="1" s="1"/>
  <c r="I228" i="1"/>
  <c r="J228" i="1" s="1"/>
  <c r="I317" i="1"/>
  <c r="J317" i="1" s="1"/>
  <c r="I87" i="1"/>
  <c r="J87" i="1" s="1"/>
  <c r="I308" i="1"/>
  <c r="J308" i="1" s="1"/>
  <c r="F234" i="1"/>
  <c r="F253" i="1"/>
  <c r="F173" i="1"/>
  <c r="I39" i="1"/>
  <c r="J39" i="1" s="1"/>
  <c r="F196" i="1"/>
  <c r="F8" i="1"/>
  <c r="F21" i="1"/>
  <c r="I229" i="1"/>
  <c r="J229" i="1" s="1"/>
  <c r="F49" i="1"/>
  <c r="I40" i="1"/>
  <c r="J40" i="1" s="1"/>
  <c r="I184" i="1"/>
  <c r="J184" i="1" s="1"/>
  <c r="I349" i="1"/>
  <c r="J349" i="1" s="1"/>
  <c r="I288" i="1"/>
  <c r="J288" i="1" s="1"/>
  <c r="I169" i="1"/>
  <c r="J169" i="1" s="1"/>
  <c r="I74" i="1"/>
  <c r="J74" i="1" s="1"/>
  <c r="I173" i="1"/>
  <c r="J173" i="1" s="1"/>
  <c r="I77" i="1"/>
  <c r="J77" i="1" s="1"/>
  <c r="I351" i="1"/>
  <c r="J351" i="1" s="1"/>
  <c r="I105" i="1"/>
  <c r="J105" i="1" s="1"/>
  <c r="I10" i="1"/>
  <c r="J10" i="1" s="1"/>
  <c r="I71" i="1"/>
  <c r="J71" i="1" s="1"/>
  <c r="I339" i="1"/>
  <c r="J339" i="1" s="1"/>
  <c r="I264" i="1"/>
  <c r="J264" i="1" s="1"/>
  <c r="I73" i="1"/>
  <c r="J73" i="1" s="1"/>
  <c r="I118" i="1"/>
  <c r="J118" i="1" s="1"/>
  <c r="I243" i="1"/>
  <c r="J243" i="1" s="1"/>
  <c r="I350" i="1"/>
  <c r="J350" i="1" s="1"/>
  <c r="I113" i="1"/>
  <c r="J113" i="1" s="1"/>
  <c r="I50" i="1"/>
  <c r="J50" i="1" s="1"/>
  <c r="I93" i="1"/>
  <c r="J93" i="1" s="1"/>
  <c r="G35" i="1"/>
  <c r="H35" i="1" s="1"/>
  <c r="I104" i="1"/>
  <c r="J104" i="1" s="1"/>
  <c r="I142" i="1"/>
  <c r="J142" i="1" s="1"/>
  <c r="I249" i="1"/>
  <c r="J249" i="1" s="1"/>
  <c r="I43" i="1"/>
  <c r="J43" i="1" s="1"/>
  <c r="F124" i="1"/>
  <c r="F340" i="1"/>
  <c r="F171" i="1"/>
  <c r="I233" i="1"/>
  <c r="J233" i="1" s="1"/>
  <c r="I146" i="1"/>
  <c r="J146" i="1" s="1"/>
  <c r="I114" i="1"/>
  <c r="J114" i="1" s="1"/>
  <c r="I140" i="1"/>
  <c r="J140" i="1" s="1"/>
  <c r="I276" i="1"/>
  <c r="J276" i="1" s="1"/>
  <c r="F186" i="1"/>
  <c r="F51" i="1"/>
  <c r="G7" i="1"/>
  <c r="H7" i="1" s="1"/>
  <c r="I60" i="1"/>
  <c r="J60" i="1" s="1"/>
  <c r="I126" i="1"/>
  <c r="J126" i="1" s="1"/>
  <c r="I299" i="1"/>
  <c r="J299" i="1" s="1"/>
  <c r="I46" i="1"/>
  <c r="J46" i="1" s="1"/>
  <c r="F93" i="1"/>
  <c r="I340" i="1"/>
  <c r="J340" i="1" s="1"/>
  <c r="F13" i="1"/>
  <c r="F229" i="1"/>
  <c r="I67" i="1"/>
  <c r="J67" i="1" s="1"/>
  <c r="I48" i="1"/>
  <c r="J48" i="1" s="1"/>
  <c r="F35" i="1"/>
  <c r="I7" i="1"/>
  <c r="J7" i="1" s="1"/>
  <c r="I235" i="1"/>
  <c r="J235" i="1" s="1"/>
  <c r="I8" i="1"/>
  <c r="J8" i="1" s="1"/>
  <c r="I344" i="1"/>
  <c r="J344" i="1" s="1"/>
  <c r="I211" i="1"/>
  <c r="J211" i="1" s="1"/>
  <c r="I201" i="1"/>
  <c r="J201" i="1" s="1"/>
  <c r="I106" i="1"/>
  <c r="J106" i="1" s="1"/>
  <c r="I192" i="1"/>
  <c r="J192" i="1" s="1"/>
  <c r="I137" i="1"/>
  <c r="J137" i="1" s="1"/>
  <c r="I42" i="1"/>
  <c r="J42" i="1" s="1"/>
  <c r="I205" i="1"/>
  <c r="J205" i="1" s="1"/>
  <c r="I354" i="1"/>
  <c r="J354" i="1" s="1"/>
  <c r="I139" i="1"/>
  <c r="J139" i="1" s="1"/>
  <c r="I145" i="1"/>
  <c r="J145" i="1" s="1"/>
  <c r="I82" i="1"/>
  <c r="J82" i="1" s="1"/>
  <c r="I323" i="1"/>
  <c r="J323" i="1" s="1"/>
  <c r="I300" i="1"/>
  <c r="J300" i="1" s="1"/>
  <c r="I347" i="1"/>
  <c r="J347" i="1" s="1"/>
  <c r="I281" i="1"/>
  <c r="J281" i="1" s="1"/>
  <c r="I122" i="1"/>
  <c r="J122" i="1" s="1"/>
  <c r="I23" i="1"/>
  <c r="J23" i="1" s="1"/>
  <c r="I149" i="1"/>
  <c r="J149" i="1" s="1"/>
  <c r="I356" i="1"/>
  <c r="J356" i="1" s="1"/>
  <c r="I136" i="1"/>
  <c r="J136" i="1" s="1"/>
  <c r="I222" i="1"/>
  <c r="J222" i="1" s="1"/>
  <c r="I107" i="1"/>
  <c r="J107" i="1" s="1"/>
  <c r="I155" i="1"/>
  <c r="J155" i="1" s="1"/>
  <c r="I108" i="1"/>
  <c r="J108" i="1" s="1"/>
  <c r="F130" i="1"/>
  <c r="I135" i="1"/>
  <c r="J135" i="1" s="1"/>
  <c r="I24" i="1"/>
  <c r="J24" i="1" s="1"/>
  <c r="I313" i="1"/>
  <c r="J313" i="1" s="1"/>
  <c r="I179" i="1"/>
  <c r="J179" i="1" s="1"/>
  <c r="F119" i="1"/>
  <c r="I225" i="1"/>
  <c r="J225" i="1" s="1"/>
  <c r="I265" i="1"/>
  <c r="J265" i="1" s="1"/>
  <c r="I178" i="1"/>
  <c r="J178" i="1" s="1"/>
  <c r="I200" i="1"/>
  <c r="J200" i="1" s="1"/>
  <c r="I272" i="1"/>
  <c r="J272" i="1" s="1"/>
  <c r="F46" i="1"/>
  <c r="F180" i="1"/>
  <c r="I116" i="1"/>
  <c r="J116" i="1" s="1"/>
  <c r="I326" i="1"/>
  <c r="J326" i="1" s="1"/>
  <c r="I141" i="1"/>
  <c r="J141" i="1" s="1"/>
  <c r="F101" i="1"/>
  <c r="F327" i="1"/>
  <c r="F109" i="1"/>
  <c r="F167" i="1"/>
  <c r="I151" i="1"/>
  <c r="J151" i="1" s="1"/>
  <c r="F295" i="1"/>
  <c r="F326" i="1"/>
  <c r="I143" i="1"/>
  <c r="J143" i="1" s="1"/>
  <c r="I319" i="1"/>
  <c r="J319" i="1" s="1"/>
  <c r="I309" i="1"/>
  <c r="J309" i="1" s="1"/>
  <c r="F78" i="1"/>
  <c r="I334" i="1"/>
  <c r="J334" i="1" s="1"/>
  <c r="I117" i="1"/>
  <c r="J117" i="1" s="1"/>
  <c r="F206" i="1"/>
  <c r="F135" i="1"/>
  <c r="F230" i="1"/>
  <c r="I214" i="1"/>
  <c r="J214" i="1" s="1"/>
  <c r="I85" i="1"/>
  <c r="J85" i="1" s="1"/>
  <c r="F85" i="1"/>
  <c r="I55" i="1"/>
  <c r="J55" i="1" s="1"/>
  <c r="I29" i="1"/>
  <c r="J29" i="1" s="1"/>
  <c r="F61" i="1"/>
  <c r="F14" i="1"/>
  <c r="F212" i="1"/>
  <c r="I231" i="1"/>
  <c r="J231" i="1" s="1"/>
  <c r="I310" i="1"/>
  <c r="J310" i="1" s="1"/>
  <c r="F92" i="1"/>
  <c r="F238" i="1"/>
  <c r="I84" i="1"/>
  <c r="J84" i="1" s="1"/>
  <c r="F237" i="1"/>
  <c r="I263" i="1"/>
  <c r="J263" i="1" s="1"/>
  <c r="I78" i="1"/>
  <c r="J78" i="1" s="1"/>
  <c r="F231" i="1"/>
  <c r="F334" i="1"/>
  <c r="F117" i="1"/>
  <c r="F36" i="1"/>
  <c r="F214" i="1"/>
  <c r="I22" i="1"/>
  <c r="J22" i="1" s="1"/>
  <c r="I311" i="1"/>
  <c r="J311" i="1" s="1"/>
  <c r="F222" i="1"/>
  <c r="F359" i="1"/>
  <c r="F55" i="1"/>
  <c r="F284" i="1"/>
  <c r="F47" i="1"/>
  <c r="I61" i="1"/>
  <c r="J61" i="1" s="1"/>
  <c r="F71" i="1"/>
  <c r="F350" i="1"/>
  <c r="I295" i="1"/>
  <c r="J295" i="1" s="1"/>
  <c r="F156" i="1"/>
  <c r="F279" i="1"/>
  <c r="I268" i="1"/>
  <c r="J268" i="1" s="1"/>
  <c r="I164" i="1"/>
  <c r="J164" i="1" s="1"/>
  <c r="J364" i="1" l="1"/>
  <c r="J367" i="1" s="1"/>
  <c r="J19" i="3"/>
  <c r="J10" i="3"/>
  <c r="J13" i="3"/>
  <c r="J8" i="3"/>
  <c r="J16" i="3"/>
  <c r="J9" i="3"/>
  <c r="J14" i="3"/>
  <c r="J17" i="3"/>
  <c r="J11" i="3"/>
  <c r="J15" i="3"/>
  <c r="J12" i="3"/>
  <c r="H364" i="1"/>
  <c r="J366" i="1" l="1"/>
  <c r="K277" i="1" s="1"/>
  <c r="L277" i="1" s="1"/>
  <c r="M277" i="1" s="1"/>
  <c r="N277" i="1" s="1"/>
  <c r="O277" i="1" s="1"/>
  <c r="K10" i="1" l="1"/>
  <c r="L10" i="1" s="1"/>
  <c r="M10" i="1" s="1"/>
  <c r="N10" i="1" s="1"/>
  <c r="O10" i="1" s="1"/>
  <c r="K266" i="1"/>
  <c r="L266" i="1" s="1"/>
  <c r="M266" i="1" s="1"/>
  <c r="N266" i="1" s="1"/>
  <c r="O266" i="1" s="1"/>
  <c r="K146" i="1"/>
  <c r="L146" i="1" s="1"/>
  <c r="M146" i="1" s="1"/>
  <c r="N146" i="1" s="1"/>
  <c r="O146" i="1" s="1"/>
  <c r="K339" i="1"/>
  <c r="L339" i="1" s="1"/>
  <c r="M339" i="1" s="1"/>
  <c r="N339" i="1" s="1"/>
  <c r="O339" i="1" s="1"/>
  <c r="K11" i="1"/>
  <c r="L11" i="1" s="1"/>
  <c r="M11" i="1" s="1"/>
  <c r="N11" i="1" s="1"/>
  <c r="O11" i="1" s="1"/>
  <c r="K142" i="1"/>
  <c r="L142" i="1" s="1"/>
  <c r="M142" i="1" s="1"/>
  <c r="N142" i="1" s="1"/>
  <c r="O142" i="1" s="1"/>
  <c r="K33" i="1"/>
  <c r="L33" i="1" s="1"/>
  <c r="M33" i="1" s="1"/>
  <c r="N33" i="1" s="1"/>
  <c r="O33" i="1" s="1"/>
  <c r="K196" i="1"/>
  <c r="L196" i="1" s="1"/>
  <c r="M196" i="1" s="1"/>
  <c r="N196" i="1" s="1"/>
  <c r="O196" i="1" s="1"/>
  <c r="K287" i="1"/>
  <c r="L287" i="1" s="1"/>
  <c r="M287" i="1" s="1"/>
  <c r="N287" i="1" s="1"/>
  <c r="O287" i="1" s="1"/>
  <c r="K317" i="1"/>
  <c r="L317" i="1" s="1"/>
  <c r="M317" i="1" s="1"/>
  <c r="N317" i="1" s="1"/>
  <c r="O317" i="1" s="1"/>
  <c r="K350" i="1"/>
  <c r="L350" i="1" s="1"/>
  <c r="M350" i="1" s="1"/>
  <c r="N350" i="1" s="1"/>
  <c r="O350" i="1" s="1"/>
  <c r="K185" i="1"/>
  <c r="L185" i="1" s="1"/>
  <c r="M185" i="1" s="1"/>
  <c r="N185" i="1" s="1"/>
  <c r="O185" i="1" s="1"/>
  <c r="K313" i="1"/>
  <c r="L313" i="1" s="1"/>
  <c r="M313" i="1" s="1"/>
  <c r="N313" i="1" s="1"/>
  <c r="O313" i="1" s="1"/>
  <c r="K165" i="1"/>
  <c r="L165" i="1" s="1"/>
  <c r="M165" i="1" s="1"/>
  <c r="N165" i="1" s="1"/>
  <c r="O165" i="1" s="1"/>
  <c r="K104" i="1"/>
  <c r="L104" i="1" s="1"/>
  <c r="M104" i="1" s="1"/>
  <c r="N104" i="1" s="1"/>
  <c r="O104" i="1" s="1"/>
  <c r="K60" i="1"/>
  <c r="L60" i="1" s="1"/>
  <c r="M60" i="1" s="1"/>
  <c r="N60" i="1" s="1"/>
  <c r="O60" i="1" s="1"/>
  <c r="K58" i="1"/>
  <c r="L58" i="1" s="1"/>
  <c r="M58" i="1" s="1"/>
  <c r="N58" i="1" s="1"/>
  <c r="O58" i="1" s="1"/>
  <c r="K147" i="1"/>
  <c r="L147" i="1" s="1"/>
  <c r="M147" i="1" s="1"/>
  <c r="N147" i="1" s="1"/>
  <c r="O147" i="1" s="1"/>
  <c r="K268" i="1"/>
  <c r="L268" i="1" s="1"/>
  <c r="M268" i="1" s="1"/>
  <c r="N268" i="1" s="1"/>
  <c r="O268" i="1" s="1"/>
  <c r="K105" i="1"/>
  <c r="L105" i="1" s="1"/>
  <c r="M105" i="1" s="1"/>
  <c r="N105" i="1" s="1"/>
  <c r="O105" i="1" s="1"/>
  <c r="K209" i="1"/>
  <c r="L209" i="1" s="1"/>
  <c r="M209" i="1" s="1"/>
  <c r="N209" i="1" s="1"/>
  <c r="O209" i="1" s="1"/>
  <c r="K258" i="1"/>
  <c r="L258" i="1" s="1"/>
  <c r="M258" i="1" s="1"/>
  <c r="N258" i="1" s="1"/>
  <c r="O258" i="1" s="1"/>
  <c r="K45" i="1"/>
  <c r="L45" i="1" s="1"/>
  <c r="M45" i="1" s="1"/>
  <c r="N45" i="1" s="1"/>
  <c r="O45" i="1" s="1"/>
  <c r="K77" i="1"/>
  <c r="L77" i="1" s="1"/>
  <c r="M77" i="1" s="1"/>
  <c r="N77" i="1" s="1"/>
  <c r="O77" i="1" s="1"/>
  <c r="K275" i="1"/>
  <c r="L275" i="1" s="1"/>
  <c r="M275" i="1" s="1"/>
  <c r="N275" i="1" s="1"/>
  <c r="O275" i="1" s="1"/>
  <c r="K110" i="1"/>
  <c r="L110" i="1" s="1"/>
  <c r="M110" i="1" s="1"/>
  <c r="N110" i="1" s="1"/>
  <c r="O110" i="1" s="1"/>
  <c r="K294" i="1"/>
  <c r="L294" i="1" s="1"/>
  <c r="M294" i="1" s="1"/>
  <c r="N294" i="1" s="1"/>
  <c r="O294" i="1" s="1"/>
  <c r="K256" i="1"/>
  <c r="L256" i="1" s="1"/>
  <c r="M256" i="1" s="1"/>
  <c r="N256" i="1" s="1"/>
  <c r="O256" i="1" s="1"/>
  <c r="K253" i="1"/>
  <c r="L253" i="1" s="1"/>
  <c r="M253" i="1" s="1"/>
  <c r="N253" i="1" s="1"/>
  <c r="O253" i="1" s="1"/>
  <c r="K161" i="1"/>
  <c r="L161" i="1" s="1"/>
  <c r="M161" i="1" s="1"/>
  <c r="N161" i="1" s="1"/>
  <c r="O161" i="1" s="1"/>
  <c r="K238" i="1"/>
  <c r="L238" i="1" s="1"/>
  <c r="M238" i="1" s="1"/>
  <c r="N238" i="1" s="1"/>
  <c r="O238" i="1" s="1"/>
  <c r="K158" i="1"/>
  <c r="L158" i="1" s="1"/>
  <c r="M158" i="1" s="1"/>
  <c r="N158" i="1" s="1"/>
  <c r="O158" i="1" s="1"/>
  <c r="K189" i="1"/>
  <c r="L189" i="1" s="1"/>
  <c r="M189" i="1" s="1"/>
  <c r="N189" i="1" s="1"/>
  <c r="O189" i="1" s="1"/>
  <c r="K37" i="1"/>
  <c r="L37" i="1" s="1"/>
  <c r="M37" i="1" s="1"/>
  <c r="N37" i="1" s="1"/>
  <c r="O37" i="1" s="1"/>
  <c r="K62" i="1"/>
  <c r="L62" i="1" s="1"/>
  <c r="M62" i="1" s="1"/>
  <c r="N62" i="1" s="1"/>
  <c r="O62" i="1" s="1"/>
  <c r="K139" i="1"/>
  <c r="L139" i="1" s="1"/>
  <c r="M139" i="1" s="1"/>
  <c r="N139" i="1" s="1"/>
  <c r="O139" i="1" s="1"/>
  <c r="K7" i="1"/>
  <c r="L7" i="1" s="1"/>
  <c r="K219" i="1"/>
  <c r="L219" i="1" s="1"/>
  <c r="M219" i="1" s="1"/>
  <c r="N219" i="1" s="1"/>
  <c r="O219" i="1" s="1"/>
  <c r="K115" i="1"/>
  <c r="L115" i="1" s="1"/>
  <c r="M115" i="1" s="1"/>
  <c r="N115" i="1" s="1"/>
  <c r="O115" i="1" s="1"/>
  <c r="K280" i="1"/>
  <c r="L280" i="1" s="1"/>
  <c r="M280" i="1" s="1"/>
  <c r="N280" i="1" s="1"/>
  <c r="O280" i="1" s="1"/>
  <c r="K310" i="1"/>
  <c r="L310" i="1" s="1"/>
  <c r="M310" i="1" s="1"/>
  <c r="N310" i="1" s="1"/>
  <c r="O310" i="1" s="1"/>
  <c r="K150" i="1"/>
  <c r="L150" i="1" s="1"/>
  <c r="M150" i="1" s="1"/>
  <c r="N150" i="1" s="1"/>
  <c r="O150" i="1" s="1"/>
  <c r="K336" i="1"/>
  <c r="L336" i="1" s="1"/>
  <c r="M336" i="1" s="1"/>
  <c r="N336" i="1" s="1"/>
  <c r="O336" i="1" s="1"/>
  <c r="K213" i="1"/>
  <c r="L213" i="1" s="1"/>
  <c r="M213" i="1" s="1"/>
  <c r="N213" i="1" s="1"/>
  <c r="O213" i="1" s="1"/>
  <c r="K171" i="1"/>
  <c r="L171" i="1" s="1"/>
  <c r="M171" i="1" s="1"/>
  <c r="N171" i="1" s="1"/>
  <c r="O171" i="1" s="1"/>
  <c r="K71" i="1"/>
  <c r="L71" i="1" s="1"/>
  <c r="M71" i="1" s="1"/>
  <c r="N71" i="1" s="1"/>
  <c r="O71" i="1" s="1"/>
  <c r="K299" i="1"/>
  <c r="L299" i="1" s="1"/>
  <c r="M299" i="1" s="1"/>
  <c r="N299" i="1" s="1"/>
  <c r="O299" i="1" s="1"/>
  <c r="K119" i="1"/>
  <c r="L119" i="1" s="1"/>
  <c r="M119" i="1" s="1"/>
  <c r="N119" i="1" s="1"/>
  <c r="O119" i="1" s="1"/>
  <c r="K167" i="1"/>
  <c r="L167" i="1" s="1"/>
  <c r="M167" i="1" s="1"/>
  <c r="N167" i="1" s="1"/>
  <c r="O167" i="1" s="1"/>
  <c r="K324" i="1"/>
  <c r="L324" i="1" s="1"/>
  <c r="M324" i="1" s="1"/>
  <c r="N324" i="1" s="1"/>
  <c r="O324" i="1" s="1"/>
  <c r="K79" i="1"/>
  <c r="L79" i="1" s="1"/>
  <c r="M79" i="1" s="1"/>
  <c r="N79" i="1" s="1"/>
  <c r="O79" i="1" s="1"/>
  <c r="K306" i="1"/>
  <c r="L306" i="1" s="1"/>
  <c r="M306" i="1" s="1"/>
  <c r="N306" i="1" s="1"/>
  <c r="O306" i="1" s="1"/>
  <c r="K357" i="1"/>
  <c r="L357" i="1" s="1"/>
  <c r="M357" i="1" s="1"/>
  <c r="N357" i="1" s="1"/>
  <c r="O357" i="1" s="1"/>
  <c r="K159" i="1"/>
  <c r="L159" i="1" s="1"/>
  <c r="M159" i="1" s="1"/>
  <c r="N159" i="1" s="1"/>
  <c r="O159" i="1" s="1"/>
  <c r="K52" i="1"/>
  <c r="L52" i="1" s="1"/>
  <c r="M52" i="1" s="1"/>
  <c r="N52" i="1" s="1"/>
  <c r="O52" i="1" s="1"/>
  <c r="K80" i="1"/>
  <c r="L80" i="1" s="1"/>
  <c r="M80" i="1" s="1"/>
  <c r="N80" i="1" s="1"/>
  <c r="O80" i="1" s="1"/>
  <c r="K134" i="1"/>
  <c r="L134" i="1" s="1"/>
  <c r="M134" i="1" s="1"/>
  <c r="N134" i="1" s="1"/>
  <c r="O134" i="1" s="1"/>
  <c r="K124" i="1"/>
  <c r="L124" i="1" s="1"/>
  <c r="M124" i="1" s="1"/>
  <c r="N124" i="1" s="1"/>
  <c r="O124" i="1" s="1"/>
  <c r="K362" i="1"/>
  <c r="L362" i="1" s="1"/>
  <c r="M362" i="1" s="1"/>
  <c r="N362" i="1" s="1"/>
  <c r="O362" i="1" s="1"/>
  <c r="K126" i="1"/>
  <c r="L126" i="1" s="1"/>
  <c r="M126" i="1" s="1"/>
  <c r="N126" i="1" s="1"/>
  <c r="O126" i="1" s="1"/>
  <c r="K282" i="1"/>
  <c r="L282" i="1" s="1"/>
  <c r="M282" i="1" s="1"/>
  <c r="N282" i="1" s="1"/>
  <c r="O282" i="1" s="1"/>
  <c r="K211" i="1"/>
  <c r="L211" i="1" s="1"/>
  <c r="M211" i="1" s="1"/>
  <c r="N211" i="1" s="1"/>
  <c r="O211" i="1" s="1"/>
  <c r="K305" i="1"/>
  <c r="L305" i="1" s="1"/>
  <c r="M305" i="1" s="1"/>
  <c r="N305" i="1" s="1"/>
  <c r="O305" i="1" s="1"/>
  <c r="K327" i="1"/>
  <c r="L327" i="1" s="1"/>
  <c r="M327" i="1" s="1"/>
  <c r="N327" i="1" s="1"/>
  <c r="O327" i="1" s="1"/>
  <c r="K94" i="1"/>
  <c r="L94" i="1" s="1"/>
  <c r="M94" i="1" s="1"/>
  <c r="N94" i="1" s="1"/>
  <c r="O94" i="1" s="1"/>
  <c r="K107" i="1"/>
  <c r="L107" i="1" s="1"/>
  <c r="M107" i="1" s="1"/>
  <c r="N107" i="1" s="1"/>
  <c r="O107" i="1" s="1"/>
  <c r="K14" i="1"/>
  <c r="L14" i="1" s="1"/>
  <c r="M14" i="1" s="1"/>
  <c r="N14" i="1" s="1"/>
  <c r="O14" i="1" s="1"/>
  <c r="K325" i="1"/>
  <c r="L325" i="1" s="1"/>
  <c r="M325" i="1" s="1"/>
  <c r="N325" i="1" s="1"/>
  <c r="O325" i="1" s="1"/>
  <c r="K332" i="1"/>
  <c r="L332" i="1" s="1"/>
  <c r="M332" i="1" s="1"/>
  <c r="N332" i="1" s="1"/>
  <c r="O332" i="1" s="1"/>
  <c r="K30" i="1"/>
  <c r="L30" i="1" s="1"/>
  <c r="M30" i="1" s="1"/>
  <c r="N30" i="1" s="1"/>
  <c r="O30" i="1" s="1"/>
  <c r="K93" i="1"/>
  <c r="L93" i="1" s="1"/>
  <c r="M93" i="1" s="1"/>
  <c r="N93" i="1" s="1"/>
  <c r="O93" i="1" s="1"/>
  <c r="K8" i="1"/>
  <c r="L8" i="1" s="1"/>
  <c r="M8" i="1" s="1"/>
  <c r="N8" i="1" s="1"/>
  <c r="O8" i="1" s="1"/>
  <c r="K251" i="1"/>
  <c r="L251" i="1" s="1"/>
  <c r="M251" i="1" s="1"/>
  <c r="N251" i="1" s="1"/>
  <c r="O251" i="1" s="1"/>
  <c r="K236" i="1"/>
  <c r="L236" i="1" s="1"/>
  <c r="M236" i="1" s="1"/>
  <c r="N236" i="1" s="1"/>
  <c r="O236" i="1" s="1"/>
  <c r="K286" i="1"/>
  <c r="L286" i="1" s="1"/>
  <c r="M286" i="1" s="1"/>
  <c r="N286" i="1" s="1"/>
  <c r="O286" i="1" s="1"/>
  <c r="K127" i="1"/>
  <c r="L127" i="1" s="1"/>
  <c r="M127" i="1" s="1"/>
  <c r="N127" i="1" s="1"/>
  <c r="O127" i="1" s="1"/>
  <c r="K97" i="1"/>
  <c r="L97" i="1" s="1"/>
  <c r="M97" i="1" s="1"/>
  <c r="N97" i="1" s="1"/>
  <c r="O97" i="1" s="1"/>
  <c r="K25" i="1"/>
  <c r="L25" i="1" s="1"/>
  <c r="M25" i="1" s="1"/>
  <c r="N25" i="1" s="1"/>
  <c r="O25" i="1" s="1"/>
  <c r="K312" i="1"/>
  <c r="L312" i="1" s="1"/>
  <c r="M312" i="1" s="1"/>
  <c r="N312" i="1" s="1"/>
  <c r="O312" i="1" s="1"/>
  <c r="K40" i="1"/>
  <c r="L40" i="1" s="1"/>
  <c r="M40" i="1" s="1"/>
  <c r="N40" i="1" s="1"/>
  <c r="O40" i="1" s="1"/>
  <c r="K144" i="1"/>
  <c r="L144" i="1" s="1"/>
  <c r="M144" i="1" s="1"/>
  <c r="N144" i="1" s="1"/>
  <c r="O144" i="1" s="1"/>
  <c r="K141" i="1"/>
  <c r="L141" i="1" s="1"/>
  <c r="M141" i="1" s="1"/>
  <c r="N141" i="1" s="1"/>
  <c r="O141" i="1" s="1"/>
  <c r="K347" i="1"/>
  <c r="L347" i="1" s="1"/>
  <c r="M347" i="1" s="1"/>
  <c r="N347" i="1" s="1"/>
  <c r="O347" i="1" s="1"/>
  <c r="K179" i="1"/>
  <c r="L179" i="1" s="1"/>
  <c r="M179" i="1" s="1"/>
  <c r="N179" i="1" s="1"/>
  <c r="O179" i="1" s="1"/>
  <c r="K18" i="1"/>
  <c r="L18" i="1" s="1"/>
  <c r="M18" i="1" s="1"/>
  <c r="N18" i="1" s="1"/>
  <c r="O18" i="1" s="1"/>
  <c r="K88" i="1"/>
  <c r="L88" i="1" s="1"/>
  <c r="M88" i="1" s="1"/>
  <c r="N88" i="1" s="1"/>
  <c r="O88" i="1" s="1"/>
  <c r="K235" i="1"/>
  <c r="L235" i="1" s="1"/>
  <c r="M235" i="1" s="1"/>
  <c r="N235" i="1" s="1"/>
  <c r="O235" i="1" s="1"/>
  <c r="K63" i="1"/>
  <c r="L63" i="1" s="1"/>
  <c r="M63" i="1" s="1"/>
  <c r="N63" i="1" s="1"/>
  <c r="O63" i="1" s="1"/>
  <c r="K91" i="1"/>
  <c r="L91" i="1" s="1"/>
  <c r="M91" i="1" s="1"/>
  <c r="N91" i="1" s="1"/>
  <c r="O91" i="1" s="1"/>
  <c r="K330" i="1"/>
  <c r="L330" i="1" s="1"/>
  <c r="M330" i="1" s="1"/>
  <c r="N330" i="1" s="1"/>
  <c r="O330" i="1" s="1"/>
  <c r="K222" i="1"/>
  <c r="L222" i="1" s="1"/>
  <c r="M222" i="1" s="1"/>
  <c r="N222" i="1" s="1"/>
  <c r="O222" i="1" s="1"/>
  <c r="K323" i="1"/>
  <c r="L323" i="1" s="1"/>
  <c r="M323" i="1" s="1"/>
  <c r="N323" i="1" s="1"/>
  <c r="O323" i="1" s="1"/>
  <c r="K96" i="1"/>
  <c r="L96" i="1" s="1"/>
  <c r="M96" i="1" s="1"/>
  <c r="N96" i="1" s="1"/>
  <c r="O96" i="1" s="1"/>
  <c r="K269" i="1"/>
  <c r="L269" i="1" s="1"/>
  <c r="M269" i="1" s="1"/>
  <c r="N269" i="1" s="1"/>
  <c r="O269" i="1" s="1"/>
  <c r="K217" i="1"/>
  <c r="L217" i="1" s="1"/>
  <c r="M217" i="1" s="1"/>
  <c r="N217" i="1" s="1"/>
  <c r="O217" i="1" s="1"/>
  <c r="K166" i="1"/>
  <c r="L166" i="1" s="1"/>
  <c r="M166" i="1" s="1"/>
  <c r="N166" i="1" s="1"/>
  <c r="O166" i="1" s="1"/>
  <c r="K358" i="1"/>
  <c r="L358" i="1" s="1"/>
  <c r="M358" i="1" s="1"/>
  <c r="N358" i="1" s="1"/>
  <c r="O358" i="1" s="1"/>
  <c r="K361" i="1"/>
  <c r="L361" i="1" s="1"/>
  <c r="M361" i="1" s="1"/>
  <c r="N361" i="1" s="1"/>
  <c r="O361" i="1" s="1"/>
  <c r="K138" i="1"/>
  <c r="L138" i="1" s="1"/>
  <c r="M138" i="1" s="1"/>
  <c r="N138" i="1" s="1"/>
  <c r="O138" i="1" s="1"/>
  <c r="K78" i="1"/>
  <c r="L78" i="1" s="1"/>
  <c r="M78" i="1" s="1"/>
  <c r="N78" i="1" s="1"/>
  <c r="O78" i="1" s="1"/>
  <c r="K100" i="1"/>
  <c r="L100" i="1" s="1"/>
  <c r="M100" i="1" s="1"/>
  <c r="N100" i="1" s="1"/>
  <c r="O100" i="1" s="1"/>
  <c r="K28" i="1"/>
  <c r="L28" i="1" s="1"/>
  <c r="M28" i="1" s="1"/>
  <c r="N28" i="1" s="1"/>
  <c r="O28" i="1" s="1"/>
  <c r="K103" i="1"/>
  <c r="L103" i="1" s="1"/>
  <c r="M103" i="1" s="1"/>
  <c r="N103" i="1" s="1"/>
  <c r="O103" i="1" s="1"/>
  <c r="K152" i="1"/>
  <c r="L152" i="1" s="1"/>
  <c r="M152" i="1" s="1"/>
  <c r="N152" i="1" s="1"/>
  <c r="O152" i="1" s="1"/>
  <c r="K44" i="1"/>
  <c r="L44" i="1" s="1"/>
  <c r="M44" i="1" s="1"/>
  <c r="N44" i="1" s="1"/>
  <c r="O44" i="1" s="1"/>
  <c r="K112" i="1"/>
  <c r="L112" i="1" s="1"/>
  <c r="M112" i="1" s="1"/>
  <c r="N112" i="1" s="1"/>
  <c r="O112" i="1" s="1"/>
  <c r="K192" i="1"/>
  <c r="L192" i="1" s="1"/>
  <c r="M192" i="1" s="1"/>
  <c r="N192" i="1" s="1"/>
  <c r="O192" i="1" s="1"/>
  <c r="K99" i="1"/>
  <c r="L99" i="1" s="1"/>
  <c r="M99" i="1" s="1"/>
  <c r="N99" i="1" s="1"/>
  <c r="O99" i="1" s="1"/>
  <c r="K128" i="1"/>
  <c r="L128" i="1" s="1"/>
  <c r="M128" i="1" s="1"/>
  <c r="N128" i="1" s="1"/>
  <c r="O128" i="1" s="1"/>
  <c r="K326" i="1"/>
  <c r="L326" i="1" s="1"/>
  <c r="M326" i="1" s="1"/>
  <c r="N326" i="1" s="1"/>
  <c r="O326" i="1" s="1"/>
  <c r="K160" i="1"/>
  <c r="L160" i="1" s="1"/>
  <c r="M160" i="1" s="1"/>
  <c r="N160" i="1" s="1"/>
  <c r="O160" i="1" s="1"/>
  <c r="K136" i="1"/>
  <c r="L136" i="1" s="1"/>
  <c r="M136" i="1" s="1"/>
  <c r="N136" i="1" s="1"/>
  <c r="O136" i="1" s="1"/>
  <c r="K226" i="1"/>
  <c r="L226" i="1" s="1"/>
  <c r="M226" i="1" s="1"/>
  <c r="N226" i="1" s="1"/>
  <c r="O226" i="1" s="1"/>
  <c r="K315" i="1"/>
  <c r="L315" i="1" s="1"/>
  <c r="M315" i="1" s="1"/>
  <c r="N315" i="1" s="1"/>
  <c r="O315" i="1" s="1"/>
  <c r="K168" i="1"/>
  <c r="L168" i="1" s="1"/>
  <c r="M168" i="1" s="1"/>
  <c r="N168" i="1" s="1"/>
  <c r="O168" i="1" s="1"/>
  <c r="K214" i="1"/>
  <c r="L214" i="1" s="1"/>
  <c r="M214" i="1" s="1"/>
  <c r="N214" i="1" s="1"/>
  <c r="O214" i="1" s="1"/>
  <c r="K289" i="1"/>
  <c r="L289" i="1" s="1"/>
  <c r="M289" i="1" s="1"/>
  <c r="N289" i="1" s="1"/>
  <c r="O289" i="1" s="1"/>
  <c r="K26" i="1"/>
  <c r="L26" i="1" s="1"/>
  <c r="M26" i="1" s="1"/>
  <c r="N26" i="1" s="1"/>
  <c r="O26" i="1" s="1"/>
  <c r="K34" i="1"/>
  <c r="L34" i="1" s="1"/>
  <c r="M34" i="1" s="1"/>
  <c r="N34" i="1" s="1"/>
  <c r="O34" i="1" s="1"/>
  <c r="K20" i="1"/>
  <c r="L20" i="1" s="1"/>
  <c r="M20" i="1" s="1"/>
  <c r="N20" i="1" s="1"/>
  <c r="O20" i="1" s="1"/>
  <c r="K61" i="1"/>
  <c r="L61" i="1" s="1"/>
  <c r="M61" i="1" s="1"/>
  <c r="N61" i="1" s="1"/>
  <c r="O61" i="1" s="1"/>
  <c r="K148" i="1"/>
  <c r="L148" i="1" s="1"/>
  <c r="M148" i="1" s="1"/>
  <c r="N148" i="1" s="1"/>
  <c r="O148" i="1" s="1"/>
  <c r="K118" i="1"/>
  <c r="L118" i="1" s="1"/>
  <c r="M118" i="1" s="1"/>
  <c r="N118" i="1" s="1"/>
  <c r="O118" i="1" s="1"/>
  <c r="K162" i="1"/>
  <c r="L162" i="1" s="1"/>
  <c r="M162" i="1" s="1"/>
  <c r="N162" i="1" s="1"/>
  <c r="O162" i="1" s="1"/>
  <c r="K207" i="1"/>
  <c r="L207" i="1" s="1"/>
  <c r="M207" i="1" s="1"/>
  <c r="N207" i="1" s="1"/>
  <c r="O207" i="1" s="1"/>
  <c r="K35" i="1"/>
  <c r="L35" i="1" s="1"/>
  <c r="M35" i="1" s="1"/>
  <c r="N35" i="1" s="1"/>
  <c r="O35" i="1" s="1"/>
  <c r="K175" i="1"/>
  <c r="L175" i="1" s="1"/>
  <c r="M175" i="1" s="1"/>
  <c r="N175" i="1" s="1"/>
  <c r="O175" i="1" s="1"/>
  <c r="K65" i="1"/>
  <c r="L65" i="1" s="1"/>
  <c r="M65" i="1" s="1"/>
  <c r="N65" i="1" s="1"/>
  <c r="O65" i="1" s="1"/>
  <c r="K337" i="1"/>
  <c r="L337" i="1" s="1"/>
  <c r="M337" i="1" s="1"/>
  <c r="N337" i="1" s="1"/>
  <c r="O337" i="1" s="1"/>
  <c r="K260" i="1"/>
  <c r="L260" i="1" s="1"/>
  <c r="M260" i="1" s="1"/>
  <c r="N260" i="1" s="1"/>
  <c r="O260" i="1" s="1"/>
  <c r="K292" i="1"/>
  <c r="L292" i="1" s="1"/>
  <c r="M292" i="1" s="1"/>
  <c r="N292" i="1" s="1"/>
  <c r="O292" i="1" s="1"/>
  <c r="K273" i="1"/>
  <c r="L273" i="1" s="1"/>
  <c r="M273" i="1" s="1"/>
  <c r="N273" i="1" s="1"/>
  <c r="O273" i="1" s="1"/>
  <c r="K83" i="1"/>
  <c r="L83" i="1" s="1"/>
  <c r="M83" i="1" s="1"/>
  <c r="N83" i="1" s="1"/>
  <c r="O83" i="1" s="1"/>
  <c r="K205" i="1"/>
  <c r="L205" i="1" s="1"/>
  <c r="M205" i="1" s="1"/>
  <c r="N205" i="1" s="1"/>
  <c r="O205" i="1" s="1"/>
  <c r="K47" i="1"/>
  <c r="L47" i="1" s="1"/>
  <c r="M47" i="1" s="1"/>
  <c r="N47" i="1" s="1"/>
  <c r="O47" i="1" s="1"/>
  <c r="K68" i="1"/>
  <c r="L68" i="1" s="1"/>
  <c r="M68" i="1" s="1"/>
  <c r="N68" i="1" s="1"/>
  <c r="O68" i="1" s="1"/>
  <c r="K232" i="1"/>
  <c r="L232" i="1" s="1"/>
  <c r="M232" i="1" s="1"/>
  <c r="N232" i="1" s="1"/>
  <c r="O232" i="1" s="1"/>
  <c r="K221" i="1"/>
  <c r="L221" i="1" s="1"/>
  <c r="M221" i="1" s="1"/>
  <c r="N221" i="1" s="1"/>
  <c r="O221" i="1" s="1"/>
  <c r="K108" i="1"/>
  <c r="L108" i="1" s="1"/>
  <c r="M108" i="1" s="1"/>
  <c r="N108" i="1" s="1"/>
  <c r="O108" i="1" s="1"/>
  <c r="K59" i="1"/>
  <c r="L59" i="1" s="1"/>
  <c r="M59" i="1" s="1"/>
  <c r="N59" i="1" s="1"/>
  <c r="O59" i="1" s="1"/>
  <c r="K329" i="1"/>
  <c r="L329" i="1" s="1"/>
  <c r="M329" i="1" s="1"/>
  <c r="N329" i="1" s="1"/>
  <c r="O329" i="1" s="1"/>
  <c r="K191" i="1"/>
  <c r="L191" i="1" s="1"/>
  <c r="M191" i="1" s="1"/>
  <c r="N191" i="1" s="1"/>
  <c r="O191" i="1" s="1"/>
  <c r="K39" i="1"/>
  <c r="L39" i="1" s="1"/>
  <c r="M39" i="1" s="1"/>
  <c r="N39" i="1" s="1"/>
  <c r="O39" i="1" s="1"/>
  <c r="K245" i="1"/>
  <c r="L245" i="1" s="1"/>
  <c r="M245" i="1" s="1"/>
  <c r="N245" i="1" s="1"/>
  <c r="O245" i="1" s="1"/>
  <c r="K131" i="1"/>
  <c r="L131" i="1" s="1"/>
  <c r="M131" i="1" s="1"/>
  <c r="N131" i="1" s="1"/>
  <c r="O131" i="1" s="1"/>
  <c r="K143" i="1"/>
  <c r="L143" i="1" s="1"/>
  <c r="M143" i="1" s="1"/>
  <c r="N143" i="1" s="1"/>
  <c r="O143" i="1" s="1"/>
  <c r="K216" i="1"/>
  <c r="L216" i="1" s="1"/>
  <c r="M216" i="1" s="1"/>
  <c r="N216" i="1" s="1"/>
  <c r="O216" i="1" s="1"/>
  <c r="K215" i="1"/>
  <c r="L215" i="1" s="1"/>
  <c r="M215" i="1" s="1"/>
  <c r="N215" i="1" s="1"/>
  <c r="O215" i="1" s="1"/>
  <c r="K15" i="1"/>
  <c r="L15" i="1" s="1"/>
  <c r="M15" i="1" s="1"/>
  <c r="N15" i="1" s="1"/>
  <c r="O15" i="1" s="1"/>
  <c r="K302" i="1"/>
  <c r="L302" i="1" s="1"/>
  <c r="M302" i="1" s="1"/>
  <c r="N302" i="1" s="1"/>
  <c r="O302" i="1" s="1"/>
  <c r="K278" i="1"/>
  <c r="L278" i="1" s="1"/>
  <c r="M278" i="1" s="1"/>
  <c r="N278" i="1" s="1"/>
  <c r="O278" i="1" s="1"/>
  <c r="K283" i="1"/>
  <c r="L283" i="1" s="1"/>
  <c r="M283" i="1" s="1"/>
  <c r="N283" i="1" s="1"/>
  <c r="O283" i="1" s="1"/>
  <c r="K208" i="1"/>
  <c r="L208" i="1" s="1"/>
  <c r="M208" i="1" s="1"/>
  <c r="N208" i="1" s="1"/>
  <c r="O208" i="1" s="1"/>
  <c r="K212" i="1"/>
  <c r="L212" i="1" s="1"/>
  <c r="M212" i="1" s="1"/>
  <c r="N212" i="1" s="1"/>
  <c r="O212" i="1" s="1"/>
  <c r="K85" i="1"/>
  <c r="L85" i="1" s="1"/>
  <c r="M85" i="1" s="1"/>
  <c r="N85" i="1" s="1"/>
  <c r="O85" i="1" s="1"/>
  <c r="K178" i="1"/>
  <c r="L178" i="1" s="1"/>
  <c r="M178" i="1" s="1"/>
  <c r="N178" i="1" s="1"/>
  <c r="O178" i="1" s="1"/>
  <c r="K241" i="1"/>
  <c r="L241" i="1" s="1"/>
  <c r="M241" i="1" s="1"/>
  <c r="N241" i="1" s="1"/>
  <c r="O241" i="1" s="1"/>
  <c r="K174" i="1"/>
  <c r="L174" i="1" s="1"/>
  <c r="M174" i="1" s="1"/>
  <c r="N174" i="1" s="1"/>
  <c r="O174" i="1" s="1"/>
  <c r="K56" i="1"/>
  <c r="L56" i="1" s="1"/>
  <c r="M56" i="1" s="1"/>
  <c r="N56" i="1" s="1"/>
  <c r="O56" i="1" s="1"/>
  <c r="K154" i="1"/>
  <c r="L154" i="1" s="1"/>
  <c r="M154" i="1" s="1"/>
  <c r="N154" i="1" s="1"/>
  <c r="O154" i="1" s="1"/>
  <c r="K82" i="1"/>
  <c r="L82" i="1" s="1"/>
  <c r="M82" i="1" s="1"/>
  <c r="N82" i="1" s="1"/>
  <c r="O82" i="1" s="1"/>
  <c r="K81" i="1"/>
  <c r="L81" i="1" s="1"/>
  <c r="M81" i="1" s="1"/>
  <c r="N81" i="1" s="1"/>
  <c r="O81" i="1" s="1"/>
  <c r="K298" i="1"/>
  <c r="L298" i="1" s="1"/>
  <c r="M298" i="1" s="1"/>
  <c r="N298" i="1" s="1"/>
  <c r="O298" i="1" s="1"/>
  <c r="K206" i="1"/>
  <c r="L206" i="1" s="1"/>
  <c r="M206" i="1" s="1"/>
  <c r="N206" i="1" s="1"/>
  <c r="O206" i="1" s="1"/>
  <c r="K318" i="1"/>
  <c r="L318" i="1" s="1"/>
  <c r="M318" i="1" s="1"/>
  <c r="N318" i="1" s="1"/>
  <c r="O318" i="1" s="1"/>
  <c r="K227" i="1"/>
  <c r="L227" i="1" s="1"/>
  <c r="M227" i="1" s="1"/>
  <c r="N227" i="1" s="1"/>
  <c r="O227" i="1" s="1"/>
  <c r="K183" i="1"/>
  <c r="L183" i="1" s="1"/>
  <c r="M183" i="1" s="1"/>
  <c r="N183" i="1" s="1"/>
  <c r="O183" i="1" s="1"/>
  <c r="K19" i="1"/>
  <c r="L19" i="1" s="1"/>
  <c r="M19" i="1" s="1"/>
  <c r="N19" i="1" s="1"/>
  <c r="O19" i="1" s="1"/>
  <c r="K70" i="1"/>
  <c r="L70" i="1" s="1"/>
  <c r="M70" i="1" s="1"/>
  <c r="N70" i="1" s="1"/>
  <c r="O70" i="1" s="1"/>
  <c r="K188" i="1"/>
  <c r="L188" i="1" s="1"/>
  <c r="M188" i="1" s="1"/>
  <c r="N188" i="1" s="1"/>
  <c r="O188" i="1" s="1"/>
  <c r="K210" i="1"/>
  <c r="L210" i="1" s="1"/>
  <c r="M210" i="1" s="1"/>
  <c r="N210" i="1" s="1"/>
  <c r="O210" i="1" s="1"/>
  <c r="K229" i="1"/>
  <c r="L229" i="1" s="1"/>
  <c r="M229" i="1" s="1"/>
  <c r="N229" i="1" s="1"/>
  <c r="O229" i="1" s="1"/>
  <c r="K121" i="1"/>
  <c r="L121" i="1" s="1"/>
  <c r="M121" i="1" s="1"/>
  <c r="N121" i="1" s="1"/>
  <c r="O121" i="1" s="1"/>
  <c r="K291" i="1"/>
  <c r="L291" i="1" s="1"/>
  <c r="M291" i="1" s="1"/>
  <c r="N291" i="1" s="1"/>
  <c r="O291" i="1" s="1"/>
  <c r="K69" i="1"/>
  <c r="L69" i="1" s="1"/>
  <c r="M69" i="1" s="1"/>
  <c r="N69" i="1" s="1"/>
  <c r="O69" i="1" s="1"/>
  <c r="K55" i="1"/>
  <c r="L55" i="1" s="1"/>
  <c r="M55" i="1" s="1"/>
  <c r="N55" i="1" s="1"/>
  <c r="O55" i="1" s="1"/>
  <c r="K49" i="1"/>
  <c r="L49" i="1" s="1"/>
  <c r="M49" i="1" s="1"/>
  <c r="N49" i="1" s="1"/>
  <c r="O49" i="1" s="1"/>
  <c r="K218" i="1"/>
  <c r="L218" i="1" s="1"/>
  <c r="M218" i="1" s="1"/>
  <c r="N218" i="1" s="1"/>
  <c r="O218" i="1" s="1"/>
  <c r="K338" i="1"/>
  <c r="L338" i="1" s="1"/>
  <c r="M338" i="1" s="1"/>
  <c r="N338" i="1" s="1"/>
  <c r="O338" i="1" s="1"/>
  <c r="K279" i="1"/>
  <c r="L279" i="1" s="1"/>
  <c r="M279" i="1" s="1"/>
  <c r="N279" i="1" s="1"/>
  <c r="O279" i="1" s="1"/>
  <c r="K321" i="1"/>
  <c r="L321" i="1" s="1"/>
  <c r="M321" i="1" s="1"/>
  <c r="N321" i="1" s="1"/>
  <c r="O321" i="1" s="1"/>
  <c r="K22" i="1"/>
  <c r="L22" i="1" s="1"/>
  <c r="M22" i="1" s="1"/>
  <c r="N22" i="1" s="1"/>
  <c r="O22" i="1" s="1"/>
  <c r="K304" i="1"/>
  <c r="L304" i="1" s="1"/>
  <c r="M304" i="1" s="1"/>
  <c r="N304" i="1" s="1"/>
  <c r="O304" i="1" s="1"/>
  <c r="K290" i="1"/>
  <c r="L290" i="1" s="1"/>
  <c r="M290" i="1" s="1"/>
  <c r="N290" i="1" s="1"/>
  <c r="O290" i="1" s="1"/>
  <c r="K9" i="1"/>
  <c r="L9" i="1" s="1"/>
  <c r="M9" i="1" s="1"/>
  <c r="N9" i="1" s="1"/>
  <c r="O9" i="1" s="1"/>
  <c r="K301" i="1"/>
  <c r="L301" i="1" s="1"/>
  <c r="M301" i="1" s="1"/>
  <c r="N301" i="1" s="1"/>
  <c r="O301" i="1" s="1"/>
  <c r="K272" i="1"/>
  <c r="L272" i="1" s="1"/>
  <c r="M272" i="1" s="1"/>
  <c r="N272" i="1" s="1"/>
  <c r="O272" i="1" s="1"/>
  <c r="K224" i="1"/>
  <c r="L224" i="1" s="1"/>
  <c r="M224" i="1" s="1"/>
  <c r="N224" i="1" s="1"/>
  <c r="O224" i="1" s="1"/>
  <c r="K230" i="1"/>
  <c r="L230" i="1" s="1"/>
  <c r="M230" i="1" s="1"/>
  <c r="N230" i="1" s="1"/>
  <c r="O230" i="1" s="1"/>
  <c r="K249" i="1"/>
  <c r="L249" i="1" s="1"/>
  <c r="M249" i="1" s="1"/>
  <c r="N249" i="1" s="1"/>
  <c r="O249" i="1" s="1"/>
  <c r="K281" i="1"/>
  <c r="L281" i="1" s="1"/>
  <c r="M281" i="1" s="1"/>
  <c r="N281" i="1" s="1"/>
  <c r="O281" i="1" s="1"/>
  <c r="K46" i="1"/>
  <c r="L46" i="1" s="1"/>
  <c r="M46" i="1" s="1"/>
  <c r="N46" i="1" s="1"/>
  <c r="O46" i="1" s="1"/>
  <c r="K240" i="1"/>
  <c r="L240" i="1" s="1"/>
  <c r="M240" i="1" s="1"/>
  <c r="N240" i="1" s="1"/>
  <c r="O240" i="1" s="1"/>
  <c r="K195" i="1"/>
  <c r="L195" i="1" s="1"/>
  <c r="M195" i="1" s="1"/>
  <c r="N195" i="1" s="1"/>
  <c r="O195" i="1" s="1"/>
  <c r="K163" i="1"/>
  <c r="L163" i="1" s="1"/>
  <c r="M163" i="1" s="1"/>
  <c r="N163" i="1" s="1"/>
  <c r="O163" i="1" s="1"/>
  <c r="K263" i="1"/>
  <c r="L263" i="1" s="1"/>
  <c r="M263" i="1" s="1"/>
  <c r="N263" i="1" s="1"/>
  <c r="O263" i="1" s="1"/>
  <c r="K54" i="1"/>
  <c r="L54" i="1" s="1"/>
  <c r="M54" i="1" s="1"/>
  <c r="N54" i="1" s="1"/>
  <c r="O54" i="1" s="1"/>
  <c r="K76" i="1"/>
  <c r="L76" i="1" s="1"/>
  <c r="M76" i="1" s="1"/>
  <c r="N76" i="1" s="1"/>
  <c r="O76" i="1" s="1"/>
  <c r="K132" i="1"/>
  <c r="L132" i="1" s="1"/>
  <c r="M132" i="1" s="1"/>
  <c r="N132" i="1" s="1"/>
  <c r="O132" i="1" s="1"/>
  <c r="K106" i="1"/>
  <c r="L106" i="1" s="1"/>
  <c r="M106" i="1" s="1"/>
  <c r="N106" i="1" s="1"/>
  <c r="O106" i="1" s="1"/>
  <c r="K225" i="1"/>
  <c r="L225" i="1" s="1"/>
  <c r="M225" i="1" s="1"/>
  <c r="N225" i="1" s="1"/>
  <c r="O225" i="1" s="1"/>
  <c r="K203" i="1"/>
  <c r="L203" i="1" s="1"/>
  <c r="M203" i="1" s="1"/>
  <c r="N203" i="1" s="1"/>
  <c r="O203" i="1" s="1"/>
  <c r="K265" i="1"/>
  <c r="L265" i="1" s="1"/>
  <c r="M265" i="1" s="1"/>
  <c r="N265" i="1" s="1"/>
  <c r="O265" i="1" s="1"/>
  <c r="K153" i="1"/>
  <c r="L153" i="1" s="1"/>
  <c r="M153" i="1" s="1"/>
  <c r="N153" i="1" s="1"/>
  <c r="O153" i="1" s="1"/>
  <c r="K31" i="1"/>
  <c r="L31" i="1" s="1"/>
  <c r="M31" i="1" s="1"/>
  <c r="N31" i="1" s="1"/>
  <c r="O31" i="1" s="1"/>
  <c r="K41" i="1"/>
  <c r="L41" i="1" s="1"/>
  <c r="M41" i="1" s="1"/>
  <c r="N41" i="1" s="1"/>
  <c r="O41" i="1" s="1"/>
  <c r="K169" i="1"/>
  <c r="L169" i="1" s="1"/>
  <c r="M169" i="1" s="1"/>
  <c r="N169" i="1" s="1"/>
  <c r="O169" i="1" s="1"/>
  <c r="K101" i="1"/>
  <c r="L101" i="1" s="1"/>
  <c r="M101" i="1" s="1"/>
  <c r="N101" i="1" s="1"/>
  <c r="O101" i="1" s="1"/>
  <c r="K125" i="1"/>
  <c r="L125" i="1" s="1"/>
  <c r="M125" i="1" s="1"/>
  <c r="N125" i="1" s="1"/>
  <c r="O125" i="1" s="1"/>
  <c r="K248" i="1"/>
  <c r="L248" i="1" s="1"/>
  <c r="M248" i="1" s="1"/>
  <c r="N248" i="1" s="1"/>
  <c r="O248" i="1" s="1"/>
  <c r="K98" i="1"/>
  <c r="L98" i="1" s="1"/>
  <c r="M98" i="1" s="1"/>
  <c r="N98" i="1" s="1"/>
  <c r="O98" i="1" s="1"/>
  <c r="K331" i="1"/>
  <c r="L331" i="1" s="1"/>
  <c r="M331" i="1" s="1"/>
  <c r="N331" i="1" s="1"/>
  <c r="O331" i="1" s="1"/>
  <c r="K202" i="1"/>
  <c r="L202" i="1" s="1"/>
  <c r="M202" i="1" s="1"/>
  <c r="N202" i="1" s="1"/>
  <c r="O202" i="1" s="1"/>
  <c r="K261" i="1"/>
  <c r="L261" i="1" s="1"/>
  <c r="M261" i="1" s="1"/>
  <c r="N261" i="1" s="1"/>
  <c r="O261" i="1" s="1"/>
  <c r="K180" i="1"/>
  <c r="L180" i="1" s="1"/>
  <c r="M180" i="1" s="1"/>
  <c r="N180" i="1" s="1"/>
  <c r="O180" i="1" s="1"/>
  <c r="K334" i="1"/>
  <c r="L334" i="1" s="1"/>
  <c r="M334" i="1" s="1"/>
  <c r="N334" i="1" s="1"/>
  <c r="O334" i="1" s="1"/>
  <c r="K247" i="1"/>
  <c r="L247" i="1" s="1"/>
  <c r="M247" i="1" s="1"/>
  <c r="N247" i="1" s="1"/>
  <c r="O247" i="1" s="1"/>
  <c r="K190" i="1"/>
  <c r="L190" i="1" s="1"/>
  <c r="M190" i="1" s="1"/>
  <c r="N190" i="1" s="1"/>
  <c r="O190" i="1" s="1"/>
  <c r="K176" i="1"/>
  <c r="L176" i="1" s="1"/>
  <c r="M176" i="1" s="1"/>
  <c r="N176" i="1" s="1"/>
  <c r="O176" i="1" s="1"/>
  <c r="K111" i="1"/>
  <c r="L111" i="1" s="1"/>
  <c r="M111" i="1" s="1"/>
  <c r="N111" i="1" s="1"/>
  <c r="O111" i="1" s="1"/>
  <c r="K193" i="1"/>
  <c r="L193" i="1" s="1"/>
  <c r="M193" i="1" s="1"/>
  <c r="N193" i="1" s="1"/>
  <c r="O193" i="1" s="1"/>
  <c r="K102" i="1"/>
  <c r="L102" i="1" s="1"/>
  <c r="M102" i="1" s="1"/>
  <c r="N102" i="1" s="1"/>
  <c r="O102" i="1" s="1"/>
  <c r="K228" i="1"/>
  <c r="L228" i="1" s="1"/>
  <c r="M228" i="1" s="1"/>
  <c r="N228" i="1" s="1"/>
  <c r="O228" i="1" s="1"/>
  <c r="K74" i="1"/>
  <c r="L74" i="1" s="1"/>
  <c r="M74" i="1" s="1"/>
  <c r="N74" i="1" s="1"/>
  <c r="O74" i="1" s="1"/>
  <c r="K164" i="1"/>
  <c r="L164" i="1" s="1"/>
  <c r="M164" i="1" s="1"/>
  <c r="N164" i="1" s="1"/>
  <c r="O164" i="1" s="1"/>
  <c r="K285" i="1"/>
  <c r="L285" i="1" s="1"/>
  <c r="M285" i="1" s="1"/>
  <c r="N285" i="1" s="1"/>
  <c r="O285" i="1" s="1"/>
  <c r="K271" i="1"/>
  <c r="L271" i="1" s="1"/>
  <c r="M271" i="1" s="1"/>
  <c r="N271" i="1" s="1"/>
  <c r="O271" i="1" s="1"/>
  <c r="K199" i="1"/>
  <c r="L199" i="1" s="1"/>
  <c r="M199" i="1" s="1"/>
  <c r="N199" i="1" s="1"/>
  <c r="O199" i="1" s="1"/>
  <c r="K254" i="1"/>
  <c r="L254" i="1" s="1"/>
  <c r="M254" i="1" s="1"/>
  <c r="N254" i="1" s="1"/>
  <c r="O254" i="1" s="1"/>
  <c r="K353" i="1"/>
  <c r="L353" i="1" s="1"/>
  <c r="M353" i="1" s="1"/>
  <c r="N353" i="1" s="1"/>
  <c r="O353" i="1" s="1"/>
  <c r="K355" i="1"/>
  <c r="L355" i="1" s="1"/>
  <c r="M355" i="1" s="1"/>
  <c r="N355" i="1" s="1"/>
  <c r="O355" i="1" s="1"/>
  <c r="K349" i="1"/>
  <c r="L349" i="1" s="1"/>
  <c r="M349" i="1" s="1"/>
  <c r="N349" i="1" s="1"/>
  <c r="O349" i="1" s="1"/>
  <c r="K42" i="1"/>
  <c r="L42" i="1" s="1"/>
  <c r="M42" i="1" s="1"/>
  <c r="N42" i="1" s="1"/>
  <c r="O42" i="1" s="1"/>
  <c r="K319" i="1"/>
  <c r="L319" i="1" s="1"/>
  <c r="M319" i="1" s="1"/>
  <c r="N319" i="1" s="1"/>
  <c r="O319" i="1" s="1"/>
  <c r="K140" i="1"/>
  <c r="L140" i="1" s="1"/>
  <c r="M140" i="1" s="1"/>
  <c r="N140" i="1" s="1"/>
  <c r="O140" i="1" s="1"/>
  <c r="K356" i="1"/>
  <c r="L356" i="1" s="1"/>
  <c r="M356" i="1" s="1"/>
  <c r="N356" i="1" s="1"/>
  <c r="O356" i="1" s="1"/>
  <c r="K250" i="1"/>
  <c r="L250" i="1" s="1"/>
  <c r="M250" i="1" s="1"/>
  <c r="N250" i="1" s="1"/>
  <c r="O250" i="1" s="1"/>
  <c r="K129" i="1"/>
  <c r="L129" i="1" s="1"/>
  <c r="M129" i="1" s="1"/>
  <c r="N129" i="1" s="1"/>
  <c r="O129" i="1" s="1"/>
  <c r="K172" i="1"/>
  <c r="L172" i="1" s="1"/>
  <c r="M172" i="1" s="1"/>
  <c r="N172" i="1" s="1"/>
  <c r="O172" i="1" s="1"/>
  <c r="K95" i="1"/>
  <c r="L95" i="1" s="1"/>
  <c r="M95" i="1" s="1"/>
  <c r="N95" i="1" s="1"/>
  <c r="O95" i="1" s="1"/>
  <c r="K90" i="1"/>
  <c r="L90" i="1" s="1"/>
  <c r="M90" i="1" s="1"/>
  <c r="N90" i="1" s="1"/>
  <c r="O90" i="1" s="1"/>
  <c r="K231" i="1"/>
  <c r="L231" i="1" s="1"/>
  <c r="M231" i="1" s="1"/>
  <c r="N231" i="1" s="1"/>
  <c r="O231" i="1" s="1"/>
  <c r="K344" i="1"/>
  <c r="L344" i="1" s="1"/>
  <c r="M344" i="1" s="1"/>
  <c r="N344" i="1" s="1"/>
  <c r="O344" i="1" s="1"/>
  <c r="K288" i="1"/>
  <c r="L288" i="1" s="1"/>
  <c r="M288" i="1" s="1"/>
  <c r="N288" i="1" s="1"/>
  <c r="O288" i="1" s="1"/>
  <c r="K137" i="1"/>
  <c r="L137" i="1" s="1"/>
  <c r="M137" i="1" s="1"/>
  <c r="N137" i="1" s="1"/>
  <c r="O137" i="1" s="1"/>
  <c r="K194" i="1"/>
  <c r="L194" i="1" s="1"/>
  <c r="M194" i="1" s="1"/>
  <c r="N194" i="1" s="1"/>
  <c r="O194" i="1" s="1"/>
  <c r="K322" i="1"/>
  <c r="L322" i="1" s="1"/>
  <c r="M322" i="1" s="1"/>
  <c r="N322" i="1" s="1"/>
  <c r="O322" i="1" s="1"/>
  <c r="K109" i="1"/>
  <c r="L109" i="1" s="1"/>
  <c r="M109" i="1" s="1"/>
  <c r="N109" i="1" s="1"/>
  <c r="O109" i="1" s="1"/>
  <c r="K24" i="1"/>
  <c r="L24" i="1" s="1"/>
  <c r="M24" i="1" s="1"/>
  <c r="N24" i="1" s="1"/>
  <c r="O24" i="1" s="1"/>
  <c r="K32" i="1"/>
  <c r="L32" i="1" s="1"/>
  <c r="M32" i="1" s="1"/>
  <c r="N32" i="1" s="1"/>
  <c r="O32" i="1" s="1"/>
  <c r="K341" i="1"/>
  <c r="L341" i="1" s="1"/>
  <c r="M341" i="1" s="1"/>
  <c r="N341" i="1" s="1"/>
  <c r="O341" i="1" s="1"/>
  <c r="K351" i="1"/>
  <c r="L351" i="1" s="1"/>
  <c r="M351" i="1" s="1"/>
  <c r="N351" i="1" s="1"/>
  <c r="O351" i="1" s="1"/>
  <c r="K340" i="1"/>
  <c r="L340" i="1" s="1"/>
  <c r="M340" i="1" s="1"/>
  <c r="N340" i="1" s="1"/>
  <c r="O340" i="1" s="1"/>
  <c r="K66" i="1"/>
  <c r="L66" i="1" s="1"/>
  <c r="M66" i="1" s="1"/>
  <c r="N66" i="1" s="1"/>
  <c r="O66" i="1" s="1"/>
  <c r="K38" i="1"/>
  <c r="L38" i="1" s="1"/>
  <c r="M38" i="1" s="1"/>
  <c r="N38" i="1" s="1"/>
  <c r="O38" i="1" s="1"/>
  <c r="K130" i="1"/>
  <c r="L130" i="1" s="1"/>
  <c r="M130" i="1" s="1"/>
  <c r="N130" i="1" s="1"/>
  <c r="O130" i="1" s="1"/>
  <c r="K187" i="1"/>
  <c r="L187" i="1" s="1"/>
  <c r="M187" i="1" s="1"/>
  <c r="N187" i="1" s="1"/>
  <c r="O187" i="1" s="1"/>
  <c r="K274" i="1"/>
  <c r="L274" i="1" s="1"/>
  <c r="M274" i="1" s="1"/>
  <c r="N274" i="1" s="1"/>
  <c r="O274" i="1" s="1"/>
  <c r="K75" i="1"/>
  <c r="L75" i="1" s="1"/>
  <c r="M75" i="1" s="1"/>
  <c r="N75" i="1" s="1"/>
  <c r="O75" i="1" s="1"/>
  <c r="K57" i="1"/>
  <c r="L57" i="1" s="1"/>
  <c r="M57" i="1" s="1"/>
  <c r="N57" i="1" s="1"/>
  <c r="O57" i="1" s="1"/>
  <c r="K170" i="1"/>
  <c r="L170" i="1" s="1"/>
  <c r="M170" i="1" s="1"/>
  <c r="N170" i="1" s="1"/>
  <c r="O170" i="1" s="1"/>
  <c r="K151" i="1"/>
  <c r="L151" i="1" s="1"/>
  <c r="M151" i="1" s="1"/>
  <c r="N151" i="1" s="1"/>
  <c r="O151" i="1" s="1"/>
  <c r="K335" i="1"/>
  <c r="L335" i="1" s="1"/>
  <c r="M335" i="1" s="1"/>
  <c r="N335" i="1" s="1"/>
  <c r="O335" i="1" s="1"/>
  <c r="K262" i="1"/>
  <c r="L262" i="1" s="1"/>
  <c r="M262" i="1" s="1"/>
  <c r="N262" i="1" s="1"/>
  <c r="O262" i="1" s="1"/>
  <c r="K333" i="1"/>
  <c r="L333" i="1" s="1"/>
  <c r="M333" i="1" s="1"/>
  <c r="N333" i="1" s="1"/>
  <c r="O333" i="1" s="1"/>
  <c r="K328" i="1"/>
  <c r="L328" i="1" s="1"/>
  <c r="M328" i="1" s="1"/>
  <c r="N328" i="1" s="1"/>
  <c r="O328" i="1" s="1"/>
  <c r="K135" i="1"/>
  <c r="L135" i="1" s="1"/>
  <c r="M135" i="1" s="1"/>
  <c r="N135" i="1" s="1"/>
  <c r="O135" i="1" s="1"/>
  <c r="K359" i="1"/>
  <c r="L359" i="1" s="1"/>
  <c r="M359" i="1" s="1"/>
  <c r="N359" i="1" s="1"/>
  <c r="O359" i="1" s="1"/>
  <c r="K50" i="1"/>
  <c r="L50" i="1" s="1"/>
  <c r="M50" i="1" s="1"/>
  <c r="N50" i="1" s="1"/>
  <c r="O50" i="1" s="1"/>
  <c r="K145" i="1"/>
  <c r="L145" i="1" s="1"/>
  <c r="M145" i="1" s="1"/>
  <c r="N145" i="1" s="1"/>
  <c r="O145" i="1" s="1"/>
  <c r="K17" i="1"/>
  <c r="L17" i="1" s="1"/>
  <c r="M17" i="1" s="1"/>
  <c r="N17" i="1" s="1"/>
  <c r="O17" i="1" s="1"/>
  <c r="K243" i="1"/>
  <c r="L243" i="1" s="1"/>
  <c r="M243" i="1" s="1"/>
  <c r="N243" i="1" s="1"/>
  <c r="O243" i="1" s="1"/>
  <c r="K237" i="1"/>
  <c r="L237" i="1" s="1"/>
  <c r="M237" i="1" s="1"/>
  <c r="N237" i="1" s="1"/>
  <c r="O237" i="1" s="1"/>
  <c r="K343" i="1"/>
  <c r="L343" i="1" s="1"/>
  <c r="M343" i="1" s="1"/>
  <c r="N343" i="1" s="1"/>
  <c r="O343" i="1" s="1"/>
  <c r="K21" i="1"/>
  <c r="L21" i="1" s="1"/>
  <c r="M21" i="1" s="1"/>
  <c r="N21" i="1" s="1"/>
  <c r="O21" i="1" s="1"/>
  <c r="K123" i="1"/>
  <c r="L123" i="1" s="1"/>
  <c r="M123" i="1" s="1"/>
  <c r="N123" i="1" s="1"/>
  <c r="O123" i="1" s="1"/>
  <c r="K173" i="1"/>
  <c r="L173" i="1" s="1"/>
  <c r="M173" i="1" s="1"/>
  <c r="N173" i="1" s="1"/>
  <c r="O173" i="1" s="1"/>
  <c r="K223" i="1"/>
  <c r="L223" i="1" s="1"/>
  <c r="M223" i="1" s="1"/>
  <c r="N223" i="1" s="1"/>
  <c r="O223" i="1" s="1"/>
  <c r="K346" i="1"/>
  <c r="L346" i="1" s="1"/>
  <c r="M346" i="1" s="1"/>
  <c r="N346" i="1" s="1"/>
  <c r="O346" i="1" s="1"/>
  <c r="K64" i="1"/>
  <c r="L64" i="1" s="1"/>
  <c r="M64" i="1" s="1"/>
  <c r="N64" i="1" s="1"/>
  <c r="O64" i="1" s="1"/>
  <c r="K155" i="1"/>
  <c r="L155" i="1" s="1"/>
  <c r="M155" i="1" s="1"/>
  <c r="N155" i="1" s="1"/>
  <c r="O155" i="1" s="1"/>
  <c r="K198" i="1"/>
  <c r="L198" i="1" s="1"/>
  <c r="M198" i="1" s="1"/>
  <c r="N198" i="1" s="1"/>
  <c r="O198" i="1" s="1"/>
  <c r="K51" i="1"/>
  <c r="L51" i="1" s="1"/>
  <c r="M51" i="1" s="1"/>
  <c r="N51" i="1" s="1"/>
  <c r="O51" i="1" s="1"/>
  <c r="K297" i="1"/>
  <c r="L297" i="1" s="1"/>
  <c r="M297" i="1" s="1"/>
  <c r="N297" i="1" s="1"/>
  <c r="O297" i="1" s="1"/>
  <c r="K360" i="1"/>
  <c r="L360" i="1" s="1"/>
  <c r="M360" i="1" s="1"/>
  <c r="N360" i="1" s="1"/>
  <c r="O360" i="1" s="1"/>
  <c r="K200" i="1"/>
  <c r="L200" i="1" s="1"/>
  <c r="M200" i="1" s="1"/>
  <c r="N200" i="1" s="1"/>
  <c r="O200" i="1" s="1"/>
  <c r="K177" i="1"/>
  <c r="L177" i="1" s="1"/>
  <c r="M177" i="1" s="1"/>
  <c r="N177" i="1" s="1"/>
  <c r="O177" i="1" s="1"/>
  <c r="K300" i="1"/>
  <c r="L300" i="1" s="1"/>
  <c r="M300" i="1" s="1"/>
  <c r="N300" i="1" s="1"/>
  <c r="O300" i="1" s="1"/>
  <c r="K73" i="1"/>
  <c r="L73" i="1" s="1"/>
  <c r="M73" i="1" s="1"/>
  <c r="N73" i="1" s="1"/>
  <c r="O73" i="1" s="1"/>
  <c r="K354" i="1"/>
  <c r="L354" i="1" s="1"/>
  <c r="M354" i="1" s="1"/>
  <c r="N354" i="1" s="1"/>
  <c r="O354" i="1" s="1"/>
  <c r="K16" i="1"/>
  <c r="L16" i="1" s="1"/>
  <c r="M16" i="1" s="1"/>
  <c r="N16" i="1" s="1"/>
  <c r="O16" i="1" s="1"/>
  <c r="K267" i="1"/>
  <c r="L267" i="1" s="1"/>
  <c r="M267" i="1" s="1"/>
  <c r="N267" i="1" s="1"/>
  <c r="O267" i="1" s="1"/>
  <c r="K120" i="1"/>
  <c r="L120" i="1" s="1"/>
  <c r="M120" i="1" s="1"/>
  <c r="N120" i="1" s="1"/>
  <c r="O120" i="1" s="1"/>
  <c r="K296" i="1"/>
  <c r="L296" i="1" s="1"/>
  <c r="M296" i="1" s="1"/>
  <c r="N296" i="1" s="1"/>
  <c r="O296" i="1" s="1"/>
  <c r="K12" i="1"/>
  <c r="L12" i="1" s="1"/>
  <c r="M12" i="1" s="1"/>
  <c r="N12" i="1" s="1"/>
  <c r="O12" i="1" s="1"/>
  <c r="K53" i="1"/>
  <c r="L53" i="1" s="1"/>
  <c r="M53" i="1" s="1"/>
  <c r="N53" i="1" s="1"/>
  <c r="O53" i="1" s="1"/>
  <c r="K133" i="1"/>
  <c r="L133" i="1" s="1"/>
  <c r="M133" i="1" s="1"/>
  <c r="N133" i="1" s="1"/>
  <c r="O133" i="1" s="1"/>
  <c r="K345" i="1"/>
  <c r="L345" i="1" s="1"/>
  <c r="M345" i="1" s="1"/>
  <c r="N345" i="1" s="1"/>
  <c r="O345" i="1" s="1"/>
  <c r="K234" i="1"/>
  <c r="L234" i="1" s="1"/>
  <c r="M234" i="1" s="1"/>
  <c r="N234" i="1" s="1"/>
  <c r="O234" i="1" s="1"/>
  <c r="K259" i="1"/>
  <c r="L259" i="1" s="1"/>
  <c r="M259" i="1" s="1"/>
  <c r="N259" i="1" s="1"/>
  <c r="O259" i="1" s="1"/>
  <c r="K48" i="1"/>
  <c r="L48" i="1" s="1"/>
  <c r="M48" i="1" s="1"/>
  <c r="N48" i="1" s="1"/>
  <c r="O48" i="1" s="1"/>
  <c r="K117" i="1"/>
  <c r="L117" i="1" s="1"/>
  <c r="M117" i="1" s="1"/>
  <c r="N117" i="1" s="1"/>
  <c r="O117" i="1" s="1"/>
  <c r="K255" i="1"/>
  <c r="L255" i="1" s="1"/>
  <c r="M255" i="1" s="1"/>
  <c r="N255" i="1" s="1"/>
  <c r="O255" i="1" s="1"/>
  <c r="K220" i="1"/>
  <c r="L220" i="1" s="1"/>
  <c r="M220" i="1" s="1"/>
  <c r="N220" i="1" s="1"/>
  <c r="O220" i="1" s="1"/>
  <c r="K29" i="1"/>
  <c r="L29" i="1" s="1"/>
  <c r="M29" i="1" s="1"/>
  <c r="N29" i="1" s="1"/>
  <c r="O29" i="1" s="1"/>
  <c r="C4" i="1"/>
  <c r="K320" i="1"/>
  <c r="L320" i="1" s="1"/>
  <c r="M320" i="1" s="1"/>
  <c r="N320" i="1" s="1"/>
  <c r="O320" i="1" s="1"/>
  <c r="K311" i="1"/>
  <c r="L311" i="1" s="1"/>
  <c r="M311" i="1" s="1"/>
  <c r="N311" i="1" s="1"/>
  <c r="O311" i="1" s="1"/>
  <c r="K284" i="1"/>
  <c r="L284" i="1" s="1"/>
  <c r="M284" i="1" s="1"/>
  <c r="N284" i="1" s="1"/>
  <c r="O284" i="1" s="1"/>
  <c r="K293" i="1"/>
  <c r="L293" i="1" s="1"/>
  <c r="M293" i="1" s="1"/>
  <c r="N293" i="1" s="1"/>
  <c r="O293" i="1" s="1"/>
  <c r="K156" i="1"/>
  <c r="L156" i="1" s="1"/>
  <c r="M156" i="1" s="1"/>
  <c r="N156" i="1" s="1"/>
  <c r="O156" i="1" s="1"/>
  <c r="K84" i="1"/>
  <c r="L84" i="1" s="1"/>
  <c r="M84" i="1" s="1"/>
  <c r="N84" i="1" s="1"/>
  <c r="O84" i="1" s="1"/>
  <c r="K23" i="1"/>
  <c r="L23" i="1" s="1"/>
  <c r="M23" i="1" s="1"/>
  <c r="N23" i="1" s="1"/>
  <c r="O23" i="1" s="1"/>
  <c r="K186" i="1"/>
  <c r="L186" i="1" s="1"/>
  <c r="M186" i="1" s="1"/>
  <c r="N186" i="1" s="1"/>
  <c r="O186" i="1" s="1"/>
  <c r="K114" i="1"/>
  <c r="L114" i="1" s="1"/>
  <c r="M114" i="1" s="1"/>
  <c r="N114" i="1" s="1"/>
  <c r="O114" i="1" s="1"/>
  <c r="K149" i="1"/>
  <c r="L149" i="1" s="1"/>
  <c r="M149" i="1" s="1"/>
  <c r="N149" i="1" s="1"/>
  <c r="O149" i="1" s="1"/>
  <c r="K13" i="1"/>
  <c r="L13" i="1" s="1"/>
  <c r="M13" i="1" s="1"/>
  <c r="N13" i="1" s="1"/>
  <c r="O13" i="1" s="1"/>
  <c r="K270" i="1"/>
  <c r="L270" i="1" s="1"/>
  <c r="M270" i="1" s="1"/>
  <c r="N270" i="1" s="1"/>
  <c r="O270" i="1" s="1"/>
  <c r="K246" i="1"/>
  <c r="L246" i="1" s="1"/>
  <c r="M246" i="1" s="1"/>
  <c r="N246" i="1" s="1"/>
  <c r="O246" i="1" s="1"/>
  <c r="K87" i="1"/>
  <c r="L87" i="1" s="1"/>
  <c r="M87" i="1" s="1"/>
  <c r="N87" i="1" s="1"/>
  <c r="O87" i="1" s="1"/>
  <c r="K197" i="1"/>
  <c r="L197" i="1" s="1"/>
  <c r="M197" i="1" s="1"/>
  <c r="N197" i="1" s="1"/>
  <c r="O197" i="1" s="1"/>
  <c r="K72" i="1"/>
  <c r="L72" i="1" s="1"/>
  <c r="M72" i="1" s="1"/>
  <c r="N72" i="1" s="1"/>
  <c r="O72" i="1" s="1"/>
  <c r="K264" i="1"/>
  <c r="L264" i="1" s="1"/>
  <c r="M264" i="1" s="1"/>
  <c r="N264" i="1" s="1"/>
  <c r="O264" i="1" s="1"/>
  <c r="K204" i="1"/>
  <c r="L204" i="1" s="1"/>
  <c r="M204" i="1" s="1"/>
  <c r="N204" i="1" s="1"/>
  <c r="O204" i="1" s="1"/>
  <c r="K184" i="1"/>
  <c r="L184" i="1" s="1"/>
  <c r="M184" i="1" s="1"/>
  <c r="N184" i="1" s="1"/>
  <c r="O184" i="1" s="1"/>
  <c r="K201" i="1"/>
  <c r="L201" i="1" s="1"/>
  <c r="M201" i="1" s="1"/>
  <c r="N201" i="1" s="1"/>
  <c r="O201" i="1" s="1"/>
  <c r="K276" i="1"/>
  <c r="L276" i="1" s="1"/>
  <c r="M276" i="1" s="1"/>
  <c r="N276" i="1" s="1"/>
  <c r="O276" i="1" s="1"/>
  <c r="K303" i="1"/>
  <c r="L303" i="1" s="1"/>
  <c r="M303" i="1" s="1"/>
  <c r="N303" i="1" s="1"/>
  <c r="O303" i="1" s="1"/>
  <c r="K239" i="1"/>
  <c r="L239" i="1" s="1"/>
  <c r="M239" i="1" s="1"/>
  <c r="N239" i="1" s="1"/>
  <c r="O239" i="1" s="1"/>
  <c r="K181" i="1"/>
  <c r="L181" i="1" s="1"/>
  <c r="M181" i="1" s="1"/>
  <c r="N181" i="1" s="1"/>
  <c r="O181" i="1" s="1"/>
  <c r="K348" i="1"/>
  <c r="L348" i="1" s="1"/>
  <c r="M348" i="1" s="1"/>
  <c r="N348" i="1" s="1"/>
  <c r="O348" i="1" s="1"/>
  <c r="K307" i="1"/>
  <c r="L307" i="1" s="1"/>
  <c r="M307" i="1" s="1"/>
  <c r="N307" i="1" s="1"/>
  <c r="O307" i="1" s="1"/>
  <c r="K308" i="1"/>
  <c r="L308" i="1" s="1"/>
  <c r="M308" i="1" s="1"/>
  <c r="N308" i="1" s="1"/>
  <c r="O308" i="1" s="1"/>
  <c r="K92" i="1"/>
  <c r="L92" i="1" s="1"/>
  <c r="M92" i="1" s="1"/>
  <c r="N92" i="1" s="1"/>
  <c r="O92" i="1" s="1"/>
  <c r="K43" i="1"/>
  <c r="L43" i="1" s="1"/>
  <c r="M43" i="1" s="1"/>
  <c r="N43" i="1" s="1"/>
  <c r="O43" i="1" s="1"/>
  <c r="K122" i="1"/>
  <c r="L122" i="1" s="1"/>
  <c r="M122" i="1" s="1"/>
  <c r="N122" i="1" s="1"/>
  <c r="O122" i="1" s="1"/>
  <c r="K182" i="1"/>
  <c r="L182" i="1" s="1"/>
  <c r="M182" i="1" s="1"/>
  <c r="N182" i="1" s="1"/>
  <c r="O182" i="1" s="1"/>
  <c r="K36" i="1"/>
  <c r="L36" i="1" s="1"/>
  <c r="M36" i="1" s="1"/>
  <c r="N36" i="1" s="1"/>
  <c r="O36" i="1" s="1"/>
  <c r="K86" i="1"/>
  <c r="L86" i="1" s="1"/>
  <c r="M86" i="1" s="1"/>
  <c r="N86" i="1" s="1"/>
  <c r="O86" i="1" s="1"/>
  <c r="K309" i="1"/>
  <c r="L309" i="1" s="1"/>
  <c r="M309" i="1" s="1"/>
  <c r="N309" i="1" s="1"/>
  <c r="O309" i="1" s="1"/>
  <c r="K352" i="1"/>
  <c r="L352" i="1" s="1"/>
  <c r="M352" i="1" s="1"/>
  <c r="N352" i="1" s="1"/>
  <c r="O352" i="1" s="1"/>
  <c r="K233" i="1"/>
  <c r="L233" i="1" s="1"/>
  <c r="M233" i="1" s="1"/>
  <c r="N233" i="1" s="1"/>
  <c r="O233" i="1" s="1"/>
  <c r="K113" i="1"/>
  <c r="L113" i="1" s="1"/>
  <c r="M113" i="1" s="1"/>
  <c r="N113" i="1" s="1"/>
  <c r="O113" i="1" s="1"/>
  <c r="K316" i="1"/>
  <c r="L316" i="1" s="1"/>
  <c r="M316" i="1" s="1"/>
  <c r="N316" i="1" s="1"/>
  <c r="O316" i="1" s="1"/>
  <c r="K157" i="1"/>
  <c r="L157" i="1" s="1"/>
  <c r="M157" i="1" s="1"/>
  <c r="N157" i="1" s="1"/>
  <c r="O157" i="1" s="1"/>
  <c r="K89" i="1"/>
  <c r="L89" i="1" s="1"/>
  <c r="M89" i="1" s="1"/>
  <c r="N89" i="1" s="1"/>
  <c r="O89" i="1" s="1"/>
  <c r="K244" i="1"/>
  <c r="L244" i="1" s="1"/>
  <c r="M244" i="1" s="1"/>
  <c r="N244" i="1" s="1"/>
  <c r="O244" i="1" s="1"/>
  <c r="K257" i="1"/>
  <c r="L257" i="1" s="1"/>
  <c r="M257" i="1" s="1"/>
  <c r="N257" i="1" s="1"/>
  <c r="O257" i="1" s="1"/>
  <c r="K67" i="1"/>
  <c r="L67" i="1" s="1"/>
  <c r="M67" i="1" s="1"/>
  <c r="N67" i="1" s="1"/>
  <c r="O67" i="1" s="1"/>
  <c r="K27" i="1"/>
  <c r="L27" i="1" s="1"/>
  <c r="M27" i="1" s="1"/>
  <c r="N27" i="1" s="1"/>
  <c r="O27" i="1" s="1"/>
  <c r="K116" i="1"/>
  <c r="L116" i="1" s="1"/>
  <c r="M116" i="1" s="1"/>
  <c r="N116" i="1" s="1"/>
  <c r="O116" i="1" s="1"/>
  <c r="K242" i="1"/>
  <c r="L242" i="1" s="1"/>
  <c r="M242" i="1" s="1"/>
  <c r="N242" i="1" s="1"/>
  <c r="O242" i="1" s="1"/>
  <c r="K252" i="1"/>
  <c r="L252" i="1" s="1"/>
  <c r="M252" i="1" s="1"/>
  <c r="N252" i="1" s="1"/>
  <c r="O252" i="1" s="1"/>
  <c r="K342" i="1"/>
  <c r="L342" i="1" s="1"/>
  <c r="M342" i="1" s="1"/>
  <c r="N342" i="1" s="1"/>
  <c r="O342" i="1" s="1"/>
  <c r="K314" i="1"/>
  <c r="L314" i="1" s="1"/>
  <c r="M314" i="1" s="1"/>
  <c r="N314" i="1" s="1"/>
  <c r="O314" i="1" s="1"/>
  <c r="K295" i="1"/>
  <c r="L295" i="1" s="1"/>
  <c r="M295" i="1" s="1"/>
  <c r="N295" i="1" s="1"/>
  <c r="O295" i="1" s="1"/>
  <c r="M7" i="1"/>
  <c r="L364" i="1" l="1"/>
  <c r="N7" i="1"/>
  <c r="M364" i="1"/>
  <c r="O7" i="1" l="1"/>
  <c r="N364" i="1"/>
  <c r="O364" i="1" s="1"/>
  <c r="P364" i="1" l="1"/>
  <c r="P60" i="1"/>
  <c r="P37" i="1"/>
  <c r="P79" i="1"/>
  <c r="P178" i="1"/>
  <c r="P154" i="1"/>
  <c r="P206" i="1"/>
  <c r="P19" i="1"/>
  <c r="P229" i="1"/>
  <c r="P15" i="1"/>
  <c r="P189" i="1"/>
  <c r="P329" i="1"/>
  <c r="P22" i="1"/>
  <c r="P249" i="1"/>
  <c r="P76" i="1"/>
  <c r="P41" i="1"/>
  <c r="P261" i="1"/>
  <c r="P103" i="1"/>
  <c r="P306" i="1"/>
  <c r="P228" i="1"/>
  <c r="P355" i="1"/>
  <c r="P172" i="1"/>
  <c r="P322" i="1"/>
  <c r="P38" i="1"/>
  <c r="P335" i="1"/>
  <c r="P294" i="1"/>
  <c r="P50" i="1"/>
  <c r="P177" i="1"/>
  <c r="P255" i="1"/>
  <c r="P100" i="1"/>
  <c r="P205" i="1"/>
  <c r="P21" i="1"/>
  <c r="P354" i="1"/>
  <c r="P35" i="1"/>
  <c r="P18" i="1"/>
  <c r="P91" i="1"/>
  <c r="P96" i="1"/>
  <c r="P358" i="1"/>
  <c r="P138" i="1"/>
  <c r="P23" i="1"/>
  <c r="P197" i="1"/>
  <c r="P239" i="1"/>
  <c r="P182" i="1"/>
  <c r="P157" i="1"/>
  <c r="P252" i="1"/>
  <c r="P174" i="1"/>
  <c r="P81" i="1"/>
  <c r="P227" i="1"/>
  <c r="P188" i="1"/>
  <c r="P291" i="1"/>
  <c r="P83" i="1"/>
  <c r="P301" i="1"/>
  <c r="P203" i="1"/>
  <c r="P190" i="1"/>
  <c r="P68" i="1"/>
  <c r="P344" i="1"/>
  <c r="P104" i="1"/>
  <c r="P311" i="1"/>
  <c r="P208" i="1"/>
  <c r="P212" i="1"/>
  <c r="P308" i="1"/>
  <c r="P126" i="1"/>
  <c r="P139" i="1"/>
  <c r="P357" i="1"/>
  <c r="P305" i="1"/>
  <c r="P14" i="1"/>
  <c r="P93" i="1"/>
  <c r="P286" i="1"/>
  <c r="P312" i="1"/>
  <c r="P28" i="1"/>
  <c r="P78" i="1"/>
  <c r="P191" i="1"/>
  <c r="P304" i="1"/>
  <c r="P281" i="1"/>
  <c r="P132" i="1"/>
  <c r="P169" i="1"/>
  <c r="P180" i="1"/>
  <c r="P112" i="1"/>
  <c r="P131" i="1"/>
  <c r="P74" i="1"/>
  <c r="P349" i="1"/>
  <c r="P95" i="1"/>
  <c r="P109" i="1"/>
  <c r="P130" i="1"/>
  <c r="P262" i="1"/>
  <c r="P214" i="1"/>
  <c r="P17" i="1"/>
  <c r="P73" i="1"/>
  <c r="P220" i="1"/>
  <c r="P147" i="1"/>
  <c r="P213" i="1"/>
  <c r="P173" i="1"/>
  <c r="P267" i="1"/>
  <c r="P142" i="1"/>
  <c r="P10" i="1"/>
  <c r="P33" i="1"/>
  <c r="P124" i="1"/>
  <c r="P162" i="1"/>
  <c r="P165" i="1"/>
  <c r="P186" i="1"/>
  <c r="P72" i="1"/>
  <c r="P181" i="1"/>
  <c r="P36" i="1"/>
  <c r="P89" i="1"/>
  <c r="P342" i="1"/>
  <c r="P134" i="1"/>
  <c r="P77" i="1"/>
  <c r="P195" i="1"/>
  <c r="P315" i="1"/>
  <c r="P271" i="1"/>
  <c r="P75" i="1"/>
  <c r="P337" i="1"/>
  <c r="P53" i="1"/>
  <c r="P198" i="1"/>
  <c r="P235" i="1"/>
  <c r="P13" i="1"/>
  <c r="P67" i="1"/>
  <c r="P209" i="1"/>
  <c r="P260" i="1"/>
  <c r="P143" i="1"/>
  <c r="P241" i="1"/>
  <c r="P82" i="1"/>
  <c r="P318" i="1"/>
  <c r="P70" i="1"/>
  <c r="P121" i="1"/>
  <c r="P44" i="1"/>
  <c r="P65" i="1"/>
  <c r="P245" i="1"/>
  <c r="P290" i="1"/>
  <c r="P46" i="1"/>
  <c r="P106" i="1"/>
  <c r="P101" i="1"/>
  <c r="P334" i="1"/>
  <c r="P128" i="1"/>
  <c r="P292" i="1"/>
  <c r="P52" i="1"/>
  <c r="P164" i="1"/>
  <c r="P42" i="1"/>
  <c r="P90" i="1"/>
  <c r="P24" i="1"/>
  <c r="P187" i="1"/>
  <c r="P333" i="1"/>
  <c r="P26" i="1"/>
  <c r="P343" i="1"/>
  <c r="P16" i="1"/>
  <c r="P29" i="1"/>
  <c r="P105" i="1"/>
  <c r="P299" i="1"/>
  <c r="P346" i="1"/>
  <c r="P296" i="1"/>
  <c r="P347" i="1"/>
  <c r="P88" i="1"/>
  <c r="P330" i="1"/>
  <c r="P269" i="1"/>
  <c r="P361" i="1"/>
  <c r="P84" i="1"/>
  <c r="P114" i="1"/>
  <c r="P264" i="1"/>
  <c r="P348" i="1"/>
  <c r="P86" i="1"/>
  <c r="P244" i="1"/>
  <c r="P314" i="1"/>
  <c r="P336" i="1"/>
  <c r="P140" i="1"/>
  <c r="P359" i="1"/>
  <c r="P217" i="1"/>
  <c r="P352" i="1"/>
  <c r="P160" i="1"/>
  <c r="P310" i="1"/>
  <c r="P80" i="1"/>
  <c r="P327" i="1"/>
  <c r="P325" i="1"/>
  <c r="P8" i="1"/>
  <c r="P127" i="1"/>
  <c r="P40" i="1"/>
  <c r="P99" i="1"/>
  <c r="P115" i="1"/>
  <c r="P159" i="1"/>
  <c r="P9" i="1"/>
  <c r="P240" i="1"/>
  <c r="P225" i="1"/>
  <c r="P125" i="1"/>
  <c r="P247" i="1"/>
  <c r="P275" i="1"/>
  <c r="P150" i="1"/>
  <c r="P148" i="1"/>
  <c r="P285" i="1"/>
  <c r="P319" i="1"/>
  <c r="P231" i="1"/>
  <c r="P32" i="1"/>
  <c r="P274" i="1"/>
  <c r="P328" i="1"/>
  <c r="P61" i="1"/>
  <c r="P123" i="1"/>
  <c r="P120" i="1"/>
  <c r="P320" i="1"/>
  <c r="P45" i="1"/>
  <c r="P39" i="1"/>
  <c r="P155" i="1"/>
  <c r="P12" i="1"/>
  <c r="P196" i="1"/>
  <c r="P266" i="1"/>
  <c r="P287" i="1"/>
  <c r="P302" i="1"/>
  <c r="P362" i="1"/>
  <c r="P55" i="1"/>
  <c r="P149" i="1"/>
  <c r="P204" i="1"/>
  <c r="P307" i="1"/>
  <c r="P309" i="1"/>
  <c r="P257" i="1"/>
  <c r="P295" i="1"/>
  <c r="P226" i="1"/>
  <c r="P216" i="1"/>
  <c r="P248" i="1"/>
  <c r="P49" i="1"/>
  <c r="P341" i="1"/>
  <c r="P223" i="1"/>
  <c r="P110" i="1"/>
  <c r="P133" i="1"/>
  <c r="P222" i="1"/>
  <c r="P58" i="1"/>
  <c r="P184" i="1"/>
  <c r="P277" i="1"/>
  <c r="P168" i="1"/>
  <c r="P171" i="1"/>
  <c r="P282" i="1"/>
  <c r="P94" i="1"/>
  <c r="P332" i="1"/>
  <c r="P251" i="1"/>
  <c r="P97" i="1"/>
  <c r="P144" i="1"/>
  <c r="P136" i="1"/>
  <c r="P47" i="1"/>
  <c r="P215" i="1"/>
  <c r="P272" i="1"/>
  <c r="P163" i="1"/>
  <c r="P265" i="1"/>
  <c r="P98" i="1"/>
  <c r="P176" i="1"/>
  <c r="P161" i="1"/>
  <c r="P221" i="1"/>
  <c r="P218" i="1"/>
  <c r="P199" i="1"/>
  <c r="P356" i="1"/>
  <c r="P288" i="1"/>
  <c r="P351" i="1"/>
  <c r="P57" i="1"/>
  <c r="P152" i="1"/>
  <c r="P273" i="1"/>
  <c r="P64" i="1"/>
  <c r="P345" i="1"/>
  <c r="P284" i="1"/>
  <c r="P158" i="1"/>
  <c r="P145" i="1"/>
  <c r="P297" i="1"/>
  <c r="P234" i="1"/>
  <c r="P317" i="1"/>
  <c r="P146" i="1"/>
  <c r="P350" i="1"/>
  <c r="P118" i="1"/>
  <c r="P207" i="1"/>
  <c r="P268" i="1"/>
  <c r="P270" i="1"/>
  <c r="P201" i="1"/>
  <c r="P92" i="1"/>
  <c r="P233" i="1"/>
  <c r="P27" i="1"/>
  <c r="P238" i="1"/>
  <c r="P108" i="1"/>
  <c r="P85" i="1"/>
  <c r="P56" i="1"/>
  <c r="P298" i="1"/>
  <c r="P183" i="1"/>
  <c r="P210" i="1"/>
  <c r="P69" i="1"/>
  <c r="P256" i="1"/>
  <c r="P232" i="1"/>
  <c r="P279" i="1"/>
  <c r="P224" i="1"/>
  <c r="P263" i="1"/>
  <c r="P153" i="1"/>
  <c r="P331" i="1"/>
  <c r="P111" i="1"/>
  <c r="P34" i="1"/>
  <c r="P59" i="1"/>
  <c r="P338" i="1"/>
  <c r="P254" i="1"/>
  <c r="P250" i="1"/>
  <c r="P137" i="1"/>
  <c r="P340" i="1"/>
  <c r="P170" i="1"/>
  <c r="P192" i="1"/>
  <c r="P71" i="1"/>
  <c r="P51" i="1"/>
  <c r="P259" i="1"/>
  <c r="P293" i="1"/>
  <c r="P219" i="1"/>
  <c r="P243" i="1"/>
  <c r="P200" i="1"/>
  <c r="P48" i="1"/>
  <c r="P179" i="1"/>
  <c r="P63" i="1"/>
  <c r="P323" i="1"/>
  <c r="P166" i="1"/>
  <c r="P175" i="1"/>
  <c r="P258" i="1"/>
  <c r="P246" i="1"/>
  <c r="P276" i="1"/>
  <c r="P20" i="1"/>
  <c r="P289" i="1"/>
  <c r="P62" i="1"/>
  <c r="P66" i="1"/>
  <c r="P237" i="1"/>
  <c r="P253" i="1"/>
  <c r="P242" i="1"/>
  <c r="P141" i="1"/>
  <c r="P167" i="1"/>
  <c r="P119" i="1"/>
  <c r="P151" i="1"/>
  <c r="P300" i="1"/>
  <c r="P87" i="1"/>
  <c r="P102" i="1"/>
  <c r="P129" i="1"/>
  <c r="P280" i="1"/>
  <c r="P211" i="1"/>
  <c r="P321" i="1"/>
  <c r="P326" i="1"/>
  <c r="P339" i="1"/>
  <c r="P303" i="1"/>
  <c r="P30" i="1"/>
  <c r="P360" i="1"/>
  <c r="P11" i="1"/>
  <c r="P122" i="1"/>
  <c r="P202" i="1"/>
  <c r="P278" i="1"/>
  <c r="P194" i="1"/>
  <c r="P116" i="1"/>
  <c r="P107" i="1"/>
  <c r="P230" i="1"/>
  <c r="P324" i="1"/>
  <c r="P135" i="1"/>
  <c r="P185" i="1"/>
  <c r="P43" i="1"/>
  <c r="P54" i="1"/>
  <c r="P156" i="1"/>
  <c r="P283" i="1"/>
  <c r="P236" i="1"/>
  <c r="P31" i="1"/>
  <c r="P353" i="1"/>
  <c r="P117" i="1"/>
  <c r="P313" i="1"/>
  <c r="P113" i="1"/>
  <c r="P25" i="1"/>
  <c r="P316" i="1"/>
  <c r="P193" i="1"/>
  <c r="P7" i="1"/>
</calcChain>
</file>

<file path=xl/sharedStrings.xml><?xml version="1.0" encoding="utf-8"?>
<sst xmlns="http://schemas.openxmlformats.org/spreadsheetml/2006/main" count="498" uniqueCount="447">
  <si>
    <t>Nr</t>
  </si>
  <si>
    <t>Kommunenavn</t>
  </si>
  <si>
    <t>Skatt under 90% av landsgjennomsnittet</t>
  </si>
  <si>
    <t>Skatt og netto skatteutjevning</t>
  </si>
  <si>
    <t>Nto skatteutj.</t>
  </si>
  <si>
    <t>Innb.-</t>
  </si>
  <si>
    <t>Skatt</t>
  </si>
  <si>
    <t xml:space="preserve">Skatt </t>
  </si>
  <si>
    <t>1) Finansieringstrekk</t>
  </si>
  <si>
    <t>inntektsutjevning</t>
  </si>
  <si>
    <t>Tilleggskomp med 35%</t>
  </si>
  <si>
    <t>tall pr.</t>
  </si>
  <si>
    <t xml:space="preserve">   for perioden</t>
  </si>
  <si>
    <t>Pst av</t>
  </si>
  <si>
    <t>(trekk/komp 60%)</t>
  </si>
  <si>
    <t>Brutto</t>
  </si>
  <si>
    <t>Netto 1)</t>
  </si>
  <si>
    <t xml:space="preserve">(kol 5+9) </t>
  </si>
  <si>
    <t>(kol 1+10)</t>
  </si>
  <si>
    <t>pst av</t>
  </si>
  <si>
    <t>1000 kr</t>
  </si>
  <si>
    <t>kr pr innb</t>
  </si>
  <si>
    <t>landsgj.</t>
  </si>
  <si>
    <t>kr.pr.innb.</t>
  </si>
  <si>
    <t>landsgj</t>
  </si>
  <si>
    <t>i 1000 kr</t>
  </si>
  <si>
    <t>Oslo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</si>
  <si>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</si>
  <si>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</si>
  <si>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</si>
  <si>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</si>
  <si>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</si>
  <si>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</si>
  <si>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</si>
  <si>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</si>
  <si>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</si>
  <si>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</si>
  <si>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</si>
  <si>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</si>
  <si>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</si>
  <si>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</si>
  <si>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</si>
  <si>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</si>
  <si>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</si>
  <si>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</si>
  <si>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</si>
  <si>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</si>
  <si>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</si>
  <si>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</si>
  <si>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</si>
  <si>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Kristiansund</t>
  </si>
  <si>
    <t>Molde</t>
  </si>
  <si>
    <t>Ålesund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</si>
  <si>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</si>
  <si>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</si>
  <si>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</si>
  <si>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</si>
  <si>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</si>
  <si>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</si>
  <si>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</si>
  <si>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</si>
  <si>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</si>
  <si>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</si>
  <si>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</si>
  <si>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</si>
  <si>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</si>
  <si>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</si>
  <si>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</si>
  <si>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</si>
  <si>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</si>
  <si>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</si>
  <si>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</si>
  <si>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</si>
  <si>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</si>
  <si>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</si>
  <si>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</si>
  <si>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</si>
  <si>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</si>
  <si>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</si>
  <si>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</si>
  <si>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</si>
  <si>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</si>
  <si>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</si>
  <si>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</si>
  <si>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</si>
  <si>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</si>
  <si>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</si>
  <si>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</si>
  <si>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</si>
  <si>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</si>
  <si>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</si>
  <si>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</si>
  <si>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</si>
  <si>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</si>
  <si>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</si>
  <si>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</si>
  <si>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</si>
  <si>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</si>
  <si>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</si>
  <si>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</si>
  <si>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</si>
  <si>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</si>
  <si>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</si>
  <si>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</si>
  <si>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</si>
  <si>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</si>
  <si>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</si>
  <si>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</si>
  <si>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</si>
  <si>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</si>
  <si>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</si>
  <si>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</si>
  <si>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</si>
  <si>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</si>
  <si>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Hamarøy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</si>
  <si>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</si>
  <si>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</si>
  <si>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</si>
  <si>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</si>
  <si>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</si>
  <si>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</si>
  <si>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</si>
  <si>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</si>
  <si>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</si>
  <si>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</si>
  <si>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</si>
  <si>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</si>
  <si>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</si>
  <si>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</si>
  <si>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</si>
  <si>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</si>
  <si>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</si>
  <si>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</si>
  <si>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</si>
  <si>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</si>
  <si>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</si>
  <si>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</si>
  <si>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</si>
  <si>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</si>
  <si>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</si>
  <si>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</si>
  <si>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</si>
  <si>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</si>
  <si>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</si>
  <si>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</si>
  <si>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</si>
  <si>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</si>
  <si>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</si>
  <si>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</si>
  <si>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</si>
  <si>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</si>
  <si>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</si>
  <si>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</si>
  <si>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</si>
  <si>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</si>
  <si>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</si>
  <si>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</si>
  <si>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</si>
  <si>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</si>
  <si>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</si>
  <si>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</si>
  <si>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</si>
  <si>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</si>
  <si>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</si>
  <si>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</si>
  <si>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</si>
  <si>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</si>
  <si>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</si>
  <si>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</si>
  <si>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</si>
  <si>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</si>
  <si>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</si>
  <si>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</si>
  <si>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</si>
  <si>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</si>
  <si>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</si>
  <si>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</si>
  <si>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</si>
  <si>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</si>
  <si>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</si>
  <si>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</si>
  <si>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</si>
  <si>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</si>
  <si>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</si>
  <si>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</si>
  <si>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</si>
  <si>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</si>
  <si>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</si>
  <si>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</si>
  <si>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</si>
  <si>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</si>
  <si>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</si>
  <si>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</si>
  <si>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</si>
  <si>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</si>
  <si>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</si>
  <si>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</si>
  <si>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</si>
  <si>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</si>
  <si>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</si>
  <si>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</si>
  <si>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</si>
  <si>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</si>
  <si>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</si>
  <si>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</si>
  <si>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</si>
  <si>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</si>
  <si>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</si>
  <si>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</si>
  <si>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</si>
  <si>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</si>
  <si>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</si>
  <si>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</si>
  <si>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</si>
  <si>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</si>
  <si>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</si>
  <si>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</si>
  <si>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</si>
  <si>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</si>
  <si>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</si>
  <si>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</si>
  <si>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</si>
  <si>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</si>
  <si>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</si>
  <si>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</si>
  <si>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</si>
  <si>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</si>
  <si>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</si>
  <si>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</si>
  <si>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</si>
  <si>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</si>
  <si>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</si>
  <si>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</si>
  <si>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</si>
  <si>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</si>
  <si>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</si>
  <si>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</si>
  <si>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</si>
  <si>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</si>
  <si>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</si>
  <si>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</si>
  <si>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</si>
  <si>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</si>
  <si>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</si>
  <si>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</si>
  <si>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</si>
  <si>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</si>
  <si>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</si>
  <si>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</si>
  <si>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</si>
  <si>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</si>
  <si>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</si>
  <si>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</si>
  <si>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</si>
  <si>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</si>
  <si>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</si>
  <si>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</si>
  <si>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</si>
  <si>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</si>
  <si>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</si>
  <si>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</si>
  <si>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</si>
  <si>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</si>
  <si>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</si>
  <si>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</si>
  <si>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</si>
  <si>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</si>
  <si>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</si>
  <si>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</si>
  <si>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</si>
  <si>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</si>
  <si>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</si>
  <si>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</si>
  <si>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</si>
  <si>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</si>
  <si>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</si>
  <si>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</si>
  <si>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</si>
  <si>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</si>
  <si>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</si>
  <si>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</si>
  <si>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</si>
  <si>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</si>
  <si>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</si>
  <si>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</si>
  <si>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</si>
  <si>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</si>
  <si>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</si>
  <si>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</si>
  <si>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</si>
  <si>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</si>
  <si>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</si>
  <si>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</si>
  <si>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</si>
  <si>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</si>
  <si>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</si>
  <si>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</si>
  <si>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</si>
  <si>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</si>
  <si>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</si>
  <si>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</si>
  <si>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</si>
  <si>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</si>
  <si>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</si>
  <si>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</si>
  <si>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</si>
  <si>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</si>
  <si>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</si>
  <si>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</si>
  <si>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</si>
  <si>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</si>
  <si>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</si>
  <si>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</si>
  <si>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</si>
  <si>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</si>
  <si>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</si>
  <si>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</si>
  <si>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</si>
  <si>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</si>
  <si>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</si>
  <si>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</si>
  <si>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</si>
  <si>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</si>
  <si>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</si>
  <si>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</si>
  <si>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</si>
  <si>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</si>
  <si>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</si>
  <si>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</si>
  <si>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</si>
  <si>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</si>
  <si>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</si>
  <si>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</si>
  <si>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</si>
  <si>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</si>
  <si>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</si>
  <si>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</si>
  <si>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</si>
  <si>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</si>
  <si>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</si>
  <si>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</si>
  <si>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</si>
  <si>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</si>
  <si>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</si>
  <si>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</si>
  <si>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</si>
  <si>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</si>
  <si>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</si>
  <si>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</si>
  <si>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</si>
  <si>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</si>
  <si>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</si>
  <si>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</si>
  <si>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</si>
  <si>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</si>
  <si>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</si>
  <si>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</si>
  <si>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</si>
  <si>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</si>
  <si>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</si>
  <si>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</si>
  <si>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</si>
  <si>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</si>
  <si>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</si>
  <si>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</si>
  <si>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Kautokeino</t>
  </si>
  <si>
    <t>Loppa</t>
  </si>
  <si>
    <t>Hasvik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</si>
  <si>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</si>
  <si>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</si>
  <si>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</si>
  <si>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</si>
  <si>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</si>
  <si>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</si>
  <si>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</si>
  <si>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</si>
  <si>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</si>
  <si>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</si>
  <si>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</si>
  <si>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Symmetrisk</t>
  </si>
  <si>
    <t>Hele landet</t>
  </si>
  <si>
    <t>i prosent</t>
  </si>
  <si>
    <t>Nr.</t>
  </si>
  <si>
    <t>Fylkeskommune</t>
  </si>
  <si>
    <t>Skatteutjevning (87,5 pst utjevning)</t>
  </si>
  <si>
    <t>Netto skatte-</t>
  </si>
  <si>
    <t>Endring fra i fjor</t>
  </si>
  <si>
    <t>utjevning for</t>
  </si>
  <si>
    <t xml:space="preserve">skatt </t>
  </si>
  <si>
    <t>1000 kr   1)</t>
  </si>
  <si>
    <t>kr pr innb.</t>
  </si>
  <si>
    <t>Januar</t>
  </si>
  <si>
    <t>Rogaland</t>
  </si>
  <si>
    <t>Møre og Romsdal</t>
  </si>
  <si>
    <t>Nordland</t>
  </si>
  <si>
    <t>Viken</t>
  </si>
  <si>
    <t>Innlandet</t>
  </si>
  <si>
    <t>Vestfold og Telemark</t>
  </si>
  <si>
    <t>Agder</t>
  </si>
  <si>
    <t>Vestland</t>
  </si>
  <si>
    <t>Trøndelag</t>
  </si>
  <si>
    <t>Troms og Finnmark</t>
  </si>
  <si>
    <t>Alle tall i 1000 kr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</si>
  <si>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</si>
  <si>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</si>
  <si>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</si>
  <si>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</si>
  <si>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</si>
  <si>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</si>
  <si>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</si>
  <si>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</si>
  <si>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</si>
  <si>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</si>
  <si>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</si>
  <si>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Pst-vis endring</t>
  </si>
  <si>
    <t>fra året før</t>
  </si>
  <si>
    <t>Analyse pr måned:</t>
  </si>
  <si>
    <t>Hele året</t>
  </si>
  <si>
    <t>i kr pr innb.</t>
  </si>
  <si>
    <t xml:space="preserve">Finansieringstrekk i prosent av samlet skatteinngang </t>
  </si>
  <si>
    <t>2)</t>
  </si>
  <si>
    <t>1)</t>
  </si>
  <si>
    <t>Trekk for finansiering av inntektsutjevningen - kr pr innb:</t>
  </si>
  <si>
    <t>Skatt 2022</t>
  </si>
  <si>
    <t>Anslag NB2023</t>
  </si>
  <si>
    <t>Bø*</t>
  </si>
  <si>
    <t>Korreksjon av inntektsutjevning</t>
  </si>
  <si>
    <t>for lavere skattesats formue</t>
  </si>
  <si>
    <t>Anslag Budsjettvedtak-23</t>
  </si>
  <si>
    <t>endring 22-23</t>
  </si>
  <si>
    <t>Skatter 2023</t>
  </si>
  <si>
    <t>Netto utjevn. 23</t>
  </si>
  <si>
    <t>Endring fra 2022</t>
  </si>
  <si>
    <t>Skatt 2023</t>
  </si>
  <si>
    <t>Skatt og netto skatteutjevning 2023</t>
  </si>
  <si>
    <t>2023   2)</t>
  </si>
  <si>
    <t>Folketall 1.1.2023</t>
  </si>
  <si>
    <t>1.1.2023</t>
  </si>
  <si>
    <t>Anslag NB2024</t>
  </si>
  <si>
    <t>X</t>
  </si>
  <si>
    <t>Kommuner</t>
  </si>
  <si>
    <t>Fylkeskommuner</t>
  </si>
  <si>
    <t>Kommunesektoren samlet</t>
  </si>
  <si>
    <t>Anslag RNB2023</t>
  </si>
  <si>
    <t>Jan-sept</t>
  </si>
  <si>
    <t>Utbetales/trekkes ved 10. termin rammetilskudd i november</t>
  </si>
  <si>
    <t>Jan-Sept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</si>
</sst>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 * #,##0_ ;_ * \-#,##0_ ;_ * &quot;-&quot;??_ ;_ @_ "/>
    <numFmt numFmtId="165" formatCode="&quot;kr&quot;\ #,##0.00;&quot;kr&quot;\ \-#,##0.00"/>
    <numFmt numFmtId="166" formatCode="_ * #,##0.00000000_ ;_ * \-#,##0.00000000_ ;_ * &quot;-&quot;??_ ;_ @_ "/>
    <numFmt numFmtId="167" formatCode="0.0\ %"/>
    <numFmt numFmtId="168" formatCode="_-* #,##0_-;\-* #,##0_-;_-* &quot;-&quot;??_-;_-@_-"/>
    <numFmt numFmtId="169" formatCode="&quot; &quot;#,##0.00&quot; &quot;;&quot; -&quot;#,##0.00&quot; &quot;;&quot; -&quot;00&quot; &quot;;&quot; &quot;@&quot; &quot;"/>
    <numFmt numFmtId="170" formatCode="#,##0_ ;\-#,##0\ "/>
    <numFmt numFmtId="171" formatCode="_ * #,##0.00_ ;_ * \-#,##0.00_ ;_ * &quot;-&quot;??_ ;_ @_ "/>
    <numFmt numFmtId="172" formatCode="&quot;kr&quot;\ #,##0;&quot;kr&quot;\ \-#,##0"/>
    <numFmt numFmtId="173" formatCode="0000"/>
    <numFmt numFmtId="174" formatCode="_ * #,##0.0_ ;_ * \-#,##0.0_ ;_ * &quot;-&quot;??_ ;_ @_ "/>
    <numFmt numFmtId="175" formatCode="_(* #,##0.00_);_(* \(#,##0.00\);_(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1"/>
      <color rgb="FF0070C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0"/>
      <color rgb="FFFF000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B050"/>
      <name val="Calibri"/>
      <family val="2"/>
    </font>
    <font>
      <sz val="9"/>
      <color rgb="FF00B050"/>
      <name val="Calibri"/>
      <family val="2"/>
    </font>
    <font>
      <sz val="11"/>
      <name val="Times New Roman"/>
      <family val="1"/>
    </font>
    <font>
      <i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gray0625"/>
    </fill>
    <fill>
      <patternFill patternType="gray0625"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gray0625">
        <bgColor theme="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6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rgb="FFFFFF00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" fontId="4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0" fontId="13" fillId="0" borderId="0" applyNumberFormat="0" applyBorder="0" applyProtection="0"/>
    <xf numFmtId="0" fontId="3" fillId="0" borderId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" fillId="0" borderId="0"/>
  </cellStyleXfs>
  <cellXfs count="258">
    <xf numFmtId="0" fontId="0" fillId="0" borderId="0" xfId="0"/>
    <xf numFmtId="3" fontId="0" fillId="0" borderId="0" xfId="0" applyNumberFormat="1"/>
    <xf numFmtId="0" fontId="6" fillId="0" borderId="1" xfId="2" applyFont="1" applyBorder="1" applyAlignment="1">
      <alignment horizontal="left"/>
    </xf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"/>
    </xf>
    <xf numFmtId="0" fontId="8" fillId="3" borderId="3" xfId="2" applyFont="1" applyFill="1" applyBorder="1" applyAlignment="1">
      <alignment horizontal="right"/>
    </xf>
    <xf numFmtId="0" fontId="8" fillId="3" borderId="3" xfId="2" applyFont="1" applyFill="1" applyBorder="1" applyAlignment="1">
      <alignment horizontal="center"/>
    </xf>
    <xf numFmtId="164" fontId="6" fillId="0" borderId="0" xfId="1" applyNumberFormat="1" applyFont="1"/>
    <xf numFmtId="0" fontId="9" fillId="0" borderId="0" xfId="2" applyFont="1"/>
    <xf numFmtId="0" fontId="17" fillId="0" borderId="0" xfId="2" applyFont="1" applyAlignment="1">
      <alignment horizontal="right"/>
    </xf>
    <xf numFmtId="0" fontId="14" fillId="0" borderId="0" xfId="2" applyFont="1"/>
    <xf numFmtId="0" fontId="15" fillId="0" borderId="0" xfId="2" applyFont="1"/>
    <xf numFmtId="0" fontId="18" fillId="8" borderId="0" xfId="0" applyFont="1" applyFill="1"/>
    <xf numFmtId="173" fontId="9" fillId="0" borderId="0" xfId="2" applyNumberFormat="1" applyFont="1"/>
    <xf numFmtId="0" fontId="0" fillId="8" borderId="0" xfId="0" applyFill="1"/>
    <xf numFmtId="164" fontId="16" fillId="0" borderId="0" xfId="0" applyNumberFormat="1" applyFont="1"/>
    <xf numFmtId="0" fontId="10" fillId="0" borderId="4" xfId="2" applyFont="1" applyBorder="1"/>
    <xf numFmtId="0" fontId="9" fillId="0" borderId="4" xfId="2" applyFont="1" applyBorder="1"/>
    <xf numFmtId="3" fontId="0" fillId="8" borderId="4" xfId="0" applyNumberFormat="1" applyFill="1" applyBorder="1"/>
    <xf numFmtId="1" fontId="6" fillId="0" borderId="0" xfId="9" applyNumberFormat="1" applyFont="1"/>
    <xf numFmtId="0" fontId="6" fillId="0" borderId="0" xfId="9" applyFont="1"/>
    <xf numFmtId="0" fontId="16" fillId="0" borderId="0" xfId="0" applyFont="1" applyAlignment="1">
      <alignment horizontal="center"/>
    </xf>
    <xf numFmtId="0" fontId="17" fillId="0" borderId="0" xfId="2" applyFont="1" applyAlignment="1">
      <alignment horizontal="center"/>
    </xf>
    <xf numFmtId="0" fontId="16" fillId="0" borderId="0" xfId="0" applyFont="1"/>
    <xf numFmtId="164" fontId="0" fillId="0" borderId="0" xfId="0" applyNumberFormat="1"/>
    <xf numFmtId="3" fontId="16" fillId="0" borderId="0" xfId="0" applyNumberFormat="1" applyFont="1"/>
    <xf numFmtId="0" fontId="0" fillId="0" borderId="3" xfId="0" applyBorder="1"/>
    <xf numFmtId="167" fontId="0" fillId="0" borderId="0" xfId="5" applyNumberFormat="1" applyFont="1" applyBorder="1"/>
    <xf numFmtId="3" fontId="6" fillId="0" borderId="0" xfId="11" applyNumberFormat="1" applyFont="1" applyFill="1"/>
    <xf numFmtId="0" fontId="1" fillId="0" borderId="0" xfId="0" applyFont="1"/>
    <xf numFmtId="164" fontId="19" fillId="0" borderId="5" xfId="1" applyNumberFormat="1" applyFont="1" applyBorder="1"/>
    <xf numFmtId="164" fontId="1" fillId="0" borderId="0" xfId="0" applyNumberFormat="1" applyFont="1"/>
    <xf numFmtId="0" fontId="19" fillId="0" borderId="0" xfId="0" applyFont="1"/>
    <xf numFmtId="164" fontId="19" fillId="0" borderId="0" xfId="0" applyNumberFormat="1" applyFont="1"/>
    <xf numFmtId="164" fontId="6" fillId="0" borderId="1" xfId="1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167" fontId="6" fillId="0" borderId="0" xfId="5" applyNumberFormat="1" applyFont="1"/>
    <xf numFmtId="164" fontId="6" fillId="0" borderId="0" xfId="1" applyNumberFormat="1" applyFont="1" applyBorder="1"/>
    <xf numFmtId="167" fontId="6" fillId="0" borderId="0" xfId="5" applyNumberFormat="1" applyFont="1" applyBorder="1"/>
    <xf numFmtId="164" fontId="6" fillId="0" borderId="0" xfId="11" applyNumberFormat="1" applyFont="1"/>
    <xf numFmtId="164" fontId="6" fillId="0" borderId="6" xfId="1" applyNumberFormat="1" applyFont="1" applyBorder="1"/>
    <xf numFmtId="164" fontId="6" fillId="0" borderId="0" xfId="1" applyNumberFormat="1" applyFont="1" applyFill="1" applyBorder="1"/>
    <xf numFmtId="164" fontId="21" fillId="0" borderId="0" xfId="0" applyNumberFormat="1" applyFont="1"/>
    <xf numFmtId="0" fontId="6" fillId="0" borderId="0" xfId="0" applyFont="1"/>
    <xf numFmtId="1" fontId="0" fillId="0" borderId="0" xfId="0" applyNumberFormat="1"/>
    <xf numFmtId="3" fontId="6" fillId="0" borderId="0" xfId="3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Border="1"/>
    <xf numFmtId="3" fontId="6" fillId="8" borderId="1" xfId="3" applyNumberFormat="1" applyFont="1" applyFill="1" applyBorder="1" applyAlignment="1">
      <alignment horizontal="center"/>
    </xf>
    <xf numFmtId="3" fontId="6" fillId="9" borderId="0" xfId="3" applyNumberFormat="1" applyFont="1" applyFill="1" applyBorder="1" applyAlignment="1">
      <alignment horizontal="center"/>
    </xf>
    <xf numFmtId="0" fontId="22" fillId="10" borderId="3" xfId="2" applyFont="1" applyFill="1" applyBorder="1" applyAlignment="1">
      <alignment horizontal="center"/>
    </xf>
    <xf numFmtId="164" fontId="6" fillId="0" borderId="0" xfId="7" applyNumberFormat="1" applyFont="1"/>
    <xf numFmtId="164" fontId="6" fillId="0" borderId="0" xfId="10" applyNumberFormat="1" applyFont="1"/>
    <xf numFmtId="3" fontId="6" fillId="0" borderId="0" xfId="3" applyNumberFormat="1" applyFont="1"/>
    <xf numFmtId="164" fontId="2" fillId="0" borderId="0" xfId="7" applyNumberFormat="1" applyFont="1"/>
    <xf numFmtId="174" fontId="6" fillId="0" borderId="0" xfId="7" applyNumberFormat="1" applyFont="1"/>
    <xf numFmtId="167" fontId="7" fillId="0" borderId="0" xfId="5" applyNumberFormat="1" applyFont="1" applyFill="1"/>
    <xf numFmtId="164" fontId="6" fillId="0" borderId="4" xfId="7" applyNumberFormat="1" applyFont="1" applyBorder="1"/>
    <xf numFmtId="167" fontId="6" fillId="0" borderId="4" xfId="5" applyNumberFormat="1" applyFont="1" applyBorder="1"/>
    <xf numFmtId="174" fontId="6" fillId="0" borderId="4" xfId="7" applyNumberFormat="1" applyFont="1" applyBorder="1"/>
    <xf numFmtId="3" fontId="6" fillId="0" borderId="4" xfId="3" applyNumberFormat="1" applyFont="1" applyBorder="1"/>
    <xf numFmtId="164" fontId="7" fillId="0" borderId="4" xfId="7" applyNumberFormat="1" applyFont="1" applyFill="1" applyBorder="1"/>
    <xf numFmtId="3" fontId="6" fillId="8" borderId="0" xfId="0" applyNumberFormat="1" applyFont="1" applyFill="1"/>
    <xf numFmtId="0" fontId="23" fillId="0" borderId="0" xfId="0" applyFont="1" applyAlignment="1">
      <alignment horizontal="right"/>
    </xf>
    <xf numFmtId="0" fontId="23" fillId="0" borderId="0" xfId="0" applyFont="1"/>
    <xf numFmtId="10" fontId="0" fillId="0" borderId="0" xfId="0" applyNumberFormat="1"/>
    <xf numFmtId="0" fontId="24" fillId="0" borderId="1" xfId="2" applyFont="1" applyBorder="1" applyAlignment="1">
      <alignment horizontal="left"/>
    </xf>
    <xf numFmtId="0" fontId="25" fillId="0" borderId="1" xfId="2" applyFont="1" applyBorder="1" applyAlignment="1">
      <alignment horizontal="center"/>
    </xf>
    <xf numFmtId="0" fontId="25" fillId="0" borderId="1" xfId="2" applyFont="1" applyBorder="1" applyAlignment="1">
      <alignment horizontal="center" wrapText="1"/>
    </xf>
    <xf numFmtId="3" fontId="24" fillId="2" borderId="1" xfId="3" applyNumberFormat="1" applyFont="1" applyFill="1" applyBorder="1" applyAlignment="1">
      <alignment horizontal="center"/>
    </xf>
    <xf numFmtId="3" fontId="24" fillId="0" borderId="1" xfId="3" applyNumberFormat="1" applyFont="1" applyFill="1" applyBorder="1" applyAlignment="1">
      <alignment horizontal="center"/>
    </xf>
    <xf numFmtId="164" fontId="24" fillId="0" borderId="1" xfId="1" applyNumberFormat="1" applyFont="1" applyFill="1" applyBorder="1" applyAlignment="1">
      <alignment horizontal="center"/>
    </xf>
    <xf numFmtId="3" fontId="24" fillId="2" borderId="0" xfId="3" applyNumberFormat="1" applyFont="1" applyFill="1" applyBorder="1" applyAlignment="1">
      <alignment horizontal="center"/>
    </xf>
    <xf numFmtId="164" fontId="24" fillId="0" borderId="0" xfId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Continuous"/>
    </xf>
    <xf numFmtId="3" fontId="24" fillId="0" borderId="0" xfId="3" quotePrefix="1" applyNumberFormat="1" applyFont="1" applyFill="1" applyBorder="1" applyAlignment="1">
      <alignment horizontal="center"/>
    </xf>
    <xf numFmtId="165" fontId="25" fillId="2" borderId="2" xfId="2" applyNumberFormat="1" applyFont="1" applyFill="1" applyBorder="1" applyAlignment="1">
      <alignment horizontal="left"/>
    </xf>
    <xf numFmtId="166" fontId="24" fillId="0" borderId="0" xfId="1" applyNumberFormat="1" applyFont="1" applyFill="1" applyBorder="1" applyAlignment="1">
      <alignment horizontal="center"/>
    </xf>
    <xf numFmtId="0" fontId="26" fillId="3" borderId="3" xfId="2" applyFont="1" applyFill="1" applyBorder="1" applyAlignment="1">
      <alignment horizontal="right"/>
    </xf>
    <xf numFmtId="0" fontId="26" fillId="3" borderId="3" xfId="2" applyFont="1" applyFill="1" applyBorder="1" applyAlignment="1">
      <alignment horizontal="center"/>
    </xf>
    <xf numFmtId="0" fontId="26" fillId="7" borderId="3" xfId="2" applyFont="1" applyFill="1" applyBorder="1" applyAlignment="1">
      <alignment horizontal="center"/>
    </xf>
    <xf numFmtId="0" fontId="26" fillId="4" borderId="3" xfId="2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168" fontId="24" fillId="0" borderId="0" xfId="1" applyNumberFormat="1" applyFont="1" applyBorder="1"/>
    <xf numFmtId="9" fontId="28" fillId="0" borderId="0" xfId="5" applyFont="1"/>
    <xf numFmtId="164" fontId="24" fillId="0" borderId="0" xfId="1" applyNumberFormat="1" applyFont="1"/>
    <xf numFmtId="164" fontId="28" fillId="0" borderId="0" xfId="0" applyNumberFormat="1" applyFont="1"/>
    <xf numFmtId="167" fontId="28" fillId="0" borderId="0" xfId="5" applyNumberFormat="1" applyFont="1"/>
    <xf numFmtId="170" fontId="29" fillId="0" borderId="0" xfId="1" applyNumberFormat="1" applyFont="1"/>
    <xf numFmtId="3" fontId="24" fillId="2" borderId="0" xfId="8" applyNumberFormat="1" applyFont="1" applyFill="1" applyBorder="1" applyAlignment="1" applyProtection="1">
      <alignment horizontal="right"/>
    </xf>
    <xf numFmtId="167" fontId="28" fillId="0" borderId="0" xfId="5" applyNumberFormat="1" applyFont="1" applyFill="1"/>
    <xf numFmtId="167" fontId="24" fillId="0" borderId="0" xfId="5" applyNumberFormat="1" applyFont="1" applyFill="1"/>
    <xf numFmtId="0" fontId="29" fillId="0" borderId="4" xfId="0" applyFont="1" applyBorder="1"/>
    <xf numFmtId="3" fontId="29" fillId="0" borderId="4" xfId="0" applyNumberFormat="1" applyFont="1" applyBorder="1"/>
    <xf numFmtId="168" fontId="25" fillId="0" borderId="4" xfId="1" applyNumberFormat="1" applyFont="1" applyBorder="1"/>
    <xf numFmtId="167" fontId="29" fillId="0" borderId="4" xfId="5" applyNumberFormat="1" applyFont="1" applyBorder="1"/>
    <xf numFmtId="3" fontId="25" fillId="0" borderId="4" xfId="2" applyNumberFormat="1" applyFont="1" applyBorder="1"/>
    <xf numFmtId="3" fontId="30" fillId="0" borderId="4" xfId="2" applyNumberFormat="1" applyFont="1" applyBorder="1"/>
    <xf numFmtId="164" fontId="29" fillId="0" borderId="4" xfId="0" applyNumberFormat="1" applyFont="1" applyBorder="1"/>
    <xf numFmtId="3" fontId="29" fillId="2" borderId="4" xfId="0" applyNumberFormat="1" applyFont="1" applyFill="1" applyBorder="1"/>
    <xf numFmtId="3" fontId="32" fillId="2" borderId="0" xfId="3" applyNumberFormat="1" applyFont="1" applyFill="1" applyBorder="1"/>
    <xf numFmtId="4" fontId="32" fillId="2" borderId="0" xfId="1" applyNumberFormat="1" applyFont="1" applyFill="1" applyBorder="1"/>
    <xf numFmtId="10" fontId="28" fillId="0" borderId="0" xfId="0" applyNumberFormat="1" applyFont="1"/>
    <xf numFmtId="0" fontId="33" fillId="2" borderId="0" xfId="0" applyFont="1" applyFill="1" applyAlignment="1">
      <alignment horizontal="right"/>
    </xf>
    <xf numFmtId="0" fontId="32" fillId="2" borderId="0" xfId="2" applyFont="1" applyFill="1"/>
    <xf numFmtId="167" fontId="32" fillId="2" borderId="0" xfId="5" applyNumberFormat="1" applyFont="1" applyFill="1"/>
    <xf numFmtId="0" fontId="33" fillId="2" borderId="0" xfId="0" applyFont="1" applyFill="1"/>
    <xf numFmtId="3" fontId="7" fillId="0" borderId="0" xfId="2" applyNumberFormat="1" applyFont="1" applyAlignment="1">
      <alignment horizontal="center"/>
    </xf>
    <xf numFmtId="0" fontId="7" fillId="0" borderId="3" xfId="2" applyFont="1" applyBorder="1" applyAlignment="1">
      <alignment horizontal="center"/>
    </xf>
    <xf numFmtId="3" fontId="6" fillId="8" borderId="3" xfId="3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3" xfId="2" applyFont="1" applyBorder="1"/>
    <xf numFmtId="172" fontId="6" fillId="0" borderId="3" xfId="2" applyNumberFormat="1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2" fillId="8" borderId="1" xfId="2" applyFont="1" applyFill="1" applyBorder="1" applyAlignment="1">
      <alignment horizontal="center"/>
    </xf>
    <xf numFmtId="0" fontId="6" fillId="0" borderId="1" xfId="0" applyFont="1" applyBorder="1"/>
    <xf numFmtId="0" fontId="6" fillId="9" borderId="1" xfId="0" applyFont="1" applyFill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3" fontId="6" fillId="9" borderId="9" xfId="3" applyNumberFormat="1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0" fillId="0" borderId="9" xfId="0" applyBorder="1"/>
    <xf numFmtId="167" fontId="0" fillId="0" borderId="9" xfId="5" applyNumberFormat="1" applyFont="1" applyBorder="1"/>
    <xf numFmtId="0" fontId="16" fillId="0" borderId="10" xfId="0" applyFont="1" applyBorder="1" applyAlignment="1">
      <alignment horizontal="center"/>
    </xf>
    <xf numFmtId="0" fontId="16" fillId="0" borderId="9" xfId="0" applyFont="1" applyBorder="1"/>
    <xf numFmtId="168" fontId="10" fillId="0" borderId="0" xfId="1" applyNumberFormat="1" applyFont="1" applyBorder="1"/>
    <xf numFmtId="164" fontId="16" fillId="0" borderId="4" xfId="0" applyNumberFormat="1" applyFont="1" applyBorder="1"/>
    <xf numFmtId="167" fontId="0" fillId="0" borderId="4" xfId="5" applyNumberFormat="1" applyFont="1" applyBorder="1"/>
    <xf numFmtId="0" fontId="1" fillId="0" borderId="1" xfId="0" applyFont="1" applyBorder="1" applyAlignment="1">
      <alignment horizontal="center"/>
    </xf>
    <xf numFmtId="164" fontId="6" fillId="0" borderId="1" xfId="11" applyNumberFormat="1" applyFont="1" applyBorder="1"/>
    <xf numFmtId="0" fontId="1" fillId="0" borderId="1" xfId="0" applyFont="1" applyBorder="1"/>
    <xf numFmtId="167" fontId="6" fillId="0" borderId="1" xfId="5" applyNumberFormat="1" applyFont="1" applyBorder="1"/>
    <xf numFmtId="0" fontId="7" fillId="0" borderId="3" xfId="0" applyFont="1" applyBorder="1" applyAlignment="1">
      <alignment horizontal="center"/>
    </xf>
    <xf numFmtId="164" fontId="6" fillId="0" borderId="1" xfId="1" applyNumberFormat="1" applyFont="1" applyBorder="1"/>
    <xf numFmtId="0" fontId="1" fillId="0" borderId="3" xfId="0" applyFont="1" applyBorder="1"/>
    <xf numFmtId="164" fontId="35" fillId="0" borderId="0" xfId="0" applyNumberFormat="1" applyFont="1"/>
    <xf numFmtId="3" fontId="6" fillId="0" borderId="0" xfId="1" applyNumberFormat="1" applyFont="1" applyFill="1" applyAlignment="1">
      <alignment horizontal="right"/>
    </xf>
    <xf numFmtId="164" fontId="36" fillId="0" borderId="0" xfId="11" applyNumberFormat="1" applyFont="1"/>
    <xf numFmtId="164" fontId="37" fillId="0" borderId="0" xfId="0" applyNumberFormat="1" applyFont="1"/>
    <xf numFmtId="167" fontId="36" fillId="0" borderId="0" xfId="5" applyNumberFormat="1" applyFont="1"/>
    <xf numFmtId="164" fontId="19" fillId="0" borderId="0" xfId="1" applyNumberFormat="1" applyFont="1" applyBorder="1"/>
    <xf numFmtId="164" fontId="38" fillId="0" borderId="0" xfId="1" applyNumberFormat="1" applyFont="1" applyBorder="1"/>
    <xf numFmtId="164" fontId="36" fillId="0" borderId="0" xfId="1" applyNumberFormat="1" applyFont="1"/>
    <xf numFmtId="167" fontId="1" fillId="0" borderId="0" xfId="0" applyNumberFormat="1" applyFont="1"/>
    <xf numFmtId="167" fontId="1" fillId="0" borderId="0" xfId="5" applyNumberFormat="1" applyFont="1"/>
    <xf numFmtId="167" fontId="19" fillId="0" borderId="0" xfId="5" applyNumberFormat="1" applyFont="1"/>
    <xf numFmtId="164" fontId="19" fillId="0" borderId="0" xfId="11" applyNumberFormat="1" applyFont="1"/>
    <xf numFmtId="0" fontId="39" fillId="0" borderId="0" xfId="0" applyFont="1"/>
    <xf numFmtId="3" fontId="39" fillId="0" borderId="0" xfId="0" applyNumberFormat="1" applyFont="1"/>
    <xf numFmtId="0" fontId="40" fillId="0" borderId="3" xfId="0" applyFont="1" applyBorder="1" applyAlignment="1">
      <alignment horizontal="center"/>
    </xf>
    <xf numFmtId="167" fontId="1" fillId="0" borderId="0" xfId="5" applyNumberFormat="1" applyFont="1" applyBorder="1"/>
    <xf numFmtId="10" fontId="1" fillId="0" borderId="0" xfId="5" applyNumberFormat="1" applyFont="1"/>
    <xf numFmtId="164" fontId="1" fillId="0" borderId="4" xfId="0" applyNumberFormat="1" applyFont="1" applyBorder="1"/>
    <xf numFmtId="167" fontId="1" fillId="0" borderId="4" xfId="5" applyNumberFormat="1" applyFont="1" applyBorder="1"/>
    <xf numFmtId="167" fontId="1" fillId="0" borderId="1" xfId="0" applyNumberFormat="1" applyFont="1" applyBorder="1"/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41" fillId="0" borderId="0" xfId="0" applyNumberFormat="1" applyFont="1" applyAlignment="1">
      <alignment horizontal="right"/>
    </xf>
    <xf numFmtId="164" fontId="42" fillId="0" borderId="0" xfId="11" applyNumberFormat="1" applyFont="1" applyFill="1" applyAlignment="1">
      <alignment horizontal="right"/>
    </xf>
    <xf numFmtId="164" fontId="42" fillId="0" borderId="0" xfId="0" applyNumberFormat="1" applyFont="1" applyAlignment="1">
      <alignment horizontal="right"/>
    </xf>
    <xf numFmtId="164" fontId="42" fillId="0" borderId="0" xfId="1" applyNumberFormat="1" applyFont="1" applyFill="1" applyAlignment="1">
      <alignment horizontal="right"/>
    </xf>
    <xf numFmtId="3" fontId="1" fillId="0" borderId="0" xfId="0" applyNumberFormat="1" applyFont="1"/>
    <xf numFmtId="14" fontId="7" fillId="5" borderId="0" xfId="3" quotePrefix="1" applyNumberFormat="1" applyFont="1" applyFill="1" applyBorder="1" applyAlignment="1">
      <alignment horizontal="center"/>
    </xf>
    <xf numFmtId="164" fontId="19" fillId="0" borderId="3" xfId="1" applyNumberFormat="1" applyFont="1" applyBorder="1" applyAlignment="1">
      <alignment horizontal="center"/>
    </xf>
    <xf numFmtId="0" fontId="32" fillId="2" borderId="0" xfId="0" applyFont="1" applyFill="1"/>
    <xf numFmtId="3" fontId="34" fillId="0" borderId="4" xfId="0" applyNumberFormat="1" applyFont="1" applyBorder="1"/>
    <xf numFmtId="164" fontId="6" fillId="0" borderId="0" xfId="7" applyNumberFormat="1" applyFont="1" applyBorder="1" applyProtection="1"/>
    <xf numFmtId="164" fontId="6" fillId="0" borderId="0" xfId="7" applyNumberFormat="1" applyFont="1" applyFill="1" applyBorder="1" applyAlignment="1" applyProtection="1">
      <alignment horizontal="center"/>
    </xf>
    <xf numFmtId="170" fontId="6" fillId="0" borderId="0" xfId="1" applyNumberFormat="1" applyFont="1" applyBorder="1"/>
    <xf numFmtId="164" fontId="6" fillId="0" borderId="7" xfId="1" applyNumberFormat="1" applyFont="1" applyBorder="1"/>
    <xf numFmtId="168" fontId="1" fillId="0" borderId="0" xfId="1" applyNumberFormat="1" applyFont="1"/>
    <xf numFmtId="0" fontId="20" fillId="0" borderId="12" xfId="2" applyFont="1" applyBorder="1"/>
    <xf numFmtId="3" fontId="24" fillId="0" borderId="0" xfId="3" applyNumberFormat="1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0" fontId="26" fillId="0" borderId="0" xfId="2" applyFont="1" applyAlignment="1">
      <alignment horizontal="left"/>
    </xf>
    <xf numFmtId="0" fontId="24" fillId="0" borderId="0" xfId="2" applyFont="1"/>
    <xf numFmtId="0" fontId="24" fillId="0" borderId="0" xfId="2" applyFont="1" applyAlignment="1">
      <alignment horizontal="centerContinuous"/>
    </xf>
    <xf numFmtId="49" fontId="25" fillId="0" borderId="0" xfId="2" applyNumberFormat="1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/>
    <xf numFmtId="0" fontId="24" fillId="0" borderId="0" xfId="2" applyFont="1" applyAlignment="1">
      <alignment horizontal="right"/>
    </xf>
    <xf numFmtId="0" fontId="24" fillId="0" borderId="0" xfId="2" applyFont="1" applyAlignment="1">
      <alignment horizontal="center"/>
    </xf>
    <xf numFmtId="17" fontId="25" fillId="0" borderId="0" xfId="2" applyNumberFormat="1" applyFont="1" applyAlignment="1">
      <alignment horizontal="center"/>
    </xf>
    <xf numFmtId="0" fontId="24" fillId="6" borderId="0" xfId="2" applyFont="1" applyFill="1" applyAlignment="1">
      <alignment horizontal="center"/>
    </xf>
    <xf numFmtId="0" fontId="24" fillId="0" borderId="0" xfId="4" applyFont="1" applyAlignment="1">
      <alignment horizontal="center"/>
    </xf>
    <xf numFmtId="14" fontId="27" fillId="2" borderId="0" xfId="2" applyNumberFormat="1" applyFont="1" applyFill="1" applyAlignment="1">
      <alignment horizontal="center"/>
    </xf>
    <xf numFmtId="3" fontId="24" fillId="0" borderId="0" xfId="2" applyNumberFormat="1" applyFont="1"/>
    <xf numFmtId="4" fontId="0" fillId="0" borderId="0" xfId="0" applyNumberFormat="1"/>
    <xf numFmtId="0" fontId="31" fillId="2" borderId="0" xfId="0" applyFont="1" applyFill="1" applyAlignment="1">
      <alignment horizontal="right"/>
    </xf>
    <xf numFmtId="3" fontId="0" fillId="0" borderId="9" xfId="0" applyNumberFormat="1" applyBorder="1"/>
    <xf numFmtId="0" fontId="1" fillId="5" borderId="0" xfId="0" applyFont="1" applyFill="1"/>
    <xf numFmtId="3" fontId="6" fillId="5" borderId="0" xfId="1" applyNumberFormat="1" applyFont="1" applyFill="1" applyAlignment="1">
      <alignment horizontal="right"/>
    </xf>
    <xf numFmtId="49" fontId="6" fillId="5" borderId="0" xfId="3" quotePrefix="1" applyNumberFormat="1" applyFont="1" applyFill="1" applyBorder="1" applyAlignment="1">
      <alignment horizontal="center"/>
    </xf>
    <xf numFmtId="170" fontId="29" fillId="0" borderId="0" xfId="1" applyNumberFormat="1" applyFont="1" applyFill="1"/>
    <xf numFmtId="167" fontId="11" fillId="0" borderId="0" xfId="5" applyNumberFormat="1" applyFont="1"/>
    <xf numFmtId="170" fontId="0" fillId="0" borderId="0" xfId="0" applyNumberFormat="1"/>
    <xf numFmtId="164" fontId="19" fillId="0" borderId="6" xfId="1" applyNumberFormat="1" applyFont="1" applyBorder="1"/>
    <xf numFmtId="164" fontId="6" fillId="0" borderId="1" xfId="7" applyNumberFormat="1" applyFont="1" applyBorder="1" applyProtection="1"/>
    <xf numFmtId="164" fontId="6" fillId="0" borderId="13" xfId="1" applyNumberFormat="1" applyFont="1" applyBorder="1"/>
    <xf numFmtId="164" fontId="6" fillId="0" borderId="14" xfId="7" applyNumberFormat="1" applyFont="1" applyFill="1" applyBorder="1" applyAlignment="1" applyProtection="1">
      <alignment horizontal="center"/>
    </xf>
    <xf numFmtId="164" fontId="6" fillId="0" borderId="1" xfId="7" applyNumberFormat="1" applyFont="1" applyFill="1" applyBorder="1" applyAlignment="1" applyProtection="1">
      <alignment horizontal="center"/>
    </xf>
    <xf numFmtId="164" fontId="6" fillId="0" borderId="1" xfId="1" applyNumberFormat="1" applyFont="1" applyFill="1" applyBorder="1"/>
    <xf numFmtId="0" fontId="28" fillId="0" borderId="4" xfId="0" applyFont="1" applyBorder="1"/>
    <xf numFmtId="3" fontId="0" fillId="0" borderId="4" xfId="0" applyNumberFormat="1" applyBorder="1"/>
    <xf numFmtId="0" fontId="8" fillId="12" borderId="3" xfId="2" applyFont="1" applyFill="1" applyBorder="1" applyAlignment="1">
      <alignment horizontal="center"/>
    </xf>
    <xf numFmtId="3" fontId="43" fillId="0" borderId="0" xfId="1" applyNumberFormat="1" applyFont="1"/>
    <xf numFmtId="0" fontId="34" fillId="0" borderId="1" xfId="0" applyFont="1" applyBorder="1" applyAlignment="1">
      <alignment horizontal="center"/>
    </xf>
    <xf numFmtId="0" fontId="17" fillId="12" borderId="8" xfId="2" applyFont="1" applyFill="1" applyBorder="1" applyAlignment="1">
      <alignment horizontal="center"/>
    </xf>
    <xf numFmtId="0" fontId="17" fillId="12" borderId="3" xfId="2" applyFont="1" applyFill="1" applyBorder="1" applyAlignment="1">
      <alignment horizontal="center"/>
    </xf>
    <xf numFmtId="164" fontId="7" fillId="0" borderId="0" xfId="7" applyNumberFormat="1" applyFont="1" applyFill="1"/>
    <xf numFmtId="0" fontId="26" fillId="12" borderId="3" xfId="2" applyFont="1" applyFill="1" applyBorder="1" applyAlignment="1">
      <alignment horizontal="center"/>
    </xf>
    <xf numFmtId="167" fontId="28" fillId="0" borderId="0" xfId="0" applyNumberFormat="1" applyFont="1"/>
    <xf numFmtId="167" fontId="0" fillId="0" borderId="11" xfId="5" applyNumberFormat="1" applyFont="1" applyBorder="1"/>
    <xf numFmtId="170" fontId="29" fillId="0" borderId="4" xfId="1" applyNumberFormat="1" applyFont="1" applyFill="1" applyBorder="1"/>
    <xf numFmtId="3" fontId="44" fillId="0" borderId="0" xfId="0" applyNumberFormat="1" applyFont="1"/>
    <xf numFmtId="164" fontId="0" fillId="0" borderId="4" xfId="0" applyNumberFormat="1" applyBorder="1"/>
    <xf numFmtId="3" fontId="2" fillId="0" borderId="0" xfId="7" applyNumberFormat="1" applyFont="1" applyAlignment="1">
      <alignment horizontal="right" indent="1"/>
    </xf>
    <xf numFmtId="167" fontId="6" fillId="0" borderId="0" xfId="5" applyNumberFormat="1" applyFont="1" applyFill="1" applyBorder="1"/>
    <xf numFmtId="164" fontId="1" fillId="0" borderId="0" xfId="0" applyNumberFormat="1" applyFont="1" applyAlignment="1">
      <alignment horizontal="center"/>
    </xf>
    <xf numFmtId="10" fontId="6" fillId="0" borderId="0" xfId="5" applyNumberFormat="1" applyFont="1" applyBorder="1"/>
    <xf numFmtId="164" fontId="19" fillId="0" borderId="0" xfId="5" applyNumberFormat="1" applyFont="1"/>
    <xf numFmtId="3" fontId="24" fillId="6" borderId="1" xfId="3" applyNumberFormat="1" applyFont="1" applyFill="1" applyBorder="1" applyAlignment="1">
      <alignment horizontal="center"/>
    </xf>
    <xf numFmtId="49" fontId="24" fillId="11" borderId="0" xfId="3" applyNumberFormat="1" applyFont="1" applyFill="1" applyBorder="1" applyAlignment="1">
      <alignment horizontal="center"/>
    </xf>
    <xf numFmtId="49" fontId="24" fillId="11" borderId="0" xfId="3" quotePrefix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"/>
    </xf>
    <xf numFmtId="49" fontId="24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3" fontId="24" fillId="5" borderId="1" xfId="3" applyNumberFormat="1" applyFont="1" applyFill="1" applyBorder="1" applyAlignment="1">
      <alignment horizontal="center"/>
    </xf>
    <xf numFmtId="3" fontId="24" fillId="0" borderId="1" xfId="3" applyNumberFormat="1" applyFont="1" applyBorder="1" applyAlignment="1">
      <alignment horizontal="center"/>
    </xf>
    <xf numFmtId="0" fontId="24" fillId="0" borderId="1" xfId="2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3" fontId="6" fillId="0" borderId="0" xfId="3" applyNumberFormat="1" applyFont="1" applyBorder="1" applyAlignment="1">
      <alignment horizontal="center"/>
    </xf>
    <xf numFmtId="3" fontId="6" fillId="0" borderId="0" xfId="3" quotePrefix="1" applyNumberFormat="1" applyFont="1" applyBorder="1" applyAlignment="1">
      <alignment horizontal="center"/>
    </xf>
    <xf numFmtId="3" fontId="6" fillId="0" borderId="0" xfId="2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" fontId="6" fillId="0" borderId="1" xfId="3" applyNumberFormat="1" applyFont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6" fillId="9" borderId="9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3" fontId="6" fillId="0" borderId="3" xfId="3" applyNumberFormat="1" applyFont="1" applyBorder="1" applyAlignment="1">
      <alignment horizontal="center"/>
    </xf>
    <xf numFmtId="3" fontId="6" fillId="0" borderId="3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3" fontId="6" fillId="9" borderId="8" xfId="3" applyNumberFormat="1" applyFont="1" applyFill="1" applyBorder="1" applyAlignment="1">
      <alignment horizontal="center"/>
    </xf>
    <xf numFmtId="3" fontId="6" fillId="9" borderId="3" xfId="3" applyNumberFormat="1" applyFont="1" applyFill="1" applyBorder="1" applyAlignment="1">
      <alignment horizontal="center"/>
    </xf>
    <xf numFmtId="0" fontId="34" fillId="13" borderId="1" xfId="0" applyFont="1" applyFill="1" applyBorder="1" applyAlignment="1">
      <alignment horizontal="center"/>
    </xf>
    <xf numFmtId="0" fontId="34" fillId="1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3">
    <cellStyle name="Komma" xfId="1" builtinId="3"/>
    <cellStyle name="Komma 2" xfId="7" xr:uid="{EC602C58-7580-47B2-B498-B1E97BE359C7}"/>
    <cellStyle name="Normal" xfId="0" builtinId="0"/>
    <cellStyle name="Normal 2" xfId="4" xr:uid="{00000000-0005-0000-0000-000002000000}"/>
    <cellStyle name="Normal 2 2" xfId="8" xr:uid="{9E6F5070-3409-446B-83C2-B458A4E05EA4}"/>
    <cellStyle name="Normal 3" xfId="6" xr:uid="{2059A852-F784-4533-BC28-A20721E26FCF}"/>
    <cellStyle name="Normal 9" xfId="12" xr:uid="{62AAA706-6D88-467B-AF04-F80280B3D3CE}"/>
    <cellStyle name="Normal_innutj" xfId="2" xr:uid="{00000000-0005-0000-0000-000003000000}"/>
    <cellStyle name="Normal_TABELL1" xfId="9" xr:uid="{A1C4BA26-A61B-411F-92AF-498F6E660ACA}"/>
    <cellStyle name="Prosent" xfId="5" builtinId="5"/>
    <cellStyle name="Tusenskille_innutj" xfId="3" xr:uid="{00000000-0005-0000-0000-000004000000}"/>
    <cellStyle name="Tusenskille_sammenligningskatt08okt" xfId="11" xr:uid="{C640C5B1-DD01-4EFA-A317-120298FABF41}"/>
    <cellStyle name="Tusenskille_skatt04analyserev" xfId="10" xr:uid="{D8129143-4A6A-4CA6-9202-C5BF1BB25AFB}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 Møre og Romsdal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6"/>
              <c:pt idx="0">
                <c:v>Kristiansund</c:v>
              </c:pt>
              <c:pt idx="1">
                <c:v>Molde</c:v>
              </c:pt>
              <c:pt idx="2">
                <c:v>Ålesund</c:v>
              </c:pt>
              <c:pt idx="3">
                <c:v>Vanylven</c:v>
              </c:pt>
              <c:pt idx="4">
                <c:v>Sande</c:v>
              </c:pt>
              <c:pt idx="5">
                <c:v>Herøy</c:v>
              </c:pt>
              <c:pt idx="6">
                <c:v>Ulstein</c:v>
              </c:pt>
              <c:pt idx="7">
                <c:v>Hareid</c:v>
              </c:pt>
              <c:pt idx="8">
                <c:v>Ørsta</c:v>
              </c:pt>
              <c:pt idx="9">
                <c:v>Stranda</c:v>
              </c:pt>
              <c:pt idx="10">
                <c:v>Sykkylven</c:v>
              </c:pt>
              <c:pt idx="11">
                <c:v>Sula</c:v>
              </c:pt>
              <c:pt idx="12">
                <c:v>Giske</c:v>
              </c:pt>
              <c:pt idx="13">
                <c:v>Vestnes</c:v>
              </c:pt>
              <c:pt idx="14">
                <c:v>Rauma</c:v>
              </c:pt>
              <c:pt idx="15">
                <c:v>Aukra</c:v>
              </c:pt>
              <c:pt idx="16">
                <c:v>Averøy</c:v>
              </c:pt>
              <c:pt idx="17">
                <c:v>Gjemnes</c:v>
              </c:pt>
              <c:pt idx="18">
                <c:v>Tingvoll</c:v>
              </c:pt>
              <c:pt idx="19">
                <c:v>Sunndal</c:v>
              </c:pt>
              <c:pt idx="20">
                <c:v>Surnadal</c:v>
              </c:pt>
              <c:pt idx="21">
                <c:v>Smøla</c:v>
              </c:pt>
              <c:pt idx="22">
                <c:v>Aure</c:v>
              </c:pt>
              <c:pt idx="23">
                <c:v>Volda</c:v>
              </c:pt>
              <c:pt idx="24">
                <c:v>Fjord</c:v>
              </c:pt>
              <c:pt idx="25">
                <c:v>Hustadvika</c:v>
              </c:pt>
            </c:strLit>
          </c:cat>
          <c:val>
            <c:numRef>
              <c:f>komm!$F$31:$F$56</c:f>
              <c:numCache>
                <c:formatCode>0%</c:formatCode>
                <c:ptCount val="26"/>
                <c:pt idx="0">
                  <c:v>0.848175448083614</c:v>
                </c:pt>
                <c:pt idx="1">
                  <c:v>0.91888673480147498</c:v>
                </c:pt>
                <c:pt idx="2">
                  <c:v>0.96108738799376092</c:v>
                </c:pt>
                <c:pt idx="3">
                  <c:v>0.84066967711477425</c:v>
                </c:pt>
                <c:pt idx="4">
                  <c:v>1.0055080906257108</c:v>
                </c:pt>
                <c:pt idx="5">
                  <c:v>1.005795043693881</c:v>
                </c:pt>
                <c:pt idx="6">
                  <c:v>0.91593314748903509</c:v>
                </c:pt>
                <c:pt idx="7">
                  <c:v>0.73902346885029402</c:v>
                </c:pt>
                <c:pt idx="8">
                  <c:v>0.8000832805945266</c:v>
                </c:pt>
                <c:pt idx="9">
                  <c:v>0.87722762744478722</c:v>
                </c:pt>
                <c:pt idx="10">
                  <c:v>0.74289697366638197</c:v>
                </c:pt>
                <c:pt idx="11">
                  <c:v>0.77960741266525846</c:v>
                </c:pt>
                <c:pt idx="12">
                  <c:v>0.9048883596143048</c:v>
                </c:pt>
                <c:pt idx="13">
                  <c:v>0.87231036144819263</c:v>
                </c:pt>
                <c:pt idx="14">
                  <c:v>0.87395920445140329</c:v>
                </c:pt>
                <c:pt idx="15">
                  <c:v>0.84401955788655481</c:v>
                </c:pt>
                <c:pt idx="16">
                  <c:v>0.88249445566310858</c:v>
                </c:pt>
                <c:pt idx="17">
                  <c:v>0.72662957594416244</c:v>
                </c:pt>
                <c:pt idx="18">
                  <c:v>0.74583205868220936</c:v>
                </c:pt>
                <c:pt idx="19">
                  <c:v>0.9354489987229615</c:v>
                </c:pt>
                <c:pt idx="20">
                  <c:v>0.7867480489214862</c:v>
                </c:pt>
                <c:pt idx="21">
                  <c:v>0.79093963472957129</c:v>
                </c:pt>
                <c:pt idx="22">
                  <c:v>0.85647664502097298</c:v>
                </c:pt>
                <c:pt idx="23">
                  <c:v>0.75165869484570136</c:v>
                </c:pt>
                <c:pt idx="24">
                  <c:v>0.90484240334473476</c:v>
                </c:pt>
                <c:pt idx="25">
                  <c:v>0.77975851714466393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C1-4CE3-80F6-79062E1F762B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6"/>
              <c:pt idx="0">
                <c:v>Kristiansund</c:v>
              </c:pt>
              <c:pt idx="1">
                <c:v>Molde</c:v>
              </c:pt>
              <c:pt idx="2">
                <c:v>Ålesund</c:v>
              </c:pt>
              <c:pt idx="3">
                <c:v>Vanylven</c:v>
              </c:pt>
              <c:pt idx="4">
                <c:v>Sande</c:v>
              </c:pt>
              <c:pt idx="5">
                <c:v>Herøy</c:v>
              </c:pt>
              <c:pt idx="6">
                <c:v>Ulstein</c:v>
              </c:pt>
              <c:pt idx="7">
                <c:v>Hareid</c:v>
              </c:pt>
              <c:pt idx="8">
                <c:v>Ørsta</c:v>
              </c:pt>
              <c:pt idx="9">
                <c:v>Stranda</c:v>
              </c:pt>
              <c:pt idx="10">
                <c:v>Sykkylven</c:v>
              </c:pt>
              <c:pt idx="11">
                <c:v>Sula</c:v>
              </c:pt>
              <c:pt idx="12">
                <c:v>Giske</c:v>
              </c:pt>
              <c:pt idx="13">
                <c:v>Vestnes</c:v>
              </c:pt>
              <c:pt idx="14">
                <c:v>Rauma</c:v>
              </c:pt>
              <c:pt idx="15">
                <c:v>Aukra</c:v>
              </c:pt>
              <c:pt idx="16">
                <c:v>Averøy</c:v>
              </c:pt>
              <c:pt idx="17">
                <c:v>Gjemnes</c:v>
              </c:pt>
              <c:pt idx="18">
                <c:v>Tingvoll</c:v>
              </c:pt>
              <c:pt idx="19">
                <c:v>Sunndal</c:v>
              </c:pt>
              <c:pt idx="20">
                <c:v>Surnadal</c:v>
              </c:pt>
              <c:pt idx="21">
                <c:v>Smøla</c:v>
              </c:pt>
              <c:pt idx="22">
                <c:v>Aure</c:v>
              </c:pt>
              <c:pt idx="23">
                <c:v>Volda</c:v>
              </c:pt>
              <c:pt idx="24">
                <c:v>Fjord</c:v>
              </c:pt>
              <c:pt idx="25">
                <c:v>Hustadvika</c:v>
              </c:pt>
            </c:strLit>
          </c:cat>
          <c:val>
            <c:numRef>
              <c:f>komm!$P$31:$P$56</c:f>
              <c:numCache>
                <c:formatCode>0.0\ %</c:formatCode>
                <c:ptCount val="26"/>
                <c:pt idx="0">
                  <c:v>0.94343979869234085</c:v>
                </c:pt>
                <c:pt idx="1">
                  <c:v>0.95355939951629431</c:v>
                </c:pt>
                <c:pt idx="2">
                  <c:v>0.97043966079320831</c:v>
                </c:pt>
                <c:pt idx="3">
                  <c:v>0.94306451014389892</c:v>
                </c:pt>
                <c:pt idx="4">
                  <c:v>0.98005852229987511</c:v>
                </c:pt>
                <c:pt idx="5">
                  <c:v>0.98832272307325653</c:v>
                </c:pt>
                <c:pt idx="6">
                  <c:v>0.95237796459131807</c:v>
                </c:pt>
                <c:pt idx="7">
                  <c:v>0.93798219973067487</c:v>
                </c:pt>
                <c:pt idx="8">
                  <c:v>0.94103519031788663</c:v>
                </c:pt>
                <c:pt idx="9">
                  <c:v>0.9448924076603995</c:v>
                </c:pt>
                <c:pt idx="10">
                  <c:v>0.93817587497147925</c:v>
                </c:pt>
                <c:pt idx="11">
                  <c:v>0.94001139692142288</c:v>
                </c:pt>
                <c:pt idx="12">
                  <c:v>0.94796004944142598</c:v>
                </c:pt>
                <c:pt idx="13">
                  <c:v>0.94464654436056972</c:v>
                </c:pt>
                <c:pt idx="14">
                  <c:v>0.94472898651073034</c:v>
                </c:pt>
                <c:pt idx="15">
                  <c:v>0.94323200418248776</c:v>
                </c:pt>
                <c:pt idx="16">
                  <c:v>0.9451557490713155</c:v>
                </c:pt>
                <c:pt idx="17">
                  <c:v>0.93736250508536834</c:v>
                </c:pt>
                <c:pt idx="18">
                  <c:v>0.9383226292222705</c:v>
                </c:pt>
                <c:pt idx="19">
                  <c:v>0.96018430508488883</c:v>
                </c:pt>
                <c:pt idx="20">
                  <c:v>0.94036842873423432</c:v>
                </c:pt>
                <c:pt idx="21">
                  <c:v>0.94057800802463865</c:v>
                </c:pt>
                <c:pt idx="22">
                  <c:v>0.9438548585392087</c:v>
                </c:pt>
                <c:pt idx="23">
                  <c:v>0.93861396103044514</c:v>
                </c:pt>
                <c:pt idx="24">
                  <c:v>0.94794166693359805</c:v>
                </c:pt>
                <c:pt idx="25">
                  <c:v>0.94001895214539333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1-4CE3-80F6-79062E1F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Troms og Finnmark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39"/>
              <c:pt idx="0">
                <c:v>Tromsø</c:v>
              </c:pt>
              <c:pt idx="1">
                <c:v>Harstad</c:v>
              </c:pt>
              <c:pt idx="2">
                <c:v>Alta</c:v>
              </c:pt>
              <c:pt idx="3">
                <c:v>Vardø</c:v>
              </c:pt>
              <c:pt idx="4">
                <c:v>Vadsø</c:v>
              </c:pt>
              <c:pt idx="5">
                <c:v>Hammerfest</c:v>
              </c:pt>
              <c:pt idx="6">
                <c:v>Kvæfjord</c:v>
              </c:pt>
              <c:pt idx="7">
                <c:v>Tjeldsund</c:v>
              </c:pt>
              <c:pt idx="8">
                <c:v>Ibestad</c:v>
              </c:pt>
              <c:pt idx="9">
                <c:v>Gratangen</c:v>
              </c:pt>
              <c:pt idx="10">
                <c:v>Lavangen</c:v>
              </c:pt>
              <c:pt idx="11">
                <c:v>Bardu</c:v>
              </c:pt>
              <c:pt idx="12">
                <c:v>Salangen</c:v>
              </c:pt>
              <c:pt idx="13">
                <c:v>Målselv</c:v>
              </c:pt>
              <c:pt idx="14">
                <c:v>Sørreisa</c:v>
              </c:pt>
              <c:pt idx="15">
                <c:v>Dyrøy</c:v>
              </c:pt>
              <c:pt idx="16">
                <c:v>Senja</c:v>
              </c:pt>
              <c:pt idx="17">
                <c:v>Balsfjord</c:v>
              </c:pt>
              <c:pt idx="18">
                <c:v>Karlsøy</c:v>
              </c:pt>
              <c:pt idx="19">
                <c:v>Lyngen</c:v>
              </c:pt>
              <c:pt idx="20">
                <c:v>Storfjord</c:v>
              </c:pt>
              <c:pt idx="21">
                <c:v>Kåfjord</c:v>
              </c:pt>
              <c:pt idx="22">
                <c:v>Skjervøy</c:v>
              </c:pt>
              <c:pt idx="23">
                <c:v>Nordreisa</c:v>
              </c:pt>
              <c:pt idx="24">
                <c:v>Kvænangen</c:v>
              </c:pt>
              <c:pt idx="25">
                <c:v>Kautokeino</c:v>
              </c:pt>
              <c:pt idx="26">
                <c:v>Loppa</c:v>
              </c:pt>
              <c:pt idx="27">
                <c:v>Hasvik</c:v>
              </c:pt>
              <c:pt idx="28">
                <c:v>Måsøy</c:v>
              </c:pt>
              <c:pt idx="29">
                <c:v>Nordkapp</c:v>
              </c:pt>
              <c:pt idx="30">
                <c:v>Porsanger</c:v>
              </c:pt>
              <c:pt idx="31">
                <c:v>Karasjok</c:v>
              </c:pt>
              <c:pt idx="32">
                <c:v>Lebesby</c:v>
              </c:pt>
              <c:pt idx="33">
                <c:v>Gamvik</c:v>
              </c:pt>
              <c:pt idx="34">
                <c:v>Berlevåg</c:v>
              </c:pt>
              <c:pt idx="35">
                <c:v>Tana</c:v>
              </c:pt>
              <c:pt idx="36">
                <c:v>Nesseby</c:v>
              </c:pt>
              <c:pt idx="37">
                <c:v>Båtsfjord</c:v>
              </c:pt>
              <c:pt idx="38">
                <c:v>Sør-Varanger</c:v>
              </c:pt>
            </c:strLit>
          </c:cat>
          <c:val>
            <c:numRef>
              <c:f>komm!$F$324:$F$362</c:f>
              <c:numCache>
                <c:formatCode>0%</c:formatCode>
                <c:ptCount val="39"/>
                <c:pt idx="0">
                  <c:v>0.94864897502393419</c:v>
                </c:pt>
                <c:pt idx="1">
                  <c:v>0.85344202428428029</c:v>
                </c:pt>
                <c:pt idx="2">
                  <c:v>0.85468822077839268</c:v>
                </c:pt>
                <c:pt idx="3">
                  <c:v>0.73162746117782429</c:v>
                </c:pt>
                <c:pt idx="4">
                  <c:v>0.80624856517565924</c:v>
                </c:pt>
                <c:pt idx="5">
                  <c:v>0.91950542568415172</c:v>
                </c:pt>
                <c:pt idx="6">
                  <c:v>0.67624796457979763</c:v>
                </c:pt>
                <c:pt idx="7">
                  <c:v>0.7764341889239782</c:v>
                </c:pt>
                <c:pt idx="8">
                  <c:v>0.92534410996092009</c:v>
                </c:pt>
                <c:pt idx="9">
                  <c:v>0.95947360287229444</c:v>
                </c:pt>
                <c:pt idx="10">
                  <c:v>0.5741347381975086</c:v>
                </c:pt>
                <c:pt idx="11">
                  <c:v>0.93469369916663592</c:v>
                </c:pt>
                <c:pt idx="12">
                  <c:v>0.73634819087605685</c:v>
                </c:pt>
                <c:pt idx="13">
                  <c:v>0.84073909537402902</c:v>
                </c:pt>
                <c:pt idx="14">
                  <c:v>0.77565711195537124</c:v>
                </c:pt>
                <c:pt idx="15">
                  <c:v>0.67209110016858198</c:v>
                </c:pt>
                <c:pt idx="16">
                  <c:v>0.85627671955200657</c:v>
                </c:pt>
                <c:pt idx="17">
                  <c:v>0.70582132283767818</c:v>
                </c:pt>
                <c:pt idx="18">
                  <c:v>0.81123312668433689</c:v>
                </c:pt>
                <c:pt idx="19">
                  <c:v>0.69351926080722781</c:v>
                </c:pt>
                <c:pt idx="20">
                  <c:v>0.75395366447071788</c:v>
                </c:pt>
                <c:pt idx="21">
                  <c:v>0.69352488629053854</c:v>
                </c:pt>
                <c:pt idx="22">
                  <c:v>0.73841170599708106</c:v>
                </c:pt>
                <c:pt idx="23">
                  <c:v>0.74713336329318558</c:v>
                </c:pt>
                <c:pt idx="24">
                  <c:v>0.76239425601710364</c:v>
                </c:pt>
                <c:pt idx="25">
                  <c:v>0.58679296987900909</c:v>
                </c:pt>
                <c:pt idx="26">
                  <c:v>0.73871489588376194</c:v>
                </c:pt>
                <c:pt idx="27">
                  <c:v>0.73733133052123789</c:v>
                </c:pt>
                <c:pt idx="28">
                  <c:v>0.8818088960695597</c:v>
                </c:pt>
                <c:pt idx="29">
                  <c:v>0.87521567916322807</c:v>
                </c:pt>
                <c:pt idx="30">
                  <c:v>0.78343896754565123</c:v>
                </c:pt>
                <c:pt idx="31">
                  <c:v>0.70274979265908377</c:v>
                </c:pt>
                <c:pt idx="32">
                  <c:v>0.8750413288543103</c:v>
                </c:pt>
                <c:pt idx="33">
                  <c:v>0.71959493868272439</c:v>
                </c:pt>
                <c:pt idx="34">
                  <c:v>0.82217457841571195</c:v>
                </c:pt>
                <c:pt idx="35">
                  <c:v>0.75692614526789836</c:v>
                </c:pt>
                <c:pt idx="36">
                  <c:v>0.73544683813013123</c:v>
                </c:pt>
                <c:pt idx="37">
                  <c:v>0.80675408722696451</c:v>
                </c:pt>
                <c:pt idx="38">
                  <c:v>0.80575992323413403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B-494A-B013-D431B8D4DEB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39"/>
              <c:pt idx="0">
                <c:v>Tromsø</c:v>
              </c:pt>
              <c:pt idx="1">
                <c:v>Harstad</c:v>
              </c:pt>
              <c:pt idx="2">
                <c:v>Alta</c:v>
              </c:pt>
              <c:pt idx="3">
                <c:v>Vardø</c:v>
              </c:pt>
              <c:pt idx="4">
                <c:v>Vadsø</c:v>
              </c:pt>
              <c:pt idx="5">
                <c:v>Hammerfest</c:v>
              </c:pt>
              <c:pt idx="6">
                <c:v>Kvæfjord</c:v>
              </c:pt>
              <c:pt idx="7">
                <c:v>Tjeldsund</c:v>
              </c:pt>
              <c:pt idx="8">
                <c:v>Ibestad</c:v>
              </c:pt>
              <c:pt idx="9">
                <c:v>Gratangen</c:v>
              </c:pt>
              <c:pt idx="10">
                <c:v>Lavangen</c:v>
              </c:pt>
              <c:pt idx="11">
                <c:v>Bardu</c:v>
              </c:pt>
              <c:pt idx="12">
                <c:v>Salangen</c:v>
              </c:pt>
              <c:pt idx="13">
                <c:v>Målselv</c:v>
              </c:pt>
              <c:pt idx="14">
                <c:v>Sørreisa</c:v>
              </c:pt>
              <c:pt idx="15">
                <c:v>Dyrøy</c:v>
              </c:pt>
              <c:pt idx="16">
                <c:v>Senja</c:v>
              </c:pt>
              <c:pt idx="17">
                <c:v>Balsfjord</c:v>
              </c:pt>
              <c:pt idx="18">
                <c:v>Karlsøy</c:v>
              </c:pt>
              <c:pt idx="19">
                <c:v>Lyngen</c:v>
              </c:pt>
              <c:pt idx="20">
                <c:v>Storfjord</c:v>
              </c:pt>
              <c:pt idx="21">
                <c:v>Kåfjord</c:v>
              </c:pt>
              <c:pt idx="22">
                <c:v>Skjervøy</c:v>
              </c:pt>
              <c:pt idx="23">
                <c:v>Nordreisa</c:v>
              </c:pt>
              <c:pt idx="24">
                <c:v>Kvænangen</c:v>
              </c:pt>
              <c:pt idx="25">
                <c:v>Kautokeino</c:v>
              </c:pt>
              <c:pt idx="26">
                <c:v>Loppa</c:v>
              </c:pt>
              <c:pt idx="27">
                <c:v>Hasvik</c:v>
              </c:pt>
              <c:pt idx="28">
                <c:v>Måsøy</c:v>
              </c:pt>
              <c:pt idx="29">
                <c:v>Nordkapp</c:v>
              </c:pt>
              <c:pt idx="30">
                <c:v>Porsanger</c:v>
              </c:pt>
              <c:pt idx="31">
                <c:v>Karasjok</c:v>
              </c:pt>
              <c:pt idx="32">
                <c:v>Lebesby</c:v>
              </c:pt>
              <c:pt idx="33">
                <c:v>Gamvik</c:v>
              </c:pt>
              <c:pt idx="34">
                <c:v>Berlevåg</c:v>
              </c:pt>
              <c:pt idx="35">
                <c:v>Tana</c:v>
              </c:pt>
              <c:pt idx="36">
                <c:v>Nesseby</c:v>
              </c:pt>
              <c:pt idx="37">
                <c:v>Båtsfjord</c:v>
              </c:pt>
              <c:pt idx="38">
                <c:v>Sør-Varanger</c:v>
              </c:pt>
            </c:strLit>
          </c:cat>
          <c:val>
            <c:numRef>
              <c:f>komm!$P$324:$P$362</c:f>
              <c:numCache>
                <c:formatCode>0.0\ %</c:formatCode>
                <c:ptCount val="39"/>
                <c:pt idx="0">
                  <c:v>0.96546429560527791</c:v>
                </c:pt>
                <c:pt idx="1">
                  <c:v>0.94370312750237406</c:v>
                </c:pt>
                <c:pt idx="2">
                  <c:v>0.94376543732707963</c:v>
                </c:pt>
                <c:pt idx="3">
                  <c:v>0.93761239934705132</c:v>
                </c:pt>
                <c:pt idx="4">
                  <c:v>0.94134345454694313</c:v>
                </c:pt>
                <c:pt idx="5">
                  <c:v>0.95380687586936486</c:v>
                </c:pt>
                <c:pt idx="6">
                  <c:v>0.93484342451715008</c:v>
                </c:pt>
                <c:pt idx="7">
                  <c:v>0.93985273573435901</c:v>
                </c:pt>
                <c:pt idx="8">
                  <c:v>0.95614234958007194</c:v>
                </c:pt>
                <c:pt idx="9">
                  <c:v>0.96979414674462183</c:v>
                </c:pt>
                <c:pt idx="10">
                  <c:v>0.92973776319803558</c:v>
                </c:pt>
                <c:pt idx="11">
                  <c:v>0.95988218526235847</c:v>
                </c:pt>
                <c:pt idx="12">
                  <c:v>0.93784843583196287</c:v>
                </c:pt>
                <c:pt idx="13">
                  <c:v>0.94306798105686163</c:v>
                </c:pt>
                <c:pt idx="14">
                  <c:v>0.93981388188592863</c:v>
                </c:pt>
                <c:pt idx="15">
                  <c:v>0.93463558129658919</c:v>
                </c:pt>
                <c:pt idx="16">
                  <c:v>0.94384486226576048</c:v>
                </c:pt>
                <c:pt idx="17">
                  <c:v>0.93632209243004405</c:v>
                </c:pt>
                <c:pt idx="18">
                  <c:v>0.94159268262237694</c:v>
                </c:pt>
                <c:pt idx="19">
                  <c:v>0.93570698932852125</c:v>
                </c:pt>
                <c:pt idx="20">
                  <c:v>0.93872870951169596</c:v>
                </c:pt>
                <c:pt idx="21">
                  <c:v>0.9357072706026871</c:v>
                </c:pt>
                <c:pt idx="22">
                  <c:v>0.9379516115880141</c:v>
                </c:pt>
                <c:pt idx="23">
                  <c:v>0.93838769445281944</c:v>
                </c:pt>
                <c:pt idx="24">
                  <c:v>0.93915073908901536</c:v>
                </c:pt>
                <c:pt idx="25">
                  <c:v>0.93037067478211044</c:v>
                </c:pt>
                <c:pt idx="26">
                  <c:v>0.93796677108234816</c:v>
                </c:pt>
                <c:pt idx="27">
                  <c:v>0.93789759281422203</c:v>
                </c:pt>
                <c:pt idx="28">
                  <c:v>0.94512147109163813</c:v>
                </c:pt>
                <c:pt idx="29">
                  <c:v>0.94479181024632164</c:v>
                </c:pt>
                <c:pt idx="30">
                  <c:v>0.94020297466544256</c:v>
                </c:pt>
                <c:pt idx="31">
                  <c:v>0.93616851592111416</c:v>
                </c:pt>
                <c:pt idx="32">
                  <c:v>0.94478309273087557</c:v>
                </c:pt>
                <c:pt idx="33">
                  <c:v>0.93701077322229642</c:v>
                </c:pt>
                <c:pt idx="34">
                  <c:v>0.94213975520894566</c:v>
                </c:pt>
                <c:pt idx="35">
                  <c:v>0.93887733355155489</c:v>
                </c:pt>
                <c:pt idx="36">
                  <c:v>0.93780336819466659</c:v>
                </c:pt>
                <c:pt idx="37">
                  <c:v>0.94136873064950832</c:v>
                </c:pt>
                <c:pt idx="38">
                  <c:v>0.94131902244986676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B-494A-B013-D431B8D4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tabellalle!$C$24:$C$38</c:f>
              <c:numCache>
                <c:formatCode>0.0\ %</c:formatCode>
                <c:ptCount val="15"/>
                <c:pt idx="0">
                  <c:v>0.19071798478692495</c:v>
                </c:pt>
                <c:pt idx="1">
                  <c:v>0.18706135092763768</c:v>
                </c:pt>
                <c:pt idx="2">
                  <c:v>8.88802359492845E-2</c:v>
                </c:pt>
                <c:pt idx="3">
                  <c:v>9.3784666680478412E-2</c:v>
                </c:pt>
                <c:pt idx="4">
                  <c:v>0.12414225621717354</c:v>
                </c:pt>
                <c:pt idx="5">
                  <c:v>0.13394565487367316</c:v>
                </c:pt>
                <c:pt idx="6">
                  <c:v>0.10559415528621811</c:v>
                </c:pt>
                <c:pt idx="7">
                  <c:v>0.11626707417611175</c:v>
                </c:pt>
                <c:pt idx="8">
                  <c:v>0.10022929644670268</c:v>
                </c:pt>
                <c:pt idx="9">
                  <c:v>9.7573009392194932E-2</c:v>
                </c:pt>
                <c:pt idx="10">
                  <c:v>0.13610393658121803</c:v>
                </c:pt>
                <c:pt idx="11">
                  <c:v>0.12700596682061102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F-4BC9-8558-D81A8629BDC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tabellalle!$D$24:$D$38</c:f>
              <c:numCache>
                <c:formatCode>0.0\ %</c:formatCode>
                <c:ptCount val="15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6">
                  <c:v>2.3955005745479464E-2</c:v>
                </c:pt>
                <c:pt idx="7">
                  <c:v>9.774844077562423E-3</c:v>
                </c:pt>
                <c:pt idx="8">
                  <c:v>9.10309959763843E-3</c:v>
                </c:pt>
                <c:pt idx="12">
                  <c:v>-9.0983014273880544E-2</c:v>
                </c:pt>
                <c:pt idx="13">
                  <c:v>-9.1096216887295994E-2</c:v>
                </c:pt>
                <c:pt idx="14">
                  <c:v>-7.3309822267459399E-2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F-4BC9-8558-D81A8629B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fylkeskommunene.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tabellalle!$G$24:$G$38</c:f>
              <c:numCache>
                <c:formatCode>0.0\ %</c:formatCode>
                <c:ptCount val="15"/>
                <c:pt idx="0">
                  <c:v>0.21789441089515518</c:v>
                </c:pt>
                <c:pt idx="1">
                  <c:v>0.21441677471374504</c:v>
                </c:pt>
                <c:pt idx="2">
                  <c:v>7.772182725496124E-2</c:v>
                </c:pt>
                <c:pt idx="3">
                  <c:v>8.3334625997186745E-2</c:v>
                </c:pt>
                <c:pt idx="4">
                  <c:v>0.10399978749305865</c:v>
                </c:pt>
                <c:pt idx="5">
                  <c:v>0.11344475619176839</c:v>
                </c:pt>
                <c:pt idx="6">
                  <c:v>8.2000718368055961E-2</c:v>
                </c:pt>
                <c:pt idx="7">
                  <c:v>9.3629953338264668E-2</c:v>
                </c:pt>
                <c:pt idx="8">
                  <c:v>7.5351622284985556E-2</c:v>
                </c:pt>
                <c:pt idx="9">
                  <c:v>7.3429833028006611E-2</c:v>
                </c:pt>
                <c:pt idx="10">
                  <c:v>0.11056539758734973</c:v>
                </c:pt>
                <c:pt idx="11">
                  <c:v>0.10162638708359681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F-47D5-ACC9-418D26704D2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tabellalle!$H$24:$H$38</c:f>
              <c:numCache>
                <c:formatCode>0.0\ %</c:formatCode>
                <c:ptCount val="15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6">
                  <c:v>7.7607711030431839E-3</c:v>
                </c:pt>
                <c:pt idx="7">
                  <c:v>-6.7859947240014526E-3</c:v>
                </c:pt>
                <c:pt idx="8">
                  <c:v>-6.2789492700951292E-3</c:v>
                </c:pt>
                <c:pt idx="12">
                  <c:v>-9.4506949272057647E-2</c:v>
                </c:pt>
                <c:pt idx="13">
                  <c:v>-9.6414431535053302E-2</c:v>
                </c:pt>
                <c:pt idx="14">
                  <c:v>-9.194867894286346E-2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F-47D5-ACC9-418D26704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Skatteinngang - kommunene. Akkumulert endring fra året før i prosent.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2022-2023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tabellalle!$D$24:$D$39</c:f>
              <c:numCache>
                <c:formatCode>0.0\ %</c:formatCode>
                <c:ptCount val="16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6">
                  <c:v>2.3955005745479464E-2</c:v>
                </c:pt>
                <c:pt idx="7">
                  <c:v>9.774844077562423E-3</c:v>
                </c:pt>
                <c:pt idx="8">
                  <c:v>9.10309959763843E-3</c:v>
                </c:pt>
                <c:pt idx="12">
                  <c:v>-9.0983014273880544E-2</c:v>
                </c:pt>
                <c:pt idx="13">
                  <c:v>-9.1096216887295994E-2</c:v>
                </c:pt>
                <c:pt idx="14">
                  <c:v>-7.3309822267459399E-2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62D-B832-01CBDA7CF2CC}"/>
            </c:ext>
          </c:extLst>
        </c:ser>
        <c:ser>
          <c:idx val="1"/>
          <c:order val="1"/>
          <c:tx>
            <c:v>2021-2022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E7-462D-B832-01CBDA7CF2C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E7-462D-B832-01CBDA7CF2C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9A-4D9C-B79A-6F5C733A3C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tabellalle!$C$24:$C$39</c:f>
              <c:numCache>
                <c:formatCode>0.0\ %</c:formatCode>
                <c:ptCount val="16"/>
                <c:pt idx="0">
                  <c:v>0.19071798478692495</c:v>
                </c:pt>
                <c:pt idx="1">
                  <c:v>0.18706135092763768</c:v>
                </c:pt>
                <c:pt idx="2">
                  <c:v>8.88802359492845E-2</c:v>
                </c:pt>
                <c:pt idx="3">
                  <c:v>9.3784666680478412E-2</c:v>
                </c:pt>
                <c:pt idx="4">
                  <c:v>0.12414225621717354</c:v>
                </c:pt>
                <c:pt idx="5">
                  <c:v>0.13394565487367316</c:v>
                </c:pt>
                <c:pt idx="6">
                  <c:v>0.10559415528621811</c:v>
                </c:pt>
                <c:pt idx="7">
                  <c:v>0.11626707417611175</c:v>
                </c:pt>
                <c:pt idx="8">
                  <c:v>0.10022929644670268</c:v>
                </c:pt>
                <c:pt idx="9">
                  <c:v>9.7573009392194932E-2</c:v>
                </c:pt>
                <c:pt idx="10">
                  <c:v>0.13610393658121803</c:v>
                </c:pt>
                <c:pt idx="11">
                  <c:v>0.12700596682061102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E7-462D-B832-01CBDA7CF2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2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Skatteinngang</a:t>
            </a:r>
            <a:r>
              <a:rPr lang="nb-NO" sz="1200" b="1" baseline="0"/>
              <a:t> - fylkeskommunene. Akkumulert endring fra året før i prosent.</a:t>
            </a:r>
            <a:endParaRPr lang="nb-N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2021-2022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55-4A6F-8BAB-7EBAD223D404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55-4A6F-8BAB-7EBAD223D404}"/>
              </c:ext>
            </c:extLst>
          </c:dPt>
          <c:dPt>
            <c:idx val="1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55-4A6F-8BAB-7EBAD223D404}"/>
              </c:ext>
            </c:extLst>
          </c:dPt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tabellalle!$G$24:$G$39</c:f>
              <c:numCache>
                <c:formatCode>0.0\ %</c:formatCode>
                <c:ptCount val="16"/>
                <c:pt idx="0">
                  <c:v>0.21789441089515518</c:v>
                </c:pt>
                <c:pt idx="1">
                  <c:v>0.21441677471374504</c:v>
                </c:pt>
                <c:pt idx="2">
                  <c:v>7.772182725496124E-2</c:v>
                </c:pt>
                <c:pt idx="3">
                  <c:v>8.3334625997186745E-2</c:v>
                </c:pt>
                <c:pt idx="4">
                  <c:v>0.10399978749305865</c:v>
                </c:pt>
                <c:pt idx="5">
                  <c:v>0.11344475619176839</c:v>
                </c:pt>
                <c:pt idx="6">
                  <c:v>8.2000718368055961E-2</c:v>
                </c:pt>
                <c:pt idx="7">
                  <c:v>9.3629953338264668E-2</c:v>
                </c:pt>
                <c:pt idx="8">
                  <c:v>7.5351622284985556E-2</c:v>
                </c:pt>
                <c:pt idx="9">
                  <c:v>7.3429833028006611E-2</c:v>
                </c:pt>
                <c:pt idx="10">
                  <c:v>0.11056539758734973</c:v>
                </c:pt>
                <c:pt idx="11">
                  <c:v>0.10162638708359681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E-4104-BB67-50E50D1AB65B}"/>
            </c:ext>
          </c:extLst>
        </c:ser>
        <c:ser>
          <c:idx val="1"/>
          <c:order val="1"/>
          <c:tx>
            <c:v>2022-2023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tabellalle!$H$24:$H$39</c:f>
              <c:numCache>
                <c:formatCode>0.0\ %</c:formatCode>
                <c:ptCount val="16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6">
                  <c:v>7.7607711030431839E-3</c:v>
                </c:pt>
                <c:pt idx="7">
                  <c:v>-6.7859947240014526E-3</c:v>
                </c:pt>
                <c:pt idx="8">
                  <c:v>-6.2789492700951292E-3</c:v>
                </c:pt>
                <c:pt idx="12">
                  <c:v>-9.4506949272057647E-2</c:v>
                </c:pt>
                <c:pt idx="13">
                  <c:v>-9.6414431535053302E-2</c:v>
                </c:pt>
                <c:pt idx="14">
                  <c:v>-9.194867894286346E-2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5E-4104-BB67-50E50D1AB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0.0\ 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25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Rogaland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komm!$F$8:$F$30</c:f>
              <c:numCache>
                <c:formatCode>0%</c:formatCode>
                <c:ptCount val="23"/>
                <c:pt idx="0">
                  <c:v>0.93493245316004148</c:v>
                </c:pt>
                <c:pt idx="1">
                  <c:v>1.2655018614855869</c:v>
                </c:pt>
                <c:pt idx="2">
                  <c:v>0.98557816550910982</c:v>
                </c:pt>
                <c:pt idx="3">
                  <c:v>0.98191425909302632</c:v>
                </c:pt>
                <c:pt idx="4">
                  <c:v>0.82303937734692356</c:v>
                </c:pt>
                <c:pt idx="5">
                  <c:v>0.87001516109469312</c:v>
                </c:pt>
                <c:pt idx="6">
                  <c:v>0.88834815964530978</c:v>
                </c:pt>
                <c:pt idx="7">
                  <c:v>0.80973286022016655</c:v>
                </c:pt>
                <c:pt idx="8">
                  <c:v>0.92124828634685996</c:v>
                </c:pt>
                <c:pt idx="9">
                  <c:v>0.97346139352942751</c:v>
                </c:pt>
                <c:pt idx="10">
                  <c:v>0.82883817344667488</c:v>
                </c:pt>
                <c:pt idx="11">
                  <c:v>1.2420581896130001</c:v>
                </c:pt>
                <c:pt idx="12">
                  <c:v>1.0524320089250025</c:v>
                </c:pt>
                <c:pt idx="13">
                  <c:v>0.85546360291570334</c:v>
                </c:pt>
                <c:pt idx="14">
                  <c:v>1.1822304367628471</c:v>
                </c:pt>
                <c:pt idx="15">
                  <c:v>1.2396677450724136</c:v>
                </c:pt>
                <c:pt idx="16">
                  <c:v>0.94313643340543496</c:v>
                </c:pt>
                <c:pt idx="17">
                  <c:v>0.89466592118679944</c:v>
                </c:pt>
                <c:pt idx="18">
                  <c:v>0.88850839131173376</c:v>
                </c:pt>
                <c:pt idx="19">
                  <c:v>0.87525297481255404</c:v>
                </c:pt>
                <c:pt idx="20">
                  <c:v>0.83759738410772999</c:v>
                </c:pt>
                <c:pt idx="21">
                  <c:v>0.95153910216033</c:v>
                </c:pt>
                <c:pt idx="22">
                  <c:v>1.0871797670910872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B-49EC-8EAF-B9DEE56447C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komm!$P$8:$P$30</c:f>
              <c:numCache>
                <c:formatCode>0.0\ %</c:formatCode>
                <c:ptCount val="23"/>
                <c:pt idx="0">
                  <c:v>0.95997768685972074</c:v>
                </c:pt>
                <c:pt idx="1">
                  <c:v>1.092205450189939</c:v>
                </c:pt>
                <c:pt idx="2">
                  <c:v>0.98023597179934796</c:v>
                </c:pt>
                <c:pt idx="3">
                  <c:v>0.97877040923291481</c:v>
                </c:pt>
                <c:pt idx="4">
                  <c:v>0.9421829951555063</c:v>
                </c:pt>
                <c:pt idx="5">
                  <c:v>0.94453178434289475</c:v>
                </c:pt>
                <c:pt idx="6">
                  <c:v>0.94544843427042558</c:v>
                </c:pt>
                <c:pt idx="7">
                  <c:v>0.94151766929916836</c:v>
                </c:pt>
                <c:pt idx="8">
                  <c:v>0.95450402013444813</c:v>
                </c:pt>
                <c:pt idx="9">
                  <c:v>0.97538926300747519</c:v>
                </c:pt>
                <c:pt idx="10">
                  <c:v>0.94247293496049389</c:v>
                </c:pt>
                <c:pt idx="11">
                  <c:v>1.0828279814409041</c:v>
                </c:pt>
                <c:pt idx="12">
                  <c:v>1.0069775091657054</c:v>
                </c:pt>
                <c:pt idx="13">
                  <c:v>0.94380420643394525</c:v>
                </c:pt>
                <c:pt idx="14">
                  <c:v>1.0588968803008429</c:v>
                </c:pt>
                <c:pt idx="15">
                  <c:v>1.0818718036246695</c:v>
                </c:pt>
                <c:pt idx="16">
                  <c:v>0.96325927895787811</c:v>
                </c:pt>
                <c:pt idx="17">
                  <c:v>0.94576432234750019</c:v>
                </c:pt>
                <c:pt idx="18">
                  <c:v>0.94545644585374677</c:v>
                </c:pt>
                <c:pt idx="19">
                  <c:v>0.94479367502878775</c:v>
                </c:pt>
                <c:pt idx="20">
                  <c:v>0.94291089549354667</c:v>
                </c:pt>
                <c:pt idx="21">
                  <c:v>0.96662034645983597</c:v>
                </c:pt>
                <c:pt idx="22">
                  <c:v>1.0208766124321389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B-49EC-8EAF-B9DEE5644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</a:t>
            </a:r>
          </a:p>
          <a:p>
            <a:pPr>
              <a:defRPr/>
            </a:pPr>
            <a:r>
              <a:rPr lang="nb-NO"/>
              <a:t>Prosent av landsgjennomsnittet. Nordland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1"/>
              <c:pt idx="0">
                <c:v>Bodø</c:v>
              </c:pt>
              <c:pt idx="1">
                <c:v>Narvik</c:v>
              </c:pt>
              <c:pt idx="2">
                <c:v>Bindal</c:v>
              </c:pt>
              <c:pt idx="3">
                <c:v>Sømna</c:v>
              </c:pt>
              <c:pt idx="4">
                <c:v>Brønnøy</c:v>
              </c:pt>
              <c:pt idx="5">
                <c:v>Vega</c:v>
              </c:pt>
              <c:pt idx="6">
                <c:v>Vevelstad</c:v>
              </c:pt>
              <c:pt idx="7">
                <c:v>Herøy</c:v>
              </c:pt>
              <c:pt idx="8">
                <c:v>Alstahaug</c:v>
              </c:pt>
              <c:pt idx="9">
                <c:v>Leirfjord</c:v>
              </c:pt>
              <c:pt idx="10">
                <c:v>Vefsn</c:v>
              </c:pt>
              <c:pt idx="11">
                <c:v>Grane</c:v>
              </c:pt>
              <c:pt idx="12">
                <c:v>Hattfjelldal</c:v>
              </c:pt>
              <c:pt idx="13">
                <c:v>Dønna</c:v>
              </c:pt>
              <c:pt idx="14">
                <c:v>Nesna</c:v>
              </c:pt>
              <c:pt idx="15">
                <c:v>Hemnes</c:v>
              </c:pt>
              <c:pt idx="16">
                <c:v>Rana</c:v>
              </c:pt>
              <c:pt idx="17">
                <c:v>Lurøy</c:v>
              </c:pt>
              <c:pt idx="18">
                <c:v>Træna</c:v>
              </c:pt>
              <c:pt idx="19">
                <c:v>Rødøy</c:v>
              </c:pt>
              <c:pt idx="20">
                <c:v>Meløy</c:v>
              </c:pt>
              <c:pt idx="21">
                <c:v>Gildeskål</c:v>
              </c:pt>
              <c:pt idx="22">
                <c:v>Beiarn</c:v>
              </c:pt>
              <c:pt idx="23">
                <c:v>Saltdal</c:v>
              </c:pt>
              <c:pt idx="24">
                <c:v>Fauske</c:v>
              </c:pt>
              <c:pt idx="25">
                <c:v>Sørfold</c:v>
              </c:pt>
              <c:pt idx="26">
                <c:v>Steigen</c:v>
              </c:pt>
              <c:pt idx="27">
                <c:v>Lødingen</c:v>
              </c:pt>
              <c:pt idx="28">
                <c:v>Evenes</c:v>
              </c:pt>
              <c:pt idx="29">
                <c:v>Røst</c:v>
              </c:pt>
              <c:pt idx="30">
                <c:v>Værøy</c:v>
              </c:pt>
              <c:pt idx="31">
                <c:v>Flakstad</c:v>
              </c:pt>
              <c:pt idx="32">
                <c:v>Vestvågøy</c:v>
              </c:pt>
              <c:pt idx="33">
                <c:v>Vågan</c:v>
              </c:pt>
              <c:pt idx="34">
                <c:v>Hadsel</c:v>
              </c:pt>
              <c:pt idx="35">
                <c:v>Bø</c:v>
              </c:pt>
              <c:pt idx="36">
                <c:v>Øksnes</c:v>
              </c:pt>
              <c:pt idx="37">
                <c:v>Sortland</c:v>
              </c:pt>
              <c:pt idx="38">
                <c:v>Andøy</c:v>
              </c:pt>
              <c:pt idx="39">
                <c:v>Moskenes</c:v>
              </c:pt>
              <c:pt idx="40">
                <c:v>Hamarøy</c:v>
              </c:pt>
            </c:strLit>
          </c:cat>
          <c:val>
            <c:numRef>
              <c:f>komm!$F$57:$F$97</c:f>
              <c:numCache>
                <c:formatCode>0%</c:formatCode>
                <c:ptCount val="41"/>
                <c:pt idx="0">
                  <c:v>0.93405936821169788</c:v>
                </c:pt>
                <c:pt idx="1">
                  <c:v>0.84888587722101594</c:v>
                </c:pt>
                <c:pt idx="2">
                  <c:v>0.86332424167626642</c:v>
                </c:pt>
                <c:pt idx="3">
                  <c:v>0.76166974503882334</c:v>
                </c:pt>
                <c:pt idx="4">
                  <c:v>0.89668630031173135</c:v>
                </c:pt>
                <c:pt idx="5">
                  <c:v>0.81383361460151626</c:v>
                </c:pt>
                <c:pt idx="6">
                  <c:v>0.79914052790549472</c:v>
                </c:pt>
                <c:pt idx="7">
                  <c:v>0.89210973207776478</c:v>
                </c:pt>
                <c:pt idx="8">
                  <c:v>0.78391474362023394</c:v>
                </c:pt>
                <c:pt idx="9">
                  <c:v>0.67568958843629301</c:v>
                </c:pt>
                <c:pt idx="10">
                  <c:v>0.78873653608916305</c:v>
                </c:pt>
                <c:pt idx="11">
                  <c:v>0.70783894517402079</c:v>
                </c:pt>
                <c:pt idx="12">
                  <c:v>0.6642482506209817</c:v>
                </c:pt>
                <c:pt idx="13">
                  <c:v>0.98420143761951073</c:v>
                </c:pt>
                <c:pt idx="14">
                  <c:v>0.75795034320517984</c:v>
                </c:pt>
                <c:pt idx="15">
                  <c:v>0.9001700805376518</c:v>
                </c:pt>
                <c:pt idx="16">
                  <c:v>0.83706886937751224</c:v>
                </c:pt>
                <c:pt idx="17">
                  <c:v>1.3309077368215649</c:v>
                </c:pt>
                <c:pt idx="18">
                  <c:v>0.83533070340835947</c:v>
                </c:pt>
                <c:pt idx="19">
                  <c:v>0.75318068526842274</c:v>
                </c:pt>
                <c:pt idx="20">
                  <c:v>0.88691056565855231</c:v>
                </c:pt>
                <c:pt idx="21">
                  <c:v>0.81460374182664019</c:v>
                </c:pt>
                <c:pt idx="22">
                  <c:v>0.78777939292021848</c:v>
                </c:pt>
                <c:pt idx="23">
                  <c:v>0.72496293001752121</c:v>
                </c:pt>
                <c:pt idx="24">
                  <c:v>0.83466704521937229</c:v>
                </c:pt>
                <c:pt idx="25">
                  <c:v>0.96393361580773174</c:v>
                </c:pt>
                <c:pt idx="26">
                  <c:v>0.81670936711228281</c:v>
                </c:pt>
                <c:pt idx="27">
                  <c:v>0.75131571494669824</c:v>
                </c:pt>
                <c:pt idx="28">
                  <c:v>0.85554989545815652</c:v>
                </c:pt>
                <c:pt idx="29">
                  <c:v>1.0064262424225809</c:v>
                </c:pt>
                <c:pt idx="30">
                  <c:v>0.91055600569377115</c:v>
                </c:pt>
                <c:pt idx="31">
                  <c:v>0.88642284487063061</c:v>
                </c:pt>
                <c:pt idx="32">
                  <c:v>0.82225220499353846</c:v>
                </c:pt>
                <c:pt idx="33">
                  <c:v>0.90705147819166299</c:v>
                </c:pt>
                <c:pt idx="34">
                  <c:v>0.87803444228645067</c:v>
                </c:pt>
                <c:pt idx="35">
                  <c:v>1.0531359643113172</c:v>
                </c:pt>
                <c:pt idx="36">
                  <c:v>0.85850133721795696</c:v>
                </c:pt>
                <c:pt idx="37">
                  <c:v>0.83498541552760519</c:v>
                </c:pt>
                <c:pt idx="38">
                  <c:v>0.85905030029101681</c:v>
                </c:pt>
                <c:pt idx="39">
                  <c:v>1.0087822521130803</c:v>
                </c:pt>
                <c:pt idx="40">
                  <c:v>0.82787589131574413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6-4346-AB1E-3EE180AF388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1"/>
              <c:pt idx="0">
                <c:v>Bodø</c:v>
              </c:pt>
              <c:pt idx="1">
                <c:v>Narvik</c:v>
              </c:pt>
              <c:pt idx="2">
                <c:v>Bindal</c:v>
              </c:pt>
              <c:pt idx="3">
                <c:v>Sømna</c:v>
              </c:pt>
              <c:pt idx="4">
                <c:v>Brønnøy</c:v>
              </c:pt>
              <c:pt idx="5">
                <c:v>Vega</c:v>
              </c:pt>
              <c:pt idx="6">
                <c:v>Vevelstad</c:v>
              </c:pt>
              <c:pt idx="7">
                <c:v>Herøy</c:v>
              </c:pt>
              <c:pt idx="8">
                <c:v>Alstahaug</c:v>
              </c:pt>
              <c:pt idx="9">
                <c:v>Leirfjord</c:v>
              </c:pt>
              <c:pt idx="10">
                <c:v>Vefsn</c:v>
              </c:pt>
              <c:pt idx="11">
                <c:v>Grane</c:v>
              </c:pt>
              <c:pt idx="12">
                <c:v>Hattfjelldal</c:v>
              </c:pt>
              <c:pt idx="13">
                <c:v>Dønna</c:v>
              </c:pt>
              <c:pt idx="14">
                <c:v>Nesna</c:v>
              </c:pt>
              <c:pt idx="15">
                <c:v>Hemnes</c:v>
              </c:pt>
              <c:pt idx="16">
                <c:v>Rana</c:v>
              </c:pt>
              <c:pt idx="17">
                <c:v>Lurøy</c:v>
              </c:pt>
              <c:pt idx="18">
                <c:v>Træna</c:v>
              </c:pt>
              <c:pt idx="19">
                <c:v>Rødøy</c:v>
              </c:pt>
              <c:pt idx="20">
                <c:v>Meløy</c:v>
              </c:pt>
              <c:pt idx="21">
                <c:v>Gildeskål</c:v>
              </c:pt>
              <c:pt idx="22">
                <c:v>Beiarn</c:v>
              </c:pt>
              <c:pt idx="23">
                <c:v>Saltdal</c:v>
              </c:pt>
              <c:pt idx="24">
                <c:v>Fauske</c:v>
              </c:pt>
              <c:pt idx="25">
                <c:v>Sørfold</c:v>
              </c:pt>
              <c:pt idx="26">
                <c:v>Steigen</c:v>
              </c:pt>
              <c:pt idx="27">
                <c:v>Lødingen</c:v>
              </c:pt>
              <c:pt idx="28">
                <c:v>Evenes</c:v>
              </c:pt>
              <c:pt idx="29">
                <c:v>Røst</c:v>
              </c:pt>
              <c:pt idx="30">
                <c:v>Værøy</c:v>
              </c:pt>
              <c:pt idx="31">
                <c:v>Flakstad</c:v>
              </c:pt>
              <c:pt idx="32">
                <c:v>Vestvågøy</c:v>
              </c:pt>
              <c:pt idx="33">
                <c:v>Vågan</c:v>
              </c:pt>
              <c:pt idx="34">
                <c:v>Hadsel</c:v>
              </c:pt>
              <c:pt idx="35">
                <c:v>Bø</c:v>
              </c:pt>
              <c:pt idx="36">
                <c:v>Øksnes</c:v>
              </c:pt>
              <c:pt idx="37">
                <c:v>Sortland</c:v>
              </c:pt>
              <c:pt idx="38">
                <c:v>Andøy</c:v>
              </c:pt>
              <c:pt idx="39">
                <c:v>Moskenes</c:v>
              </c:pt>
              <c:pt idx="40">
                <c:v>Hamarøy</c:v>
              </c:pt>
            </c:strLit>
          </c:cat>
          <c:val>
            <c:numRef>
              <c:f>komm!$P$57:$P$97</c:f>
              <c:numCache>
                <c:formatCode>0.0\ %</c:formatCode>
                <c:ptCount val="41"/>
                <c:pt idx="0">
                  <c:v>0.95962845288038334</c:v>
                </c:pt>
                <c:pt idx="1">
                  <c:v>0.94347532014921087</c:v>
                </c:pt>
                <c:pt idx="2">
                  <c:v>0.94419723837197334</c:v>
                </c:pt>
                <c:pt idx="3">
                  <c:v>0.93911451354010123</c:v>
                </c:pt>
                <c:pt idx="4">
                  <c:v>0.94586534130374655</c:v>
                </c:pt>
                <c:pt idx="5">
                  <c:v>0.94172270701823602</c:v>
                </c:pt>
                <c:pt idx="6">
                  <c:v>0.94098805268343488</c:v>
                </c:pt>
                <c:pt idx="7">
                  <c:v>0.9456365128920482</c:v>
                </c:pt>
                <c:pt idx="8">
                  <c:v>0.94022676346917189</c:v>
                </c:pt>
                <c:pt idx="9">
                  <c:v>0.93481550570997485</c:v>
                </c:pt>
                <c:pt idx="10">
                  <c:v>0.94046785309261838</c:v>
                </c:pt>
                <c:pt idx="11">
                  <c:v>0.93642297354686121</c:v>
                </c:pt>
                <c:pt idx="12">
                  <c:v>0.93424343881920913</c:v>
                </c:pt>
                <c:pt idx="13">
                  <c:v>0.97968528064350835</c:v>
                </c:pt>
                <c:pt idx="14">
                  <c:v>0.93892854344841914</c:v>
                </c:pt>
                <c:pt idx="15">
                  <c:v>0.94607273781076484</c:v>
                </c:pt>
                <c:pt idx="16">
                  <c:v>0.94288446975703555</c:v>
                </c:pt>
                <c:pt idx="17">
                  <c:v>1.1183678003243303</c:v>
                </c:pt>
                <c:pt idx="18">
                  <c:v>0.94279756145857796</c:v>
                </c:pt>
                <c:pt idx="19">
                  <c:v>0.93869006055158122</c:v>
                </c:pt>
                <c:pt idx="20">
                  <c:v>0.94537655457108771</c:v>
                </c:pt>
                <c:pt idx="21">
                  <c:v>0.94176121337949203</c:v>
                </c:pt>
                <c:pt idx="22">
                  <c:v>0.94041999593417114</c:v>
                </c:pt>
                <c:pt idx="23">
                  <c:v>0.93727917278903616</c:v>
                </c:pt>
                <c:pt idx="24">
                  <c:v>0.94276437854912865</c:v>
                </c:pt>
                <c:pt idx="25">
                  <c:v>0.97157815191879693</c:v>
                </c:pt>
                <c:pt idx="26">
                  <c:v>0.94186649464377437</c:v>
                </c:pt>
                <c:pt idx="27">
                  <c:v>0.93859681203549494</c:v>
                </c:pt>
                <c:pt idx="28">
                  <c:v>0.94380852106106794</c:v>
                </c:pt>
                <c:pt idx="29">
                  <c:v>0.98857520256473663</c:v>
                </c:pt>
                <c:pt idx="30">
                  <c:v>0.95022710787321263</c:v>
                </c:pt>
                <c:pt idx="31">
                  <c:v>0.94535216853169157</c:v>
                </c:pt>
                <c:pt idx="32">
                  <c:v>0.94214363653783706</c:v>
                </c:pt>
                <c:pt idx="33">
                  <c:v>0.94882529687236938</c:v>
                </c:pt>
                <c:pt idx="34">
                  <c:v>0.94493274840248254</c:v>
                </c:pt>
                <c:pt idx="35">
                  <c:v>0.90846364945791303</c:v>
                </c:pt>
                <c:pt idx="36">
                  <c:v>0.94395609314905804</c:v>
                </c:pt>
                <c:pt idx="37">
                  <c:v>0.94278029706454036</c:v>
                </c:pt>
                <c:pt idx="38">
                  <c:v>0.94398354130271089</c:v>
                </c:pt>
                <c:pt idx="39">
                  <c:v>0.98951760644093611</c:v>
                </c:pt>
                <c:pt idx="40">
                  <c:v>0.94242482085394741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6-4346-AB1E-3EE180AF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Viken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51"/>
              <c:pt idx="0">
                <c:v>Halden</c:v>
              </c:pt>
              <c:pt idx="1">
                <c:v>Moss</c:v>
              </c:pt>
              <c:pt idx="2">
                <c:v>Sarpsborg</c:v>
              </c:pt>
              <c:pt idx="3">
                <c:v>Fredrikstad</c:v>
              </c:pt>
              <c:pt idx="4">
                <c:v>Drammen</c:v>
              </c:pt>
              <c:pt idx="5">
                <c:v>Kongsberg</c:v>
              </c:pt>
              <c:pt idx="6">
                <c:v>Ringerike</c:v>
              </c:pt>
              <c:pt idx="7">
                <c:v>Hvaler</c:v>
              </c:pt>
              <c:pt idx="8">
                <c:v>Aremark</c:v>
              </c:pt>
              <c:pt idx="9">
                <c:v>Marker</c:v>
              </c:pt>
              <c:pt idx="10">
                <c:v>Indre Østfold</c:v>
              </c:pt>
              <c:pt idx="11">
                <c:v>Skiptvet</c:v>
              </c:pt>
              <c:pt idx="12">
                <c:v>Rakkestad</c:v>
              </c:pt>
              <c:pt idx="13">
                <c:v>Råde</c:v>
              </c:pt>
              <c:pt idx="14">
                <c:v>Våler</c:v>
              </c:pt>
              <c:pt idx="15">
                <c:v>Vestby</c:v>
              </c:pt>
              <c:pt idx="16">
                <c:v>Nordre Follo</c:v>
              </c:pt>
              <c:pt idx="17">
                <c:v>Ås</c:v>
              </c:pt>
              <c:pt idx="18">
                <c:v>Frogn</c:v>
              </c:pt>
              <c:pt idx="19">
                <c:v>Nesodden</c:v>
              </c:pt>
              <c:pt idx="20">
                <c:v>Bærum</c:v>
              </c:pt>
              <c:pt idx="21">
                <c:v>Asker</c:v>
              </c:pt>
              <c:pt idx="22">
                <c:v>Aurskog-Høland</c:v>
              </c:pt>
              <c:pt idx="23">
                <c:v>Rælingen</c:v>
              </c:pt>
              <c:pt idx="24">
                <c:v>Enebakk</c:v>
              </c:pt>
              <c:pt idx="25">
                <c:v>Lørenskog</c:v>
              </c:pt>
              <c:pt idx="26">
                <c:v>Lillestrøm</c:v>
              </c:pt>
              <c:pt idx="27">
                <c:v>Nittedal</c:v>
              </c:pt>
              <c:pt idx="28">
                <c:v>Gjerdrum</c:v>
              </c:pt>
              <c:pt idx="29">
                <c:v>Ullensaker</c:v>
              </c:pt>
              <c:pt idx="30">
                <c:v>Nes</c:v>
              </c:pt>
              <c:pt idx="31">
                <c:v>Eidsvoll</c:v>
              </c:pt>
              <c:pt idx="32">
                <c:v>Nannestad</c:v>
              </c:pt>
              <c:pt idx="33">
                <c:v>Hurdal</c:v>
              </c:pt>
              <c:pt idx="34">
                <c:v>Hole</c:v>
              </c:pt>
              <c:pt idx="35">
                <c:v>Flå</c:v>
              </c:pt>
              <c:pt idx="36">
                <c:v>Nesbyen</c:v>
              </c:pt>
              <c:pt idx="37">
                <c:v>Gol</c:v>
              </c:pt>
              <c:pt idx="38">
                <c:v>Hemsedal</c:v>
              </c:pt>
              <c:pt idx="39">
                <c:v>Ål</c:v>
              </c:pt>
              <c:pt idx="40">
                <c:v>Hol</c:v>
              </c:pt>
              <c:pt idx="41">
                <c:v>Sigdal</c:v>
              </c:pt>
              <c:pt idx="42">
                <c:v>Krødsherad</c:v>
              </c:pt>
              <c:pt idx="43">
                <c:v>Modum</c:v>
              </c:pt>
              <c:pt idx="44">
                <c:v>Øvre Eiker</c:v>
              </c:pt>
              <c:pt idx="45">
                <c:v>Lier</c:v>
              </c:pt>
              <c:pt idx="46">
                <c:v>Flesberg</c:v>
              </c:pt>
              <c:pt idx="47">
                <c:v>Rollag</c:v>
              </c:pt>
              <c:pt idx="48">
                <c:v>Nore og Uvdal</c:v>
              </c:pt>
              <c:pt idx="49">
                <c:v>Jevnaker</c:v>
              </c:pt>
              <c:pt idx="50">
                <c:v>Lunner</c:v>
              </c:pt>
            </c:strLit>
          </c:cat>
          <c:val>
            <c:numRef>
              <c:f>komm!$F$98:$F$148</c:f>
              <c:numCache>
                <c:formatCode>0%</c:formatCode>
                <c:ptCount val="51"/>
                <c:pt idx="0">
                  <c:v>0.74908212719325906</c:v>
                </c:pt>
                <c:pt idx="1">
                  <c:v>0.90767360731270219</c:v>
                </c:pt>
                <c:pt idx="2">
                  <c:v>0.76987075608535138</c:v>
                </c:pt>
                <c:pt idx="3">
                  <c:v>0.82920637739745218</c:v>
                </c:pt>
                <c:pt idx="4">
                  <c:v>0.90695587824274304</c:v>
                </c:pt>
                <c:pt idx="5">
                  <c:v>0.95937852868023121</c:v>
                </c:pt>
                <c:pt idx="6">
                  <c:v>0.84451989225165658</c:v>
                </c:pt>
                <c:pt idx="7">
                  <c:v>1.0612821487314934</c:v>
                </c:pt>
                <c:pt idx="8">
                  <c:v>0.79455011369469453</c:v>
                </c:pt>
                <c:pt idx="9">
                  <c:v>0.79187390668357971</c:v>
                </c:pt>
                <c:pt idx="10">
                  <c:v>0.83059282411073054</c:v>
                </c:pt>
                <c:pt idx="11">
                  <c:v>0.77601381570710948</c:v>
                </c:pt>
                <c:pt idx="12">
                  <c:v>0.78409266447728343</c:v>
                </c:pt>
                <c:pt idx="13">
                  <c:v>0.77724160870365477</c:v>
                </c:pt>
                <c:pt idx="14">
                  <c:v>0.78519574083565613</c:v>
                </c:pt>
                <c:pt idx="15">
                  <c:v>0.91808487421304985</c:v>
                </c:pt>
                <c:pt idx="16">
                  <c:v>1.0835128189039691</c:v>
                </c:pt>
                <c:pt idx="17">
                  <c:v>0.90150394017070357</c:v>
                </c:pt>
                <c:pt idx="18">
                  <c:v>1.2148097030319545</c:v>
                </c:pt>
                <c:pt idx="19">
                  <c:v>1.0370912810439354</c:v>
                </c:pt>
                <c:pt idx="20">
                  <c:v>1.7035819579769287</c:v>
                </c:pt>
                <c:pt idx="21">
                  <c:v>1.3569756822858858</c:v>
                </c:pt>
                <c:pt idx="22">
                  <c:v>0.76613128438575551</c:v>
                </c:pt>
                <c:pt idx="23">
                  <c:v>0.95296382024442328</c:v>
                </c:pt>
                <c:pt idx="24">
                  <c:v>0.80263010194697626</c:v>
                </c:pt>
                <c:pt idx="25">
                  <c:v>0.96951022220522898</c:v>
                </c:pt>
                <c:pt idx="26">
                  <c:v>0.96694566437791518</c:v>
                </c:pt>
                <c:pt idx="27">
                  <c:v>1.0176154597651175</c:v>
                </c:pt>
                <c:pt idx="28">
                  <c:v>1.0635068377446613</c:v>
                </c:pt>
                <c:pt idx="29">
                  <c:v>0.87836913113881421</c:v>
                </c:pt>
                <c:pt idx="30">
                  <c:v>0.79466101071889894</c:v>
                </c:pt>
                <c:pt idx="31">
                  <c:v>0.77625601488166285</c:v>
                </c:pt>
                <c:pt idx="32">
                  <c:v>0.79493351974418358</c:v>
                </c:pt>
                <c:pt idx="33">
                  <c:v>0.72934013067947423</c:v>
                </c:pt>
                <c:pt idx="34">
                  <c:v>1.0903160839457307</c:v>
                </c:pt>
                <c:pt idx="35">
                  <c:v>1.0653666576654079</c:v>
                </c:pt>
                <c:pt idx="36">
                  <c:v>1.0311340552866439</c:v>
                </c:pt>
                <c:pt idx="37">
                  <c:v>1.0098477636709324</c:v>
                </c:pt>
                <c:pt idx="38">
                  <c:v>1.3098753003064787</c:v>
                </c:pt>
                <c:pt idx="39">
                  <c:v>0.96433280874204141</c:v>
                </c:pt>
                <c:pt idx="40">
                  <c:v>1.4729154070110799</c:v>
                </c:pt>
                <c:pt idx="41">
                  <c:v>0.94494130111940167</c:v>
                </c:pt>
                <c:pt idx="42">
                  <c:v>1.039860074863391</c:v>
                </c:pt>
                <c:pt idx="43">
                  <c:v>0.79802477139159667</c:v>
                </c:pt>
                <c:pt idx="44">
                  <c:v>0.89481808344898672</c:v>
                </c:pt>
                <c:pt idx="45">
                  <c:v>1.0945106483637277</c:v>
                </c:pt>
                <c:pt idx="46">
                  <c:v>0.90803667443637137</c:v>
                </c:pt>
                <c:pt idx="47">
                  <c:v>0.880590674670369</c:v>
                </c:pt>
                <c:pt idx="48">
                  <c:v>1.1529221978760313</c:v>
                </c:pt>
                <c:pt idx="49">
                  <c:v>0.80819177378757101</c:v>
                </c:pt>
                <c:pt idx="50">
                  <c:v>0.80688410348767137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5F-48C2-A5D7-2400ED066F6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51"/>
              <c:pt idx="0">
                <c:v>Halden</c:v>
              </c:pt>
              <c:pt idx="1">
                <c:v>Moss</c:v>
              </c:pt>
              <c:pt idx="2">
                <c:v>Sarpsborg</c:v>
              </c:pt>
              <c:pt idx="3">
                <c:v>Fredrikstad</c:v>
              </c:pt>
              <c:pt idx="4">
                <c:v>Drammen</c:v>
              </c:pt>
              <c:pt idx="5">
                <c:v>Kongsberg</c:v>
              </c:pt>
              <c:pt idx="6">
                <c:v>Ringerike</c:v>
              </c:pt>
              <c:pt idx="7">
                <c:v>Hvaler</c:v>
              </c:pt>
              <c:pt idx="8">
                <c:v>Aremark</c:v>
              </c:pt>
              <c:pt idx="9">
                <c:v>Marker</c:v>
              </c:pt>
              <c:pt idx="10">
                <c:v>Indre Østfold</c:v>
              </c:pt>
              <c:pt idx="11">
                <c:v>Skiptvet</c:v>
              </c:pt>
              <c:pt idx="12">
                <c:v>Rakkestad</c:v>
              </c:pt>
              <c:pt idx="13">
                <c:v>Råde</c:v>
              </c:pt>
              <c:pt idx="14">
                <c:v>Våler</c:v>
              </c:pt>
              <c:pt idx="15">
                <c:v>Vestby</c:v>
              </c:pt>
              <c:pt idx="16">
                <c:v>Nordre Follo</c:v>
              </c:pt>
              <c:pt idx="17">
                <c:v>Ås</c:v>
              </c:pt>
              <c:pt idx="18">
                <c:v>Frogn</c:v>
              </c:pt>
              <c:pt idx="19">
                <c:v>Nesodden</c:v>
              </c:pt>
              <c:pt idx="20">
                <c:v>Bærum</c:v>
              </c:pt>
              <c:pt idx="21">
                <c:v>Asker</c:v>
              </c:pt>
              <c:pt idx="22">
                <c:v>Aurskog-Høland</c:v>
              </c:pt>
              <c:pt idx="23">
                <c:v>Rælingen</c:v>
              </c:pt>
              <c:pt idx="24">
                <c:v>Enebakk</c:v>
              </c:pt>
              <c:pt idx="25">
                <c:v>Lørenskog</c:v>
              </c:pt>
              <c:pt idx="26">
                <c:v>Lillestrøm</c:v>
              </c:pt>
              <c:pt idx="27">
                <c:v>Nittedal</c:v>
              </c:pt>
              <c:pt idx="28">
                <c:v>Gjerdrum</c:v>
              </c:pt>
              <c:pt idx="29">
                <c:v>Ullensaker</c:v>
              </c:pt>
              <c:pt idx="30">
                <c:v>Nes</c:v>
              </c:pt>
              <c:pt idx="31">
                <c:v>Eidsvoll</c:v>
              </c:pt>
              <c:pt idx="32">
                <c:v>Nannestad</c:v>
              </c:pt>
              <c:pt idx="33">
                <c:v>Hurdal</c:v>
              </c:pt>
              <c:pt idx="34">
                <c:v>Hole</c:v>
              </c:pt>
              <c:pt idx="35">
                <c:v>Flå</c:v>
              </c:pt>
              <c:pt idx="36">
                <c:v>Nesbyen</c:v>
              </c:pt>
              <c:pt idx="37">
                <c:v>Gol</c:v>
              </c:pt>
              <c:pt idx="38">
                <c:v>Hemsedal</c:v>
              </c:pt>
              <c:pt idx="39">
                <c:v>Ål</c:v>
              </c:pt>
              <c:pt idx="40">
                <c:v>Hol</c:v>
              </c:pt>
              <c:pt idx="41">
                <c:v>Sigdal</c:v>
              </c:pt>
              <c:pt idx="42">
                <c:v>Krødsherad</c:v>
              </c:pt>
              <c:pt idx="43">
                <c:v>Modum</c:v>
              </c:pt>
              <c:pt idx="44">
                <c:v>Øvre Eiker</c:v>
              </c:pt>
              <c:pt idx="45">
                <c:v>Lier</c:v>
              </c:pt>
              <c:pt idx="46">
                <c:v>Flesberg</c:v>
              </c:pt>
              <c:pt idx="47">
                <c:v>Rollag</c:v>
              </c:pt>
              <c:pt idx="48">
                <c:v>Nore og Uvdal</c:v>
              </c:pt>
              <c:pt idx="49">
                <c:v>Jevnaker</c:v>
              </c:pt>
              <c:pt idx="50">
                <c:v>Lunner</c:v>
              </c:pt>
            </c:strLit>
          </c:cat>
          <c:val>
            <c:numRef>
              <c:f>komm!$P$98:$P$148</c:f>
              <c:numCache>
                <c:formatCode>0.0\ %</c:formatCode>
                <c:ptCount val="51"/>
                <c:pt idx="0">
                  <c:v>0.93848513264782307</c:v>
                </c:pt>
                <c:pt idx="1">
                  <c:v>0.94907414852078498</c:v>
                </c:pt>
                <c:pt idx="2">
                  <c:v>0.93952456409242768</c:v>
                </c:pt>
                <c:pt idx="3">
                  <c:v>0.94249134515803279</c:v>
                </c:pt>
                <c:pt idx="4">
                  <c:v>0.94878705689280141</c:v>
                </c:pt>
                <c:pt idx="5">
                  <c:v>0.96975611706779652</c:v>
                </c:pt>
                <c:pt idx="6">
                  <c:v>0.94325702090074293</c:v>
                </c:pt>
                <c:pt idx="7">
                  <c:v>1.0105175650883014</c:v>
                </c:pt>
                <c:pt idx="8">
                  <c:v>0.94075853197289483</c:v>
                </c:pt>
                <c:pt idx="9">
                  <c:v>0.94062472162233901</c:v>
                </c:pt>
                <c:pt idx="10">
                  <c:v>0.94256066749369671</c:v>
                </c:pt>
                <c:pt idx="11">
                  <c:v>0.93983171707351565</c:v>
                </c:pt>
                <c:pt idx="12">
                  <c:v>0.94023565951202426</c:v>
                </c:pt>
                <c:pt idx="13">
                  <c:v>0.93989310672334303</c:v>
                </c:pt>
                <c:pt idx="14">
                  <c:v>0.94029081332994302</c:v>
                </c:pt>
                <c:pt idx="15">
                  <c:v>0.95323865528092411</c:v>
                </c:pt>
                <c:pt idx="16">
                  <c:v>1.0194098331572918</c:v>
                </c:pt>
                <c:pt idx="17">
                  <c:v>0.94660628166398564</c:v>
                </c:pt>
                <c:pt idx="18">
                  <c:v>1.0719285868084856</c:v>
                </c:pt>
                <c:pt idx="19">
                  <c:v>1.0008412180132782</c:v>
                </c:pt>
                <c:pt idx="20">
                  <c:v>1.2674374887864757</c:v>
                </c:pt>
                <c:pt idx="21">
                  <c:v>1.1287949785100584</c:v>
                </c:pt>
                <c:pt idx="22">
                  <c:v>0.93933759050744781</c:v>
                </c:pt>
                <c:pt idx="23">
                  <c:v>0.96719023369347346</c:v>
                </c:pt>
                <c:pt idx="24">
                  <c:v>0.94116253138550876</c:v>
                </c:pt>
                <c:pt idx="25">
                  <c:v>0.97380879447779567</c:v>
                </c:pt>
                <c:pt idx="26">
                  <c:v>0.9727829713468702</c:v>
                </c:pt>
                <c:pt idx="27">
                  <c:v>0.99305088950175113</c:v>
                </c:pt>
                <c:pt idx="28">
                  <c:v>1.0114074406935685</c:v>
                </c:pt>
                <c:pt idx="29">
                  <c:v>0.94494948284510083</c:v>
                </c:pt>
                <c:pt idx="30">
                  <c:v>0.94076407682410501</c:v>
                </c:pt>
                <c:pt idx="31">
                  <c:v>0.93984382703224323</c:v>
                </c:pt>
                <c:pt idx="32">
                  <c:v>0.94077770227536917</c:v>
                </c:pt>
                <c:pt idx="33">
                  <c:v>0.93749803282213384</c:v>
                </c:pt>
                <c:pt idx="34">
                  <c:v>1.0221311391739962</c:v>
                </c:pt>
                <c:pt idx="35">
                  <c:v>1.0121513686618673</c:v>
                </c:pt>
                <c:pt idx="36">
                  <c:v>0.99845832771036169</c:v>
                </c:pt>
                <c:pt idx="37">
                  <c:v>0.98994381106407714</c:v>
                </c:pt>
                <c:pt idx="38">
                  <c:v>1.1099548257182956</c:v>
                </c:pt>
                <c:pt idx="39">
                  <c:v>0.9717378290925206</c:v>
                </c:pt>
                <c:pt idx="40">
                  <c:v>1.1751708684001361</c:v>
                </c:pt>
                <c:pt idx="41">
                  <c:v>0.9639812260434647</c:v>
                </c:pt>
                <c:pt idx="42">
                  <c:v>1.0019487355410606</c:v>
                </c:pt>
                <c:pt idx="43">
                  <c:v>0.94093226485773984</c:v>
                </c:pt>
                <c:pt idx="44">
                  <c:v>0.94577193046060937</c:v>
                </c:pt>
                <c:pt idx="45">
                  <c:v>1.0238089649411952</c:v>
                </c:pt>
                <c:pt idx="46">
                  <c:v>0.94921937537025258</c:v>
                </c:pt>
                <c:pt idx="47">
                  <c:v>0.94506056002167849</c:v>
                </c:pt>
                <c:pt idx="48">
                  <c:v>1.0471735847461168</c:v>
                </c:pt>
                <c:pt idx="49">
                  <c:v>0.94144061497753873</c:v>
                </c:pt>
                <c:pt idx="50">
                  <c:v>0.94137523146254376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F-48C2-A5D7-2400ED066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Vestfold og Telemark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Horten</c:v>
              </c:pt>
              <c:pt idx="1">
                <c:v>Holmestrand</c:v>
              </c:pt>
              <c:pt idx="2">
                <c:v>Tønsberg</c:v>
              </c:pt>
              <c:pt idx="3">
                <c:v>Sandefjord</c:v>
              </c:pt>
              <c:pt idx="4">
                <c:v>Larvik</c:v>
              </c:pt>
              <c:pt idx="5">
                <c:v>Porsgrunn</c:v>
              </c:pt>
              <c:pt idx="6">
                <c:v>Skien</c:v>
              </c:pt>
              <c:pt idx="7">
                <c:v>Notodden</c:v>
              </c:pt>
              <c:pt idx="8">
                <c:v>Færder</c:v>
              </c:pt>
              <c:pt idx="9">
                <c:v>Siljan</c:v>
              </c:pt>
              <c:pt idx="10">
                <c:v>Bamble</c:v>
              </c:pt>
              <c:pt idx="11">
                <c:v>Kragerø</c:v>
              </c:pt>
              <c:pt idx="12">
                <c:v>Drangedal</c:v>
              </c:pt>
              <c:pt idx="13">
                <c:v>Nome</c:v>
              </c:pt>
              <c:pt idx="14">
                <c:v>Midt-Telemark</c:v>
              </c:pt>
              <c:pt idx="15">
                <c:v>Tinn</c:v>
              </c:pt>
              <c:pt idx="16">
                <c:v>Hjartdal</c:v>
              </c:pt>
              <c:pt idx="17">
                <c:v>Seljord</c:v>
              </c:pt>
              <c:pt idx="18">
                <c:v>Kviteseid</c:v>
              </c:pt>
              <c:pt idx="19">
                <c:v>Nissedal</c:v>
              </c:pt>
              <c:pt idx="20">
                <c:v>Fyresdal</c:v>
              </c:pt>
              <c:pt idx="21">
                <c:v>Tokke</c:v>
              </c:pt>
              <c:pt idx="22">
                <c:v>Vinje</c:v>
              </c:pt>
            </c:strLit>
          </c:cat>
          <c:val>
            <c:numRef>
              <c:f>komm!$F$195:$F$217</c:f>
              <c:numCache>
                <c:formatCode>0%</c:formatCode>
                <c:ptCount val="23"/>
                <c:pt idx="0">
                  <c:v>0.79657390315861343</c:v>
                </c:pt>
                <c:pt idx="1">
                  <c:v>0.87760048400720414</c:v>
                </c:pt>
                <c:pt idx="2">
                  <c:v>0.96262983616968778</c:v>
                </c:pt>
                <c:pt idx="3">
                  <c:v>0.88093820676251733</c:v>
                </c:pt>
                <c:pt idx="4">
                  <c:v>0.88539225657361442</c:v>
                </c:pt>
                <c:pt idx="5">
                  <c:v>0.8640032310977741</c:v>
                </c:pt>
                <c:pt idx="6">
                  <c:v>0.80492248285169621</c:v>
                </c:pt>
                <c:pt idx="7">
                  <c:v>0.78886277880682742</c:v>
                </c:pt>
                <c:pt idx="8">
                  <c:v>1.0108618697212555</c:v>
                </c:pt>
                <c:pt idx="9">
                  <c:v>0.8258273376721329</c:v>
                </c:pt>
                <c:pt idx="10">
                  <c:v>0.88293805197994335</c:v>
                </c:pt>
                <c:pt idx="11">
                  <c:v>0.84566118536698465</c:v>
                </c:pt>
                <c:pt idx="12">
                  <c:v>0.70733606989045184</c:v>
                </c:pt>
                <c:pt idx="13">
                  <c:v>0.7610516096951071</c:v>
                </c:pt>
                <c:pt idx="14">
                  <c:v>0.72461180920702895</c:v>
                </c:pt>
                <c:pt idx="15">
                  <c:v>1.1469275528519738</c:v>
                </c:pt>
                <c:pt idx="16">
                  <c:v>0.95417608562687617</c:v>
                </c:pt>
                <c:pt idx="17">
                  <c:v>0.87765563969040916</c:v>
                </c:pt>
                <c:pt idx="18">
                  <c:v>0.86980951735376866</c:v>
                </c:pt>
                <c:pt idx="19">
                  <c:v>0.89756950834723703</c:v>
                </c:pt>
                <c:pt idx="20">
                  <c:v>0.84369131836811018</c:v>
                </c:pt>
                <c:pt idx="21">
                  <c:v>1.1466169332383627</c:v>
                </c:pt>
                <c:pt idx="22">
                  <c:v>1.2703261153737513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0F-424C-A36B-77AB81203F52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Horten</c:v>
              </c:pt>
              <c:pt idx="1">
                <c:v>Holmestrand</c:v>
              </c:pt>
              <c:pt idx="2">
                <c:v>Tønsberg</c:v>
              </c:pt>
              <c:pt idx="3">
                <c:v>Sandefjord</c:v>
              </c:pt>
              <c:pt idx="4">
                <c:v>Larvik</c:v>
              </c:pt>
              <c:pt idx="5">
                <c:v>Porsgrunn</c:v>
              </c:pt>
              <c:pt idx="6">
                <c:v>Skien</c:v>
              </c:pt>
              <c:pt idx="7">
                <c:v>Notodden</c:v>
              </c:pt>
              <c:pt idx="8">
                <c:v>Færder</c:v>
              </c:pt>
              <c:pt idx="9">
                <c:v>Siljan</c:v>
              </c:pt>
              <c:pt idx="10">
                <c:v>Bamble</c:v>
              </c:pt>
              <c:pt idx="11">
                <c:v>Kragerø</c:v>
              </c:pt>
              <c:pt idx="12">
                <c:v>Drangedal</c:v>
              </c:pt>
              <c:pt idx="13">
                <c:v>Nome</c:v>
              </c:pt>
              <c:pt idx="14">
                <c:v>Midt-Telemark</c:v>
              </c:pt>
              <c:pt idx="15">
                <c:v>Tinn</c:v>
              </c:pt>
              <c:pt idx="16">
                <c:v>Hjartdal</c:v>
              </c:pt>
              <c:pt idx="17">
                <c:v>Seljord</c:v>
              </c:pt>
              <c:pt idx="18">
                <c:v>Kviteseid</c:v>
              </c:pt>
              <c:pt idx="19">
                <c:v>Nissedal</c:v>
              </c:pt>
              <c:pt idx="20">
                <c:v>Fyresdal</c:v>
              </c:pt>
              <c:pt idx="21">
                <c:v>Tokke</c:v>
              </c:pt>
              <c:pt idx="22">
                <c:v>Vinje</c:v>
              </c:pt>
            </c:strLit>
          </c:cat>
          <c:val>
            <c:numRef>
              <c:f>komm!$P$195:$P$217</c:f>
              <c:numCache>
                <c:formatCode>0.0\ %</c:formatCode>
                <c:ptCount val="23"/>
                <c:pt idx="0">
                  <c:v>0.94085972144609076</c:v>
                </c:pt>
                <c:pt idx="1">
                  <c:v>0.9449110504885202</c:v>
                </c:pt>
                <c:pt idx="2">
                  <c:v>0.97105664006357928</c:v>
                </c:pt>
                <c:pt idx="3">
                  <c:v>0.94507793662628603</c:v>
                </c:pt>
                <c:pt idx="4">
                  <c:v>0.94530063911684081</c:v>
                </c:pt>
                <c:pt idx="5">
                  <c:v>0.94423118784304882</c:v>
                </c:pt>
                <c:pt idx="6">
                  <c:v>0.94127715043074478</c:v>
                </c:pt>
                <c:pt idx="7">
                  <c:v>0.94047416522850136</c:v>
                </c:pt>
                <c:pt idx="8">
                  <c:v>0.99034945348420633</c:v>
                </c:pt>
                <c:pt idx="9">
                  <c:v>0.9423223931717668</c:v>
                </c:pt>
                <c:pt idx="10">
                  <c:v>0.94517792888715724</c:v>
                </c:pt>
                <c:pt idx="11">
                  <c:v>0.94331408555650931</c:v>
                </c:pt>
                <c:pt idx="12">
                  <c:v>0.93639782978268282</c:v>
                </c:pt>
                <c:pt idx="13">
                  <c:v>0.93908360677291558</c:v>
                </c:pt>
                <c:pt idx="14">
                  <c:v>0.93726161674851161</c:v>
                </c:pt>
                <c:pt idx="15">
                  <c:v>1.0447757267364937</c:v>
                </c:pt>
                <c:pt idx="16">
                  <c:v>0.96767513984645481</c:v>
                </c:pt>
                <c:pt idx="17">
                  <c:v>0.94491380827268046</c:v>
                </c:pt>
                <c:pt idx="18">
                  <c:v>0.9445215021558484</c:v>
                </c:pt>
                <c:pt idx="19">
                  <c:v>0.9459095017055219</c:v>
                </c:pt>
                <c:pt idx="20">
                  <c:v>0.9432155922065657</c:v>
                </c:pt>
                <c:pt idx="21">
                  <c:v>1.0446514788910495</c:v>
                </c:pt>
                <c:pt idx="22">
                  <c:v>1.0941351517452045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F-424C-A36B-77AB8120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</a:t>
            </a:r>
            <a:r>
              <a:rPr lang="nb-NO" baseline="0"/>
              <a:t> </a:t>
            </a:r>
            <a:r>
              <a:rPr lang="nb-NO"/>
              <a:t>Innlandet</a:t>
            </a:r>
          </a:p>
        </c:rich>
      </c:tx>
      <c:layout>
        <c:manualLayout>
          <c:xMode val="edge"/>
          <c:yMode val="edge"/>
          <c:x val="0.31285249343832022"/>
          <c:y val="2.3870303989037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6"/>
              <c:pt idx="0">
                <c:v>Kongsvinger</c:v>
              </c:pt>
              <c:pt idx="1">
                <c:v>Hamar</c:v>
              </c:pt>
              <c:pt idx="2">
                <c:v>Lillehammer</c:v>
              </c:pt>
              <c:pt idx="3">
                <c:v>Gjøvik</c:v>
              </c:pt>
              <c:pt idx="4">
                <c:v>Ringsaker</c:v>
              </c:pt>
              <c:pt idx="5">
                <c:v>Løten</c:v>
              </c:pt>
              <c:pt idx="6">
                <c:v>Stange</c:v>
              </c:pt>
              <c:pt idx="7">
                <c:v>Nord-Odal</c:v>
              </c:pt>
              <c:pt idx="8">
                <c:v>Sør-Odal</c:v>
              </c:pt>
              <c:pt idx="9">
                <c:v>Eidskog</c:v>
              </c:pt>
              <c:pt idx="10">
                <c:v>Grue</c:v>
              </c:pt>
              <c:pt idx="11">
                <c:v>Åsnes</c:v>
              </c:pt>
              <c:pt idx="12">
                <c:v>Våler</c:v>
              </c:pt>
              <c:pt idx="13">
                <c:v>Elverum</c:v>
              </c:pt>
              <c:pt idx="14">
                <c:v>Trysil</c:v>
              </c:pt>
              <c:pt idx="15">
                <c:v>Åmot</c:v>
              </c:pt>
              <c:pt idx="16">
                <c:v>Stor-Elvdal</c:v>
              </c:pt>
              <c:pt idx="17">
                <c:v>Rendalen</c:v>
              </c:pt>
              <c:pt idx="18">
                <c:v>Engerdal</c:v>
              </c:pt>
              <c:pt idx="19">
                <c:v>Tolga</c:v>
              </c:pt>
              <c:pt idx="20">
                <c:v>Tynset</c:v>
              </c:pt>
              <c:pt idx="21">
                <c:v>Alvdal</c:v>
              </c:pt>
              <c:pt idx="22">
                <c:v>Folldal</c:v>
              </c:pt>
              <c:pt idx="23">
                <c:v>Os</c:v>
              </c:pt>
              <c:pt idx="24">
                <c:v>Dovre</c:v>
              </c:pt>
              <c:pt idx="25">
                <c:v>Lesja</c:v>
              </c:pt>
              <c:pt idx="26">
                <c:v>Skjåk</c:v>
              </c:pt>
              <c:pt idx="27">
                <c:v>Lom</c:v>
              </c:pt>
              <c:pt idx="28">
                <c:v>Vågå</c:v>
              </c:pt>
              <c:pt idx="29">
                <c:v>Nord-Fron</c:v>
              </c:pt>
              <c:pt idx="30">
                <c:v>Sel</c:v>
              </c:pt>
              <c:pt idx="31">
                <c:v>Sør-Fron</c:v>
              </c:pt>
              <c:pt idx="32">
                <c:v>Ringebu</c:v>
              </c:pt>
              <c:pt idx="33">
                <c:v>Øyer</c:v>
              </c:pt>
              <c:pt idx="34">
                <c:v>Gausdal</c:v>
              </c:pt>
              <c:pt idx="35">
                <c:v>Østre Toten</c:v>
              </c:pt>
              <c:pt idx="36">
                <c:v>Vestre Toten</c:v>
              </c:pt>
              <c:pt idx="37">
                <c:v>Gran</c:v>
              </c:pt>
              <c:pt idx="38">
                <c:v>Søndre Land</c:v>
              </c:pt>
              <c:pt idx="39">
                <c:v>Nordre Land</c:v>
              </c:pt>
              <c:pt idx="40">
                <c:v>Sør-Aurdal</c:v>
              </c:pt>
              <c:pt idx="41">
                <c:v>Etnedal</c:v>
              </c:pt>
              <c:pt idx="42">
                <c:v>Nord-Aurdal</c:v>
              </c:pt>
              <c:pt idx="43">
                <c:v>Vestre Slidre</c:v>
              </c:pt>
              <c:pt idx="44">
                <c:v>Øystre Slidre</c:v>
              </c:pt>
              <c:pt idx="45">
                <c:v>Vang</c:v>
              </c:pt>
            </c:strLit>
          </c:cat>
          <c:val>
            <c:numRef>
              <c:f>komm!$F$149:$F$194</c:f>
              <c:numCache>
                <c:formatCode>0%</c:formatCode>
                <c:ptCount val="46"/>
                <c:pt idx="0">
                  <c:v>0.81901459998148218</c:v>
                </c:pt>
                <c:pt idx="1">
                  <c:v>0.90059940294992258</c:v>
                </c:pt>
                <c:pt idx="2">
                  <c:v>0.8965490600096987</c:v>
                </c:pt>
                <c:pt idx="3">
                  <c:v>0.81257967279190779</c:v>
                </c:pt>
                <c:pt idx="4">
                  <c:v>0.7761146472061905</c:v>
                </c:pt>
                <c:pt idx="5">
                  <c:v>0.69148469449034411</c:v>
                </c:pt>
                <c:pt idx="6">
                  <c:v>0.74560840928793048</c:v>
                </c:pt>
                <c:pt idx="7">
                  <c:v>0.68709106704070988</c:v>
                </c:pt>
                <c:pt idx="8">
                  <c:v>0.77724858686804554</c:v>
                </c:pt>
                <c:pt idx="9">
                  <c:v>0.66120107974896536</c:v>
                </c:pt>
                <c:pt idx="10">
                  <c:v>0.77423639687819945</c:v>
                </c:pt>
                <c:pt idx="11">
                  <c:v>0.66747675850372612</c:v>
                </c:pt>
                <c:pt idx="12">
                  <c:v>0.67042767512452406</c:v>
                </c:pt>
                <c:pt idx="13">
                  <c:v>0.76480906905216739</c:v>
                </c:pt>
                <c:pt idx="14">
                  <c:v>0.8173547670168676</c:v>
                </c:pt>
                <c:pt idx="15">
                  <c:v>0.81623856278385531</c:v>
                </c:pt>
                <c:pt idx="16">
                  <c:v>0.69795225823218199</c:v>
                </c:pt>
                <c:pt idx="17">
                  <c:v>0.74173194069692094</c:v>
                </c:pt>
                <c:pt idx="18">
                  <c:v>0.62892899770910082</c:v>
                </c:pt>
                <c:pt idx="19">
                  <c:v>0.65761948527994374</c:v>
                </c:pt>
                <c:pt idx="20">
                  <c:v>0.75739828735829395</c:v>
                </c:pt>
                <c:pt idx="21">
                  <c:v>0.76272944981645552</c:v>
                </c:pt>
                <c:pt idx="22">
                  <c:v>0.70437403398978171</c:v>
                </c:pt>
                <c:pt idx="23">
                  <c:v>0.73563701148048433</c:v>
                </c:pt>
                <c:pt idx="24">
                  <c:v>0.71603851168302446</c:v>
                </c:pt>
                <c:pt idx="25">
                  <c:v>0.79994414523597834</c:v>
                </c:pt>
                <c:pt idx="26">
                  <c:v>0.91124720099317125</c:v>
                </c:pt>
                <c:pt idx="27">
                  <c:v>0.69454952198687037</c:v>
                </c:pt>
                <c:pt idx="28">
                  <c:v>0.73066546722123882</c:v>
                </c:pt>
                <c:pt idx="29">
                  <c:v>0.87118247368462753</c:v>
                </c:pt>
                <c:pt idx="30">
                  <c:v>0.6471501516042919</c:v>
                </c:pt>
                <c:pt idx="31">
                  <c:v>0.8183944084541761</c:v>
                </c:pt>
                <c:pt idx="32">
                  <c:v>0.82294822337887064</c:v>
                </c:pt>
                <c:pt idx="33">
                  <c:v>0.91106665446841051</c:v>
                </c:pt>
                <c:pt idx="34">
                  <c:v>0.81777240828796705</c:v>
                </c:pt>
                <c:pt idx="35">
                  <c:v>0.77134399197938885</c:v>
                </c:pt>
                <c:pt idx="36">
                  <c:v>0.72145250634436442</c:v>
                </c:pt>
                <c:pt idx="37">
                  <c:v>0.83731872167478916</c:v>
                </c:pt>
                <c:pt idx="38">
                  <c:v>0.65074466216740912</c:v>
                </c:pt>
                <c:pt idx="39">
                  <c:v>0.67637845502056038</c:v>
                </c:pt>
                <c:pt idx="40">
                  <c:v>0.81204974628250182</c:v>
                </c:pt>
                <c:pt idx="41">
                  <c:v>0.74875672540256644</c:v>
                </c:pt>
                <c:pt idx="42">
                  <c:v>0.8339885031877573</c:v>
                </c:pt>
                <c:pt idx="43">
                  <c:v>0.9534738041512435</c:v>
                </c:pt>
                <c:pt idx="44">
                  <c:v>0.93840260760734739</c:v>
                </c:pt>
                <c:pt idx="45">
                  <c:v>0.92694333477062874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6-4E0E-BEEE-1FDF92F335AD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6"/>
              <c:pt idx="0">
                <c:v>Kongsvinger</c:v>
              </c:pt>
              <c:pt idx="1">
                <c:v>Hamar</c:v>
              </c:pt>
              <c:pt idx="2">
                <c:v>Lillehammer</c:v>
              </c:pt>
              <c:pt idx="3">
                <c:v>Gjøvik</c:v>
              </c:pt>
              <c:pt idx="4">
                <c:v>Ringsaker</c:v>
              </c:pt>
              <c:pt idx="5">
                <c:v>Løten</c:v>
              </c:pt>
              <c:pt idx="6">
                <c:v>Stange</c:v>
              </c:pt>
              <c:pt idx="7">
                <c:v>Nord-Odal</c:v>
              </c:pt>
              <c:pt idx="8">
                <c:v>Sør-Odal</c:v>
              </c:pt>
              <c:pt idx="9">
                <c:v>Eidskog</c:v>
              </c:pt>
              <c:pt idx="10">
                <c:v>Grue</c:v>
              </c:pt>
              <c:pt idx="11">
                <c:v>Åsnes</c:v>
              </c:pt>
              <c:pt idx="12">
                <c:v>Våler</c:v>
              </c:pt>
              <c:pt idx="13">
                <c:v>Elverum</c:v>
              </c:pt>
              <c:pt idx="14">
                <c:v>Trysil</c:v>
              </c:pt>
              <c:pt idx="15">
                <c:v>Åmot</c:v>
              </c:pt>
              <c:pt idx="16">
                <c:v>Stor-Elvdal</c:v>
              </c:pt>
              <c:pt idx="17">
                <c:v>Rendalen</c:v>
              </c:pt>
              <c:pt idx="18">
                <c:v>Engerdal</c:v>
              </c:pt>
              <c:pt idx="19">
                <c:v>Tolga</c:v>
              </c:pt>
              <c:pt idx="20">
                <c:v>Tynset</c:v>
              </c:pt>
              <c:pt idx="21">
                <c:v>Alvdal</c:v>
              </c:pt>
              <c:pt idx="22">
                <c:v>Folldal</c:v>
              </c:pt>
              <c:pt idx="23">
                <c:v>Os</c:v>
              </c:pt>
              <c:pt idx="24">
                <c:v>Dovre</c:v>
              </c:pt>
              <c:pt idx="25">
                <c:v>Lesja</c:v>
              </c:pt>
              <c:pt idx="26">
                <c:v>Skjåk</c:v>
              </c:pt>
              <c:pt idx="27">
                <c:v>Lom</c:v>
              </c:pt>
              <c:pt idx="28">
                <c:v>Vågå</c:v>
              </c:pt>
              <c:pt idx="29">
                <c:v>Nord-Fron</c:v>
              </c:pt>
              <c:pt idx="30">
                <c:v>Sel</c:v>
              </c:pt>
              <c:pt idx="31">
                <c:v>Sør-Fron</c:v>
              </c:pt>
              <c:pt idx="32">
                <c:v>Ringebu</c:v>
              </c:pt>
              <c:pt idx="33">
                <c:v>Øyer</c:v>
              </c:pt>
              <c:pt idx="34">
                <c:v>Gausdal</c:v>
              </c:pt>
              <c:pt idx="35">
                <c:v>Østre Toten</c:v>
              </c:pt>
              <c:pt idx="36">
                <c:v>Vestre Toten</c:v>
              </c:pt>
              <c:pt idx="37">
                <c:v>Gran</c:v>
              </c:pt>
              <c:pt idx="38">
                <c:v>Søndre Land</c:v>
              </c:pt>
              <c:pt idx="39">
                <c:v>Nordre Land</c:v>
              </c:pt>
              <c:pt idx="40">
                <c:v>Sør-Aurdal</c:v>
              </c:pt>
              <c:pt idx="41">
                <c:v>Etnedal</c:v>
              </c:pt>
              <c:pt idx="42">
                <c:v>Nord-Aurdal</c:v>
              </c:pt>
              <c:pt idx="43">
                <c:v>Vestre Slidre</c:v>
              </c:pt>
              <c:pt idx="44">
                <c:v>Øystre Slidre</c:v>
              </c:pt>
              <c:pt idx="45">
                <c:v>Vang</c:v>
              </c:pt>
            </c:strLit>
          </c:cat>
          <c:val>
            <c:numRef>
              <c:f>komm!$P$149:$P$194</c:f>
              <c:numCache>
                <c:formatCode>0.0\ %</c:formatCode>
                <c:ptCount val="46"/>
                <c:pt idx="0">
                  <c:v>0.94198175628723424</c:v>
                </c:pt>
                <c:pt idx="1">
                  <c:v>0.9462444667756732</c:v>
                </c:pt>
                <c:pt idx="2">
                  <c:v>0.94585847928864508</c:v>
                </c:pt>
                <c:pt idx="3">
                  <c:v>0.94166000992775545</c:v>
                </c:pt>
                <c:pt idx="4">
                  <c:v>0.93983675864846961</c:v>
                </c:pt>
                <c:pt idx="5">
                  <c:v>0.93560526101267738</c:v>
                </c:pt>
                <c:pt idx="6">
                  <c:v>0.93831144675255662</c:v>
                </c:pt>
                <c:pt idx="7">
                  <c:v>0.93538557964019553</c:v>
                </c:pt>
                <c:pt idx="8">
                  <c:v>0.93989345563156246</c:v>
                </c:pt>
                <c:pt idx="9">
                  <c:v>0.93409108027560828</c:v>
                </c:pt>
                <c:pt idx="10">
                  <c:v>0.93974284613206993</c:v>
                </c:pt>
                <c:pt idx="11">
                  <c:v>0.93440486421334645</c:v>
                </c:pt>
                <c:pt idx="12">
                  <c:v>0.93455241004438627</c:v>
                </c:pt>
                <c:pt idx="13">
                  <c:v>0.93927147974076841</c:v>
                </c:pt>
                <c:pt idx="14">
                  <c:v>0.94189876463900335</c:v>
                </c:pt>
                <c:pt idx="15">
                  <c:v>0.941842954427353</c:v>
                </c:pt>
                <c:pt idx="16">
                  <c:v>0.93592863919976932</c:v>
                </c:pt>
                <c:pt idx="17">
                  <c:v>0.93811762332300608</c:v>
                </c:pt>
                <c:pt idx="18">
                  <c:v>0.93247747617361498</c:v>
                </c:pt>
                <c:pt idx="19">
                  <c:v>0.93391200055215717</c:v>
                </c:pt>
                <c:pt idx="20">
                  <c:v>0.93890094065607466</c:v>
                </c:pt>
                <c:pt idx="21">
                  <c:v>0.93916749877898276</c:v>
                </c:pt>
                <c:pt idx="22">
                  <c:v>0.93624972798764916</c:v>
                </c:pt>
                <c:pt idx="23">
                  <c:v>0.93781287686218417</c:v>
                </c:pt>
                <c:pt idx="24">
                  <c:v>0.93683295187231119</c:v>
                </c:pt>
                <c:pt idx="25">
                  <c:v>0.94102823354995901</c:v>
                </c:pt>
                <c:pt idx="26">
                  <c:v>0.95050358599297258</c:v>
                </c:pt>
                <c:pt idx="27">
                  <c:v>0.93575850238750347</c:v>
                </c:pt>
                <c:pt idx="28">
                  <c:v>0.93756429964922183</c:v>
                </c:pt>
                <c:pt idx="29">
                  <c:v>0.94459014997239155</c:v>
                </c:pt>
                <c:pt idx="30">
                  <c:v>0.93338853386837473</c:v>
                </c:pt>
                <c:pt idx="31">
                  <c:v>0.94195074671086887</c:v>
                </c:pt>
                <c:pt idx="32">
                  <c:v>0.94217843745710361</c:v>
                </c:pt>
                <c:pt idx="33">
                  <c:v>0.9504313673830681</c:v>
                </c:pt>
                <c:pt idx="34">
                  <c:v>0.94191964670255857</c:v>
                </c:pt>
                <c:pt idx="35">
                  <c:v>0.9395982258871296</c:v>
                </c:pt>
                <c:pt idx="36">
                  <c:v>0.93710365160537834</c:v>
                </c:pt>
                <c:pt idx="37">
                  <c:v>0.94289696237189957</c:v>
                </c:pt>
                <c:pt idx="38">
                  <c:v>0.93356825939653043</c:v>
                </c:pt>
                <c:pt idx="39">
                  <c:v>0.93484994903918806</c:v>
                </c:pt>
                <c:pt idx="40">
                  <c:v>0.9416335136022852</c:v>
                </c:pt>
                <c:pt idx="41">
                  <c:v>0.93846886255828854</c:v>
                </c:pt>
                <c:pt idx="42">
                  <c:v>0.94273045144754808</c:v>
                </c:pt>
                <c:pt idx="43">
                  <c:v>0.96739422725620161</c:v>
                </c:pt>
                <c:pt idx="44">
                  <c:v>0.96136574863864299</c:v>
                </c:pt>
                <c:pt idx="45">
                  <c:v>0.95678203950395579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6-4E0E-BEEE-1FDF92F3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Agder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5"/>
              <c:pt idx="0">
                <c:v>Risør</c:v>
              </c:pt>
              <c:pt idx="1">
                <c:v>Grimstad</c:v>
              </c:pt>
              <c:pt idx="2">
                <c:v>Arendal</c:v>
              </c:pt>
              <c:pt idx="3">
                <c:v>Kristiansand</c:v>
              </c:pt>
              <c:pt idx="4">
                <c:v>Lindesnes</c:v>
              </c:pt>
              <c:pt idx="5">
                <c:v>Farsund</c:v>
              </c:pt>
              <c:pt idx="6">
                <c:v>Flekkefjord</c:v>
              </c:pt>
              <c:pt idx="7">
                <c:v>Gjerstad</c:v>
              </c:pt>
              <c:pt idx="8">
                <c:v>Vegårshei</c:v>
              </c:pt>
              <c:pt idx="9">
                <c:v>Tvedestrand</c:v>
              </c:pt>
              <c:pt idx="10">
                <c:v>Froland</c:v>
              </c:pt>
              <c:pt idx="11">
                <c:v>Lillesand</c:v>
              </c:pt>
              <c:pt idx="12">
                <c:v>Birkenes</c:v>
              </c:pt>
              <c:pt idx="13">
                <c:v>Åmli</c:v>
              </c:pt>
              <c:pt idx="14">
                <c:v>Iveland</c:v>
              </c:pt>
              <c:pt idx="15">
                <c:v>Evje og Hornnes</c:v>
              </c:pt>
              <c:pt idx="16">
                <c:v>Bygland</c:v>
              </c:pt>
              <c:pt idx="17">
                <c:v>Valle</c:v>
              </c:pt>
              <c:pt idx="18">
                <c:v>Bykle</c:v>
              </c:pt>
              <c:pt idx="19">
                <c:v>Vennesla</c:v>
              </c:pt>
              <c:pt idx="20">
                <c:v>Åseral</c:v>
              </c:pt>
              <c:pt idx="21">
                <c:v>Lyngdal</c:v>
              </c:pt>
              <c:pt idx="22">
                <c:v>Hægebostad</c:v>
              </c:pt>
              <c:pt idx="23">
                <c:v>Kvinesdal</c:v>
              </c:pt>
              <c:pt idx="24">
                <c:v>Sirdal</c:v>
              </c:pt>
            </c:strLit>
          </c:cat>
          <c:val>
            <c:numRef>
              <c:f>komm!$F$218:$F$242</c:f>
              <c:numCache>
                <c:formatCode>0%</c:formatCode>
                <c:ptCount val="25"/>
                <c:pt idx="0">
                  <c:v>0.82282421886411272</c:v>
                </c:pt>
                <c:pt idx="1">
                  <c:v>0.81941044423304354</c:v>
                </c:pt>
                <c:pt idx="2">
                  <c:v>0.80944141835997352</c:v>
                </c:pt>
                <c:pt idx="3">
                  <c:v>0.85308600169774018</c:v>
                </c:pt>
                <c:pt idx="4">
                  <c:v>0.77503984606790688</c:v>
                </c:pt>
                <c:pt idx="5">
                  <c:v>0.79074707689207169</c:v>
                </c:pt>
                <c:pt idx="6">
                  <c:v>0.81152386001351562</c:v>
                </c:pt>
                <c:pt idx="7">
                  <c:v>0.65239730835886589</c:v>
                </c:pt>
                <c:pt idx="8">
                  <c:v>0.67583622034503299</c:v>
                </c:pt>
                <c:pt idx="9">
                  <c:v>0.76410547609914004</c:v>
                </c:pt>
                <c:pt idx="10">
                  <c:v>0.72011863768205842</c:v>
                </c:pt>
                <c:pt idx="11">
                  <c:v>0.90061860915266778</c:v>
                </c:pt>
                <c:pt idx="12">
                  <c:v>0.67268401124352029</c:v>
                </c:pt>
                <c:pt idx="13">
                  <c:v>0.83765782744231387</c:v>
                </c:pt>
                <c:pt idx="14">
                  <c:v>0.71141619371927556</c:v>
                </c:pt>
                <c:pt idx="15">
                  <c:v>0.6833549220317704</c:v>
                </c:pt>
                <c:pt idx="16">
                  <c:v>0.83106820627152089</c:v>
                </c:pt>
                <c:pt idx="17">
                  <c:v>1.3331500208409894</c:v>
                </c:pt>
                <c:pt idx="18">
                  <c:v>2.6201105894654977</c:v>
                </c:pt>
                <c:pt idx="19">
                  <c:v>0.66956097514238622</c:v>
                </c:pt>
                <c:pt idx="20">
                  <c:v>1.4578275165588219</c:v>
                </c:pt>
                <c:pt idx="21">
                  <c:v>0.71874170436527274</c:v>
                </c:pt>
                <c:pt idx="22">
                  <c:v>0.80588335230441488</c:v>
                </c:pt>
                <c:pt idx="23">
                  <c:v>0.88604574572609562</c:v>
                </c:pt>
                <c:pt idx="24">
                  <c:v>1.8401933382694575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0-443A-B170-BB1A9F2A626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5"/>
              <c:pt idx="0">
                <c:v>Risør</c:v>
              </c:pt>
              <c:pt idx="1">
                <c:v>Grimstad</c:v>
              </c:pt>
              <c:pt idx="2">
                <c:v>Arendal</c:v>
              </c:pt>
              <c:pt idx="3">
                <c:v>Kristiansand</c:v>
              </c:pt>
              <c:pt idx="4">
                <c:v>Lindesnes</c:v>
              </c:pt>
              <c:pt idx="5">
                <c:v>Farsund</c:v>
              </c:pt>
              <c:pt idx="6">
                <c:v>Flekkefjord</c:v>
              </c:pt>
              <c:pt idx="7">
                <c:v>Gjerstad</c:v>
              </c:pt>
              <c:pt idx="8">
                <c:v>Vegårshei</c:v>
              </c:pt>
              <c:pt idx="9">
                <c:v>Tvedestrand</c:v>
              </c:pt>
              <c:pt idx="10">
                <c:v>Froland</c:v>
              </c:pt>
              <c:pt idx="11">
                <c:v>Lillesand</c:v>
              </c:pt>
              <c:pt idx="12">
                <c:v>Birkenes</c:v>
              </c:pt>
              <c:pt idx="13">
                <c:v>Åmli</c:v>
              </c:pt>
              <c:pt idx="14">
                <c:v>Iveland</c:v>
              </c:pt>
              <c:pt idx="15">
                <c:v>Evje og Hornnes</c:v>
              </c:pt>
              <c:pt idx="16">
                <c:v>Bygland</c:v>
              </c:pt>
              <c:pt idx="17">
                <c:v>Valle</c:v>
              </c:pt>
              <c:pt idx="18">
                <c:v>Bykle</c:v>
              </c:pt>
              <c:pt idx="19">
                <c:v>Vennesla</c:v>
              </c:pt>
              <c:pt idx="20">
                <c:v>Åseral</c:v>
              </c:pt>
              <c:pt idx="21">
                <c:v>Lyngdal</c:v>
              </c:pt>
              <c:pt idx="22">
                <c:v>Hægebostad</c:v>
              </c:pt>
              <c:pt idx="23">
                <c:v>Kvinesdal</c:v>
              </c:pt>
              <c:pt idx="24">
                <c:v>Sirdal</c:v>
              </c:pt>
            </c:strLit>
          </c:cat>
          <c:val>
            <c:numRef>
              <c:f>komm!$P$218:$P$242</c:f>
              <c:numCache>
                <c:formatCode>0.0\ %</c:formatCode>
                <c:ptCount val="25"/>
                <c:pt idx="0">
                  <c:v>0.94217223723136578</c:v>
                </c:pt>
                <c:pt idx="1">
                  <c:v>0.94200154849981221</c:v>
                </c:pt>
                <c:pt idx="2">
                  <c:v>0.94150309720615866</c:v>
                </c:pt>
                <c:pt idx="3">
                  <c:v>0.94368532637304714</c:v>
                </c:pt>
                <c:pt idx="4">
                  <c:v>0.93978301859155533</c:v>
                </c:pt>
                <c:pt idx="5">
                  <c:v>0.94056838013276367</c:v>
                </c:pt>
                <c:pt idx="6">
                  <c:v>0.94160721928883584</c:v>
                </c:pt>
                <c:pt idx="7">
                  <c:v>0.93365089170610327</c:v>
                </c:pt>
                <c:pt idx="8">
                  <c:v>0.93482283730541171</c:v>
                </c:pt>
                <c:pt idx="9">
                  <c:v>0.93923630009311698</c:v>
                </c:pt>
                <c:pt idx="10">
                  <c:v>0.93703695817226296</c:v>
                </c:pt>
                <c:pt idx="11">
                  <c:v>0.94625214925677126</c:v>
                </c:pt>
                <c:pt idx="12">
                  <c:v>0.93466522685033615</c:v>
                </c:pt>
                <c:pt idx="13">
                  <c:v>0.94291391766027588</c:v>
                </c:pt>
                <c:pt idx="14">
                  <c:v>0.93660183597412394</c:v>
                </c:pt>
                <c:pt idx="15">
                  <c:v>0.93519877238974858</c:v>
                </c:pt>
                <c:pt idx="16">
                  <c:v>0.94258443660173596</c:v>
                </c:pt>
                <c:pt idx="17">
                  <c:v>1.1192647139320999</c:v>
                </c:pt>
                <c:pt idx="18">
                  <c:v>1.6340489413819033</c:v>
                </c:pt>
                <c:pt idx="19">
                  <c:v>0.93450907504527947</c:v>
                </c:pt>
                <c:pt idx="20">
                  <c:v>1.169135712219233</c:v>
                </c:pt>
                <c:pt idx="21">
                  <c:v>0.93696811150642378</c:v>
                </c:pt>
                <c:pt idx="22">
                  <c:v>0.94132519390338065</c:v>
                </c:pt>
                <c:pt idx="23">
                  <c:v>0.94533331357446482</c:v>
                </c:pt>
                <c:pt idx="24">
                  <c:v>1.3220820409034868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0-443A-B170-BB1A9F2A6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3"/>
              <c:pt idx="0">
                <c:v>Bergen</c:v>
              </c:pt>
              <c:pt idx="1">
                <c:v>Kinn</c:v>
              </c:pt>
              <c:pt idx="2">
                <c:v>Etne</c:v>
              </c:pt>
              <c:pt idx="3">
                <c:v>Sveio</c:v>
              </c:pt>
              <c:pt idx="4">
                <c:v>Bømlo</c:v>
              </c:pt>
              <c:pt idx="5">
                <c:v>Stord</c:v>
              </c:pt>
              <c:pt idx="6">
                <c:v>Fitjar</c:v>
              </c:pt>
              <c:pt idx="7">
                <c:v>Tysnes</c:v>
              </c:pt>
              <c:pt idx="8">
                <c:v>Kvinnherad</c:v>
              </c:pt>
              <c:pt idx="9">
                <c:v>Ullensvang</c:v>
              </c:pt>
              <c:pt idx="10">
                <c:v>Eidfjord</c:v>
              </c:pt>
              <c:pt idx="11">
                <c:v>Ulvik</c:v>
              </c:pt>
              <c:pt idx="12">
                <c:v>Voss</c:v>
              </c:pt>
              <c:pt idx="13">
                <c:v>Kvam</c:v>
              </c:pt>
              <c:pt idx="14">
                <c:v>Samnanger</c:v>
              </c:pt>
              <c:pt idx="15">
                <c:v>Bjørnafjorden</c:v>
              </c:pt>
              <c:pt idx="16">
                <c:v>Austevoll</c:v>
              </c:pt>
              <c:pt idx="17">
                <c:v>Øygarden</c:v>
              </c:pt>
              <c:pt idx="18">
                <c:v>Askøy</c:v>
              </c:pt>
              <c:pt idx="19">
                <c:v>Vaksdal</c:v>
              </c:pt>
              <c:pt idx="20">
                <c:v>Modalen</c:v>
              </c:pt>
              <c:pt idx="21">
                <c:v>Osterøy</c:v>
              </c:pt>
              <c:pt idx="22">
                <c:v>Alver</c:v>
              </c:pt>
              <c:pt idx="23">
                <c:v>Austrheim</c:v>
              </c:pt>
              <c:pt idx="24">
                <c:v>Fedje</c:v>
              </c:pt>
              <c:pt idx="25">
                <c:v>Masfjorden</c:v>
              </c:pt>
              <c:pt idx="26">
                <c:v>Gulen</c:v>
              </c:pt>
              <c:pt idx="27">
                <c:v>Solund</c:v>
              </c:pt>
              <c:pt idx="28">
                <c:v>Hyllestad</c:v>
              </c:pt>
              <c:pt idx="29">
                <c:v>Høyanger</c:v>
              </c:pt>
              <c:pt idx="30">
                <c:v>Vik</c:v>
              </c:pt>
              <c:pt idx="31">
                <c:v>Sogndal</c:v>
              </c:pt>
              <c:pt idx="32">
                <c:v>Aurland</c:v>
              </c:pt>
              <c:pt idx="33">
                <c:v>Lærdal</c:v>
              </c:pt>
              <c:pt idx="34">
                <c:v>Årdal</c:v>
              </c:pt>
              <c:pt idx="35">
                <c:v>Luster</c:v>
              </c:pt>
              <c:pt idx="36">
                <c:v>Askvoll</c:v>
              </c:pt>
              <c:pt idx="37">
                <c:v>Fjaler</c:v>
              </c:pt>
              <c:pt idx="38">
                <c:v>Sunnfjord</c:v>
              </c:pt>
              <c:pt idx="39">
                <c:v>Bremanger</c:v>
              </c:pt>
              <c:pt idx="40">
                <c:v>Stad</c:v>
              </c:pt>
              <c:pt idx="41">
                <c:v>Gloppen</c:v>
              </c:pt>
              <c:pt idx="42">
                <c:v>Stryn</c:v>
              </c:pt>
            </c:strLit>
          </c:cat>
          <c:val>
            <c:numRef>
              <c:f>komm!$F$243:$F$285</c:f>
              <c:numCache>
                <c:formatCode>0%</c:formatCode>
                <c:ptCount val="43"/>
                <c:pt idx="0">
                  <c:v>1.0534929592905513</c:v>
                </c:pt>
                <c:pt idx="1">
                  <c:v>0.946545688696105</c:v>
                </c:pt>
                <c:pt idx="2">
                  <c:v>0.8896635923997962</c:v>
                </c:pt>
                <c:pt idx="3">
                  <c:v>0.76567505315507256</c:v>
                </c:pt>
                <c:pt idx="4">
                  <c:v>0.90546699342741654</c:v>
                </c:pt>
                <c:pt idx="5">
                  <c:v>0.95995509629651299</c:v>
                </c:pt>
                <c:pt idx="6">
                  <c:v>0.86085405033568463</c:v>
                </c:pt>
                <c:pt idx="7">
                  <c:v>1.0210192468366441</c:v>
                </c:pt>
                <c:pt idx="8">
                  <c:v>0.95054116238866426</c:v>
                </c:pt>
                <c:pt idx="9">
                  <c:v>0.97919303477997299</c:v>
                </c:pt>
                <c:pt idx="10">
                  <c:v>1.9938309966104899</c:v>
                </c:pt>
                <c:pt idx="11">
                  <c:v>0.98444431964922485</c:v>
                </c:pt>
                <c:pt idx="12">
                  <c:v>0.8617503547618367</c:v>
                </c:pt>
                <c:pt idx="13">
                  <c:v>0.86684045103400742</c:v>
                </c:pt>
                <c:pt idx="14">
                  <c:v>0.81809943202345348</c:v>
                </c:pt>
                <c:pt idx="15">
                  <c:v>0.88462434287455383</c:v>
                </c:pt>
                <c:pt idx="16">
                  <c:v>1.5294122287361964</c:v>
                </c:pt>
                <c:pt idx="17">
                  <c:v>0.88552862045029934</c:v>
                </c:pt>
                <c:pt idx="18">
                  <c:v>0.81043885741349375</c:v>
                </c:pt>
                <c:pt idx="19">
                  <c:v>0.81831165138268058</c:v>
                </c:pt>
                <c:pt idx="20">
                  <c:v>2.0205542189239765</c:v>
                </c:pt>
                <c:pt idx="21">
                  <c:v>0.77245239820266354</c:v>
                </c:pt>
                <c:pt idx="22">
                  <c:v>0.83480733452727651</c:v>
                </c:pt>
                <c:pt idx="23">
                  <c:v>1.2245066413220489</c:v>
                </c:pt>
                <c:pt idx="24">
                  <c:v>0.83120511379297224</c:v>
                </c:pt>
                <c:pt idx="25">
                  <c:v>1.0925564108502972</c:v>
                </c:pt>
                <c:pt idx="26">
                  <c:v>1.1375145465225696</c:v>
                </c:pt>
                <c:pt idx="27">
                  <c:v>0.99069337789409817</c:v>
                </c:pt>
                <c:pt idx="28">
                  <c:v>0.91604852355179078</c:v>
                </c:pt>
                <c:pt idx="29">
                  <c:v>0.9658310327435139</c:v>
                </c:pt>
                <c:pt idx="30">
                  <c:v>1.0039271344051521</c:v>
                </c:pt>
                <c:pt idx="31">
                  <c:v>0.8325025175171975</c:v>
                </c:pt>
                <c:pt idx="32">
                  <c:v>1.4917122261023412</c:v>
                </c:pt>
                <c:pt idx="33">
                  <c:v>1.0339842948217406</c:v>
                </c:pt>
                <c:pt idx="34">
                  <c:v>0.99727526674115552</c:v>
                </c:pt>
                <c:pt idx="35">
                  <c:v>0.91048774245436248</c:v>
                </c:pt>
                <c:pt idx="36">
                  <c:v>0.86271073213435234</c:v>
                </c:pt>
                <c:pt idx="37">
                  <c:v>0.85132567439164797</c:v>
                </c:pt>
                <c:pt idx="38">
                  <c:v>0.9251810068329025</c:v>
                </c:pt>
                <c:pt idx="39">
                  <c:v>0.98697474332285395</c:v>
                </c:pt>
                <c:pt idx="40">
                  <c:v>0.81714834782889334</c:v>
                </c:pt>
                <c:pt idx="41">
                  <c:v>0.80549542001530738</c:v>
                </c:pt>
                <c:pt idx="42">
                  <c:v>0.8241227169413804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5-4169-89CD-335A0C4DDE0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3"/>
              <c:pt idx="0">
                <c:v>Bergen</c:v>
              </c:pt>
              <c:pt idx="1">
                <c:v>Kinn</c:v>
              </c:pt>
              <c:pt idx="2">
                <c:v>Etne</c:v>
              </c:pt>
              <c:pt idx="3">
                <c:v>Sveio</c:v>
              </c:pt>
              <c:pt idx="4">
                <c:v>Bømlo</c:v>
              </c:pt>
              <c:pt idx="5">
                <c:v>Stord</c:v>
              </c:pt>
              <c:pt idx="6">
                <c:v>Fitjar</c:v>
              </c:pt>
              <c:pt idx="7">
                <c:v>Tysnes</c:v>
              </c:pt>
              <c:pt idx="8">
                <c:v>Kvinnherad</c:v>
              </c:pt>
              <c:pt idx="9">
                <c:v>Ullensvang</c:v>
              </c:pt>
              <c:pt idx="10">
                <c:v>Eidfjord</c:v>
              </c:pt>
              <c:pt idx="11">
                <c:v>Ulvik</c:v>
              </c:pt>
              <c:pt idx="12">
                <c:v>Voss</c:v>
              </c:pt>
              <c:pt idx="13">
                <c:v>Kvam</c:v>
              </c:pt>
              <c:pt idx="14">
                <c:v>Samnanger</c:v>
              </c:pt>
              <c:pt idx="15">
                <c:v>Bjørnafjorden</c:v>
              </c:pt>
              <c:pt idx="16">
                <c:v>Austevoll</c:v>
              </c:pt>
              <c:pt idx="17">
                <c:v>Øygarden</c:v>
              </c:pt>
              <c:pt idx="18">
                <c:v>Askøy</c:v>
              </c:pt>
              <c:pt idx="19">
                <c:v>Vaksdal</c:v>
              </c:pt>
              <c:pt idx="20">
                <c:v>Modalen</c:v>
              </c:pt>
              <c:pt idx="21">
                <c:v>Osterøy</c:v>
              </c:pt>
              <c:pt idx="22">
                <c:v>Alver</c:v>
              </c:pt>
              <c:pt idx="23">
                <c:v>Austrheim</c:v>
              </c:pt>
              <c:pt idx="24">
                <c:v>Fedje</c:v>
              </c:pt>
              <c:pt idx="25">
                <c:v>Masfjorden</c:v>
              </c:pt>
              <c:pt idx="26">
                <c:v>Gulen</c:v>
              </c:pt>
              <c:pt idx="27">
                <c:v>Solund</c:v>
              </c:pt>
              <c:pt idx="28">
                <c:v>Hyllestad</c:v>
              </c:pt>
              <c:pt idx="29">
                <c:v>Høyanger</c:v>
              </c:pt>
              <c:pt idx="30">
                <c:v>Vik</c:v>
              </c:pt>
              <c:pt idx="31">
                <c:v>Sogndal</c:v>
              </c:pt>
              <c:pt idx="32">
                <c:v>Aurland</c:v>
              </c:pt>
              <c:pt idx="33">
                <c:v>Lærdal</c:v>
              </c:pt>
              <c:pt idx="34">
                <c:v>Årdal</c:v>
              </c:pt>
              <c:pt idx="35">
                <c:v>Luster</c:v>
              </c:pt>
              <c:pt idx="36">
                <c:v>Askvoll</c:v>
              </c:pt>
              <c:pt idx="37">
                <c:v>Fjaler</c:v>
              </c:pt>
              <c:pt idx="38">
                <c:v>Sunnfjord</c:v>
              </c:pt>
              <c:pt idx="39">
                <c:v>Bremanger</c:v>
              </c:pt>
              <c:pt idx="40">
                <c:v>Stad</c:v>
              </c:pt>
              <c:pt idx="41">
                <c:v>Gloppen</c:v>
              </c:pt>
              <c:pt idx="42">
                <c:v>Stryn</c:v>
              </c:pt>
            </c:strLit>
          </c:cat>
          <c:val>
            <c:numRef>
              <c:f>komm!$P$243:$P$285</c:f>
              <c:numCache>
                <c:formatCode>0.0\ %</c:formatCode>
                <c:ptCount val="43"/>
                <c:pt idx="0">
                  <c:v>1.0074018893119245</c:v>
                </c:pt>
                <c:pt idx="1">
                  <c:v>0.96462298107414624</c:v>
                </c:pt>
                <c:pt idx="2">
                  <c:v>0.94551420590814994</c:v>
                </c:pt>
                <c:pt idx="3">
                  <c:v>0.93931477894591386</c:v>
                </c:pt>
                <c:pt idx="4">
                  <c:v>0.94819150296667076</c:v>
                </c:pt>
                <c:pt idx="5">
                  <c:v>0.96998674411430907</c:v>
                </c:pt>
                <c:pt idx="6">
                  <c:v>0.94407372880494433</c:v>
                </c:pt>
                <c:pt idx="7">
                  <c:v>0.99441240433036182</c:v>
                </c:pt>
                <c:pt idx="8">
                  <c:v>0.96622117055116985</c:v>
                </c:pt>
                <c:pt idx="9">
                  <c:v>0.97768191950769334</c:v>
                </c:pt>
                <c:pt idx="10">
                  <c:v>1.3835371042399001</c:v>
                </c:pt>
                <c:pt idx="11">
                  <c:v>0.97978243345539406</c:v>
                </c:pt>
                <c:pt idx="12">
                  <c:v>0.94411854402625195</c:v>
                </c:pt>
                <c:pt idx="13">
                  <c:v>0.94437304883986062</c:v>
                </c:pt>
                <c:pt idx="14">
                  <c:v>0.94193599788933269</c:v>
                </c:pt>
                <c:pt idx="15">
                  <c:v>0.94526224343188781</c:v>
                </c:pt>
                <c:pt idx="16">
                  <c:v>1.1977695970901827</c:v>
                </c:pt>
                <c:pt idx="17">
                  <c:v>0.94530745731067511</c:v>
                </c:pt>
                <c:pt idx="18">
                  <c:v>0.94155296915883469</c:v>
                </c:pt>
                <c:pt idx="19">
                  <c:v>0.9419466088572942</c:v>
                </c:pt>
                <c:pt idx="20">
                  <c:v>1.3942263931652945</c:v>
                </c:pt>
                <c:pt idx="21">
                  <c:v>0.93965364619829328</c:v>
                </c:pt>
                <c:pt idx="22">
                  <c:v>0.94277139301452384</c:v>
                </c:pt>
                <c:pt idx="23">
                  <c:v>1.0758073621245237</c:v>
                </c:pt>
                <c:pt idx="24">
                  <c:v>0.94259128197780873</c:v>
                </c:pt>
                <c:pt idx="25">
                  <c:v>1.0230272699358232</c:v>
                </c:pt>
                <c:pt idx="26">
                  <c:v>1.0410105242047318</c:v>
                </c:pt>
                <c:pt idx="27">
                  <c:v>0.98228205675334346</c:v>
                </c:pt>
                <c:pt idx="28">
                  <c:v>0.95242411501642044</c:v>
                </c:pt>
                <c:pt idx="29">
                  <c:v>0.97233711869310957</c:v>
                </c:pt>
                <c:pt idx="30">
                  <c:v>0.98757555935776509</c:v>
                </c:pt>
                <c:pt idx="31">
                  <c:v>0.94265615216401999</c:v>
                </c:pt>
                <c:pt idx="32">
                  <c:v>1.1826895960366408</c:v>
                </c:pt>
                <c:pt idx="33">
                  <c:v>0.99959842352440043</c:v>
                </c:pt>
                <c:pt idx="34">
                  <c:v>0.98491481229216638</c:v>
                </c:pt>
                <c:pt idx="35">
                  <c:v>0.95019980257744907</c:v>
                </c:pt>
                <c:pt idx="36">
                  <c:v>0.94416656289487766</c:v>
                </c:pt>
                <c:pt idx="37">
                  <c:v>0.9435973100077425</c:v>
                </c:pt>
                <c:pt idx="38">
                  <c:v>0.95607710832886506</c:v>
                </c:pt>
                <c:pt idx="39">
                  <c:v>0.98079460292484577</c:v>
                </c:pt>
                <c:pt idx="40">
                  <c:v>0.94188844367960478</c:v>
                </c:pt>
                <c:pt idx="41">
                  <c:v>0.94130579728892538</c:v>
                </c:pt>
                <c:pt idx="42">
                  <c:v>0.94223716213522912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5-4169-89CD-335A0C4DD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Trøndelag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38"/>
              <c:pt idx="0">
                <c:v>Trondheim</c:v>
              </c:pt>
              <c:pt idx="1">
                <c:v>Steinkjer</c:v>
              </c:pt>
              <c:pt idx="2">
                <c:v>Namsos</c:v>
              </c:pt>
              <c:pt idx="3">
                <c:v>Frøya</c:v>
              </c:pt>
              <c:pt idx="4">
                <c:v>Osen</c:v>
              </c:pt>
              <c:pt idx="5">
                <c:v>Oppdal</c:v>
              </c:pt>
              <c:pt idx="6">
                <c:v>Rennebu</c:v>
              </c:pt>
              <c:pt idx="7">
                <c:v>Røros</c:v>
              </c:pt>
              <c:pt idx="8">
                <c:v>Holtålen</c:v>
              </c:pt>
              <c:pt idx="9">
                <c:v>Midtre Gauldal</c:v>
              </c:pt>
              <c:pt idx="10">
                <c:v>Melhus</c:v>
              </c:pt>
              <c:pt idx="11">
                <c:v>Skaun</c:v>
              </c:pt>
              <c:pt idx="12">
                <c:v>Malvik</c:v>
              </c:pt>
              <c:pt idx="13">
                <c:v>Selbu</c:v>
              </c:pt>
              <c:pt idx="14">
                <c:v>Tydal</c:v>
              </c:pt>
              <c:pt idx="15">
                <c:v>Meråker</c:v>
              </c:pt>
              <c:pt idx="16">
                <c:v>Stjørdal</c:v>
              </c:pt>
              <c:pt idx="17">
                <c:v>Frosta</c:v>
              </c:pt>
              <c:pt idx="18">
                <c:v>Levanger</c:v>
              </c:pt>
              <c:pt idx="19">
                <c:v>Verdal</c:v>
              </c:pt>
              <c:pt idx="20">
                <c:v>Snåsa</c:v>
              </c:pt>
              <c:pt idx="21">
                <c:v>Lierne</c:v>
              </c:pt>
              <c:pt idx="22">
                <c:v>Røyrvik</c:v>
              </c:pt>
              <c:pt idx="23">
                <c:v>Namsskogan</c:v>
              </c:pt>
              <c:pt idx="24">
                <c:v>Grong</c:v>
              </c:pt>
              <c:pt idx="25">
                <c:v>Høylandet</c:v>
              </c:pt>
              <c:pt idx="26">
                <c:v>Overhalla</c:v>
              </c:pt>
              <c:pt idx="27">
                <c:v>Flatanger</c:v>
              </c:pt>
              <c:pt idx="28">
                <c:v>Leka</c:v>
              </c:pt>
              <c:pt idx="29">
                <c:v>Inderøy</c:v>
              </c:pt>
              <c:pt idx="30">
                <c:v>Indre Fosen</c:v>
              </c:pt>
              <c:pt idx="31">
                <c:v>Heim</c:v>
              </c:pt>
              <c:pt idx="32">
                <c:v>Hitra</c:v>
              </c:pt>
              <c:pt idx="33">
                <c:v>Ørland</c:v>
              </c:pt>
              <c:pt idx="34">
                <c:v>Åfjord</c:v>
              </c:pt>
              <c:pt idx="35">
                <c:v>Orkland</c:v>
              </c:pt>
              <c:pt idx="36">
                <c:v>Nærøysund</c:v>
              </c:pt>
              <c:pt idx="37">
                <c:v>Rindal</c:v>
              </c:pt>
            </c:strLit>
          </c:cat>
          <c:val>
            <c:numRef>
              <c:f>komm!$F$286:$F$323</c:f>
              <c:numCache>
                <c:formatCode>0%</c:formatCode>
                <c:ptCount val="38"/>
                <c:pt idx="0">
                  <c:v>0.99817565717173495</c:v>
                </c:pt>
                <c:pt idx="1">
                  <c:v>0.72245138574035128</c:v>
                </c:pt>
                <c:pt idx="2">
                  <c:v>0.77017282838975964</c:v>
                </c:pt>
                <c:pt idx="3">
                  <c:v>2.3616830131278763</c:v>
                </c:pt>
                <c:pt idx="4">
                  <c:v>0.75520603897404048</c:v>
                </c:pt>
                <c:pt idx="5">
                  <c:v>0.81892257198553409</c:v>
                </c:pt>
                <c:pt idx="6">
                  <c:v>0.74361646772143131</c:v>
                </c:pt>
                <c:pt idx="7">
                  <c:v>0.79833769125946963</c:v>
                </c:pt>
                <c:pt idx="8">
                  <c:v>0.6811998821712173</c:v>
                </c:pt>
                <c:pt idx="9">
                  <c:v>0.6770343141118832</c:v>
                </c:pt>
                <c:pt idx="10">
                  <c:v>0.76502543910872756</c:v>
                </c:pt>
                <c:pt idx="11">
                  <c:v>0.74497465722654455</c:v>
                </c:pt>
                <c:pt idx="12">
                  <c:v>0.90495813163881744</c:v>
                </c:pt>
                <c:pt idx="13">
                  <c:v>0.76691180290471417</c:v>
                </c:pt>
                <c:pt idx="14">
                  <c:v>1.3859821398907348</c:v>
                </c:pt>
                <c:pt idx="15">
                  <c:v>0.73886125769230337</c:v>
                </c:pt>
                <c:pt idx="16">
                  <c:v>0.78085343367160576</c:v>
                </c:pt>
                <c:pt idx="17">
                  <c:v>0.72455825289363118</c:v>
                </c:pt>
                <c:pt idx="18">
                  <c:v>0.76371055155672773</c:v>
                </c:pt>
                <c:pt idx="19">
                  <c:v>0.72251790702632834</c:v>
                </c:pt>
                <c:pt idx="20">
                  <c:v>0.73011815784617984</c:v>
                </c:pt>
                <c:pt idx="21">
                  <c:v>0.77486979838829262</c:v>
                </c:pt>
                <c:pt idx="22">
                  <c:v>0.8689005591543485</c:v>
                </c:pt>
                <c:pt idx="23">
                  <c:v>1.0903614911731316</c:v>
                </c:pt>
                <c:pt idx="24">
                  <c:v>0.75281017090435265</c:v>
                </c:pt>
                <c:pt idx="25">
                  <c:v>0.62947910660913331</c:v>
                </c:pt>
                <c:pt idx="26">
                  <c:v>0.72755840999706844</c:v>
                </c:pt>
                <c:pt idx="27">
                  <c:v>1.0258976480833801</c:v>
                </c:pt>
                <c:pt idx="28">
                  <c:v>0.73260376273154859</c:v>
                </c:pt>
                <c:pt idx="29">
                  <c:v>0.76891552299565424</c:v>
                </c:pt>
                <c:pt idx="30">
                  <c:v>0.68097273318249529</c:v>
                </c:pt>
                <c:pt idx="31">
                  <c:v>0.85006848666581436</c:v>
                </c:pt>
                <c:pt idx="32">
                  <c:v>0.81753527411403004</c:v>
                </c:pt>
                <c:pt idx="33">
                  <c:v>0.76445351297421993</c:v>
                </c:pt>
                <c:pt idx="34">
                  <c:v>0.7904278575049668</c:v>
                </c:pt>
                <c:pt idx="35">
                  <c:v>0.75704416008754716</c:v>
                </c:pt>
                <c:pt idx="36">
                  <c:v>1.0554183201899798</c:v>
                </c:pt>
                <c:pt idx="37">
                  <c:v>0.7490962825372387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2-4655-9FE4-61CA028BC3F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38"/>
              <c:pt idx="0">
                <c:v>Trondheim</c:v>
              </c:pt>
              <c:pt idx="1">
                <c:v>Steinkjer</c:v>
              </c:pt>
              <c:pt idx="2">
                <c:v>Namsos</c:v>
              </c:pt>
              <c:pt idx="3">
                <c:v>Frøya</c:v>
              </c:pt>
              <c:pt idx="4">
                <c:v>Osen</c:v>
              </c:pt>
              <c:pt idx="5">
                <c:v>Oppdal</c:v>
              </c:pt>
              <c:pt idx="6">
                <c:v>Rennebu</c:v>
              </c:pt>
              <c:pt idx="7">
                <c:v>Røros</c:v>
              </c:pt>
              <c:pt idx="8">
                <c:v>Holtålen</c:v>
              </c:pt>
              <c:pt idx="9">
                <c:v>Midtre Gauldal</c:v>
              </c:pt>
              <c:pt idx="10">
                <c:v>Melhus</c:v>
              </c:pt>
              <c:pt idx="11">
                <c:v>Skaun</c:v>
              </c:pt>
              <c:pt idx="12">
                <c:v>Malvik</c:v>
              </c:pt>
              <c:pt idx="13">
                <c:v>Selbu</c:v>
              </c:pt>
              <c:pt idx="14">
                <c:v>Tydal</c:v>
              </c:pt>
              <c:pt idx="15">
                <c:v>Meråker</c:v>
              </c:pt>
              <c:pt idx="16">
                <c:v>Stjørdal</c:v>
              </c:pt>
              <c:pt idx="17">
                <c:v>Frosta</c:v>
              </c:pt>
              <c:pt idx="18">
                <c:v>Levanger</c:v>
              </c:pt>
              <c:pt idx="19">
                <c:v>Verdal</c:v>
              </c:pt>
              <c:pt idx="20">
                <c:v>Snåsa</c:v>
              </c:pt>
              <c:pt idx="21">
                <c:v>Lierne</c:v>
              </c:pt>
              <c:pt idx="22">
                <c:v>Røyrvik</c:v>
              </c:pt>
              <c:pt idx="23">
                <c:v>Namsskogan</c:v>
              </c:pt>
              <c:pt idx="24">
                <c:v>Grong</c:v>
              </c:pt>
              <c:pt idx="25">
                <c:v>Høylandet</c:v>
              </c:pt>
              <c:pt idx="26">
                <c:v>Overhalla</c:v>
              </c:pt>
              <c:pt idx="27">
                <c:v>Flatanger</c:v>
              </c:pt>
              <c:pt idx="28">
                <c:v>Leka</c:v>
              </c:pt>
              <c:pt idx="29">
                <c:v>Inderøy</c:v>
              </c:pt>
              <c:pt idx="30">
                <c:v>Indre Fosen</c:v>
              </c:pt>
              <c:pt idx="31">
                <c:v>Heim</c:v>
              </c:pt>
              <c:pt idx="32">
                <c:v>Hitra</c:v>
              </c:pt>
              <c:pt idx="33">
                <c:v>Ørland</c:v>
              </c:pt>
              <c:pt idx="34">
                <c:v>Åfjord</c:v>
              </c:pt>
              <c:pt idx="35">
                <c:v>Orkland</c:v>
              </c:pt>
              <c:pt idx="36">
                <c:v>Nærøysund</c:v>
              </c:pt>
              <c:pt idx="37">
                <c:v>Rindal</c:v>
              </c:pt>
            </c:strLit>
          </c:cat>
          <c:val>
            <c:numRef>
              <c:f>komm!$P$286:$P$323</c:f>
              <c:numCache>
                <c:formatCode>0.0\ %</c:formatCode>
                <c:ptCount val="38"/>
                <c:pt idx="0">
                  <c:v>0.9852749684643981</c:v>
                </c:pt>
                <c:pt idx="1">
                  <c:v>0.93715359557517752</c:v>
                </c:pt>
                <c:pt idx="2">
                  <c:v>0.93953966770764807</c:v>
                </c:pt>
                <c:pt idx="3">
                  <c:v>1.5306779108468545</c:v>
                </c:pt>
                <c:pt idx="4">
                  <c:v>0.93879132823686207</c:v>
                </c:pt>
                <c:pt idx="5">
                  <c:v>0.94197715488743672</c:v>
                </c:pt>
                <c:pt idx="6">
                  <c:v>0.93821184967423177</c:v>
                </c:pt>
                <c:pt idx="7">
                  <c:v>0.94094791085113361</c:v>
                </c:pt>
                <c:pt idx="8">
                  <c:v>0.93509102039672121</c:v>
                </c:pt>
                <c:pt idx="9">
                  <c:v>0.93488274199375421</c:v>
                </c:pt>
                <c:pt idx="10">
                  <c:v>0.93928229824359644</c:v>
                </c:pt>
                <c:pt idx="11">
                  <c:v>0.93827975914948714</c:v>
                </c:pt>
                <c:pt idx="12">
                  <c:v>0.94798795825123117</c:v>
                </c:pt>
                <c:pt idx="13">
                  <c:v>0.93937661643339565</c:v>
                </c:pt>
                <c:pt idx="14">
                  <c:v>1.1403975615519979</c:v>
                </c:pt>
                <c:pt idx="15">
                  <c:v>0.93797408917277525</c:v>
                </c:pt>
                <c:pt idx="16">
                  <c:v>0.94007369797174034</c:v>
                </c:pt>
                <c:pt idx="17">
                  <c:v>0.93725893893284162</c:v>
                </c:pt>
                <c:pt idx="18">
                  <c:v>0.93921655386599634</c:v>
                </c:pt>
                <c:pt idx="19">
                  <c:v>0.93715692163947661</c:v>
                </c:pt>
                <c:pt idx="20">
                  <c:v>0.93753693418046913</c:v>
                </c:pt>
                <c:pt idx="21">
                  <c:v>0.93977451620757479</c:v>
                </c:pt>
                <c:pt idx="22">
                  <c:v>0.94447605424587755</c:v>
                </c:pt>
                <c:pt idx="23">
                  <c:v>1.0221493020649566</c:v>
                </c:pt>
                <c:pt idx="24">
                  <c:v>0.93867153483337762</c:v>
                </c:pt>
                <c:pt idx="25">
                  <c:v>0.93250498161861683</c:v>
                </c:pt>
                <c:pt idx="26">
                  <c:v>0.93740894678801334</c:v>
                </c:pt>
                <c:pt idx="27">
                  <c:v>0.9963637648290562</c:v>
                </c:pt>
                <c:pt idx="28">
                  <c:v>0.9376612144247376</c:v>
                </c:pt>
                <c:pt idx="29">
                  <c:v>0.93947680243794274</c:v>
                </c:pt>
                <c:pt idx="30">
                  <c:v>0.93507966294728495</c:v>
                </c:pt>
                <c:pt idx="31">
                  <c:v>0.9435344506214508</c:v>
                </c:pt>
                <c:pt idx="32">
                  <c:v>0.9419077899938616</c:v>
                </c:pt>
                <c:pt idx="33">
                  <c:v>0.93925370193687119</c:v>
                </c:pt>
                <c:pt idx="34">
                  <c:v>0.94055241916340848</c:v>
                </c:pt>
                <c:pt idx="35">
                  <c:v>0.93888323429253728</c:v>
                </c:pt>
                <c:pt idx="36">
                  <c:v>1.0081720336716962</c:v>
                </c:pt>
                <c:pt idx="37">
                  <c:v>0.93848584041502192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2-4655-9FE4-61CA028BC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EC4C02-5169-4B6B-BDFA-3E66E7B25D93}">
  <sheetPr/>
  <sheetViews>
    <sheetView zoomScale="164" workbookViewId="0" zoomToFit="1"/>
  </sheetViews>
  <sheetProtection content="1" objects="1"/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0340578-8FE3-44FF-8970-EAC356AE2DAF}">
  <sheetPr/>
  <sheetViews>
    <sheetView zoomScale="164" workbookViewId="0" zoomToFit="1"/>
  </sheetViews>
  <sheetProtection content="1" objects="1"/>
  <pageMargins left="0.7" right="0.7" top="0.75" bottom="0.75" header="0.3" footer="0.3"/>
  <pageSetup paperSize="0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65740</xdr:colOff>
      <xdr:row>34</xdr:row>
      <xdr:rowOff>124573</xdr:rowOff>
    </xdr:from>
    <xdr:to>
      <xdr:col>36</xdr:col>
      <xdr:colOff>65740</xdr:colOff>
      <xdr:row>51</xdr:row>
      <xdr:rowOff>19798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74AA6CA-753C-4958-91FF-589AC4A15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36232</xdr:colOff>
      <xdr:row>9</xdr:row>
      <xdr:rowOff>95810</xdr:rowOff>
    </xdr:from>
    <xdr:to>
      <xdr:col>35</xdr:col>
      <xdr:colOff>741083</xdr:colOff>
      <xdr:row>28</xdr:row>
      <xdr:rowOff>32871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94DAADE-D7EF-459A-8EFC-ADD474DA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79188</xdr:colOff>
      <xdr:row>55</xdr:row>
      <xdr:rowOff>82364</xdr:rowOff>
    </xdr:from>
    <xdr:to>
      <xdr:col>37</xdr:col>
      <xdr:colOff>757227</xdr:colOff>
      <xdr:row>73</xdr:row>
      <xdr:rowOff>177613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9FDF5862-C721-487B-8919-1A896052D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290793</xdr:colOff>
      <xdr:row>117</xdr:row>
      <xdr:rowOff>16913</xdr:rowOff>
    </xdr:from>
    <xdr:to>
      <xdr:col>40</xdr:col>
      <xdr:colOff>586067</xdr:colOff>
      <xdr:row>136</xdr:row>
      <xdr:rowOff>16913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2F9FBBFB-832B-46A7-AFE4-9FE05EA1B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321235</xdr:colOff>
      <xdr:row>194</xdr:row>
      <xdr:rowOff>388470</xdr:rowOff>
    </xdr:from>
    <xdr:to>
      <xdr:col>37</xdr:col>
      <xdr:colOff>16435</xdr:colOff>
      <xdr:row>214</xdr:row>
      <xdr:rowOff>89833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FC35EC54-9928-415B-869F-9C353714B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318621</xdr:colOff>
      <xdr:row>150</xdr:row>
      <xdr:rowOff>99171</xdr:rowOff>
    </xdr:from>
    <xdr:to>
      <xdr:col>38</xdr:col>
      <xdr:colOff>32871</xdr:colOff>
      <xdr:row>169</xdr:row>
      <xdr:rowOff>137270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4BE3E662-A716-4D0D-AAA3-655C9C4A6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552824</xdr:colOff>
      <xdr:row>219</xdr:row>
      <xdr:rowOff>164353</xdr:rowOff>
    </xdr:from>
    <xdr:to>
      <xdr:col>37</xdr:col>
      <xdr:colOff>248024</xdr:colOff>
      <xdr:row>239</xdr:row>
      <xdr:rowOff>82362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6AD99BEA-DC40-47E7-864A-732144C0C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530411</xdr:colOff>
      <xdr:row>245</xdr:row>
      <xdr:rowOff>112059</xdr:rowOff>
    </xdr:from>
    <xdr:to>
      <xdr:col>38</xdr:col>
      <xdr:colOff>539230</xdr:colOff>
      <xdr:row>265</xdr:row>
      <xdr:rowOff>30069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40AF432F-36FA-40AF-B40F-8DA8D3439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351118</xdr:colOff>
      <xdr:row>288</xdr:row>
      <xdr:rowOff>171824</xdr:rowOff>
    </xdr:from>
    <xdr:to>
      <xdr:col>40</xdr:col>
      <xdr:colOff>471768</xdr:colOff>
      <xdr:row>308</xdr:row>
      <xdr:rowOff>89834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BB9411A9-901B-4789-8720-16C2BC58E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231589</xdr:colOff>
      <xdr:row>325</xdr:row>
      <xdr:rowOff>104588</xdr:rowOff>
    </xdr:from>
    <xdr:to>
      <xdr:col>37</xdr:col>
      <xdr:colOff>699019</xdr:colOff>
      <xdr:row>344</xdr:row>
      <xdr:rowOff>41648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B992B1C-7CB5-4808-8C3C-3B98FCBAD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47623</xdr:colOff>
      <xdr:row>19</xdr:row>
      <xdr:rowOff>20107</xdr:rowOff>
    </xdr:from>
    <xdr:to>
      <xdr:col>24</xdr:col>
      <xdr:colOff>127000</xdr:colOff>
      <xdr:row>41</xdr:row>
      <xdr:rowOff>52916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837653-8E99-23C6-FFBB-A830FBFADE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264583</xdr:colOff>
      <xdr:row>19</xdr:row>
      <xdr:rowOff>0</xdr:rowOff>
    </xdr:from>
    <xdr:to>
      <xdr:col>36</xdr:col>
      <xdr:colOff>211666</xdr:colOff>
      <xdr:row>41</xdr:row>
      <xdr:rowOff>11643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61F78CD-3D81-4669-A3B8-EBBDE73B1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089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3D9C591-8B68-41CA-8F2B-7CD433C4B5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089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CB4019-B5C8-4547-9A7B-A5EAB6332F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68"/>
  <sheetViews>
    <sheetView zoomScale="85" zoomScaleNormal="85" workbookViewId="0">
      <pane xSplit="3" ySplit="6" topLeftCell="D309" activePane="bottomRight" state="frozen"/>
      <selection pane="topRight" activeCell="D1" sqref="D1"/>
      <selection pane="bottomLeft" activeCell="A7" sqref="A7"/>
      <selection pane="bottomRight" activeCell="Q334" sqref="Q334"/>
    </sheetView>
  </sheetViews>
  <sheetFormatPr baseColWidth="10" defaultRowHeight="15" x14ac:dyDescent="0.25"/>
  <cols>
    <col min="1" max="1" width="4.7109375" customWidth="1"/>
    <col min="2" max="2" width="11.5703125" style="84" customWidth="1"/>
    <col min="3" max="3" width="18.42578125" style="84" customWidth="1"/>
    <col min="4" max="4" width="17.28515625" style="84" bestFit="1" customWidth="1"/>
    <col min="5" max="5" width="14.42578125" style="84" bestFit="1" customWidth="1"/>
    <col min="6" max="7" width="11.42578125" style="84"/>
    <col min="8" max="8" width="14.42578125" style="84" bestFit="1" customWidth="1"/>
    <col min="9" max="9" width="9.85546875" style="84" customWidth="1"/>
    <col min="10" max="10" width="14" style="84" bestFit="1" customWidth="1"/>
    <col min="11" max="11" width="11.42578125" style="84"/>
    <col min="12" max="12" width="13.7109375" style="84" bestFit="1" customWidth="1"/>
    <col min="13" max="13" width="17.85546875" style="84" bestFit="1" customWidth="1"/>
    <col min="14" max="14" width="17.28515625" style="84" bestFit="1" customWidth="1"/>
    <col min="15" max="15" width="13.85546875" style="84" bestFit="1" customWidth="1"/>
    <col min="16" max="16" width="11.42578125" style="84"/>
    <col min="17" max="17" width="12.5703125" style="84" customWidth="1"/>
    <col min="18" max="18" width="14.85546875" style="84" customWidth="1"/>
    <col min="19" max="19" width="13.28515625" style="84" bestFit="1" customWidth="1"/>
    <col min="20" max="20" width="13" style="84" customWidth="1"/>
    <col min="21" max="21" width="16.5703125" style="84" customWidth="1"/>
    <col min="22" max="22" width="13.140625" style="84" customWidth="1"/>
    <col min="24" max="24" width="17.28515625" style="84" bestFit="1" customWidth="1"/>
    <col min="25" max="25" width="13.85546875" style="84" bestFit="1" customWidth="1"/>
  </cols>
  <sheetData>
    <row r="1" spans="2:27" ht="30" x14ac:dyDescent="0.25">
      <c r="B1" s="67" t="s">
        <v>0</v>
      </c>
      <c r="C1" s="67" t="s">
        <v>1</v>
      </c>
      <c r="D1" s="231" t="s">
        <v>430</v>
      </c>
      <c r="E1" s="231"/>
      <c r="F1" s="231"/>
      <c r="G1" s="232" t="s">
        <v>379</v>
      </c>
      <c r="H1" s="232"/>
      <c r="I1" s="232" t="s">
        <v>2</v>
      </c>
      <c r="J1" s="232"/>
      <c r="K1" s="232"/>
      <c r="L1" s="232"/>
      <c r="M1" s="68" t="s">
        <v>431</v>
      </c>
      <c r="N1" s="233" t="s">
        <v>3</v>
      </c>
      <c r="O1" s="233"/>
      <c r="P1" s="233"/>
      <c r="Q1" s="69" t="s">
        <v>4</v>
      </c>
      <c r="R1" s="225" t="s">
        <v>432</v>
      </c>
      <c r="S1" s="225"/>
      <c r="T1" s="70" t="s">
        <v>5</v>
      </c>
      <c r="U1" s="71" t="s">
        <v>423</v>
      </c>
      <c r="V1" s="72" t="s">
        <v>423</v>
      </c>
      <c r="X1" t="s">
        <v>426</v>
      </c>
      <c r="Y1"/>
    </row>
    <row r="2" spans="2:27" x14ac:dyDescent="0.25">
      <c r="B2" s="178" t="s">
        <v>8</v>
      </c>
      <c r="C2" s="179"/>
      <c r="D2" s="226" t="s">
        <v>446</v>
      </c>
      <c r="E2" s="227"/>
      <c r="F2" s="227"/>
      <c r="G2" s="228" t="s">
        <v>9</v>
      </c>
      <c r="H2" s="228"/>
      <c r="I2" s="180" t="s">
        <v>10</v>
      </c>
      <c r="J2" s="180"/>
      <c r="K2" s="180"/>
      <c r="L2" s="180"/>
      <c r="M2" s="181" t="str">
        <f>D2</f>
        <v>Jan-Sept</v>
      </c>
      <c r="N2" s="229" t="str">
        <f>D2</f>
        <v>Jan-Sept</v>
      </c>
      <c r="O2" s="230"/>
      <c r="P2" s="230"/>
      <c r="Q2" s="182" t="str">
        <f>RIGHT(N2,3)</f>
        <v>ept</v>
      </c>
      <c r="R2" s="234" t="s">
        <v>381</v>
      </c>
      <c r="S2" s="234"/>
      <c r="T2" s="73" t="s">
        <v>11</v>
      </c>
      <c r="U2" s="76" t="str">
        <f>D2</f>
        <v>Jan-Sept</v>
      </c>
      <c r="V2" s="74" t="str">
        <f>U2</f>
        <v>Jan-Sept</v>
      </c>
      <c r="X2" t="s">
        <v>427</v>
      </c>
      <c r="Y2"/>
    </row>
    <row r="3" spans="2:27" x14ac:dyDescent="0.25">
      <c r="B3" s="183" t="s">
        <v>12</v>
      </c>
      <c r="C3" s="184"/>
      <c r="D3" s="176"/>
      <c r="E3" s="176"/>
      <c r="F3" s="75" t="s">
        <v>13</v>
      </c>
      <c r="G3" s="230" t="s">
        <v>14</v>
      </c>
      <c r="H3" s="230"/>
      <c r="I3" s="180" t="s">
        <v>15</v>
      </c>
      <c r="J3" s="180"/>
      <c r="K3" s="180" t="s">
        <v>16</v>
      </c>
      <c r="L3" s="180"/>
      <c r="M3" s="181" t="s">
        <v>17</v>
      </c>
      <c r="N3" s="185" t="s">
        <v>18</v>
      </c>
      <c r="O3" s="180"/>
      <c r="P3" s="185" t="s">
        <v>19</v>
      </c>
      <c r="Q3" s="186" t="s">
        <v>435</v>
      </c>
      <c r="R3" s="177" t="s">
        <v>6</v>
      </c>
      <c r="S3" s="187" t="s">
        <v>7</v>
      </c>
      <c r="T3" s="166">
        <v>44927</v>
      </c>
      <c r="V3" s="74"/>
      <c r="X3" s="185"/>
      <c r="Y3" s="180"/>
    </row>
    <row r="4" spans="2:27" x14ac:dyDescent="0.25">
      <c r="B4" s="184"/>
      <c r="C4" s="77">
        <f>J366</f>
        <v>-427.7778362571807</v>
      </c>
      <c r="D4" s="188" t="s">
        <v>20</v>
      </c>
      <c r="E4" s="176" t="s">
        <v>21</v>
      </c>
      <c r="F4" s="176" t="s">
        <v>22</v>
      </c>
      <c r="G4" s="185" t="s">
        <v>23</v>
      </c>
      <c r="H4" s="185" t="s">
        <v>20</v>
      </c>
      <c r="I4" s="185" t="s">
        <v>21</v>
      </c>
      <c r="J4" s="185" t="s">
        <v>20</v>
      </c>
      <c r="K4" s="185" t="s">
        <v>21</v>
      </c>
      <c r="L4" s="185" t="s">
        <v>20</v>
      </c>
      <c r="M4" s="182" t="s">
        <v>20</v>
      </c>
      <c r="N4" s="185" t="s">
        <v>20</v>
      </c>
      <c r="O4" s="185" t="s">
        <v>21</v>
      </c>
      <c r="P4" s="185" t="s">
        <v>24</v>
      </c>
      <c r="Q4" s="182" t="s">
        <v>20</v>
      </c>
      <c r="R4" s="187" t="s">
        <v>25</v>
      </c>
      <c r="S4" s="187" t="s">
        <v>21</v>
      </c>
      <c r="T4" s="189"/>
      <c r="U4" s="78" t="s">
        <v>20</v>
      </c>
      <c r="V4" s="188" t="s">
        <v>21</v>
      </c>
      <c r="X4" s="185" t="s">
        <v>20</v>
      </c>
      <c r="Y4" s="185" t="s">
        <v>21</v>
      </c>
    </row>
    <row r="5" spans="2:27" x14ac:dyDescent="0.25">
      <c r="B5" s="79"/>
      <c r="C5" s="79"/>
      <c r="D5" s="214">
        <v>1</v>
      </c>
      <c r="E5" s="80">
        <v>2</v>
      </c>
      <c r="F5" s="80">
        <v>3</v>
      </c>
      <c r="G5" s="80">
        <v>4</v>
      </c>
      <c r="H5" s="80">
        <v>5</v>
      </c>
      <c r="I5" s="80">
        <v>6</v>
      </c>
      <c r="J5" s="80">
        <v>7</v>
      </c>
      <c r="K5" s="80">
        <v>8</v>
      </c>
      <c r="L5" s="80">
        <v>9</v>
      </c>
      <c r="M5" s="80">
        <v>10</v>
      </c>
      <c r="N5" s="80">
        <v>11</v>
      </c>
      <c r="O5" s="80">
        <v>12</v>
      </c>
      <c r="P5" s="80">
        <v>13</v>
      </c>
      <c r="Q5" s="214">
        <v>14</v>
      </c>
      <c r="R5" s="81">
        <v>15</v>
      </c>
      <c r="S5" s="81">
        <v>16</v>
      </c>
      <c r="T5" s="82">
        <v>17</v>
      </c>
      <c r="U5" s="214">
        <v>18</v>
      </c>
      <c r="V5" s="214">
        <v>19</v>
      </c>
      <c r="X5" s="80">
        <v>21</v>
      </c>
      <c r="Y5" s="80">
        <v>22</v>
      </c>
    </row>
    <row r="6" spans="2:27" ht="18.75" customHeight="1" x14ac:dyDescent="0.25">
      <c r="B6" s="83"/>
      <c r="M6" s="88"/>
      <c r="S6" s="215"/>
    </row>
    <row r="7" spans="2:27" ht="21.95" customHeight="1" x14ac:dyDescent="0.25">
      <c r="B7" s="85">
        <v>301</v>
      </c>
      <c r="C7" s="85" t="s">
        <v>26</v>
      </c>
      <c r="D7" s="1">
        <v>30688356</v>
      </c>
      <c r="E7" s="85">
        <f>D7/T7*1000</f>
        <v>43281.741291357153</v>
      </c>
      <c r="F7" s="86">
        <f t="shared" ref="F7:F70" si="0">E7/E$364</f>
        <v>1.4210895825562779</v>
      </c>
      <c r="G7" s="190">
        <f t="shared" ref="G7:G70" si="1">($E$364+$Y$364-E7-Y7)*0.6</f>
        <v>-7693.4800189687639</v>
      </c>
      <c r="H7" s="190">
        <f>G7*T7/1000</f>
        <v>-5454961.9922095556</v>
      </c>
      <c r="I7" s="190">
        <f t="shared" ref="I7:I70" si="2">IF(E7+Y7&lt;(E$364+Y$364)*0.9,((E$364+Y$364)*0.9-E7-Y7)*0.35,0)</f>
        <v>0</v>
      </c>
      <c r="J7" s="87">
        <f t="shared" ref="J7:J70" si="3">I7*T7/1000</f>
        <v>0</v>
      </c>
      <c r="K7" s="190">
        <f>I7+J$366</f>
        <v>-427.7778362571807</v>
      </c>
      <c r="L7" s="87">
        <f t="shared" ref="L7:L70" si="4">K7*T7/1000</f>
        <v>-303310.31368628261</v>
      </c>
      <c r="M7" s="88">
        <f>+H7+L7</f>
        <v>-5758272.305895838</v>
      </c>
      <c r="N7" s="88">
        <f>D7+M7</f>
        <v>24930083.694104161</v>
      </c>
      <c r="O7" s="88">
        <f>N7/T7*1000</f>
        <v>35160.483436131202</v>
      </c>
      <c r="P7" s="89">
        <f t="shared" ref="P7:P70" si="5">O7/O$364</f>
        <v>1.1544405386182151</v>
      </c>
      <c r="Q7" s="197">
        <v>-1314564.6145657515</v>
      </c>
      <c r="R7" s="89">
        <f>(D7-U7)/U7</f>
        <v>3.8060647461139029E-3</v>
      </c>
      <c r="S7" s="89">
        <f>(E7-V7)/V7</f>
        <v>-9.2328230077149895E-3</v>
      </c>
      <c r="T7" s="91">
        <v>709037</v>
      </c>
      <c r="U7" s="193">
        <v>30571997</v>
      </c>
      <c r="V7" s="193">
        <v>43685.077883534068</v>
      </c>
      <c r="W7" s="199"/>
      <c r="X7" s="88">
        <v>0</v>
      </c>
      <c r="Y7" s="88">
        <f>X7*1000/T7</f>
        <v>0</v>
      </c>
      <c r="Z7" s="1"/>
      <c r="AA7" s="1"/>
    </row>
    <row r="8" spans="2:27" ht="24.95" customHeight="1" x14ac:dyDescent="0.25">
      <c r="B8" s="85">
        <v>1101</v>
      </c>
      <c r="C8" s="85" t="s">
        <v>27</v>
      </c>
      <c r="D8" s="1">
        <v>427438</v>
      </c>
      <c r="E8" s="85">
        <f t="shared" ref="E8:E71" si="6">D8/T8*1000</f>
        <v>28474.985010991939</v>
      </c>
      <c r="F8" s="86">
        <f t="shared" si="0"/>
        <v>0.93493245316004148</v>
      </c>
      <c r="G8" s="190">
        <f t="shared" si="1"/>
        <v>1190.5737492503642</v>
      </c>
      <c r="H8" s="190">
        <f t="shared" ref="H8:H70" si="7">G8*T8/1000</f>
        <v>17871.702549997219</v>
      </c>
      <c r="I8" s="190">
        <f t="shared" si="2"/>
        <v>0</v>
      </c>
      <c r="J8" s="87">
        <f t="shared" si="3"/>
        <v>0</v>
      </c>
      <c r="K8" s="190">
        <f t="shared" ref="K8:K71" si="8">I8+J$366</f>
        <v>-427.7778362571807</v>
      </c>
      <c r="L8" s="87">
        <f t="shared" si="4"/>
        <v>-6421.3731000565394</v>
      </c>
      <c r="M8" s="88">
        <f t="shared" ref="M8:M71" si="9">+H8+L8</f>
        <v>11450.32944994068</v>
      </c>
      <c r="N8" s="88">
        <f t="shared" ref="N8:N71" si="10">D8+M8</f>
        <v>438888.32944994071</v>
      </c>
      <c r="O8" s="88">
        <f t="shared" ref="O8:O71" si="11">N8/T8*1000</f>
        <v>29237.780923985123</v>
      </c>
      <c r="P8" s="89">
        <f t="shared" si="5"/>
        <v>0.95997768685972074</v>
      </c>
      <c r="Q8" s="197">
        <v>2406.8110701606674</v>
      </c>
      <c r="R8" s="89">
        <f t="shared" ref="R8:S71" si="12">(D8-U8)/U8</f>
        <v>-3.0759427940399497E-2</v>
      </c>
      <c r="S8" s="89">
        <f t="shared" si="12"/>
        <v>-4.0509299793107495E-2</v>
      </c>
      <c r="T8" s="91">
        <v>15011</v>
      </c>
      <c r="U8" s="193">
        <v>441003</v>
      </c>
      <c r="V8" s="193">
        <v>29677.187079407806</v>
      </c>
      <c r="W8" s="199"/>
      <c r="X8" s="88">
        <v>0</v>
      </c>
      <c r="Y8" s="88">
        <f t="shared" ref="Y8:Y71" si="13">X8*1000/T8</f>
        <v>0</v>
      </c>
    </row>
    <row r="9" spans="2:27" x14ac:dyDescent="0.25">
      <c r="B9" s="85">
        <v>1103</v>
      </c>
      <c r="C9" s="85" t="s">
        <v>28</v>
      </c>
      <c r="D9" s="1">
        <v>5627709</v>
      </c>
      <c r="E9" s="85">
        <f t="shared" si="6"/>
        <v>38543.048126511014</v>
      </c>
      <c r="F9" s="86">
        <f t="shared" si="0"/>
        <v>1.2655018614855869</v>
      </c>
      <c r="G9" s="190">
        <f t="shared" si="1"/>
        <v>-4850.2641200610806</v>
      </c>
      <c r="H9" s="190">
        <f t="shared" si="7"/>
        <v>-708191.91443423845</v>
      </c>
      <c r="I9" s="190">
        <f t="shared" si="2"/>
        <v>0</v>
      </c>
      <c r="J9" s="87">
        <f t="shared" si="3"/>
        <v>0</v>
      </c>
      <c r="K9" s="190">
        <f t="shared" si="8"/>
        <v>-427.7778362571807</v>
      </c>
      <c r="L9" s="87">
        <f t="shared" si="4"/>
        <v>-62460.269649747206</v>
      </c>
      <c r="M9" s="88">
        <f t="shared" si="9"/>
        <v>-770652.18408398563</v>
      </c>
      <c r="N9" s="88">
        <f t="shared" si="10"/>
        <v>4857056.8159160148</v>
      </c>
      <c r="O9" s="88">
        <f t="shared" si="11"/>
        <v>33265.006170192755</v>
      </c>
      <c r="P9" s="89">
        <f t="shared" si="5"/>
        <v>1.092205450189939</v>
      </c>
      <c r="Q9" s="197">
        <v>-154136.97844479175</v>
      </c>
      <c r="R9" s="92">
        <f t="shared" si="12"/>
        <v>3.6875850174378444E-2</v>
      </c>
      <c r="S9" s="92">
        <f t="shared" si="12"/>
        <v>2.7558873265592206E-2</v>
      </c>
      <c r="T9" s="91">
        <v>146011</v>
      </c>
      <c r="U9" s="193">
        <v>5427563</v>
      </c>
      <c r="V9" s="193">
        <v>37509.333167471785</v>
      </c>
      <c r="W9" s="199"/>
      <c r="X9" s="88">
        <v>0</v>
      </c>
      <c r="Y9" s="88">
        <f t="shared" si="13"/>
        <v>0</v>
      </c>
      <c r="Z9" s="1"/>
      <c r="AA9" s="1"/>
    </row>
    <row r="10" spans="2:27" x14ac:dyDescent="0.25">
      <c r="B10" s="85">
        <v>1106</v>
      </c>
      <c r="C10" s="85" t="s">
        <v>29</v>
      </c>
      <c r="D10" s="1">
        <v>1136312</v>
      </c>
      <c r="E10" s="85">
        <f>D10/T10*1000</f>
        <v>30017.487782327302</v>
      </c>
      <c r="F10" s="86">
        <f t="shared" si="0"/>
        <v>0.98557816550910982</v>
      </c>
      <c r="G10" s="190">
        <f t="shared" si="1"/>
        <v>265.07208644914641</v>
      </c>
      <c r="H10" s="190">
        <f t="shared" si="7"/>
        <v>10034.303832532438</v>
      </c>
      <c r="I10" s="190">
        <f t="shared" si="2"/>
        <v>0</v>
      </c>
      <c r="J10" s="87">
        <f t="shared" si="3"/>
        <v>0</v>
      </c>
      <c r="K10" s="190">
        <f t="shared" si="8"/>
        <v>-427.7778362571807</v>
      </c>
      <c r="L10" s="87">
        <f t="shared" si="4"/>
        <v>-16193.529991515576</v>
      </c>
      <c r="M10" s="88">
        <f t="shared" si="9"/>
        <v>-6159.2261589831378</v>
      </c>
      <c r="N10" s="88">
        <f t="shared" si="10"/>
        <v>1130152.7738410169</v>
      </c>
      <c r="O10" s="88">
        <f t="shared" si="11"/>
        <v>29854.782032519266</v>
      </c>
      <c r="P10" s="89">
        <f t="shared" si="5"/>
        <v>0.98023597179934796</v>
      </c>
      <c r="Q10" s="197">
        <v>-3357.8602983857436</v>
      </c>
      <c r="R10" s="92">
        <f t="shared" si="12"/>
        <v>4.6040773342121588E-2</v>
      </c>
      <c r="S10" s="92">
        <f t="shared" si="12"/>
        <v>3.4683680280607553E-2</v>
      </c>
      <c r="T10" s="91">
        <v>37855</v>
      </c>
      <c r="U10" s="193">
        <v>1086298</v>
      </c>
      <c r="V10" s="193">
        <v>29011.270163444078</v>
      </c>
      <c r="W10" s="199"/>
      <c r="X10" s="88">
        <v>0</v>
      </c>
      <c r="Y10" s="88">
        <f t="shared" si="13"/>
        <v>0</v>
      </c>
      <c r="Z10" s="1"/>
    </row>
    <row r="11" spans="2:27" x14ac:dyDescent="0.25">
      <c r="B11" s="85">
        <v>1108</v>
      </c>
      <c r="C11" s="85" t="s">
        <v>30</v>
      </c>
      <c r="D11" s="1">
        <v>2468672</v>
      </c>
      <c r="E11" s="85">
        <f t="shared" si="6"/>
        <v>29905.897174976981</v>
      </c>
      <c r="F11" s="86">
        <f t="shared" si="0"/>
        <v>0.98191425909302632</v>
      </c>
      <c r="G11" s="190">
        <f t="shared" si="1"/>
        <v>332.02645085933909</v>
      </c>
      <c r="H11" s="190">
        <f t="shared" si="7"/>
        <v>27408.119465536725</v>
      </c>
      <c r="I11" s="190">
        <f t="shared" si="2"/>
        <v>0</v>
      </c>
      <c r="J11" s="87">
        <f t="shared" si="3"/>
        <v>0</v>
      </c>
      <c r="K11" s="190">
        <f t="shared" si="8"/>
        <v>-427.7778362571807</v>
      </c>
      <c r="L11" s="87">
        <f t="shared" si="4"/>
        <v>-35312.204827357753</v>
      </c>
      <c r="M11" s="88">
        <f t="shared" si="9"/>
        <v>-7904.0853618210276</v>
      </c>
      <c r="N11" s="88">
        <f t="shared" si="10"/>
        <v>2460767.9146381789</v>
      </c>
      <c r="O11" s="88">
        <f t="shared" si="11"/>
        <v>29810.145789579143</v>
      </c>
      <c r="P11" s="89">
        <f t="shared" si="5"/>
        <v>0.97877040923291481</v>
      </c>
      <c r="Q11" s="197">
        <v>6355.2779841198426</v>
      </c>
      <c r="R11" s="92">
        <f t="shared" si="12"/>
        <v>1.276607615667181E-2</v>
      </c>
      <c r="S11" s="92">
        <f t="shared" si="12"/>
        <v>-2.4840599176455093E-3</v>
      </c>
      <c r="T11" s="91">
        <v>82548</v>
      </c>
      <c r="U11" s="193">
        <v>2437554</v>
      </c>
      <c r="V11" s="193">
        <v>29980.370210934136</v>
      </c>
      <c r="W11" s="199"/>
      <c r="X11" s="88">
        <v>0</v>
      </c>
      <c r="Y11" s="88">
        <f t="shared" si="13"/>
        <v>0</v>
      </c>
      <c r="Z11" s="1"/>
      <c r="AA11" s="1"/>
    </row>
    <row r="12" spans="2:27" x14ac:dyDescent="0.25">
      <c r="B12" s="85">
        <v>1111</v>
      </c>
      <c r="C12" s="85" t="s">
        <v>31</v>
      </c>
      <c r="D12" s="1">
        <v>83323</v>
      </c>
      <c r="E12" s="85">
        <f t="shared" si="6"/>
        <v>25067.087845968712</v>
      </c>
      <c r="F12" s="86">
        <f t="shared" si="0"/>
        <v>0.82303937734692356</v>
      </c>
      <c r="G12" s="190">
        <f t="shared" si="1"/>
        <v>3235.3120482643003</v>
      </c>
      <c r="H12" s="190">
        <f t="shared" si="7"/>
        <v>10754.177248430533</v>
      </c>
      <c r="I12" s="190">
        <f t="shared" si="2"/>
        <v>821.19075072985333</v>
      </c>
      <c r="J12" s="87">
        <f t="shared" si="3"/>
        <v>2729.6380554260322</v>
      </c>
      <c r="K12" s="190">
        <f t="shared" si="8"/>
        <v>393.41291447267264</v>
      </c>
      <c r="L12" s="87">
        <f t="shared" si="4"/>
        <v>1307.7045277071638</v>
      </c>
      <c r="M12" s="88">
        <f t="shared" si="9"/>
        <v>12061.881776137696</v>
      </c>
      <c r="N12" s="88">
        <f t="shared" si="10"/>
        <v>95384.881776137699</v>
      </c>
      <c r="O12" s="88">
        <f t="shared" si="11"/>
        <v>28695.812808705687</v>
      </c>
      <c r="P12" s="89">
        <f t="shared" si="5"/>
        <v>0.9421829951555063</v>
      </c>
      <c r="Q12" s="197">
        <v>1908.1712910836468</v>
      </c>
      <c r="R12" s="92">
        <f t="shared" si="12"/>
        <v>7.4719463433509603E-2</v>
      </c>
      <c r="S12" s="92">
        <f t="shared" si="12"/>
        <v>6.0816654490175967E-2</v>
      </c>
      <c r="T12" s="91">
        <v>3324</v>
      </c>
      <c r="U12" s="193">
        <v>77530</v>
      </c>
      <c r="V12" s="193">
        <v>23629.990856446206</v>
      </c>
      <c r="W12" s="199"/>
      <c r="X12" s="88">
        <v>0</v>
      </c>
      <c r="Y12" s="88">
        <f t="shared" si="13"/>
        <v>0</v>
      </c>
      <c r="Z12" s="1"/>
      <c r="AA12" s="1"/>
    </row>
    <row r="13" spans="2:27" x14ac:dyDescent="0.25">
      <c r="B13" s="85">
        <v>1112</v>
      </c>
      <c r="C13" s="85" t="s">
        <v>32</v>
      </c>
      <c r="D13" s="1">
        <v>84952</v>
      </c>
      <c r="E13" s="85">
        <f t="shared" si="6"/>
        <v>26497.816593886462</v>
      </c>
      <c r="F13" s="86">
        <f t="shared" si="0"/>
        <v>0.87001516109469312</v>
      </c>
      <c r="G13" s="190">
        <f t="shared" si="1"/>
        <v>2376.87479951365</v>
      </c>
      <c r="H13" s="190">
        <f t="shared" si="7"/>
        <v>7620.2606072407616</v>
      </c>
      <c r="I13" s="190">
        <f t="shared" si="2"/>
        <v>320.43568895864081</v>
      </c>
      <c r="J13" s="87">
        <f t="shared" si="3"/>
        <v>1027.3168188014024</v>
      </c>
      <c r="K13" s="190">
        <f t="shared" si="8"/>
        <v>-107.34214729853989</v>
      </c>
      <c r="L13" s="87">
        <f t="shared" si="4"/>
        <v>-344.13892423911886</v>
      </c>
      <c r="M13" s="88">
        <f t="shared" si="9"/>
        <v>7276.1216830016429</v>
      </c>
      <c r="N13" s="88">
        <f t="shared" si="10"/>
        <v>92228.121683001649</v>
      </c>
      <c r="O13" s="88">
        <f t="shared" si="11"/>
        <v>28767.349246101574</v>
      </c>
      <c r="P13" s="89">
        <f t="shared" si="5"/>
        <v>0.94453178434289475</v>
      </c>
      <c r="Q13" s="197">
        <v>3600.1438806300134</v>
      </c>
      <c r="R13" s="92">
        <f t="shared" si="12"/>
        <v>6.4054710789348435E-2</v>
      </c>
      <c r="S13" s="92">
        <f t="shared" si="12"/>
        <v>5.476165654664665E-2</v>
      </c>
      <c r="T13" s="91">
        <v>3206</v>
      </c>
      <c r="U13" s="193">
        <v>79838</v>
      </c>
      <c r="V13" s="193">
        <v>25122.089364380114</v>
      </c>
      <c r="W13" s="199"/>
      <c r="X13" s="88">
        <v>0</v>
      </c>
      <c r="Y13" s="88">
        <f t="shared" si="13"/>
        <v>0</v>
      </c>
      <c r="Z13" s="1"/>
      <c r="AA13" s="1"/>
    </row>
    <row r="14" spans="2:27" x14ac:dyDescent="0.25">
      <c r="B14" s="85">
        <v>1114</v>
      </c>
      <c r="C14" s="85" t="s">
        <v>33</v>
      </c>
      <c r="D14" s="1">
        <v>77056</v>
      </c>
      <c r="E14" s="85">
        <f t="shared" si="6"/>
        <v>27056.1797752809</v>
      </c>
      <c r="F14" s="86">
        <f t="shared" si="0"/>
        <v>0.88834815964530978</v>
      </c>
      <c r="G14" s="190">
        <f t="shared" si="1"/>
        <v>2041.8568906769876</v>
      </c>
      <c r="H14" s="190">
        <f t="shared" si="7"/>
        <v>5815.2084246480608</v>
      </c>
      <c r="I14" s="190">
        <f t="shared" si="2"/>
        <v>125.00857547058767</v>
      </c>
      <c r="J14" s="87">
        <f t="shared" si="3"/>
        <v>356.02442294023365</v>
      </c>
      <c r="K14" s="190">
        <f t="shared" si="8"/>
        <v>-302.76926078659301</v>
      </c>
      <c r="L14" s="87">
        <f t="shared" si="4"/>
        <v>-862.28685472021698</v>
      </c>
      <c r="M14" s="88">
        <f t="shared" si="9"/>
        <v>4952.9215699278438</v>
      </c>
      <c r="N14" s="88">
        <f t="shared" si="10"/>
        <v>82008.921569927843</v>
      </c>
      <c r="O14" s="88">
        <f t="shared" si="11"/>
        <v>28795.267405171293</v>
      </c>
      <c r="P14" s="89">
        <f t="shared" si="5"/>
        <v>0.94544843427042558</v>
      </c>
      <c r="Q14" s="197">
        <v>1225.9208895927268</v>
      </c>
      <c r="R14" s="92">
        <f t="shared" si="12"/>
        <v>-4.3946499913149209E-2</v>
      </c>
      <c r="S14" s="92">
        <f t="shared" si="12"/>
        <v>-6.3752383517476502E-2</v>
      </c>
      <c r="T14" s="91">
        <v>2848</v>
      </c>
      <c r="U14" s="193">
        <v>80598</v>
      </c>
      <c r="V14" s="193">
        <v>28898.529939046253</v>
      </c>
      <c r="W14" s="199"/>
      <c r="X14" s="88">
        <v>0</v>
      </c>
      <c r="Y14" s="88">
        <f t="shared" si="13"/>
        <v>0</v>
      </c>
      <c r="Z14" s="1"/>
      <c r="AA14" s="1"/>
    </row>
    <row r="15" spans="2:27" x14ac:dyDescent="0.25">
      <c r="B15" s="85">
        <v>1119</v>
      </c>
      <c r="C15" s="85" t="s">
        <v>34</v>
      </c>
      <c r="D15" s="1">
        <v>484580</v>
      </c>
      <c r="E15" s="85">
        <f t="shared" si="6"/>
        <v>24661.814850628532</v>
      </c>
      <c r="F15" s="86">
        <f t="shared" si="0"/>
        <v>0.80973286022016655</v>
      </c>
      <c r="G15" s="190">
        <f t="shared" si="1"/>
        <v>3478.4758454684079</v>
      </c>
      <c r="H15" s="190">
        <f t="shared" si="7"/>
        <v>68348.571887608749</v>
      </c>
      <c r="I15" s="190">
        <f t="shared" si="2"/>
        <v>963.03629909891617</v>
      </c>
      <c r="J15" s="87">
        <f t="shared" si="3"/>
        <v>18922.700240994604</v>
      </c>
      <c r="K15" s="190">
        <f t="shared" si="8"/>
        <v>535.25846284173554</v>
      </c>
      <c r="L15" s="87">
        <f t="shared" si="4"/>
        <v>10517.293536377263</v>
      </c>
      <c r="M15" s="88">
        <f t="shared" si="9"/>
        <v>78865.865423986019</v>
      </c>
      <c r="N15" s="88">
        <f t="shared" si="10"/>
        <v>563445.86542398599</v>
      </c>
      <c r="O15" s="88">
        <f t="shared" si="11"/>
        <v>28675.549158938673</v>
      </c>
      <c r="P15" s="89">
        <f t="shared" si="5"/>
        <v>0.94151766929916836</v>
      </c>
      <c r="Q15" s="197">
        <v>18324.709220367724</v>
      </c>
      <c r="R15" s="92">
        <f t="shared" si="12"/>
        <v>1.3890835898154793E-2</v>
      </c>
      <c r="S15" s="92">
        <f t="shared" si="12"/>
        <v>-4.3240078634640246E-3</v>
      </c>
      <c r="T15" s="91">
        <v>19649</v>
      </c>
      <c r="U15" s="193">
        <v>477941</v>
      </c>
      <c r="V15" s="193">
        <v>24768.915837479271</v>
      </c>
      <c r="W15" s="199"/>
      <c r="X15" s="88">
        <v>0</v>
      </c>
      <c r="Y15" s="88">
        <f t="shared" si="13"/>
        <v>0</v>
      </c>
      <c r="Z15" s="1"/>
      <c r="AA15" s="1"/>
    </row>
    <row r="16" spans="2:27" x14ac:dyDescent="0.25">
      <c r="B16" s="85">
        <v>1120</v>
      </c>
      <c r="C16" s="85" t="s">
        <v>35</v>
      </c>
      <c r="D16" s="1">
        <v>578420</v>
      </c>
      <c r="E16" s="85">
        <f t="shared" si="6"/>
        <v>28058.210041232112</v>
      </c>
      <c r="F16" s="86">
        <f t="shared" si="0"/>
        <v>0.92124828634685996</v>
      </c>
      <c r="G16" s="190">
        <f t="shared" si="1"/>
        <v>1440.6387311062601</v>
      </c>
      <c r="H16" s="190">
        <f t="shared" si="7"/>
        <v>29698.767441755554</v>
      </c>
      <c r="I16" s="190">
        <f t="shared" si="2"/>
        <v>0</v>
      </c>
      <c r="J16" s="87">
        <f t="shared" si="3"/>
        <v>0</v>
      </c>
      <c r="K16" s="190">
        <f t="shared" si="8"/>
        <v>-427.7778362571807</v>
      </c>
      <c r="L16" s="87">
        <f t="shared" si="4"/>
        <v>-8818.6400944417801</v>
      </c>
      <c r="M16" s="88">
        <f t="shared" si="9"/>
        <v>20880.127347313773</v>
      </c>
      <c r="N16" s="88">
        <f t="shared" si="10"/>
        <v>599300.1273473138</v>
      </c>
      <c r="O16" s="88">
        <f t="shared" si="11"/>
        <v>29071.070936081192</v>
      </c>
      <c r="P16" s="89">
        <f t="shared" si="5"/>
        <v>0.95450402013444813</v>
      </c>
      <c r="Q16" s="197">
        <v>5704.1615889255772</v>
      </c>
      <c r="R16" s="92">
        <f t="shared" si="12"/>
        <v>2.8066452315824459E-2</v>
      </c>
      <c r="S16" s="92">
        <f t="shared" si="12"/>
        <v>5.5252911978641486E-3</v>
      </c>
      <c r="T16" s="91">
        <v>20615</v>
      </c>
      <c r="U16" s="193">
        <v>562629</v>
      </c>
      <c r="V16" s="193">
        <v>27904.03213807469</v>
      </c>
      <c r="W16" s="199"/>
      <c r="X16" s="88">
        <v>0</v>
      </c>
      <c r="Y16" s="88">
        <f t="shared" si="13"/>
        <v>0</v>
      </c>
      <c r="Z16" s="1"/>
      <c r="AA16" s="1"/>
    </row>
    <row r="17" spans="2:27" x14ac:dyDescent="0.25">
      <c r="B17" s="85">
        <v>1121</v>
      </c>
      <c r="C17" s="85" t="s">
        <v>36</v>
      </c>
      <c r="D17" s="1">
        <v>586476</v>
      </c>
      <c r="E17" s="85">
        <f t="shared" si="6"/>
        <v>29648.450533340074</v>
      </c>
      <c r="F17" s="86">
        <f t="shared" si="0"/>
        <v>0.97346139352942751</v>
      </c>
      <c r="G17" s="190">
        <f t="shared" si="1"/>
        <v>486.49443584148321</v>
      </c>
      <c r="H17" s="190">
        <f t="shared" si="7"/>
        <v>9623.3464353803793</v>
      </c>
      <c r="I17" s="190">
        <f t="shared" si="2"/>
        <v>0</v>
      </c>
      <c r="J17" s="87">
        <f t="shared" si="3"/>
        <v>0</v>
      </c>
      <c r="K17" s="190">
        <f t="shared" si="8"/>
        <v>-427.7778362571807</v>
      </c>
      <c r="L17" s="87">
        <f t="shared" si="4"/>
        <v>-8461.8733790032911</v>
      </c>
      <c r="M17" s="88">
        <f t="shared" si="9"/>
        <v>1161.4730563770881</v>
      </c>
      <c r="N17" s="88">
        <f t="shared" si="10"/>
        <v>587637.47305637714</v>
      </c>
      <c r="O17" s="88">
        <f t="shared" si="11"/>
        <v>29707.16713292438</v>
      </c>
      <c r="P17" s="89">
        <f t="shared" si="5"/>
        <v>0.97538926300747519</v>
      </c>
      <c r="Q17" s="197">
        <v>3944.5663832421851</v>
      </c>
      <c r="R17" s="92">
        <f t="shared" si="12"/>
        <v>7.6457065491919605E-3</v>
      </c>
      <c r="S17" s="92">
        <f t="shared" si="12"/>
        <v>-1.4156647346114326E-2</v>
      </c>
      <c r="T17" s="91">
        <v>19781</v>
      </c>
      <c r="U17" s="193">
        <v>582026</v>
      </c>
      <c r="V17" s="193">
        <v>30074.200382369658</v>
      </c>
      <c r="W17" s="199"/>
      <c r="X17" s="88">
        <v>0</v>
      </c>
      <c r="Y17" s="88">
        <f t="shared" si="13"/>
        <v>0</v>
      </c>
      <c r="Z17" s="1"/>
      <c r="AA17" s="1"/>
    </row>
    <row r="18" spans="2:27" x14ac:dyDescent="0.25">
      <c r="B18" s="85">
        <v>1122</v>
      </c>
      <c r="C18" s="85" t="s">
        <v>37</v>
      </c>
      <c r="D18" s="1">
        <v>310548</v>
      </c>
      <c r="E18" s="85">
        <f t="shared" si="6"/>
        <v>25243.700211347747</v>
      </c>
      <c r="F18" s="86">
        <f t="shared" si="0"/>
        <v>0.82883817344667488</v>
      </c>
      <c r="G18" s="190">
        <f t="shared" si="1"/>
        <v>3129.3446290368797</v>
      </c>
      <c r="H18" s="190">
        <f t="shared" si="7"/>
        <v>38497.197626411689</v>
      </c>
      <c r="I18" s="190">
        <f t="shared" si="2"/>
        <v>759.37642284719129</v>
      </c>
      <c r="J18" s="87">
        <f t="shared" si="3"/>
        <v>9341.8487538661466</v>
      </c>
      <c r="K18" s="190">
        <f t="shared" si="8"/>
        <v>331.5985865900106</v>
      </c>
      <c r="L18" s="87">
        <f t="shared" si="4"/>
        <v>4079.3258122303105</v>
      </c>
      <c r="M18" s="88">
        <f t="shared" si="9"/>
        <v>42576.523438641998</v>
      </c>
      <c r="N18" s="88">
        <f t="shared" si="10"/>
        <v>353124.52343864198</v>
      </c>
      <c r="O18" s="88">
        <f t="shared" si="11"/>
        <v>28704.643426974639</v>
      </c>
      <c r="P18" s="89">
        <f t="shared" si="5"/>
        <v>0.94247293496049389</v>
      </c>
      <c r="Q18" s="197">
        <v>10116.481384750623</v>
      </c>
      <c r="R18" s="92">
        <f t="shared" si="12"/>
        <v>6.2928134903404345E-3</v>
      </c>
      <c r="S18" s="92">
        <f t="shared" si="12"/>
        <v>-7.6948365752464287E-3</v>
      </c>
      <c r="T18" s="91">
        <v>12302</v>
      </c>
      <c r="U18" s="193">
        <v>308606</v>
      </c>
      <c r="V18" s="193">
        <v>25439.452641991593</v>
      </c>
      <c r="W18" s="199"/>
      <c r="X18" s="88">
        <v>0</v>
      </c>
      <c r="Y18" s="88">
        <f t="shared" si="13"/>
        <v>0</v>
      </c>
      <c r="Z18" s="1"/>
      <c r="AA18" s="1"/>
    </row>
    <row r="19" spans="2:27" x14ac:dyDescent="0.25">
      <c r="B19" s="85">
        <v>1124</v>
      </c>
      <c r="C19" s="85" t="s">
        <v>38</v>
      </c>
      <c r="D19" s="1">
        <v>1071129</v>
      </c>
      <c r="E19" s="85">
        <f t="shared" si="6"/>
        <v>37829.030549178882</v>
      </c>
      <c r="F19" s="86">
        <f t="shared" si="0"/>
        <v>1.2420581896130001</v>
      </c>
      <c r="G19" s="190">
        <f t="shared" si="1"/>
        <v>-4421.8535736618014</v>
      </c>
      <c r="H19" s="190">
        <f t="shared" si="7"/>
        <v>-125204.78393823392</v>
      </c>
      <c r="I19" s="190">
        <f t="shared" si="2"/>
        <v>0</v>
      </c>
      <c r="J19" s="87">
        <f t="shared" si="3"/>
        <v>0</v>
      </c>
      <c r="K19" s="190">
        <f t="shared" si="8"/>
        <v>-427.7778362571807</v>
      </c>
      <c r="L19" s="87">
        <f t="shared" si="4"/>
        <v>-12112.529433622072</v>
      </c>
      <c r="M19" s="88">
        <f t="shared" si="9"/>
        <v>-137317.313371856</v>
      </c>
      <c r="N19" s="88">
        <f t="shared" si="10"/>
        <v>933811.686628144</v>
      </c>
      <c r="O19" s="88">
        <f t="shared" si="11"/>
        <v>32979.399139259898</v>
      </c>
      <c r="P19" s="89">
        <f t="shared" si="5"/>
        <v>1.0828279814409041</v>
      </c>
      <c r="Q19" s="197">
        <v>-28101.770924548764</v>
      </c>
      <c r="R19" s="92">
        <f t="shared" si="12"/>
        <v>3.3582064348415125E-2</v>
      </c>
      <c r="S19" s="92">
        <f t="shared" si="12"/>
        <v>6.3143333906801602E-3</v>
      </c>
      <c r="T19" s="91">
        <v>28315</v>
      </c>
      <c r="U19" s="193">
        <v>1036327</v>
      </c>
      <c r="V19" s="193">
        <v>37591.664248403948</v>
      </c>
      <c r="W19" s="199"/>
      <c r="X19" s="88">
        <v>0</v>
      </c>
      <c r="Y19" s="88">
        <f t="shared" si="13"/>
        <v>0</v>
      </c>
      <c r="Z19" s="1"/>
      <c r="AA19" s="1"/>
    </row>
    <row r="20" spans="2:27" x14ac:dyDescent="0.25">
      <c r="B20" s="85">
        <v>1127</v>
      </c>
      <c r="C20" s="85" t="s">
        <v>39</v>
      </c>
      <c r="D20" s="1">
        <v>374098</v>
      </c>
      <c r="E20" s="85">
        <f t="shared" si="6"/>
        <v>32053.637220460969</v>
      </c>
      <c r="F20" s="86">
        <f t="shared" si="0"/>
        <v>1.0524320089250025</v>
      </c>
      <c r="G20" s="190">
        <f t="shared" si="1"/>
        <v>-956.61757643105375</v>
      </c>
      <c r="H20" s="190">
        <f t="shared" si="7"/>
        <v>-11164.683734526829</v>
      </c>
      <c r="I20" s="190">
        <f t="shared" si="2"/>
        <v>0</v>
      </c>
      <c r="J20" s="87">
        <f t="shared" si="3"/>
        <v>0</v>
      </c>
      <c r="K20" s="190">
        <f t="shared" si="8"/>
        <v>-427.7778362571807</v>
      </c>
      <c r="L20" s="87">
        <f t="shared" si="4"/>
        <v>-4992.5951269575562</v>
      </c>
      <c r="M20" s="88">
        <f t="shared" si="9"/>
        <v>-16157.278861484385</v>
      </c>
      <c r="N20" s="88">
        <f t="shared" si="10"/>
        <v>357940.72113851563</v>
      </c>
      <c r="O20" s="88">
        <f t="shared" si="11"/>
        <v>30669.241807772738</v>
      </c>
      <c r="P20" s="89">
        <f t="shared" si="5"/>
        <v>1.0069775091657054</v>
      </c>
      <c r="Q20" s="197">
        <v>-2107.3802811374735</v>
      </c>
      <c r="R20" s="92">
        <f t="shared" si="12"/>
        <v>9.6049268767929956E-3</v>
      </c>
      <c r="S20" s="92">
        <f t="shared" si="12"/>
        <v>-9.1667524250890527E-3</v>
      </c>
      <c r="T20" s="91">
        <v>11671</v>
      </c>
      <c r="U20" s="193">
        <v>370539</v>
      </c>
      <c r="V20" s="193">
        <v>32350.183342063909</v>
      </c>
      <c r="W20" s="199"/>
      <c r="X20" s="88">
        <v>0</v>
      </c>
      <c r="Y20" s="88">
        <f t="shared" si="13"/>
        <v>0</v>
      </c>
      <c r="Z20" s="1"/>
      <c r="AA20" s="1"/>
    </row>
    <row r="21" spans="2:27" x14ac:dyDescent="0.25">
      <c r="B21" s="85">
        <v>1130</v>
      </c>
      <c r="C21" s="85" t="s">
        <v>40</v>
      </c>
      <c r="D21" s="1">
        <v>351060</v>
      </c>
      <c r="E21" s="85">
        <f t="shared" si="6"/>
        <v>26054.623719756568</v>
      </c>
      <c r="F21" s="86">
        <f t="shared" si="0"/>
        <v>0.85546360291570334</v>
      </c>
      <c r="G21" s="190">
        <f t="shared" si="1"/>
        <v>2642.7905239915867</v>
      </c>
      <c r="H21" s="190">
        <f t="shared" si="7"/>
        <v>35608.959520262637</v>
      </c>
      <c r="I21" s="190">
        <f t="shared" si="2"/>
        <v>475.5531949041038</v>
      </c>
      <c r="J21" s="87">
        <f t="shared" si="3"/>
        <v>6407.6037481378953</v>
      </c>
      <c r="K21" s="190">
        <f t="shared" si="8"/>
        <v>47.77535864692311</v>
      </c>
      <c r="L21" s="87">
        <f t="shared" si="4"/>
        <v>643.72518240864201</v>
      </c>
      <c r="M21" s="88">
        <f t="shared" si="9"/>
        <v>36252.684702671279</v>
      </c>
      <c r="N21" s="88">
        <f t="shared" si="10"/>
        <v>387312.68470267125</v>
      </c>
      <c r="O21" s="88">
        <f t="shared" si="11"/>
        <v>28745.189602395076</v>
      </c>
      <c r="P21" s="89">
        <f t="shared" si="5"/>
        <v>0.94380420643394525</v>
      </c>
      <c r="Q21" s="197">
        <v>8494.1239699341095</v>
      </c>
      <c r="R21" s="92">
        <f t="shared" si="12"/>
        <v>5.891049959312787E-3</v>
      </c>
      <c r="S21" s="93">
        <f t="shared" si="12"/>
        <v>-9.4877207317676359E-3</v>
      </c>
      <c r="T21" s="91">
        <v>13474</v>
      </c>
      <c r="U21" s="193">
        <v>349004</v>
      </c>
      <c r="V21" s="193">
        <v>26304.19053361471</v>
      </c>
      <c r="W21" s="199"/>
      <c r="X21" s="88">
        <v>0</v>
      </c>
      <c r="Y21" s="88">
        <f t="shared" si="13"/>
        <v>0</v>
      </c>
      <c r="Z21" s="1"/>
      <c r="AA21" s="1"/>
    </row>
    <row r="22" spans="2:27" x14ac:dyDescent="0.25">
      <c r="B22" s="85">
        <v>1133</v>
      </c>
      <c r="C22" s="85" t="s">
        <v>41</v>
      </c>
      <c r="D22" s="1">
        <v>94302</v>
      </c>
      <c r="E22" s="85">
        <f t="shared" si="6"/>
        <v>36006.872852233675</v>
      </c>
      <c r="F22" s="86">
        <f t="shared" si="0"/>
        <v>1.1822304367628471</v>
      </c>
      <c r="G22" s="190">
        <f t="shared" si="1"/>
        <v>-3328.5589554946773</v>
      </c>
      <c r="H22" s="190">
        <f t="shared" si="7"/>
        <v>-8717.4959044405587</v>
      </c>
      <c r="I22" s="190">
        <f t="shared" si="2"/>
        <v>0</v>
      </c>
      <c r="J22" s="87">
        <f t="shared" si="3"/>
        <v>0</v>
      </c>
      <c r="K22" s="190">
        <f t="shared" si="8"/>
        <v>-427.7778362571807</v>
      </c>
      <c r="L22" s="87">
        <f t="shared" si="4"/>
        <v>-1120.3501531575562</v>
      </c>
      <c r="M22" s="88">
        <f t="shared" si="9"/>
        <v>-9837.8460575981153</v>
      </c>
      <c r="N22" s="88">
        <f t="shared" si="10"/>
        <v>84464.153942401885</v>
      </c>
      <c r="O22" s="88">
        <f t="shared" si="11"/>
        <v>32250.53606048182</v>
      </c>
      <c r="P22" s="89">
        <f t="shared" si="5"/>
        <v>1.0588968803008429</v>
      </c>
      <c r="Q22" s="197">
        <v>-150.00642244015762</v>
      </c>
      <c r="R22" s="92">
        <f t="shared" si="12"/>
        <v>4.0700112565387248E-2</v>
      </c>
      <c r="S22" s="93">
        <f t="shared" si="12"/>
        <v>6.9240493473428531E-3</v>
      </c>
      <c r="T22" s="91">
        <v>2619</v>
      </c>
      <c r="U22" s="193">
        <v>90614</v>
      </c>
      <c r="V22" s="193">
        <v>35759.273875295978</v>
      </c>
      <c r="W22" s="199"/>
      <c r="X22" s="88">
        <v>0</v>
      </c>
      <c r="Y22" s="88">
        <f t="shared" si="13"/>
        <v>0</v>
      </c>
      <c r="Z22" s="1"/>
      <c r="AA22" s="1"/>
    </row>
    <row r="23" spans="2:27" x14ac:dyDescent="0.25">
      <c r="B23" s="85">
        <v>1134</v>
      </c>
      <c r="C23" s="85" t="s">
        <v>42</v>
      </c>
      <c r="D23" s="1">
        <v>144040</v>
      </c>
      <c r="E23" s="85">
        <f t="shared" si="6"/>
        <v>37756.225425950201</v>
      </c>
      <c r="F23" s="86">
        <f t="shared" si="0"/>
        <v>1.2396677450724136</v>
      </c>
      <c r="G23" s="190">
        <f t="shared" si="1"/>
        <v>-4378.1704997245924</v>
      </c>
      <c r="H23" s="190">
        <f t="shared" si="7"/>
        <v>-16702.720456449322</v>
      </c>
      <c r="I23" s="190">
        <f t="shared" si="2"/>
        <v>0</v>
      </c>
      <c r="J23" s="87">
        <f t="shared" si="3"/>
        <v>0</v>
      </c>
      <c r="K23" s="190">
        <f t="shared" si="8"/>
        <v>-427.7778362571807</v>
      </c>
      <c r="L23" s="87">
        <f t="shared" si="4"/>
        <v>-1631.9724453211443</v>
      </c>
      <c r="M23" s="88">
        <f t="shared" si="9"/>
        <v>-18334.692901770468</v>
      </c>
      <c r="N23" s="88">
        <f t="shared" si="10"/>
        <v>125705.30709822953</v>
      </c>
      <c r="O23" s="88">
        <f t="shared" si="11"/>
        <v>32950.277089968426</v>
      </c>
      <c r="P23" s="89">
        <f t="shared" si="5"/>
        <v>1.0818718036246695</v>
      </c>
      <c r="Q23" s="197">
        <v>2243.5416183240777</v>
      </c>
      <c r="R23" s="92">
        <f t="shared" si="12"/>
        <v>2.5363582650540659E-2</v>
      </c>
      <c r="S23" s="92">
        <f t="shared" si="12"/>
        <v>1.7031663630313613E-2</v>
      </c>
      <c r="T23" s="91">
        <v>3815</v>
      </c>
      <c r="U23" s="193">
        <v>140477</v>
      </c>
      <c r="V23" s="193">
        <v>37123.942917547567</v>
      </c>
      <c r="W23" s="199"/>
      <c r="X23" s="88">
        <v>0</v>
      </c>
      <c r="Y23" s="88">
        <f t="shared" si="13"/>
        <v>0</v>
      </c>
      <c r="Z23" s="1"/>
      <c r="AA23" s="1"/>
    </row>
    <row r="24" spans="2:27" x14ac:dyDescent="0.25">
      <c r="B24" s="85">
        <v>1135</v>
      </c>
      <c r="C24" s="85" t="s">
        <v>43</v>
      </c>
      <c r="D24" s="1">
        <v>130497</v>
      </c>
      <c r="E24" s="85">
        <f t="shared" si="6"/>
        <v>28724.851419766677</v>
      </c>
      <c r="F24" s="86">
        <f t="shared" si="0"/>
        <v>0.94313643340543496</v>
      </c>
      <c r="G24" s="190">
        <f t="shared" si="1"/>
        <v>1040.6539039855211</v>
      </c>
      <c r="H24" s="190">
        <f t="shared" si="7"/>
        <v>4727.6906858062221</v>
      </c>
      <c r="I24" s="190">
        <f t="shared" si="2"/>
        <v>0</v>
      </c>
      <c r="J24" s="87">
        <f t="shared" si="3"/>
        <v>0</v>
      </c>
      <c r="K24" s="190">
        <f t="shared" si="8"/>
        <v>-427.7778362571807</v>
      </c>
      <c r="L24" s="87">
        <f t="shared" si="4"/>
        <v>-1943.3947101163719</v>
      </c>
      <c r="M24" s="88">
        <f t="shared" si="9"/>
        <v>2784.2959756898499</v>
      </c>
      <c r="N24" s="88">
        <f t="shared" si="10"/>
        <v>133281.29597568986</v>
      </c>
      <c r="O24" s="88">
        <f t="shared" si="11"/>
        <v>29337.727487495016</v>
      </c>
      <c r="P24" s="89">
        <f t="shared" si="5"/>
        <v>0.96325927895787811</v>
      </c>
      <c r="Q24" s="197">
        <v>3020.6578170501421</v>
      </c>
      <c r="R24" s="92">
        <f t="shared" si="12"/>
        <v>-8.1327384526515001E-3</v>
      </c>
      <c r="S24" s="92">
        <f t="shared" si="12"/>
        <v>-1.2062654963294646E-2</v>
      </c>
      <c r="T24" s="91">
        <v>4543</v>
      </c>
      <c r="U24" s="193">
        <v>131567</v>
      </c>
      <c r="V24" s="193">
        <v>29075.580110497238</v>
      </c>
      <c r="W24" s="199"/>
      <c r="X24" s="88">
        <v>0</v>
      </c>
      <c r="Y24" s="88">
        <f t="shared" si="13"/>
        <v>0</v>
      </c>
      <c r="Z24" s="1"/>
      <c r="AA24" s="1"/>
    </row>
    <row r="25" spans="2:27" x14ac:dyDescent="0.25">
      <c r="B25" s="85">
        <v>1144</v>
      </c>
      <c r="C25" s="85" t="s">
        <v>44</v>
      </c>
      <c r="D25" s="1">
        <v>14578</v>
      </c>
      <c r="E25" s="85">
        <f t="shared" si="6"/>
        <v>27248.598130841121</v>
      </c>
      <c r="F25" s="86">
        <f t="shared" si="0"/>
        <v>0.89466592118679944</v>
      </c>
      <c r="G25" s="190">
        <f t="shared" si="1"/>
        <v>1926.4058773408549</v>
      </c>
      <c r="H25" s="190">
        <f t="shared" si="7"/>
        <v>1030.6271443773574</v>
      </c>
      <c r="I25" s="190">
        <f t="shared" si="2"/>
        <v>57.662151024510237</v>
      </c>
      <c r="J25" s="87">
        <f t="shared" si="3"/>
        <v>30.84925079811298</v>
      </c>
      <c r="K25" s="190">
        <f t="shared" si="8"/>
        <v>-370.11568523267044</v>
      </c>
      <c r="L25" s="87">
        <f t="shared" si="4"/>
        <v>-198.0118915994787</v>
      </c>
      <c r="M25" s="88">
        <f t="shared" si="9"/>
        <v>832.6152527778786</v>
      </c>
      <c r="N25" s="88">
        <f t="shared" si="10"/>
        <v>15410.61525277788</v>
      </c>
      <c r="O25" s="88">
        <f t="shared" si="11"/>
        <v>28804.888322949308</v>
      </c>
      <c r="P25" s="89">
        <f t="shared" si="5"/>
        <v>0.94576432234750019</v>
      </c>
      <c r="Q25" s="197">
        <v>197.26410671773397</v>
      </c>
      <c r="R25" s="92">
        <f t="shared" si="12"/>
        <v>6.564327485380117E-2</v>
      </c>
      <c r="S25" s="92">
        <f t="shared" si="12"/>
        <v>4.1740995791659893E-2</v>
      </c>
      <c r="T25" s="91">
        <v>535</v>
      </c>
      <c r="U25" s="193">
        <v>13680</v>
      </c>
      <c r="V25" s="193">
        <v>26156.787762906308</v>
      </c>
      <c r="W25" s="199"/>
      <c r="X25" s="88">
        <v>0</v>
      </c>
      <c r="Y25" s="88">
        <f t="shared" si="13"/>
        <v>0</v>
      </c>
      <c r="Z25" s="1"/>
      <c r="AA25" s="1"/>
    </row>
    <row r="26" spans="2:27" x14ac:dyDescent="0.25">
      <c r="B26" s="85">
        <v>1145</v>
      </c>
      <c r="C26" s="85" t="s">
        <v>45</v>
      </c>
      <c r="D26" s="1">
        <v>23489</v>
      </c>
      <c r="E26" s="85">
        <f t="shared" si="6"/>
        <v>27061.0599078341</v>
      </c>
      <c r="F26" s="86">
        <f t="shared" si="0"/>
        <v>0.88850839131173376</v>
      </c>
      <c r="G26" s="190">
        <f t="shared" si="1"/>
        <v>2038.9288111450674</v>
      </c>
      <c r="H26" s="190">
        <f t="shared" si="7"/>
        <v>1769.7902080739184</v>
      </c>
      <c r="I26" s="190">
        <f t="shared" si="2"/>
        <v>123.30052907696754</v>
      </c>
      <c r="J26" s="87">
        <f t="shared" si="3"/>
        <v>107.02485923880782</v>
      </c>
      <c r="K26" s="190">
        <f t="shared" si="8"/>
        <v>-304.47730718021319</v>
      </c>
      <c r="L26" s="87">
        <f t="shared" si="4"/>
        <v>-264.28630263242502</v>
      </c>
      <c r="M26" s="88">
        <f t="shared" si="9"/>
        <v>1505.5039054414933</v>
      </c>
      <c r="N26" s="88">
        <f t="shared" si="10"/>
        <v>24994.503905441492</v>
      </c>
      <c r="O26" s="88">
        <f t="shared" si="11"/>
        <v>28795.511411798954</v>
      </c>
      <c r="P26" s="89">
        <f t="shared" si="5"/>
        <v>0.94545644585374677</v>
      </c>
      <c r="Q26" s="197">
        <v>109.24484977755833</v>
      </c>
      <c r="R26" s="92">
        <f t="shared" si="12"/>
        <v>-3.4764742140949247E-2</v>
      </c>
      <c r="S26" s="92">
        <f t="shared" si="12"/>
        <v>-4.9221030565105586E-2</v>
      </c>
      <c r="T26" s="91">
        <v>868</v>
      </c>
      <c r="U26" s="193">
        <v>24335</v>
      </c>
      <c r="V26" s="193">
        <v>28461.988304093567</v>
      </c>
      <c r="W26" s="199"/>
      <c r="X26" s="88">
        <v>0</v>
      </c>
      <c r="Y26" s="88">
        <f t="shared" si="13"/>
        <v>0</v>
      </c>
      <c r="Z26" s="1"/>
      <c r="AA26" s="1"/>
    </row>
    <row r="27" spans="2:27" x14ac:dyDescent="0.25">
      <c r="B27" s="85">
        <v>1146</v>
      </c>
      <c r="C27" s="85" t="s">
        <v>46</v>
      </c>
      <c r="D27" s="1">
        <v>304027</v>
      </c>
      <c r="E27" s="85">
        <f t="shared" si="6"/>
        <v>26657.343270495396</v>
      </c>
      <c r="F27" s="86">
        <f t="shared" si="0"/>
        <v>0.87525297481255404</v>
      </c>
      <c r="G27" s="190">
        <f t="shared" si="1"/>
        <v>2281.1587935482899</v>
      </c>
      <c r="H27" s="190">
        <f t="shared" si="7"/>
        <v>26016.616040418245</v>
      </c>
      <c r="I27" s="190">
        <f t="shared" si="2"/>
        <v>264.60135214551411</v>
      </c>
      <c r="J27" s="87">
        <f t="shared" si="3"/>
        <v>3017.7784212195884</v>
      </c>
      <c r="K27" s="190">
        <f t="shared" si="8"/>
        <v>-163.17648411166658</v>
      </c>
      <c r="L27" s="87">
        <f t="shared" si="4"/>
        <v>-1861.0278012935573</v>
      </c>
      <c r="M27" s="88">
        <f t="shared" si="9"/>
        <v>24155.588239124689</v>
      </c>
      <c r="N27" s="88">
        <f t="shared" si="10"/>
        <v>328182.58823912469</v>
      </c>
      <c r="O27" s="88">
        <f t="shared" si="11"/>
        <v>28775.325579932018</v>
      </c>
      <c r="P27" s="89">
        <f t="shared" si="5"/>
        <v>0.94479367502878775</v>
      </c>
      <c r="Q27" s="197">
        <v>6346.8035273191963</v>
      </c>
      <c r="R27" s="92">
        <f t="shared" si="12"/>
        <v>1.2383952475458529E-2</v>
      </c>
      <c r="S27" s="92">
        <f t="shared" si="12"/>
        <v>1.5544178676543663E-3</v>
      </c>
      <c r="T27" s="91">
        <v>11405</v>
      </c>
      <c r="U27" s="193">
        <v>300308</v>
      </c>
      <c r="V27" s="193">
        <v>26615.970929717274</v>
      </c>
      <c r="W27" s="199"/>
      <c r="X27" s="88">
        <v>0</v>
      </c>
      <c r="Y27" s="88">
        <f t="shared" si="13"/>
        <v>0</v>
      </c>
      <c r="Z27" s="1"/>
      <c r="AA27" s="1"/>
    </row>
    <row r="28" spans="2:27" x14ac:dyDescent="0.25">
      <c r="B28" s="85">
        <v>1149</v>
      </c>
      <c r="C28" s="85" t="s">
        <v>47</v>
      </c>
      <c r="D28" s="1">
        <v>1094476</v>
      </c>
      <c r="E28" s="85">
        <f t="shared" si="6"/>
        <v>25510.477122811924</v>
      </c>
      <c r="F28" s="86">
        <f t="shared" si="0"/>
        <v>0.83759738410772999</v>
      </c>
      <c r="G28" s="190">
        <f t="shared" si="1"/>
        <v>2969.2784821583728</v>
      </c>
      <c r="H28" s="190">
        <f t="shared" si="7"/>
        <v>127390.95472004067</v>
      </c>
      <c r="I28" s="190">
        <f t="shared" si="2"/>
        <v>666.00450383472901</v>
      </c>
      <c r="J28" s="87">
        <f t="shared" si="3"/>
        <v>28573.591228021378</v>
      </c>
      <c r="K28" s="190">
        <f t="shared" si="8"/>
        <v>238.22666757754831</v>
      </c>
      <c r="L28" s="87">
        <f t="shared" si="4"/>
        <v>10220.638719079556</v>
      </c>
      <c r="M28" s="88">
        <f t="shared" si="9"/>
        <v>137611.59343912022</v>
      </c>
      <c r="N28" s="88">
        <f t="shared" si="10"/>
        <v>1232087.5934391203</v>
      </c>
      <c r="O28" s="88">
        <f t="shared" si="11"/>
        <v>28717.982272547848</v>
      </c>
      <c r="P28" s="89">
        <f t="shared" si="5"/>
        <v>0.94291089549354667</v>
      </c>
      <c r="Q28" s="197">
        <v>32332.290599085856</v>
      </c>
      <c r="R28" s="92">
        <f t="shared" si="12"/>
        <v>2.6144581182863664E-3</v>
      </c>
      <c r="S28" s="92">
        <f t="shared" si="12"/>
        <v>-5.845240127496442E-3</v>
      </c>
      <c r="T28" s="91">
        <v>42903</v>
      </c>
      <c r="U28" s="193">
        <v>1091622</v>
      </c>
      <c r="V28" s="193">
        <v>25660.468724289509</v>
      </c>
      <c r="W28" s="199"/>
      <c r="X28" s="88">
        <v>0</v>
      </c>
      <c r="Y28" s="88">
        <f t="shared" si="13"/>
        <v>0</v>
      </c>
      <c r="Z28" s="1"/>
      <c r="AA28" s="1"/>
    </row>
    <row r="29" spans="2:27" x14ac:dyDescent="0.25">
      <c r="B29" s="85">
        <v>1151</v>
      </c>
      <c r="C29" s="85" t="s">
        <v>48</v>
      </c>
      <c r="D29" s="1">
        <v>6028</v>
      </c>
      <c r="E29" s="85">
        <f t="shared" si="6"/>
        <v>28980.76923076923</v>
      </c>
      <c r="F29" s="86">
        <f t="shared" si="0"/>
        <v>0.95153910216033</v>
      </c>
      <c r="G29" s="190">
        <f t="shared" si="1"/>
        <v>887.1032173839892</v>
      </c>
      <c r="H29" s="190">
        <f t="shared" si="7"/>
        <v>184.51746921586977</v>
      </c>
      <c r="I29" s="190">
        <f t="shared" si="2"/>
        <v>0</v>
      </c>
      <c r="J29" s="87">
        <f t="shared" si="3"/>
        <v>0</v>
      </c>
      <c r="K29" s="190">
        <f t="shared" si="8"/>
        <v>-427.7778362571807</v>
      </c>
      <c r="L29" s="87">
        <f t="shared" si="4"/>
        <v>-88.977789941493583</v>
      </c>
      <c r="M29" s="88">
        <f t="shared" si="9"/>
        <v>95.539679274376184</v>
      </c>
      <c r="N29" s="88">
        <f t="shared" si="10"/>
        <v>6123.5396792743759</v>
      </c>
      <c r="O29" s="88">
        <f t="shared" si="11"/>
        <v>29440.094611896035</v>
      </c>
      <c r="P29" s="89">
        <f t="shared" si="5"/>
        <v>0.96662034645983597</v>
      </c>
      <c r="Q29" s="197">
        <v>14.347485350304098</v>
      </c>
      <c r="R29" s="92">
        <f t="shared" si="12"/>
        <v>4.074585635359116E-2</v>
      </c>
      <c r="S29" s="92">
        <f t="shared" si="12"/>
        <v>-5.9325860603484853E-2</v>
      </c>
      <c r="T29" s="91">
        <v>208</v>
      </c>
      <c r="U29" s="193">
        <v>5792</v>
      </c>
      <c r="V29" s="193">
        <v>30808.51063829787</v>
      </c>
      <c r="W29" s="199"/>
      <c r="X29" s="88">
        <v>0</v>
      </c>
      <c r="Y29" s="88">
        <f t="shared" si="13"/>
        <v>0</v>
      </c>
      <c r="Z29" s="1"/>
      <c r="AA29" s="1"/>
    </row>
    <row r="30" spans="2:27" x14ac:dyDescent="0.25">
      <c r="B30" s="85">
        <v>1160</v>
      </c>
      <c r="C30" s="85" t="s">
        <v>49</v>
      </c>
      <c r="D30" s="1">
        <v>292842</v>
      </c>
      <c r="E30" s="85">
        <f t="shared" si="6"/>
        <v>33111.940298507463</v>
      </c>
      <c r="F30" s="86">
        <f t="shared" si="0"/>
        <v>1.0871797670910872</v>
      </c>
      <c r="G30" s="190">
        <f t="shared" si="1"/>
        <v>-1591.5994232589503</v>
      </c>
      <c r="H30" s="190">
        <f t="shared" si="7"/>
        <v>-14076.105299302157</v>
      </c>
      <c r="I30" s="190">
        <f t="shared" si="2"/>
        <v>0</v>
      </c>
      <c r="J30" s="87">
        <f t="shared" si="3"/>
        <v>0</v>
      </c>
      <c r="K30" s="190">
        <f t="shared" si="8"/>
        <v>-427.7778362571807</v>
      </c>
      <c r="L30" s="87">
        <f t="shared" si="4"/>
        <v>-3783.2671838585061</v>
      </c>
      <c r="M30" s="88">
        <f t="shared" si="9"/>
        <v>-17859.372483160663</v>
      </c>
      <c r="N30" s="88">
        <f t="shared" si="10"/>
        <v>274982.62751683936</v>
      </c>
      <c r="O30" s="88">
        <f t="shared" si="11"/>
        <v>31092.563038991331</v>
      </c>
      <c r="P30" s="89">
        <f t="shared" si="5"/>
        <v>1.0208766124321389</v>
      </c>
      <c r="Q30" s="197">
        <v>-2806.9213440476433</v>
      </c>
      <c r="R30" s="92">
        <f t="shared" si="12"/>
        <v>-5.0985983958518999E-2</v>
      </c>
      <c r="S30" s="92">
        <f t="shared" si="12"/>
        <v>-5.8390096023971425E-2</v>
      </c>
      <c r="T30" s="91">
        <v>8844</v>
      </c>
      <c r="U30" s="193">
        <v>308575</v>
      </c>
      <c r="V30" s="193">
        <v>35165.242165242162</v>
      </c>
      <c r="W30" s="199"/>
      <c r="X30" s="88">
        <v>0</v>
      </c>
      <c r="Y30" s="88">
        <f t="shared" si="13"/>
        <v>0</v>
      </c>
      <c r="Z30" s="1"/>
      <c r="AA30" s="1"/>
    </row>
    <row r="31" spans="2:27" ht="27.95" customHeight="1" x14ac:dyDescent="0.25">
      <c r="B31" s="85">
        <v>1505</v>
      </c>
      <c r="C31" s="85" t="s">
        <v>50</v>
      </c>
      <c r="D31" s="1">
        <v>624091</v>
      </c>
      <c r="E31" s="85">
        <f t="shared" si="6"/>
        <v>25832.650358044622</v>
      </c>
      <c r="F31" s="86">
        <f t="shared" si="0"/>
        <v>0.848175448083614</v>
      </c>
      <c r="G31" s="190">
        <f t="shared" si="1"/>
        <v>2775.9745410187538</v>
      </c>
      <c r="H31" s="190">
        <f t="shared" si="7"/>
        <v>67064.768936472072</v>
      </c>
      <c r="I31" s="190">
        <f t="shared" si="2"/>
        <v>553.24387150328471</v>
      </c>
      <c r="J31" s="87">
        <f t="shared" si="3"/>
        <v>13365.818691647855</v>
      </c>
      <c r="K31" s="190">
        <f t="shared" si="8"/>
        <v>125.46603524610401</v>
      </c>
      <c r="L31" s="87">
        <f t="shared" si="4"/>
        <v>3031.1339455106267</v>
      </c>
      <c r="M31" s="88">
        <f t="shared" si="9"/>
        <v>70095.902881982693</v>
      </c>
      <c r="N31" s="88">
        <f t="shared" si="10"/>
        <v>694186.90288198274</v>
      </c>
      <c r="O31" s="88">
        <f t="shared" si="11"/>
        <v>28734.090934309483</v>
      </c>
      <c r="P31" s="89">
        <f t="shared" si="5"/>
        <v>0.94343979869234085</v>
      </c>
      <c r="Q31" s="197">
        <v>15420.790755502305</v>
      </c>
      <c r="R31" s="92">
        <f t="shared" si="12"/>
        <v>-1.3745099607968638E-3</v>
      </c>
      <c r="S31" s="92">
        <f t="shared" si="12"/>
        <v>-7.4094998836297969E-3</v>
      </c>
      <c r="T31" s="91">
        <v>24159</v>
      </c>
      <c r="U31" s="193">
        <v>624950</v>
      </c>
      <c r="V31" s="193">
        <v>26025.486194977719</v>
      </c>
      <c r="W31" s="199"/>
      <c r="X31" s="88">
        <v>0</v>
      </c>
      <c r="Y31" s="88">
        <f t="shared" si="13"/>
        <v>0</v>
      </c>
      <c r="Z31" s="1"/>
      <c r="AA31" s="1"/>
    </row>
    <row r="32" spans="2:27" x14ac:dyDescent="0.25">
      <c r="B32" s="85">
        <v>1506</v>
      </c>
      <c r="C32" s="85" t="s">
        <v>51</v>
      </c>
      <c r="D32" s="1">
        <v>908043</v>
      </c>
      <c r="E32" s="85">
        <f t="shared" si="6"/>
        <v>27986.28490414843</v>
      </c>
      <c r="F32" s="86">
        <f t="shared" si="0"/>
        <v>0.91888673480147498</v>
      </c>
      <c r="G32" s="190">
        <f t="shared" si="1"/>
        <v>1483.7938133564696</v>
      </c>
      <c r="H32" s="190">
        <f t="shared" si="7"/>
        <v>48143.174068164015</v>
      </c>
      <c r="I32" s="190">
        <f t="shared" si="2"/>
        <v>0</v>
      </c>
      <c r="J32" s="87">
        <f t="shared" si="3"/>
        <v>0</v>
      </c>
      <c r="K32" s="190">
        <f t="shared" si="8"/>
        <v>-427.7778362571807</v>
      </c>
      <c r="L32" s="87">
        <f t="shared" si="4"/>
        <v>-13879.679675200485</v>
      </c>
      <c r="M32" s="88">
        <f t="shared" si="9"/>
        <v>34263.494392963534</v>
      </c>
      <c r="N32" s="88">
        <f t="shared" si="10"/>
        <v>942306.49439296359</v>
      </c>
      <c r="O32" s="88">
        <f t="shared" si="11"/>
        <v>29042.300881247724</v>
      </c>
      <c r="P32" s="89">
        <f t="shared" si="5"/>
        <v>0.95355939951629431</v>
      </c>
      <c r="Q32" s="197">
        <v>6803.0024503652894</v>
      </c>
      <c r="R32" s="92">
        <f t="shared" si="12"/>
        <v>1.218239822363713E-2</v>
      </c>
      <c r="S32" s="92">
        <f t="shared" si="12"/>
        <v>-1.6685844802799864E-3</v>
      </c>
      <c r="T32" s="91">
        <v>32446</v>
      </c>
      <c r="U32" s="193">
        <v>897114</v>
      </c>
      <c r="V32" s="193">
        <v>28033.060433722891</v>
      </c>
      <c r="W32" s="199"/>
      <c r="X32" s="88">
        <v>0</v>
      </c>
      <c r="Y32" s="88">
        <f t="shared" si="13"/>
        <v>0</v>
      </c>
      <c r="Z32" s="1"/>
      <c r="AA32" s="1"/>
    </row>
    <row r="33" spans="2:27" x14ac:dyDescent="0.25">
      <c r="B33" s="85">
        <v>1507</v>
      </c>
      <c r="C33" s="85" t="s">
        <v>52</v>
      </c>
      <c r="D33" s="1">
        <v>1976417</v>
      </c>
      <c r="E33" s="85">
        <f t="shared" si="6"/>
        <v>29271.578791469197</v>
      </c>
      <c r="F33" s="86">
        <f t="shared" si="0"/>
        <v>0.96108738799376092</v>
      </c>
      <c r="G33" s="190">
        <f t="shared" si="1"/>
        <v>712.61748096400913</v>
      </c>
      <c r="H33" s="190">
        <f t="shared" si="7"/>
        <v>48115.932314689897</v>
      </c>
      <c r="I33" s="190">
        <f t="shared" si="2"/>
        <v>0</v>
      </c>
      <c r="J33" s="87">
        <f t="shared" si="3"/>
        <v>0</v>
      </c>
      <c r="K33" s="190">
        <f t="shared" si="8"/>
        <v>-427.7778362571807</v>
      </c>
      <c r="L33" s="87">
        <f t="shared" si="4"/>
        <v>-28883.559504084842</v>
      </c>
      <c r="M33" s="88">
        <f t="shared" si="9"/>
        <v>19232.372810605055</v>
      </c>
      <c r="N33" s="88">
        <f t="shared" si="10"/>
        <v>1995649.372810605</v>
      </c>
      <c r="O33" s="88">
        <f t="shared" si="11"/>
        <v>29556.41843617602</v>
      </c>
      <c r="P33" s="89">
        <f t="shared" si="5"/>
        <v>0.97043966079320831</v>
      </c>
      <c r="Q33" s="197">
        <v>6696.7221675602195</v>
      </c>
      <c r="R33" s="92">
        <f t="shared" si="12"/>
        <v>6.4903914706733101E-3</v>
      </c>
      <c r="S33" s="92">
        <f t="shared" si="12"/>
        <v>4.3833135608378765E-4</v>
      </c>
      <c r="T33" s="91">
        <v>67520</v>
      </c>
      <c r="U33" s="193">
        <v>1963672</v>
      </c>
      <c r="V33" s="193">
        <v>29258.753762255266</v>
      </c>
      <c r="W33" s="199"/>
      <c r="X33" s="88">
        <v>0</v>
      </c>
      <c r="Y33" s="88">
        <f t="shared" si="13"/>
        <v>0</v>
      </c>
      <c r="Z33" s="1"/>
      <c r="AA33" s="1"/>
    </row>
    <row r="34" spans="2:27" x14ac:dyDescent="0.25">
      <c r="B34" s="85">
        <v>1511</v>
      </c>
      <c r="C34" s="85" t="s">
        <v>53</v>
      </c>
      <c r="D34" s="1">
        <v>77145</v>
      </c>
      <c r="E34" s="85">
        <f t="shared" si="6"/>
        <v>25604.049120477928</v>
      </c>
      <c r="F34" s="86">
        <f t="shared" si="0"/>
        <v>0.84066967711477425</v>
      </c>
      <c r="G34" s="190">
        <f t="shared" si="1"/>
        <v>2913.1352835587704</v>
      </c>
      <c r="H34" s="190">
        <f t="shared" si="7"/>
        <v>8777.276609362576</v>
      </c>
      <c r="I34" s="190">
        <f t="shared" si="2"/>
        <v>633.25430465162765</v>
      </c>
      <c r="J34" s="87">
        <f t="shared" si="3"/>
        <v>1907.9952199153543</v>
      </c>
      <c r="K34" s="190">
        <f t="shared" si="8"/>
        <v>205.47646839444695</v>
      </c>
      <c r="L34" s="87">
        <f t="shared" si="4"/>
        <v>619.10059927246868</v>
      </c>
      <c r="M34" s="88">
        <f t="shared" si="9"/>
        <v>9396.3772086350455</v>
      </c>
      <c r="N34" s="88">
        <f t="shared" si="10"/>
        <v>86541.377208635051</v>
      </c>
      <c r="O34" s="88">
        <f t="shared" si="11"/>
        <v>28722.660872431148</v>
      </c>
      <c r="P34" s="89">
        <f t="shared" si="5"/>
        <v>0.94306451014389892</v>
      </c>
      <c r="Q34" s="197">
        <v>2205.0897262439885</v>
      </c>
      <c r="R34" s="92">
        <f t="shared" si="12"/>
        <v>-5.2224371373307543E-3</v>
      </c>
      <c r="S34" s="92">
        <f t="shared" si="12"/>
        <v>5.3427410942011476E-3</v>
      </c>
      <c r="T34" s="91">
        <v>3013</v>
      </c>
      <c r="U34" s="193">
        <v>77550</v>
      </c>
      <c r="V34" s="193">
        <v>25467.9802955665</v>
      </c>
      <c r="W34" s="199"/>
      <c r="X34" s="88">
        <v>0</v>
      </c>
      <c r="Y34" s="88">
        <f t="shared" si="13"/>
        <v>0</v>
      </c>
      <c r="Z34" s="1"/>
      <c r="AA34" s="1"/>
    </row>
    <row r="35" spans="2:27" x14ac:dyDescent="0.25">
      <c r="B35" s="85">
        <v>1514</v>
      </c>
      <c r="C35" s="85" t="s">
        <v>54</v>
      </c>
      <c r="D35" s="1">
        <v>74785</v>
      </c>
      <c r="E35" s="85">
        <f t="shared" si="6"/>
        <v>30624.488124488125</v>
      </c>
      <c r="F35" s="86">
        <f t="shared" si="0"/>
        <v>1.0055080906257108</v>
      </c>
      <c r="G35" s="190">
        <f>($E$364+$Y$364-E35-Y35)*0.6</f>
        <v>-347.33278715201578</v>
      </c>
      <c r="H35" s="190">
        <f t="shared" si="7"/>
        <v>-848.18666622522255</v>
      </c>
      <c r="I35" s="190">
        <f t="shared" si="2"/>
        <v>0</v>
      </c>
      <c r="J35" s="87">
        <f t="shared" si="3"/>
        <v>0</v>
      </c>
      <c r="K35" s="190">
        <f t="shared" si="8"/>
        <v>-427.7778362571807</v>
      </c>
      <c r="L35" s="87">
        <f t="shared" si="4"/>
        <v>-1044.6334761400351</v>
      </c>
      <c r="M35" s="88">
        <f t="shared" si="9"/>
        <v>-1892.8201423652577</v>
      </c>
      <c r="N35" s="88">
        <f t="shared" si="10"/>
        <v>72892.179857634736</v>
      </c>
      <c r="O35" s="88">
        <f t="shared" si="11"/>
        <v>29849.377501078925</v>
      </c>
      <c r="P35" s="89">
        <f t="shared" si="5"/>
        <v>0.98005852229987511</v>
      </c>
      <c r="Q35" s="197">
        <v>145.99788858385705</v>
      </c>
      <c r="R35" s="92">
        <f t="shared" si="12"/>
        <v>9.8777585142957897E-2</v>
      </c>
      <c r="S35" s="92">
        <f t="shared" si="12"/>
        <v>8.9778587721639727E-2</v>
      </c>
      <c r="T35" s="91">
        <v>2442</v>
      </c>
      <c r="U35" s="193">
        <v>68062</v>
      </c>
      <c r="V35" s="193">
        <v>28101.568951279933</v>
      </c>
      <c r="W35" s="199"/>
      <c r="X35" s="88">
        <v>1010.1929999999993</v>
      </c>
      <c r="Y35" s="88">
        <f t="shared" si="13"/>
        <v>413.67444717444687</v>
      </c>
      <c r="Z35" s="1"/>
      <c r="AA35" s="1"/>
    </row>
    <row r="36" spans="2:27" x14ac:dyDescent="0.25">
      <c r="B36" s="85">
        <v>1515</v>
      </c>
      <c r="C36" s="85" t="s">
        <v>55</v>
      </c>
      <c r="D36" s="1">
        <v>270859</v>
      </c>
      <c r="E36" s="85">
        <f t="shared" si="6"/>
        <v>30633.227776521151</v>
      </c>
      <c r="F36" s="86">
        <f t="shared" si="0"/>
        <v>1.005795043693881</v>
      </c>
      <c r="G36" s="190">
        <f t="shared" si="1"/>
        <v>-104.37191006716311</v>
      </c>
      <c r="H36" s="190">
        <f t="shared" si="7"/>
        <v>-922.85642881385616</v>
      </c>
      <c r="I36" s="190">
        <f t="shared" si="2"/>
        <v>0</v>
      </c>
      <c r="J36" s="87">
        <f t="shared" si="3"/>
        <v>0</v>
      </c>
      <c r="K36" s="190">
        <f t="shared" si="8"/>
        <v>-427.7778362571807</v>
      </c>
      <c r="L36" s="87">
        <f t="shared" si="4"/>
        <v>-3782.4116281859915</v>
      </c>
      <c r="M36" s="88">
        <f t="shared" si="9"/>
        <v>-4705.2680569998474</v>
      </c>
      <c r="N36" s="88">
        <f t="shared" si="10"/>
        <v>266153.73194300017</v>
      </c>
      <c r="O36" s="88">
        <f t="shared" si="11"/>
        <v>30101.078030196808</v>
      </c>
      <c r="P36" s="89">
        <f t="shared" si="5"/>
        <v>0.98832272307325653</v>
      </c>
      <c r="Q36" s="197">
        <v>1127.2733916701363</v>
      </c>
      <c r="R36" s="92">
        <f t="shared" si="12"/>
        <v>1.4973975410603944E-2</v>
      </c>
      <c r="S36" s="92">
        <f t="shared" si="12"/>
        <v>6.1351384838208654E-3</v>
      </c>
      <c r="T36" s="91">
        <v>8842</v>
      </c>
      <c r="U36" s="193">
        <v>266863</v>
      </c>
      <c r="V36" s="193">
        <v>30446.434683399886</v>
      </c>
      <c r="W36" s="199"/>
      <c r="X36" s="88">
        <v>0</v>
      </c>
      <c r="Y36" s="88">
        <f t="shared" si="13"/>
        <v>0</v>
      </c>
      <c r="Z36" s="1"/>
      <c r="AA36" s="1"/>
    </row>
    <row r="37" spans="2:27" x14ac:dyDescent="0.25">
      <c r="B37" s="85">
        <v>1516</v>
      </c>
      <c r="C37" s="85" t="s">
        <v>56</v>
      </c>
      <c r="D37" s="1">
        <v>245404</v>
      </c>
      <c r="E37" s="85">
        <f t="shared" si="6"/>
        <v>27896.328293736504</v>
      </c>
      <c r="F37" s="86">
        <f t="shared" si="0"/>
        <v>0.91593314748903509</v>
      </c>
      <c r="G37" s="190">
        <f t="shared" si="1"/>
        <v>1537.7677796036253</v>
      </c>
      <c r="H37" s="190">
        <f t="shared" si="7"/>
        <v>13527.743157173092</v>
      </c>
      <c r="I37" s="190">
        <f t="shared" si="2"/>
        <v>0</v>
      </c>
      <c r="J37" s="87">
        <f t="shared" si="3"/>
        <v>0</v>
      </c>
      <c r="K37" s="190">
        <f t="shared" si="8"/>
        <v>-427.7778362571807</v>
      </c>
      <c r="L37" s="87">
        <f t="shared" si="4"/>
        <v>-3763.1616255544186</v>
      </c>
      <c r="M37" s="88">
        <f t="shared" si="9"/>
        <v>9764.5815316186745</v>
      </c>
      <c r="N37" s="88">
        <f t="shared" si="10"/>
        <v>255168.58153161866</v>
      </c>
      <c r="O37" s="88">
        <f t="shared" si="11"/>
        <v>29006.318237082945</v>
      </c>
      <c r="P37" s="89">
        <f t="shared" si="5"/>
        <v>0.95237796459131807</v>
      </c>
      <c r="Q37" s="197">
        <v>1931.4549453202944</v>
      </c>
      <c r="R37" s="92">
        <f t="shared" si="12"/>
        <v>1.927065471232832E-3</v>
      </c>
      <c r="S37" s="92">
        <f t="shared" si="12"/>
        <v>-2.5407536746920489E-2</v>
      </c>
      <c r="T37" s="91">
        <v>8797</v>
      </c>
      <c r="U37" s="193">
        <v>244932</v>
      </c>
      <c r="V37" s="193">
        <v>28623.58303143625</v>
      </c>
      <c r="W37" s="199"/>
      <c r="X37" s="88">
        <v>0</v>
      </c>
      <c r="Y37" s="88">
        <f t="shared" si="13"/>
        <v>0</v>
      </c>
      <c r="Z37" s="1"/>
      <c r="AA37" s="1"/>
    </row>
    <row r="38" spans="2:27" x14ac:dyDescent="0.25">
      <c r="B38" s="85">
        <v>1517</v>
      </c>
      <c r="C38" s="85" t="s">
        <v>57</v>
      </c>
      <c r="D38" s="1">
        <v>116120</v>
      </c>
      <c r="E38" s="85">
        <f t="shared" si="6"/>
        <v>22508.238030626089</v>
      </c>
      <c r="F38" s="86">
        <f t="shared" si="0"/>
        <v>0.73902346885029402</v>
      </c>
      <c r="G38" s="190">
        <f t="shared" si="1"/>
        <v>4770.621937469874</v>
      </c>
      <c r="H38" s="190">
        <f t="shared" si="7"/>
        <v>24611.63857540708</v>
      </c>
      <c r="I38" s="190">
        <f t="shared" si="2"/>
        <v>1716.7881860997713</v>
      </c>
      <c r="J38" s="87">
        <f t="shared" si="3"/>
        <v>8856.9102520887209</v>
      </c>
      <c r="K38" s="190">
        <f t="shared" si="8"/>
        <v>1289.0103498425906</v>
      </c>
      <c r="L38" s="87">
        <f t="shared" si="4"/>
        <v>6650.0043948379252</v>
      </c>
      <c r="M38" s="88">
        <f t="shared" si="9"/>
        <v>31261.642970245004</v>
      </c>
      <c r="N38" s="88">
        <f t="shared" si="10"/>
        <v>147381.64297024501</v>
      </c>
      <c r="O38" s="88">
        <f t="shared" si="11"/>
        <v>28567.870317938556</v>
      </c>
      <c r="P38" s="89">
        <f t="shared" si="5"/>
        <v>0.93798219973067487</v>
      </c>
      <c r="Q38" s="197">
        <v>6924.1822926295281</v>
      </c>
      <c r="R38" s="92">
        <f t="shared" si="12"/>
        <v>-3.4786584098749011E-2</v>
      </c>
      <c r="S38" s="92">
        <f t="shared" si="12"/>
        <v>-4.0960657121571611E-2</v>
      </c>
      <c r="T38" s="91">
        <v>5159</v>
      </c>
      <c r="U38" s="193">
        <v>120305</v>
      </c>
      <c r="V38" s="193">
        <v>23469.566913772924</v>
      </c>
      <c r="W38" s="199"/>
      <c r="X38" s="88">
        <v>0</v>
      </c>
      <c r="Y38" s="88">
        <f t="shared" si="13"/>
        <v>0</v>
      </c>
      <c r="Z38" s="1"/>
      <c r="AA38" s="1"/>
    </row>
    <row r="39" spans="2:27" x14ac:dyDescent="0.25">
      <c r="B39" s="85">
        <v>1520</v>
      </c>
      <c r="C39" s="85" t="s">
        <v>58</v>
      </c>
      <c r="D39" s="1">
        <v>266317</v>
      </c>
      <c r="E39" s="85">
        <f t="shared" si="6"/>
        <v>24367.920212279256</v>
      </c>
      <c r="F39" s="86">
        <f t="shared" si="0"/>
        <v>0.8000832805945266</v>
      </c>
      <c r="G39" s="190">
        <f t="shared" si="1"/>
        <v>3654.8126284779742</v>
      </c>
      <c r="H39" s="190">
        <f t="shared" si="7"/>
        <v>39943.447216635781</v>
      </c>
      <c r="I39" s="190">
        <f t="shared" si="2"/>
        <v>1065.8994225211629</v>
      </c>
      <c r="J39" s="87">
        <f t="shared" si="3"/>
        <v>11649.214788733791</v>
      </c>
      <c r="K39" s="190">
        <f t="shared" si="8"/>
        <v>638.12158626398218</v>
      </c>
      <c r="L39" s="87">
        <f t="shared" si="4"/>
        <v>6974.0308162790616</v>
      </c>
      <c r="M39" s="88">
        <f t="shared" si="9"/>
        <v>46917.478032914842</v>
      </c>
      <c r="N39" s="88">
        <f t="shared" si="10"/>
        <v>313234.47803291486</v>
      </c>
      <c r="O39" s="88">
        <f t="shared" si="11"/>
        <v>28660.854427021219</v>
      </c>
      <c r="P39" s="89">
        <f t="shared" si="5"/>
        <v>0.94103519031788663</v>
      </c>
      <c r="Q39" s="197">
        <v>10444.953125828288</v>
      </c>
      <c r="R39" s="92">
        <f t="shared" si="12"/>
        <v>3.3458157899842834E-2</v>
      </c>
      <c r="S39" s="93">
        <f t="shared" si="12"/>
        <v>2.4380293213376893E-2</v>
      </c>
      <c r="T39" s="91">
        <v>10929</v>
      </c>
      <c r="U39" s="193">
        <v>257695</v>
      </c>
      <c r="V39" s="193">
        <v>23787.962706544819</v>
      </c>
      <c r="W39" s="199"/>
      <c r="X39" s="88">
        <v>0</v>
      </c>
      <c r="Y39" s="88">
        <f t="shared" si="13"/>
        <v>0</v>
      </c>
      <c r="Z39" s="1"/>
      <c r="AA39" s="1"/>
    </row>
    <row r="40" spans="2:27" x14ac:dyDescent="0.25">
      <c r="B40" s="85">
        <v>1525</v>
      </c>
      <c r="C40" s="85" t="s">
        <v>59</v>
      </c>
      <c r="D40" s="1">
        <v>118118</v>
      </c>
      <c r="E40" s="85">
        <f t="shared" si="6"/>
        <v>26717.484731961093</v>
      </c>
      <c r="F40" s="86">
        <f t="shared" si="0"/>
        <v>0.87722762744478722</v>
      </c>
      <c r="G40" s="190">
        <f t="shared" si="1"/>
        <v>2245.0739166688718</v>
      </c>
      <c r="H40" s="190">
        <f t="shared" si="7"/>
        <v>9925.4717855930812</v>
      </c>
      <c r="I40" s="190">
        <f t="shared" si="2"/>
        <v>243.55184063252017</v>
      </c>
      <c r="J40" s="87">
        <f t="shared" si="3"/>
        <v>1076.7426874363716</v>
      </c>
      <c r="K40" s="190">
        <f t="shared" si="8"/>
        <v>-184.22599562466053</v>
      </c>
      <c r="L40" s="87">
        <f t="shared" si="4"/>
        <v>-814.46312665662413</v>
      </c>
      <c r="M40" s="88">
        <f t="shared" si="9"/>
        <v>9111.0086589364564</v>
      </c>
      <c r="N40" s="88">
        <f t="shared" si="10"/>
        <v>127229.00865893645</v>
      </c>
      <c r="O40" s="88">
        <f t="shared" si="11"/>
        <v>28778.332653005305</v>
      </c>
      <c r="P40" s="89">
        <f t="shared" si="5"/>
        <v>0.9448924076603995</v>
      </c>
      <c r="Q40" s="197">
        <v>2193.8871323347821</v>
      </c>
      <c r="R40" s="92">
        <f t="shared" si="12"/>
        <v>-2.081589004302448E-2</v>
      </c>
      <c r="S40" s="92">
        <f t="shared" si="12"/>
        <v>-1.0627591228724389E-2</v>
      </c>
      <c r="T40" s="91">
        <v>4421</v>
      </c>
      <c r="U40" s="193">
        <v>120629</v>
      </c>
      <c r="V40" s="193">
        <v>27004.477277815087</v>
      </c>
      <c r="W40" s="199"/>
      <c r="X40" s="88">
        <v>0</v>
      </c>
      <c r="Y40" s="88">
        <f t="shared" si="13"/>
        <v>0</v>
      </c>
      <c r="Z40" s="1"/>
      <c r="AA40" s="1"/>
    </row>
    <row r="41" spans="2:27" x14ac:dyDescent="0.25">
      <c r="B41" s="85">
        <v>1528</v>
      </c>
      <c r="C41" s="85" t="s">
        <v>60</v>
      </c>
      <c r="D41" s="1">
        <v>172638</v>
      </c>
      <c r="E41" s="85">
        <f t="shared" si="6"/>
        <v>22626.212319790302</v>
      </c>
      <c r="F41" s="86">
        <f t="shared" si="0"/>
        <v>0.74289697366638197</v>
      </c>
      <c r="G41" s="190">
        <f t="shared" si="1"/>
        <v>4699.8373639713463</v>
      </c>
      <c r="H41" s="190">
        <f t="shared" si="7"/>
        <v>35859.759087101367</v>
      </c>
      <c r="I41" s="190">
        <f t="shared" si="2"/>
        <v>1675.4971848922969</v>
      </c>
      <c r="J41" s="87">
        <f t="shared" si="3"/>
        <v>12784.043520728224</v>
      </c>
      <c r="K41" s="190">
        <f t="shared" si="8"/>
        <v>1247.7193486351161</v>
      </c>
      <c r="L41" s="87">
        <f t="shared" si="4"/>
        <v>9520.0986300859349</v>
      </c>
      <c r="M41" s="88">
        <f t="shared" si="9"/>
        <v>45379.857717187304</v>
      </c>
      <c r="N41" s="88">
        <f t="shared" si="10"/>
        <v>218017.85771718732</v>
      </c>
      <c r="O41" s="88">
        <f t="shared" si="11"/>
        <v>28573.769032396765</v>
      </c>
      <c r="P41" s="89">
        <f t="shared" si="5"/>
        <v>0.93817587497147925</v>
      </c>
      <c r="Q41" s="197">
        <v>11835.024082722062</v>
      </c>
      <c r="R41" s="92">
        <f t="shared" si="12"/>
        <v>-3.8458753613340536E-2</v>
      </c>
      <c r="S41" s="92">
        <f t="shared" si="12"/>
        <v>-4.7532275204407261E-2</v>
      </c>
      <c r="T41" s="91">
        <v>7630</v>
      </c>
      <c r="U41" s="193">
        <v>179543</v>
      </c>
      <c r="V41" s="193">
        <v>23755.358560465731</v>
      </c>
      <c r="W41" s="199"/>
      <c r="X41" s="88">
        <v>0</v>
      </c>
      <c r="Y41" s="88">
        <f t="shared" si="13"/>
        <v>0</v>
      </c>
      <c r="Z41" s="1"/>
      <c r="AA41" s="1"/>
    </row>
    <row r="42" spans="2:27" x14ac:dyDescent="0.25">
      <c r="B42" s="85">
        <v>1531</v>
      </c>
      <c r="C42" s="85" t="s">
        <v>61</v>
      </c>
      <c r="D42" s="1">
        <v>228800</v>
      </c>
      <c r="E42" s="85">
        <f t="shared" si="6"/>
        <v>23744.292237442925</v>
      </c>
      <c r="F42" s="86">
        <f t="shared" si="0"/>
        <v>0.77960741266525846</v>
      </c>
      <c r="G42" s="190">
        <f t="shared" si="1"/>
        <v>4028.989413379772</v>
      </c>
      <c r="H42" s="190">
        <f t="shared" si="7"/>
        <v>38823.341987327483</v>
      </c>
      <c r="I42" s="190">
        <f t="shared" si="2"/>
        <v>1284.1692137138787</v>
      </c>
      <c r="J42" s="87">
        <f t="shared" si="3"/>
        <v>12374.254543346933</v>
      </c>
      <c r="K42" s="190">
        <f t="shared" si="8"/>
        <v>856.39137745669791</v>
      </c>
      <c r="L42" s="87">
        <f t="shared" si="4"/>
        <v>8252.1873131727407</v>
      </c>
      <c r="M42" s="88">
        <f t="shared" si="9"/>
        <v>47075.529300500224</v>
      </c>
      <c r="N42" s="88">
        <f t="shared" si="10"/>
        <v>275875.52930050023</v>
      </c>
      <c r="O42" s="88">
        <f t="shared" si="11"/>
        <v>28629.673028279391</v>
      </c>
      <c r="P42" s="89">
        <f t="shared" si="5"/>
        <v>0.94001139692142288</v>
      </c>
      <c r="Q42" s="197">
        <v>12483.490060433774</v>
      </c>
      <c r="R42" s="92">
        <f t="shared" si="12"/>
        <v>-4.0630338192954789E-4</v>
      </c>
      <c r="S42" s="92">
        <f t="shared" si="12"/>
        <v>-9.6387482759734706E-3</v>
      </c>
      <c r="T42" s="91">
        <v>9636</v>
      </c>
      <c r="U42" s="193">
        <v>228893</v>
      </c>
      <c r="V42" s="193">
        <v>23975.384937676758</v>
      </c>
      <c r="W42" s="199"/>
      <c r="X42" s="88">
        <v>0</v>
      </c>
      <c r="Y42" s="88">
        <f t="shared" si="13"/>
        <v>0</v>
      </c>
      <c r="Z42" s="1"/>
      <c r="AA42" s="1"/>
    </row>
    <row r="43" spans="2:27" x14ac:dyDescent="0.25">
      <c r="B43" s="85">
        <v>1532</v>
      </c>
      <c r="C43" s="85" t="s">
        <v>62</v>
      </c>
      <c r="D43" s="1">
        <v>239551</v>
      </c>
      <c r="E43" s="85">
        <f t="shared" si="6"/>
        <v>27559.940174873445</v>
      </c>
      <c r="F43" s="86">
        <f t="shared" si="0"/>
        <v>0.9048883596143048</v>
      </c>
      <c r="G43" s="190">
        <f t="shared" si="1"/>
        <v>1739.6006509214603</v>
      </c>
      <c r="H43" s="190">
        <f t="shared" si="7"/>
        <v>15120.608857809333</v>
      </c>
      <c r="I43" s="190">
        <f t="shared" si="2"/>
        <v>0</v>
      </c>
      <c r="J43" s="87">
        <f t="shared" si="3"/>
        <v>0</v>
      </c>
      <c r="K43" s="190">
        <f t="shared" si="8"/>
        <v>-427.7778362571807</v>
      </c>
      <c r="L43" s="87">
        <f t="shared" si="4"/>
        <v>-3718.244952747415</v>
      </c>
      <c r="M43" s="88">
        <f t="shared" si="9"/>
        <v>11402.363905061919</v>
      </c>
      <c r="N43" s="88">
        <f t="shared" si="10"/>
        <v>250953.36390506191</v>
      </c>
      <c r="O43" s="88">
        <f t="shared" si="11"/>
        <v>28871.762989537725</v>
      </c>
      <c r="P43" s="89">
        <f t="shared" si="5"/>
        <v>0.94796004944142598</v>
      </c>
      <c r="Q43" s="197">
        <v>5071.8785705040573</v>
      </c>
      <c r="R43" s="92">
        <f t="shared" si="12"/>
        <v>1.9253189008875612E-2</v>
      </c>
      <c r="S43" s="92">
        <f t="shared" si="12"/>
        <v>8.1131691105963046E-3</v>
      </c>
      <c r="T43" s="91">
        <v>8692</v>
      </c>
      <c r="U43" s="193">
        <v>235026</v>
      </c>
      <c r="V43" s="193">
        <v>27338.141212050716</v>
      </c>
      <c r="W43" s="199"/>
      <c r="X43" s="88">
        <v>0</v>
      </c>
      <c r="Y43" s="88">
        <f t="shared" si="13"/>
        <v>0</v>
      </c>
      <c r="Z43" s="1"/>
      <c r="AA43" s="1"/>
    </row>
    <row r="44" spans="2:27" x14ac:dyDescent="0.25">
      <c r="B44" s="85">
        <v>1535</v>
      </c>
      <c r="C44" s="85" t="s">
        <v>63</v>
      </c>
      <c r="D44" s="1">
        <v>187329</v>
      </c>
      <c r="E44" s="85">
        <f t="shared" si="6"/>
        <v>26567.720890653807</v>
      </c>
      <c r="F44" s="86">
        <f t="shared" si="0"/>
        <v>0.87231036144819263</v>
      </c>
      <c r="G44" s="190">
        <f t="shared" si="1"/>
        <v>2334.9322214532431</v>
      </c>
      <c r="H44" s="190">
        <f t="shared" si="7"/>
        <v>16463.607093466817</v>
      </c>
      <c r="I44" s="190">
        <f t="shared" si="2"/>
        <v>295.96918509007008</v>
      </c>
      <c r="J44" s="87">
        <f t="shared" si="3"/>
        <v>2086.878724070084</v>
      </c>
      <c r="K44" s="190">
        <f t="shared" si="8"/>
        <v>-131.80865116711061</v>
      </c>
      <c r="L44" s="87">
        <f t="shared" si="4"/>
        <v>-929.3827993792969</v>
      </c>
      <c r="M44" s="88">
        <f t="shared" si="9"/>
        <v>15534.22429408752</v>
      </c>
      <c r="N44" s="88">
        <f t="shared" si="10"/>
        <v>202863.22429408753</v>
      </c>
      <c r="O44" s="88">
        <f t="shared" si="11"/>
        <v>28770.844460939941</v>
      </c>
      <c r="P44" s="89">
        <f t="shared" si="5"/>
        <v>0.94464654436056972</v>
      </c>
      <c r="Q44" s="197">
        <v>3169.6616195640217</v>
      </c>
      <c r="R44" s="92">
        <f t="shared" si="12"/>
        <v>-1.9552894041428692E-3</v>
      </c>
      <c r="S44" s="92">
        <f t="shared" si="12"/>
        <v>-1.8233142434709339E-2</v>
      </c>
      <c r="T44" s="91">
        <v>7051</v>
      </c>
      <c r="U44" s="193">
        <v>187696</v>
      </c>
      <c r="V44" s="193">
        <v>27061.130334486737</v>
      </c>
      <c r="W44" s="199"/>
      <c r="X44" s="88">
        <v>0</v>
      </c>
      <c r="Y44" s="88">
        <f t="shared" si="13"/>
        <v>0</v>
      </c>
      <c r="Z44" s="1"/>
      <c r="AA44" s="1"/>
    </row>
    <row r="45" spans="2:27" x14ac:dyDescent="0.25">
      <c r="B45" s="85">
        <v>1539</v>
      </c>
      <c r="C45" s="85" t="s">
        <v>64</v>
      </c>
      <c r="D45" s="1">
        <v>187550</v>
      </c>
      <c r="E45" s="85">
        <f t="shared" si="6"/>
        <v>26617.93925631564</v>
      </c>
      <c r="F45" s="86">
        <f t="shared" si="0"/>
        <v>0.87395920445140329</v>
      </c>
      <c r="G45" s="190">
        <f t="shared" si="1"/>
        <v>2304.8012020561437</v>
      </c>
      <c r="H45" s="190">
        <f t="shared" si="7"/>
        <v>16239.629269687588</v>
      </c>
      <c r="I45" s="190">
        <f t="shared" si="2"/>
        <v>278.39275710842867</v>
      </c>
      <c r="J45" s="87">
        <f t="shared" si="3"/>
        <v>1961.5553665859884</v>
      </c>
      <c r="K45" s="190">
        <f t="shared" si="8"/>
        <v>-149.38507914875203</v>
      </c>
      <c r="L45" s="87">
        <f t="shared" si="4"/>
        <v>-1052.5672676821066</v>
      </c>
      <c r="M45" s="88">
        <f t="shared" si="9"/>
        <v>15187.062002005481</v>
      </c>
      <c r="N45" s="88">
        <f t="shared" si="10"/>
        <v>202737.06200200549</v>
      </c>
      <c r="O45" s="88">
        <f t="shared" si="11"/>
        <v>28773.355379223034</v>
      </c>
      <c r="P45" s="89">
        <f t="shared" si="5"/>
        <v>0.94472898651073034</v>
      </c>
      <c r="Q45" s="197">
        <v>3800.873169968505</v>
      </c>
      <c r="R45" s="92">
        <f t="shared" si="12"/>
        <v>4.9125123064530568E-2</v>
      </c>
      <c r="S45" s="92">
        <f t="shared" si="12"/>
        <v>4.5104916092810192E-2</v>
      </c>
      <c r="T45" s="91">
        <v>7046</v>
      </c>
      <c r="U45" s="193">
        <v>178768</v>
      </c>
      <c r="V45" s="193">
        <v>25469.155150306309</v>
      </c>
      <c r="W45" s="199"/>
      <c r="X45" s="88">
        <v>0</v>
      </c>
      <c r="Y45" s="88">
        <f t="shared" si="13"/>
        <v>0</v>
      </c>
      <c r="Z45" s="1"/>
      <c r="AA45" s="1"/>
    </row>
    <row r="46" spans="2:27" x14ac:dyDescent="0.25">
      <c r="B46" s="85">
        <v>1547</v>
      </c>
      <c r="C46" s="85" t="s">
        <v>65</v>
      </c>
      <c r="D46" s="1">
        <v>93930</v>
      </c>
      <c r="E46" s="85">
        <f t="shared" si="6"/>
        <v>25706.07553366174</v>
      </c>
      <c r="F46" s="86">
        <f t="shared" si="0"/>
        <v>0.84401955788655481</v>
      </c>
      <c r="G46" s="190">
        <f t="shared" si="1"/>
        <v>2851.9194356484832</v>
      </c>
      <c r="H46" s="190">
        <f t="shared" si="7"/>
        <v>10420.913617859558</v>
      </c>
      <c r="I46" s="190">
        <f t="shared" si="2"/>
        <v>597.54506003729341</v>
      </c>
      <c r="J46" s="87">
        <f t="shared" si="3"/>
        <v>2183.4296493762699</v>
      </c>
      <c r="K46" s="190">
        <f t="shared" si="8"/>
        <v>169.76722378011272</v>
      </c>
      <c r="L46" s="87">
        <f t="shared" si="4"/>
        <v>620.32943569253189</v>
      </c>
      <c r="M46" s="88">
        <f t="shared" si="9"/>
        <v>11041.243053552091</v>
      </c>
      <c r="N46" s="88">
        <f t="shared" si="10"/>
        <v>104971.24305355208</v>
      </c>
      <c r="O46" s="88">
        <f t="shared" si="11"/>
        <v>28727.762193090333</v>
      </c>
      <c r="P46" s="89">
        <f t="shared" si="5"/>
        <v>0.94323200418248776</v>
      </c>
      <c r="Q46" s="197">
        <v>2534.6089643861633</v>
      </c>
      <c r="R46" s="92">
        <f t="shared" si="12"/>
        <v>-7.0404668273499936E-3</v>
      </c>
      <c r="S46" s="93">
        <f t="shared" si="12"/>
        <v>-4.3997909769736596E-2</v>
      </c>
      <c r="T46" s="91">
        <v>3654</v>
      </c>
      <c r="U46" s="193">
        <v>94596</v>
      </c>
      <c r="V46" s="193">
        <v>26889.141557703242</v>
      </c>
      <c r="W46" s="199"/>
      <c r="X46" s="88">
        <v>0</v>
      </c>
      <c r="Y46" s="88">
        <f t="shared" si="13"/>
        <v>0</v>
      </c>
      <c r="Z46" s="1"/>
      <c r="AA46" s="1"/>
    </row>
    <row r="47" spans="2:27" x14ac:dyDescent="0.25">
      <c r="B47" s="85">
        <v>1554</v>
      </c>
      <c r="C47" s="85" t="s">
        <v>66</v>
      </c>
      <c r="D47" s="1">
        <v>157827</v>
      </c>
      <c r="E47" s="85">
        <f t="shared" si="6"/>
        <v>26877.895095367847</v>
      </c>
      <c r="F47" s="86">
        <f t="shared" si="0"/>
        <v>0.88249445566310858</v>
      </c>
      <c r="G47" s="190">
        <f t="shared" si="1"/>
        <v>2148.8276986248193</v>
      </c>
      <c r="H47" s="190">
        <f t="shared" si="7"/>
        <v>12617.916246324939</v>
      </c>
      <c r="I47" s="190">
        <f t="shared" si="2"/>
        <v>187.4082134401562</v>
      </c>
      <c r="J47" s="87">
        <f t="shared" si="3"/>
        <v>1100.4610293205972</v>
      </c>
      <c r="K47" s="190">
        <f t="shared" si="8"/>
        <v>-240.36962281702449</v>
      </c>
      <c r="L47" s="87">
        <f t="shared" si="4"/>
        <v>-1411.4504251815679</v>
      </c>
      <c r="M47" s="88">
        <f t="shared" si="9"/>
        <v>11206.465821143371</v>
      </c>
      <c r="N47" s="88">
        <f t="shared" si="10"/>
        <v>169033.46582114336</v>
      </c>
      <c r="O47" s="88">
        <f t="shared" si="11"/>
        <v>28786.35317117564</v>
      </c>
      <c r="P47" s="89">
        <f t="shared" si="5"/>
        <v>0.9451557490713155</v>
      </c>
      <c r="Q47" s="197">
        <v>4369.0852049468058</v>
      </c>
      <c r="R47" s="92">
        <f t="shared" si="12"/>
        <v>-7.3444217217603816E-4</v>
      </c>
      <c r="S47" s="93">
        <f t="shared" si="12"/>
        <v>-8.2221268697958965E-3</v>
      </c>
      <c r="T47" s="91">
        <v>5872</v>
      </c>
      <c r="U47" s="193">
        <v>157943</v>
      </c>
      <c r="V47" s="193">
        <v>27100.720658888124</v>
      </c>
      <c r="W47" s="199"/>
      <c r="X47" s="88">
        <v>0</v>
      </c>
      <c r="Y47" s="88">
        <f t="shared" si="13"/>
        <v>0</v>
      </c>
      <c r="Z47" s="1"/>
      <c r="AA47" s="1"/>
    </row>
    <row r="48" spans="2:27" x14ac:dyDescent="0.25">
      <c r="B48" s="85">
        <v>1557</v>
      </c>
      <c r="C48" s="85" t="s">
        <v>67</v>
      </c>
      <c r="D48" s="1">
        <v>59067</v>
      </c>
      <c r="E48" s="85">
        <f t="shared" si="6"/>
        <v>22130.760584488573</v>
      </c>
      <c r="F48" s="86">
        <f t="shared" si="0"/>
        <v>0.72662957594416244</v>
      </c>
      <c r="G48" s="190">
        <f t="shared" si="1"/>
        <v>4997.108405152384</v>
      </c>
      <c r="H48" s="190">
        <f t="shared" si="7"/>
        <v>13337.282333351714</v>
      </c>
      <c r="I48" s="190">
        <f t="shared" si="2"/>
        <v>1848.905292247902</v>
      </c>
      <c r="J48" s="87">
        <f t="shared" si="3"/>
        <v>4934.7282250096505</v>
      </c>
      <c r="K48" s="190">
        <f t="shared" si="8"/>
        <v>1421.1274559907213</v>
      </c>
      <c r="L48" s="87">
        <f t="shared" si="4"/>
        <v>3792.9891800392347</v>
      </c>
      <c r="M48" s="88">
        <f t="shared" si="9"/>
        <v>17130.271513390948</v>
      </c>
      <c r="N48" s="88">
        <f t="shared" si="10"/>
        <v>76197.271513390951</v>
      </c>
      <c r="O48" s="88">
        <f t="shared" si="11"/>
        <v>28548.996445631681</v>
      </c>
      <c r="P48" s="89">
        <f t="shared" si="5"/>
        <v>0.93736250508536834</v>
      </c>
      <c r="Q48" s="197">
        <v>3114.43439407408</v>
      </c>
      <c r="R48" s="92">
        <f t="shared" si="12"/>
        <v>7.6769537847382156E-3</v>
      </c>
      <c r="S48" s="93">
        <f t="shared" si="12"/>
        <v>7.6769537847382096E-3</v>
      </c>
      <c r="T48" s="91">
        <v>2669</v>
      </c>
      <c r="U48" s="193">
        <v>58617</v>
      </c>
      <c r="V48" s="193">
        <v>21962.158111652305</v>
      </c>
      <c r="W48" s="199"/>
      <c r="X48" s="88">
        <v>0</v>
      </c>
      <c r="Y48" s="88">
        <f t="shared" si="13"/>
        <v>0</v>
      </c>
      <c r="Z48" s="1"/>
      <c r="AA48" s="1"/>
    </row>
    <row r="49" spans="2:27" x14ac:dyDescent="0.25">
      <c r="B49" s="85">
        <v>1560</v>
      </c>
      <c r="C49" s="85" t="s">
        <v>68</v>
      </c>
      <c r="D49" s="1">
        <v>68851</v>
      </c>
      <c r="E49" s="85">
        <f t="shared" si="6"/>
        <v>22715.605410755525</v>
      </c>
      <c r="F49" s="86">
        <f t="shared" si="0"/>
        <v>0.74583205868220936</v>
      </c>
      <c r="G49" s="190">
        <f t="shared" si="1"/>
        <v>4646.2015093922128</v>
      </c>
      <c r="H49" s="190">
        <f t="shared" si="7"/>
        <v>14082.636774967797</v>
      </c>
      <c r="I49" s="190">
        <f t="shared" si="2"/>
        <v>1644.209603054469</v>
      </c>
      <c r="J49" s="87">
        <f t="shared" si="3"/>
        <v>4983.5993068580956</v>
      </c>
      <c r="K49" s="190">
        <f t="shared" si="8"/>
        <v>1216.4317667972882</v>
      </c>
      <c r="L49" s="87">
        <f t="shared" si="4"/>
        <v>3687.0046851625807</v>
      </c>
      <c r="M49" s="88">
        <f t="shared" si="9"/>
        <v>17769.641460130377</v>
      </c>
      <c r="N49" s="88">
        <f t="shared" si="10"/>
        <v>86620.64146013037</v>
      </c>
      <c r="O49" s="88">
        <f t="shared" si="11"/>
        <v>28578.238686945024</v>
      </c>
      <c r="P49" s="89">
        <f t="shared" si="5"/>
        <v>0.9383226292222705</v>
      </c>
      <c r="Q49" s="197">
        <v>3434.0481447877664</v>
      </c>
      <c r="R49" s="92">
        <f t="shared" si="12"/>
        <v>4.8247617307633751E-2</v>
      </c>
      <c r="S49" s="93">
        <f t="shared" si="12"/>
        <v>2.3692823236752033E-2</v>
      </c>
      <c r="T49" s="91">
        <v>3031</v>
      </c>
      <c r="U49" s="193">
        <v>65682</v>
      </c>
      <c r="V49" s="193">
        <v>22189.864864864867</v>
      </c>
      <c r="W49" s="199"/>
      <c r="X49" s="88">
        <v>0</v>
      </c>
      <c r="Y49" s="88">
        <f t="shared" si="13"/>
        <v>0</v>
      </c>
      <c r="Z49" s="1"/>
      <c r="AA49" s="1"/>
    </row>
    <row r="50" spans="2:27" x14ac:dyDescent="0.25">
      <c r="B50" s="85">
        <v>1563</v>
      </c>
      <c r="C50" s="85" t="s">
        <v>69</v>
      </c>
      <c r="D50" s="1">
        <v>202569</v>
      </c>
      <c r="E50" s="85">
        <f t="shared" si="6"/>
        <v>28490.71729957806</v>
      </c>
      <c r="F50" s="86">
        <f t="shared" si="0"/>
        <v>0.9354489987229615</v>
      </c>
      <c r="G50" s="190">
        <f t="shared" si="1"/>
        <v>1181.1343760986913</v>
      </c>
      <c r="H50" s="190">
        <f t="shared" si="7"/>
        <v>8397.8654140616945</v>
      </c>
      <c r="I50" s="190">
        <f t="shared" si="2"/>
        <v>0</v>
      </c>
      <c r="J50" s="87">
        <f t="shared" si="3"/>
        <v>0</v>
      </c>
      <c r="K50" s="190">
        <f t="shared" si="8"/>
        <v>-427.7778362571807</v>
      </c>
      <c r="L50" s="87">
        <f t="shared" si="4"/>
        <v>-3041.5004157885546</v>
      </c>
      <c r="M50" s="88">
        <f t="shared" si="9"/>
        <v>5356.3649982731404</v>
      </c>
      <c r="N50" s="88">
        <f t="shared" si="10"/>
        <v>207925.36499827314</v>
      </c>
      <c r="O50" s="88">
        <f t="shared" si="11"/>
        <v>29244.073839419572</v>
      </c>
      <c r="P50" s="89">
        <f t="shared" si="5"/>
        <v>0.96018430508488883</v>
      </c>
      <c r="Q50" s="197">
        <v>2655.1145232724166</v>
      </c>
      <c r="R50" s="92">
        <f t="shared" si="12"/>
        <v>4.7182101094901834E-2</v>
      </c>
      <c r="S50" s="93">
        <f t="shared" si="12"/>
        <v>2.0965727818545627E-2</v>
      </c>
      <c r="T50" s="91">
        <v>7110</v>
      </c>
      <c r="U50" s="193">
        <v>193442</v>
      </c>
      <c r="V50" s="193">
        <v>27905.654933641086</v>
      </c>
      <c r="W50" s="199"/>
      <c r="X50" s="88">
        <v>0</v>
      </c>
      <c r="Y50" s="88">
        <f t="shared" si="13"/>
        <v>0</v>
      </c>
      <c r="Z50" s="1"/>
      <c r="AA50" s="1"/>
    </row>
    <row r="51" spans="2:27" x14ac:dyDescent="0.25">
      <c r="B51" s="85">
        <v>1566</v>
      </c>
      <c r="C51" s="85" t="s">
        <v>70</v>
      </c>
      <c r="D51" s="1">
        <v>141662</v>
      </c>
      <c r="E51" s="85">
        <f t="shared" si="6"/>
        <v>23961.772665764547</v>
      </c>
      <c r="F51" s="86">
        <f t="shared" si="0"/>
        <v>0.7867480489214862</v>
      </c>
      <c r="G51" s="190">
        <f t="shared" si="1"/>
        <v>3898.5011563867993</v>
      </c>
      <c r="H51" s="190">
        <f t="shared" si="7"/>
        <v>23047.938836558755</v>
      </c>
      <c r="I51" s="190">
        <f t="shared" si="2"/>
        <v>1208.0510638013111</v>
      </c>
      <c r="J51" s="87">
        <f t="shared" si="3"/>
        <v>7141.9978891933515</v>
      </c>
      <c r="K51" s="190">
        <f t="shared" si="8"/>
        <v>780.27322754413035</v>
      </c>
      <c r="L51" s="87">
        <f t="shared" si="4"/>
        <v>4612.9753212408987</v>
      </c>
      <c r="M51" s="88">
        <f t="shared" si="9"/>
        <v>27660.914157799652</v>
      </c>
      <c r="N51" s="88">
        <f t="shared" si="10"/>
        <v>169322.91415779965</v>
      </c>
      <c r="O51" s="88">
        <f t="shared" si="11"/>
        <v>28640.547049695473</v>
      </c>
      <c r="P51" s="89">
        <f t="shared" si="5"/>
        <v>0.94036842873423432</v>
      </c>
      <c r="Q51" s="197">
        <v>6634.3928017107246</v>
      </c>
      <c r="R51" s="92">
        <f t="shared" si="12"/>
        <v>1.4704426880823448E-3</v>
      </c>
      <c r="S51" s="93">
        <f t="shared" si="12"/>
        <v>-9.2015190658671E-3</v>
      </c>
      <c r="T51" s="91">
        <v>5912</v>
      </c>
      <c r="U51" s="193">
        <v>141454</v>
      </c>
      <c r="V51" s="193">
        <v>24184.305009403317</v>
      </c>
      <c r="W51" s="199"/>
      <c r="X51" s="88">
        <v>0</v>
      </c>
      <c r="Y51" s="88">
        <f t="shared" si="13"/>
        <v>0</v>
      </c>
      <c r="Z51" s="1"/>
      <c r="AA51" s="1"/>
    </row>
    <row r="52" spans="2:27" x14ac:dyDescent="0.25">
      <c r="B52" s="85">
        <v>1573</v>
      </c>
      <c r="C52" s="85" t="s">
        <v>71</v>
      </c>
      <c r="D52" s="1">
        <v>51985</v>
      </c>
      <c r="E52" s="85">
        <f t="shared" si="6"/>
        <v>24089.434661723819</v>
      </c>
      <c r="F52" s="86">
        <f t="shared" si="0"/>
        <v>0.79093963472957129</v>
      </c>
      <c r="G52" s="190">
        <f t="shared" si="1"/>
        <v>3821.903958811236</v>
      </c>
      <c r="H52" s="190">
        <f t="shared" si="7"/>
        <v>8247.6687431146474</v>
      </c>
      <c r="I52" s="190">
        <f t="shared" si="2"/>
        <v>1163.3693652155659</v>
      </c>
      <c r="J52" s="87">
        <f t="shared" si="3"/>
        <v>2510.5510901351913</v>
      </c>
      <c r="K52" s="190">
        <f t="shared" si="8"/>
        <v>735.5915289583852</v>
      </c>
      <c r="L52" s="87">
        <f t="shared" si="4"/>
        <v>1587.4065194921952</v>
      </c>
      <c r="M52" s="88">
        <f t="shared" si="9"/>
        <v>9835.0752626068424</v>
      </c>
      <c r="N52" s="88">
        <f t="shared" si="10"/>
        <v>61820.075262606842</v>
      </c>
      <c r="O52" s="88">
        <f t="shared" si="11"/>
        <v>28646.930149493441</v>
      </c>
      <c r="P52" s="89">
        <f t="shared" si="5"/>
        <v>0.94057800802463865</v>
      </c>
      <c r="Q52" s="197">
        <v>2328.6648454147107</v>
      </c>
      <c r="R52" s="92">
        <f t="shared" si="12"/>
        <v>-2.6096893851399454E-2</v>
      </c>
      <c r="S52" s="93">
        <f t="shared" si="12"/>
        <v>-4.3246253459206185E-2</v>
      </c>
      <c r="T52" s="91">
        <v>2158</v>
      </c>
      <c r="U52" s="193">
        <v>53378</v>
      </c>
      <c r="V52" s="193">
        <v>25178.301886792455</v>
      </c>
      <c r="W52" s="199"/>
      <c r="X52" s="88">
        <v>0</v>
      </c>
      <c r="Y52" s="88">
        <f t="shared" si="13"/>
        <v>0</v>
      </c>
      <c r="Z52" s="1"/>
      <c r="AA52" s="1"/>
    </row>
    <row r="53" spans="2:27" x14ac:dyDescent="0.25">
      <c r="B53" s="85">
        <v>1576</v>
      </c>
      <c r="C53" s="85" t="s">
        <v>72</v>
      </c>
      <c r="D53" s="1">
        <v>88195</v>
      </c>
      <c r="E53" s="85">
        <f t="shared" si="6"/>
        <v>26085.4776693286</v>
      </c>
      <c r="F53" s="86">
        <f t="shared" si="0"/>
        <v>0.85647664502097298</v>
      </c>
      <c r="G53" s="190">
        <f t="shared" si="1"/>
        <v>2624.2781542483672</v>
      </c>
      <c r="H53" s="190">
        <f t="shared" si="7"/>
        <v>8872.6844395137305</v>
      </c>
      <c r="I53" s="190">
        <f t="shared" si="2"/>
        <v>464.75431255389248</v>
      </c>
      <c r="J53" s="87">
        <f t="shared" si="3"/>
        <v>1571.3343307447105</v>
      </c>
      <c r="K53" s="190">
        <f t="shared" si="8"/>
        <v>36.97647629671178</v>
      </c>
      <c r="L53" s="87">
        <f t="shared" si="4"/>
        <v>125.01746635918252</v>
      </c>
      <c r="M53" s="88">
        <f t="shared" si="9"/>
        <v>8997.7019058729129</v>
      </c>
      <c r="N53" s="88">
        <f t="shared" si="10"/>
        <v>97192.701905872906</v>
      </c>
      <c r="O53" s="88">
        <f t="shared" si="11"/>
        <v>28746.732299873678</v>
      </c>
      <c r="P53" s="89">
        <f t="shared" si="5"/>
        <v>0.9438548585392087</v>
      </c>
      <c r="Q53" s="197">
        <v>2627.1896164722657</v>
      </c>
      <c r="R53" s="92">
        <f t="shared" si="12"/>
        <v>1.2955539986447219E-2</v>
      </c>
      <c r="S53" s="93">
        <f t="shared" si="12"/>
        <v>1.3854347031688042E-2</v>
      </c>
      <c r="T53" s="91">
        <v>3381</v>
      </c>
      <c r="U53" s="193">
        <v>87067</v>
      </c>
      <c r="V53" s="193">
        <v>25729.018912529551</v>
      </c>
      <c r="W53" s="199"/>
      <c r="X53" s="88">
        <v>0</v>
      </c>
      <c r="Y53" s="88">
        <f t="shared" si="13"/>
        <v>0</v>
      </c>
      <c r="Z53" s="1"/>
      <c r="AA53" s="1"/>
    </row>
    <row r="54" spans="2:27" x14ac:dyDescent="0.25">
      <c r="B54" s="85">
        <v>1577</v>
      </c>
      <c r="C54" s="85" t="s">
        <v>73</v>
      </c>
      <c r="D54" s="1">
        <v>250908</v>
      </c>
      <c r="E54" s="85">
        <f t="shared" si="6"/>
        <v>22893.065693430657</v>
      </c>
      <c r="F54" s="86">
        <f t="shared" si="0"/>
        <v>0.75165869484570136</v>
      </c>
      <c r="G54" s="190">
        <f t="shared" si="1"/>
        <v>4539.7253397871327</v>
      </c>
      <c r="H54" s="190">
        <f t="shared" si="7"/>
        <v>49755.389724066976</v>
      </c>
      <c r="I54" s="190">
        <f t="shared" si="2"/>
        <v>1582.0985041181725</v>
      </c>
      <c r="J54" s="87">
        <f t="shared" si="3"/>
        <v>17339.799605135173</v>
      </c>
      <c r="K54" s="190">
        <f t="shared" si="8"/>
        <v>1154.3206678609918</v>
      </c>
      <c r="L54" s="87">
        <f t="shared" si="4"/>
        <v>12651.354519756469</v>
      </c>
      <c r="M54" s="88">
        <f t="shared" si="9"/>
        <v>62406.744243823443</v>
      </c>
      <c r="N54" s="88">
        <f t="shared" si="10"/>
        <v>313314.74424382346</v>
      </c>
      <c r="O54" s="88">
        <f t="shared" si="11"/>
        <v>28587.111701078782</v>
      </c>
      <c r="P54" s="89">
        <f t="shared" si="5"/>
        <v>0.93861396103044514</v>
      </c>
      <c r="Q54" s="197">
        <v>11042.231513320301</v>
      </c>
      <c r="R54" s="92">
        <f t="shared" si="12"/>
        <v>4.5606841026153921E-2</v>
      </c>
      <c r="S54" s="93">
        <f t="shared" si="12"/>
        <v>3.1201126336833841E-2</v>
      </c>
      <c r="T54" s="91">
        <v>10960</v>
      </c>
      <c r="U54" s="193">
        <v>239964</v>
      </c>
      <c r="V54" s="193">
        <v>22200.38856508465</v>
      </c>
      <c r="W54" s="199"/>
      <c r="X54" s="88">
        <v>0</v>
      </c>
      <c r="Y54" s="88">
        <f t="shared" si="13"/>
        <v>0</v>
      </c>
      <c r="Z54" s="1"/>
      <c r="AA54" s="1"/>
    </row>
    <row r="55" spans="2:27" x14ac:dyDescent="0.25">
      <c r="B55" s="85">
        <v>1578</v>
      </c>
      <c r="C55" s="85" t="s">
        <v>74</v>
      </c>
      <c r="D55" s="1">
        <v>68731</v>
      </c>
      <c r="E55" s="85">
        <f t="shared" si="6"/>
        <v>27558.540497193262</v>
      </c>
      <c r="F55" s="86">
        <f t="shared" si="0"/>
        <v>0.90484240334473476</v>
      </c>
      <c r="G55" s="190">
        <f t="shared" si="1"/>
        <v>1740.4404575295703</v>
      </c>
      <c r="H55" s="190">
        <f t="shared" si="7"/>
        <v>4340.6585010787485</v>
      </c>
      <c r="I55" s="190">
        <f t="shared" si="2"/>
        <v>0</v>
      </c>
      <c r="J55" s="87">
        <f t="shared" si="3"/>
        <v>0</v>
      </c>
      <c r="K55" s="190">
        <f t="shared" si="8"/>
        <v>-427.7778362571807</v>
      </c>
      <c r="L55" s="87">
        <f t="shared" si="4"/>
        <v>-1066.8779236254086</v>
      </c>
      <c r="M55" s="88">
        <f t="shared" si="9"/>
        <v>3273.7805774533399</v>
      </c>
      <c r="N55" s="88">
        <f t="shared" si="10"/>
        <v>72004.780577453334</v>
      </c>
      <c r="O55" s="88">
        <f t="shared" si="11"/>
        <v>28871.203118465652</v>
      </c>
      <c r="P55" s="89">
        <f t="shared" si="5"/>
        <v>0.94794166693359805</v>
      </c>
      <c r="Q55" s="197">
        <v>2182.1645599214439</v>
      </c>
      <c r="R55" s="92">
        <f t="shared" si="12"/>
        <v>9.8553504355470306E-2</v>
      </c>
      <c r="S55" s="92">
        <f t="shared" si="12"/>
        <v>9.7232068704681721E-2</v>
      </c>
      <c r="T55" s="91">
        <v>2494</v>
      </c>
      <c r="U55" s="193">
        <v>62565</v>
      </c>
      <c r="V55" s="193">
        <v>25116.419108791652</v>
      </c>
      <c r="W55" s="199"/>
      <c r="X55" s="88">
        <v>0</v>
      </c>
      <c r="Y55" s="88">
        <f t="shared" si="13"/>
        <v>0</v>
      </c>
      <c r="Z55" s="1"/>
      <c r="AA55" s="1"/>
    </row>
    <row r="56" spans="2:27" x14ac:dyDescent="0.25">
      <c r="B56" s="85">
        <v>1579</v>
      </c>
      <c r="C56" s="85" t="s">
        <v>75</v>
      </c>
      <c r="D56" s="1">
        <v>316834</v>
      </c>
      <c r="E56" s="85">
        <f t="shared" si="6"/>
        <v>23748.894385728207</v>
      </c>
      <c r="F56" s="86">
        <f t="shared" si="0"/>
        <v>0.77975851714466393</v>
      </c>
      <c r="G56" s="190">
        <f t="shared" si="1"/>
        <v>4026.2281244086034</v>
      </c>
      <c r="H56" s="190">
        <f t="shared" si="7"/>
        <v>53713.909407735177</v>
      </c>
      <c r="I56" s="190">
        <f t="shared" si="2"/>
        <v>1282.5584618140301</v>
      </c>
      <c r="J56" s="87">
        <f t="shared" si="3"/>
        <v>17110.612439060977</v>
      </c>
      <c r="K56" s="190">
        <f t="shared" si="8"/>
        <v>854.78062555684937</v>
      </c>
      <c r="L56" s="87">
        <f t="shared" si="4"/>
        <v>11403.628325553927</v>
      </c>
      <c r="M56" s="88">
        <f t="shared" si="9"/>
        <v>65117.537733289108</v>
      </c>
      <c r="N56" s="88">
        <f t="shared" si="10"/>
        <v>381951.53773328912</v>
      </c>
      <c r="O56" s="88">
        <f t="shared" si="11"/>
        <v>28629.903135693661</v>
      </c>
      <c r="P56" s="89">
        <f t="shared" si="5"/>
        <v>0.94001895214539333</v>
      </c>
      <c r="Q56" s="197">
        <v>14379.681210694012</v>
      </c>
      <c r="R56" s="92">
        <f t="shared" si="12"/>
        <v>-3.1867733131399182E-4</v>
      </c>
      <c r="S56" s="92">
        <f t="shared" si="12"/>
        <v>-4.3650600180773153E-3</v>
      </c>
      <c r="T56" s="91">
        <v>13341</v>
      </c>
      <c r="U56" s="193">
        <v>316935</v>
      </c>
      <c r="V56" s="193">
        <v>23853.014224429895</v>
      </c>
      <c r="W56" s="199"/>
      <c r="X56" s="88">
        <v>0</v>
      </c>
      <c r="Y56" s="88">
        <f t="shared" si="13"/>
        <v>0</v>
      </c>
      <c r="Z56" s="1"/>
      <c r="AA56" s="1"/>
    </row>
    <row r="57" spans="2:27" ht="30.95" customHeight="1" x14ac:dyDescent="0.25">
      <c r="B57" s="85">
        <v>1804</v>
      </c>
      <c r="C57" s="85" t="s">
        <v>76</v>
      </c>
      <c r="D57" s="1">
        <v>1515133</v>
      </c>
      <c r="E57" s="85">
        <f t="shared" si="6"/>
        <v>28448.393698717588</v>
      </c>
      <c r="F57" s="86">
        <f t="shared" si="0"/>
        <v>0.93405936821169788</v>
      </c>
      <c r="G57" s="190">
        <f t="shared" si="1"/>
        <v>1206.5285366149749</v>
      </c>
      <c r="H57" s="190">
        <f t="shared" si="7"/>
        <v>64258.503331576954</v>
      </c>
      <c r="I57" s="190">
        <f t="shared" si="2"/>
        <v>0</v>
      </c>
      <c r="J57" s="87">
        <f t="shared" si="3"/>
        <v>0</v>
      </c>
      <c r="K57" s="190">
        <f t="shared" si="8"/>
        <v>-427.7778362571807</v>
      </c>
      <c r="L57" s="87">
        <f t="shared" si="4"/>
        <v>-22783.019781221185</v>
      </c>
      <c r="M57" s="88">
        <f t="shared" si="9"/>
        <v>41475.48355035577</v>
      </c>
      <c r="N57" s="88">
        <f t="shared" si="10"/>
        <v>1556608.4835503558</v>
      </c>
      <c r="O57" s="88">
        <f t="shared" si="11"/>
        <v>29227.144399075383</v>
      </c>
      <c r="P57" s="89">
        <f t="shared" si="5"/>
        <v>0.95962845288038334</v>
      </c>
      <c r="Q57" s="197">
        <v>5718.0852032300609</v>
      </c>
      <c r="R57" s="92">
        <f t="shared" si="12"/>
        <v>-1.740053593987927E-2</v>
      </c>
      <c r="S57" s="92">
        <f t="shared" si="12"/>
        <v>-2.5813486908005133E-2</v>
      </c>
      <c r="T57" s="91">
        <v>53259</v>
      </c>
      <c r="U57" s="193">
        <v>1541964</v>
      </c>
      <c r="V57" s="193">
        <v>29202.204420203398</v>
      </c>
      <c r="W57" s="199"/>
      <c r="X57" s="88">
        <v>0</v>
      </c>
      <c r="Y57" s="88">
        <f t="shared" si="13"/>
        <v>0</v>
      </c>
      <c r="Z57" s="1"/>
      <c r="AA57" s="1"/>
    </row>
    <row r="58" spans="2:27" x14ac:dyDescent="0.25">
      <c r="B58" s="85">
        <v>1806</v>
      </c>
      <c r="C58" s="85" t="s">
        <v>77</v>
      </c>
      <c r="D58" s="1">
        <v>556255</v>
      </c>
      <c r="E58" s="85">
        <f t="shared" si="6"/>
        <v>25854.287706251453</v>
      </c>
      <c r="F58" s="86">
        <f t="shared" si="0"/>
        <v>0.84888587722101594</v>
      </c>
      <c r="G58" s="190">
        <f t="shared" si="1"/>
        <v>2762.992132094656</v>
      </c>
      <c r="H58" s="190">
        <f t="shared" si="7"/>
        <v>59445.775722016522</v>
      </c>
      <c r="I58" s="190">
        <f t="shared" si="2"/>
        <v>545.67079963089418</v>
      </c>
      <c r="J58" s="87">
        <f t="shared" si="3"/>
        <v>11740.107254058688</v>
      </c>
      <c r="K58" s="190">
        <f t="shared" si="8"/>
        <v>117.89296337371348</v>
      </c>
      <c r="L58" s="87">
        <f t="shared" si="4"/>
        <v>2536.4671069854458</v>
      </c>
      <c r="M58" s="88">
        <f t="shared" si="9"/>
        <v>61982.242829001967</v>
      </c>
      <c r="N58" s="88">
        <f t="shared" si="10"/>
        <v>618237.24282900197</v>
      </c>
      <c r="O58" s="88">
        <f t="shared" si="11"/>
        <v>28735.172801719822</v>
      </c>
      <c r="P58" s="89">
        <f t="shared" si="5"/>
        <v>0.94347532014921087</v>
      </c>
      <c r="Q58" s="197">
        <v>16594.498609405709</v>
      </c>
      <c r="R58" s="92">
        <f t="shared" si="12"/>
        <v>9.8891083644391514E-3</v>
      </c>
      <c r="S58" s="92">
        <f t="shared" si="12"/>
        <v>1.059319094057062E-2</v>
      </c>
      <c r="T58" s="91">
        <v>21515</v>
      </c>
      <c r="U58" s="193">
        <v>550808</v>
      </c>
      <c r="V58" s="193">
        <v>25583.279145378539</v>
      </c>
      <c r="W58" s="199"/>
      <c r="X58" s="88">
        <v>0</v>
      </c>
      <c r="Y58" s="88">
        <f t="shared" si="13"/>
        <v>0</v>
      </c>
      <c r="Z58" s="1"/>
      <c r="AA58" s="1"/>
    </row>
    <row r="59" spans="2:27" x14ac:dyDescent="0.25">
      <c r="B59" s="85">
        <v>1811</v>
      </c>
      <c r="C59" s="85" t="s">
        <v>78</v>
      </c>
      <c r="D59" s="1">
        <v>36575</v>
      </c>
      <c r="E59" s="85">
        <f t="shared" si="6"/>
        <v>26294.033069734007</v>
      </c>
      <c r="F59" s="86">
        <f t="shared" si="0"/>
        <v>0.86332424167626642</v>
      </c>
      <c r="G59" s="190">
        <f t="shared" si="1"/>
        <v>2499.1449140051232</v>
      </c>
      <c r="H59" s="190">
        <f t="shared" si="7"/>
        <v>3476.3105753811265</v>
      </c>
      <c r="I59" s="190">
        <f t="shared" si="2"/>
        <v>391.75992241200015</v>
      </c>
      <c r="J59" s="87">
        <f t="shared" si="3"/>
        <v>544.93805207509217</v>
      </c>
      <c r="K59" s="190">
        <f t="shared" si="8"/>
        <v>-36.017913845180544</v>
      </c>
      <c r="L59" s="87">
        <f t="shared" si="4"/>
        <v>-50.100918158646138</v>
      </c>
      <c r="M59" s="88">
        <f t="shared" si="9"/>
        <v>3426.2096572224805</v>
      </c>
      <c r="N59" s="88">
        <f t="shared" si="10"/>
        <v>40001.209657222484</v>
      </c>
      <c r="O59" s="88">
        <f t="shared" si="11"/>
        <v>28757.160069893947</v>
      </c>
      <c r="P59" s="89">
        <f t="shared" si="5"/>
        <v>0.94419723837197334</v>
      </c>
      <c r="Q59" s="197">
        <v>786.48667746610681</v>
      </c>
      <c r="R59" s="92">
        <f t="shared" si="12"/>
        <v>-8.1699264355118137E-2</v>
      </c>
      <c r="S59" s="92">
        <f t="shared" si="12"/>
        <v>-7.179666835607193E-2</v>
      </c>
      <c r="T59" s="91">
        <v>1391</v>
      </c>
      <c r="U59" s="193">
        <v>39829</v>
      </c>
      <c r="V59" s="193">
        <v>28327.88051209104</v>
      </c>
      <c r="W59" s="199"/>
      <c r="X59" s="88">
        <v>0</v>
      </c>
      <c r="Y59" s="88">
        <f t="shared" si="13"/>
        <v>0</v>
      </c>
      <c r="Z59" s="1"/>
      <c r="AA59" s="1"/>
    </row>
    <row r="60" spans="2:27" x14ac:dyDescent="0.25">
      <c r="B60" s="85">
        <v>1812</v>
      </c>
      <c r="C60" s="85" t="s">
        <v>79</v>
      </c>
      <c r="D60" s="1">
        <v>45700</v>
      </c>
      <c r="E60" s="85">
        <f t="shared" si="6"/>
        <v>23197.96954314721</v>
      </c>
      <c r="F60" s="86">
        <f t="shared" si="0"/>
        <v>0.76166974503882334</v>
      </c>
      <c r="G60" s="190">
        <f t="shared" si="1"/>
        <v>4356.7830299572015</v>
      </c>
      <c r="H60" s="190">
        <f t="shared" si="7"/>
        <v>8582.8625690156878</v>
      </c>
      <c r="I60" s="190">
        <f t="shared" si="2"/>
        <v>1475.3821567173791</v>
      </c>
      <c r="J60" s="87">
        <f t="shared" si="3"/>
        <v>2906.5028487332365</v>
      </c>
      <c r="K60" s="190">
        <f t="shared" si="8"/>
        <v>1047.6043204601983</v>
      </c>
      <c r="L60" s="87">
        <f t="shared" si="4"/>
        <v>2063.7805113065906</v>
      </c>
      <c r="M60" s="88">
        <f t="shared" si="9"/>
        <v>10646.643080322279</v>
      </c>
      <c r="N60" s="88">
        <f t="shared" si="10"/>
        <v>56346.643080322276</v>
      </c>
      <c r="O60" s="88">
        <f t="shared" si="11"/>
        <v>28602.356893564607</v>
      </c>
      <c r="P60" s="89">
        <f t="shared" si="5"/>
        <v>0.93911451354010123</v>
      </c>
      <c r="Q60" s="197">
        <v>1611.4991406241825</v>
      </c>
      <c r="R60" s="92">
        <f t="shared" si="12"/>
        <v>-4.1003903135098836E-2</v>
      </c>
      <c r="S60" s="92">
        <f t="shared" si="12"/>
        <v>-3.5649102594228786E-2</v>
      </c>
      <c r="T60" s="91">
        <v>1970</v>
      </c>
      <c r="U60" s="193">
        <v>47654</v>
      </c>
      <c r="V60" s="193">
        <v>24055.527511357901</v>
      </c>
      <c r="W60" s="199"/>
      <c r="X60" s="88">
        <v>0</v>
      </c>
      <c r="Y60" s="88">
        <f t="shared" si="13"/>
        <v>0</v>
      </c>
      <c r="Z60" s="1"/>
      <c r="AA60" s="1"/>
    </row>
    <row r="61" spans="2:27" x14ac:dyDescent="0.25">
      <c r="B61" s="85">
        <v>1813</v>
      </c>
      <c r="C61" s="85" t="s">
        <v>80</v>
      </c>
      <c r="D61" s="1">
        <v>212664</v>
      </c>
      <c r="E61" s="85">
        <f t="shared" si="6"/>
        <v>27310.132271734943</v>
      </c>
      <c r="F61" s="86">
        <f t="shared" si="0"/>
        <v>0.89668630031173135</v>
      </c>
      <c r="G61" s="190">
        <f t="shared" si="1"/>
        <v>1889.4853928045616</v>
      </c>
      <c r="H61" s="190">
        <f t="shared" si="7"/>
        <v>14713.42275376912</v>
      </c>
      <c r="I61" s="190">
        <f t="shared" si="2"/>
        <v>36.125201711672524</v>
      </c>
      <c r="J61" s="87">
        <f t="shared" si="3"/>
        <v>281.30694572879395</v>
      </c>
      <c r="K61" s="190">
        <f t="shared" si="8"/>
        <v>-391.65263454550819</v>
      </c>
      <c r="L61" s="87">
        <f t="shared" si="4"/>
        <v>-3049.7990652058725</v>
      </c>
      <c r="M61" s="88">
        <f t="shared" si="9"/>
        <v>11663.623688563248</v>
      </c>
      <c r="N61" s="88">
        <f t="shared" si="10"/>
        <v>224327.62368856324</v>
      </c>
      <c r="O61" s="88">
        <f t="shared" si="11"/>
        <v>28807.965029993993</v>
      </c>
      <c r="P61" s="89">
        <f t="shared" si="5"/>
        <v>0.94586534130374655</v>
      </c>
      <c r="Q61" s="197">
        <v>-1019.2385999794333</v>
      </c>
      <c r="R61" s="92">
        <f t="shared" si="12"/>
        <v>-9.2494207110212126E-2</v>
      </c>
      <c r="S61" s="92">
        <f t="shared" si="12"/>
        <v>-9.3659618427651178E-2</v>
      </c>
      <c r="T61" s="91">
        <v>7787</v>
      </c>
      <c r="U61" s="193">
        <v>234339</v>
      </c>
      <c r="V61" s="193">
        <v>30132.313231323133</v>
      </c>
      <c r="W61" s="199"/>
      <c r="X61" s="88">
        <v>0</v>
      </c>
      <c r="Y61" s="88">
        <f t="shared" si="13"/>
        <v>0</v>
      </c>
      <c r="Z61" s="1"/>
      <c r="AA61" s="1"/>
    </row>
    <row r="62" spans="2:27" x14ac:dyDescent="0.25">
      <c r="B62" s="85">
        <v>1815</v>
      </c>
      <c r="C62" s="85" t="s">
        <v>81</v>
      </c>
      <c r="D62" s="1">
        <v>30215</v>
      </c>
      <c r="E62" s="85">
        <f t="shared" si="6"/>
        <v>24786.710418375718</v>
      </c>
      <c r="F62" s="86">
        <f t="shared" si="0"/>
        <v>0.81383361460151626</v>
      </c>
      <c r="G62" s="190">
        <f t="shared" si="1"/>
        <v>3403.5385048200965</v>
      </c>
      <c r="H62" s="190">
        <f t="shared" si="7"/>
        <v>4148.9134373756979</v>
      </c>
      <c r="I62" s="190">
        <f t="shared" si="2"/>
        <v>919.3228503874011</v>
      </c>
      <c r="J62" s="87">
        <f t="shared" si="3"/>
        <v>1120.6545546222419</v>
      </c>
      <c r="K62" s="190">
        <f t="shared" si="8"/>
        <v>491.54501413022041</v>
      </c>
      <c r="L62" s="87">
        <f t="shared" si="4"/>
        <v>599.19337222473871</v>
      </c>
      <c r="M62" s="88">
        <f t="shared" si="9"/>
        <v>4748.1068096004365</v>
      </c>
      <c r="N62" s="88">
        <f t="shared" si="10"/>
        <v>34963.106809600438</v>
      </c>
      <c r="O62" s="88">
        <f t="shared" si="11"/>
        <v>28681.793937326038</v>
      </c>
      <c r="P62" s="89">
        <f t="shared" si="5"/>
        <v>0.94172270701823602</v>
      </c>
      <c r="Q62" s="197">
        <v>593.73401138115605</v>
      </c>
      <c r="R62" s="92">
        <f t="shared" si="12"/>
        <v>-0.10365184372126138</v>
      </c>
      <c r="S62" s="92">
        <f t="shared" si="12"/>
        <v>-0.13600567380843492</v>
      </c>
      <c r="T62" s="91">
        <v>1219</v>
      </c>
      <c r="U62" s="193">
        <v>33709</v>
      </c>
      <c r="V62" s="193">
        <v>28688.510638297874</v>
      </c>
      <c r="W62" s="199"/>
      <c r="X62" s="88">
        <v>0</v>
      </c>
      <c r="Y62" s="88">
        <f t="shared" si="13"/>
        <v>0</v>
      </c>
      <c r="Z62" s="1"/>
      <c r="AA62" s="1"/>
    </row>
    <row r="63" spans="2:27" x14ac:dyDescent="0.25">
      <c r="B63" s="85">
        <v>1816</v>
      </c>
      <c r="C63" s="85" t="s">
        <v>82</v>
      </c>
      <c r="D63" s="1">
        <v>11050</v>
      </c>
      <c r="E63" s="85">
        <f t="shared" si="6"/>
        <v>24339.207048458149</v>
      </c>
      <c r="F63" s="86">
        <f t="shared" si="0"/>
        <v>0.79914052790549472</v>
      </c>
      <c r="G63" s="190">
        <f t="shared" si="1"/>
        <v>3672.0405267706378</v>
      </c>
      <c r="H63" s="190">
        <f t="shared" si="7"/>
        <v>1667.1063991538697</v>
      </c>
      <c r="I63" s="190">
        <f t="shared" si="2"/>
        <v>1075.9490298585504</v>
      </c>
      <c r="J63" s="87">
        <f t="shared" si="3"/>
        <v>488.48085955578188</v>
      </c>
      <c r="K63" s="190">
        <f t="shared" si="8"/>
        <v>648.17119360136962</v>
      </c>
      <c r="L63" s="87">
        <f t="shared" si="4"/>
        <v>294.2697218950218</v>
      </c>
      <c r="M63" s="88">
        <f t="shared" si="9"/>
        <v>1961.3761210488915</v>
      </c>
      <c r="N63" s="88">
        <f t="shared" si="10"/>
        <v>13011.376121048892</v>
      </c>
      <c r="O63" s="88">
        <f t="shared" si="11"/>
        <v>28659.418768830157</v>
      </c>
      <c r="P63" s="89">
        <f t="shared" si="5"/>
        <v>0.94098805268343488</v>
      </c>
      <c r="Q63" s="197">
        <v>410.6512232707521</v>
      </c>
      <c r="R63" s="92">
        <f t="shared" si="12"/>
        <v>-0.13142587643452289</v>
      </c>
      <c r="S63" s="92">
        <f t="shared" si="12"/>
        <v>-0.11612060553469071</v>
      </c>
      <c r="T63" s="91">
        <v>454</v>
      </c>
      <c r="U63" s="193">
        <v>12722</v>
      </c>
      <c r="V63" s="193">
        <v>27536.796536796537</v>
      </c>
      <c r="W63" s="199"/>
      <c r="X63" s="88">
        <v>0</v>
      </c>
      <c r="Y63" s="88">
        <f t="shared" si="13"/>
        <v>0</v>
      </c>
      <c r="Z63" s="1"/>
      <c r="AA63" s="1"/>
    </row>
    <row r="64" spans="2:27" x14ac:dyDescent="0.25">
      <c r="B64" s="85">
        <v>1818</v>
      </c>
      <c r="C64" s="85" t="s">
        <v>55</v>
      </c>
      <c r="D64" s="1">
        <v>49967</v>
      </c>
      <c r="E64" s="85">
        <f t="shared" si="6"/>
        <v>27170.744970092444</v>
      </c>
      <c r="F64" s="86">
        <f t="shared" si="0"/>
        <v>0.89210973207776478</v>
      </c>
      <c r="G64" s="190">
        <f t="shared" si="1"/>
        <v>1973.1177737900607</v>
      </c>
      <c r="H64" s="190">
        <f t="shared" si="7"/>
        <v>3628.5635859999215</v>
      </c>
      <c r="I64" s="190">
        <f t="shared" si="2"/>
        <v>84.910757286547039</v>
      </c>
      <c r="J64" s="87">
        <f t="shared" si="3"/>
        <v>156.15088264996001</v>
      </c>
      <c r="K64" s="190">
        <f t="shared" si="8"/>
        <v>-342.86707897063366</v>
      </c>
      <c r="L64" s="87">
        <f t="shared" si="4"/>
        <v>-630.53255822699532</v>
      </c>
      <c r="M64" s="88">
        <f t="shared" si="9"/>
        <v>2998.0310277729263</v>
      </c>
      <c r="N64" s="88">
        <f t="shared" si="10"/>
        <v>52965.03102777293</v>
      </c>
      <c r="O64" s="88">
        <f t="shared" si="11"/>
        <v>28800.995664911869</v>
      </c>
      <c r="P64" s="89">
        <f t="shared" si="5"/>
        <v>0.9456365128920482</v>
      </c>
      <c r="Q64" s="197">
        <v>-820.54823877773561</v>
      </c>
      <c r="R64" s="92">
        <f t="shared" si="12"/>
        <v>7.5210710973101589E-3</v>
      </c>
      <c r="S64" s="92">
        <f t="shared" si="12"/>
        <v>-1.4901862284324221E-4</v>
      </c>
      <c r="T64" s="91">
        <v>1839</v>
      </c>
      <c r="U64" s="193">
        <v>49594</v>
      </c>
      <c r="V64" s="193">
        <v>27174.794520547945</v>
      </c>
      <c r="W64" s="199"/>
      <c r="X64" s="88">
        <v>0</v>
      </c>
      <c r="Y64" s="88">
        <f t="shared" si="13"/>
        <v>0</v>
      </c>
      <c r="Z64" s="1"/>
      <c r="AA64" s="1"/>
    </row>
    <row r="65" spans="2:27" x14ac:dyDescent="0.25">
      <c r="B65" s="85">
        <v>1820</v>
      </c>
      <c r="C65" s="85" t="s">
        <v>83</v>
      </c>
      <c r="D65" s="1">
        <v>174291</v>
      </c>
      <c r="E65" s="85">
        <f t="shared" si="6"/>
        <v>23875.479452054795</v>
      </c>
      <c r="F65" s="86">
        <f t="shared" si="0"/>
        <v>0.78391474362023394</v>
      </c>
      <c r="G65" s="190">
        <f t="shared" si="1"/>
        <v>3950.2770846126505</v>
      </c>
      <c r="H65" s="190">
        <f t="shared" si="7"/>
        <v>28837.022717672349</v>
      </c>
      <c r="I65" s="190">
        <f t="shared" si="2"/>
        <v>1238.2536885997242</v>
      </c>
      <c r="J65" s="87">
        <f t="shared" si="3"/>
        <v>9039.2519267779862</v>
      </c>
      <c r="K65" s="190">
        <f t="shared" si="8"/>
        <v>810.47585234254348</v>
      </c>
      <c r="L65" s="87">
        <f t="shared" si="4"/>
        <v>5916.4737221005671</v>
      </c>
      <c r="M65" s="88">
        <f t="shared" si="9"/>
        <v>34753.49643977292</v>
      </c>
      <c r="N65" s="88">
        <f t="shared" si="10"/>
        <v>209044.49643977292</v>
      </c>
      <c r="O65" s="88">
        <f t="shared" si="11"/>
        <v>28636.232389009991</v>
      </c>
      <c r="P65" s="89">
        <f t="shared" si="5"/>
        <v>0.94022676346917189</v>
      </c>
      <c r="Q65" s="197">
        <v>6000.6864094195698</v>
      </c>
      <c r="R65" s="92">
        <f t="shared" si="12"/>
        <v>-1.9206095529644803E-2</v>
      </c>
      <c r="S65" s="92">
        <f t="shared" si="12"/>
        <v>-1.4772369660121227E-2</v>
      </c>
      <c r="T65" s="91">
        <v>7300</v>
      </c>
      <c r="U65" s="193">
        <v>177704</v>
      </c>
      <c r="V65" s="193">
        <v>24233.465157507158</v>
      </c>
      <c r="W65" s="199"/>
      <c r="X65" s="88">
        <v>0</v>
      </c>
      <c r="Y65" s="88">
        <f t="shared" si="13"/>
        <v>0</v>
      </c>
      <c r="Z65" s="1"/>
      <c r="AA65" s="1"/>
    </row>
    <row r="66" spans="2:27" x14ac:dyDescent="0.25">
      <c r="B66" s="85">
        <v>1822</v>
      </c>
      <c r="C66" s="85" t="s">
        <v>84</v>
      </c>
      <c r="D66" s="1">
        <v>46715</v>
      </c>
      <c r="E66" s="85">
        <f t="shared" si="6"/>
        <v>20579.295154185023</v>
      </c>
      <c r="F66" s="86">
        <f t="shared" si="0"/>
        <v>0.67568958843629301</v>
      </c>
      <c r="G66" s="190">
        <f t="shared" si="1"/>
        <v>5927.9876633345129</v>
      </c>
      <c r="H66" s="190">
        <f t="shared" si="7"/>
        <v>13456.531995769345</v>
      </c>
      <c r="I66" s="190">
        <f t="shared" si="2"/>
        <v>2391.9181928541443</v>
      </c>
      <c r="J66" s="87">
        <f t="shared" si="3"/>
        <v>5429.6542977789077</v>
      </c>
      <c r="K66" s="190">
        <f t="shared" si="8"/>
        <v>1964.1403565969636</v>
      </c>
      <c r="L66" s="87">
        <f t="shared" si="4"/>
        <v>4458.598609475107</v>
      </c>
      <c r="M66" s="88">
        <f t="shared" si="9"/>
        <v>17915.130605244452</v>
      </c>
      <c r="N66" s="88">
        <f t="shared" si="10"/>
        <v>64630.130605244456</v>
      </c>
      <c r="O66" s="88">
        <f t="shared" si="11"/>
        <v>28471.423174116502</v>
      </c>
      <c r="P66" s="89">
        <f t="shared" si="5"/>
        <v>0.93481550570997485</v>
      </c>
      <c r="Q66" s="197">
        <v>3048.8561163537524</v>
      </c>
      <c r="R66" s="92">
        <f t="shared" si="12"/>
        <v>5.152388241120065E-2</v>
      </c>
      <c r="S66" s="92">
        <f t="shared" si="12"/>
        <v>4.5501939472281816E-2</v>
      </c>
      <c r="T66" s="91">
        <v>2270</v>
      </c>
      <c r="U66" s="193">
        <v>44426</v>
      </c>
      <c r="V66" s="193">
        <v>19683.650863978735</v>
      </c>
      <c r="W66" s="199"/>
      <c r="X66" s="88">
        <v>0</v>
      </c>
      <c r="Y66" s="88">
        <f t="shared" si="13"/>
        <v>0</v>
      </c>
      <c r="Z66" s="1"/>
      <c r="AA66" s="1"/>
    </row>
    <row r="67" spans="2:27" x14ac:dyDescent="0.25">
      <c r="B67" s="85">
        <v>1824</v>
      </c>
      <c r="C67" s="85" t="s">
        <v>85</v>
      </c>
      <c r="D67" s="1">
        <v>320506</v>
      </c>
      <c r="E67" s="85">
        <f t="shared" si="6"/>
        <v>24022.335481936738</v>
      </c>
      <c r="F67" s="86">
        <f t="shared" si="0"/>
        <v>0.78873653608916305</v>
      </c>
      <c r="G67" s="190">
        <f t="shared" si="1"/>
        <v>3862.1634666834848</v>
      </c>
      <c r="H67" s="190">
        <f t="shared" si="7"/>
        <v>51528.984972491053</v>
      </c>
      <c r="I67" s="190">
        <f t="shared" si="2"/>
        <v>1186.8540781410443</v>
      </c>
      <c r="J67" s="87">
        <f t="shared" si="3"/>
        <v>15835.007110557814</v>
      </c>
      <c r="K67" s="190">
        <f t="shared" si="8"/>
        <v>759.07624188386353</v>
      </c>
      <c r="L67" s="87">
        <f t="shared" si="4"/>
        <v>10127.595219214507</v>
      </c>
      <c r="M67" s="88">
        <f t="shared" si="9"/>
        <v>61656.580191705558</v>
      </c>
      <c r="N67" s="88">
        <f t="shared" si="10"/>
        <v>382162.58019170555</v>
      </c>
      <c r="O67" s="88">
        <f t="shared" si="11"/>
        <v>28643.575190504089</v>
      </c>
      <c r="P67" s="89">
        <f t="shared" si="5"/>
        <v>0.94046785309261838</v>
      </c>
      <c r="Q67" s="197">
        <v>10185.728900613169</v>
      </c>
      <c r="R67" s="92">
        <f t="shared" si="12"/>
        <v>-7.5554427055916466E-3</v>
      </c>
      <c r="S67" s="92">
        <f t="shared" si="12"/>
        <v>-1.5663406784822094E-2</v>
      </c>
      <c r="T67" s="91">
        <v>13342</v>
      </c>
      <c r="U67" s="193">
        <v>322946</v>
      </c>
      <c r="V67" s="193">
        <v>24404.594574170635</v>
      </c>
      <c r="W67" s="199"/>
      <c r="X67" s="88">
        <v>0</v>
      </c>
      <c r="Y67" s="88">
        <f t="shared" si="13"/>
        <v>0</v>
      </c>
      <c r="Z67" s="1"/>
      <c r="AA67" s="1"/>
    </row>
    <row r="68" spans="2:27" x14ac:dyDescent="0.25">
      <c r="B68" s="85">
        <v>1825</v>
      </c>
      <c r="C68" s="85" t="s">
        <v>86</v>
      </c>
      <c r="D68" s="1">
        <v>31346</v>
      </c>
      <c r="E68" s="85">
        <f t="shared" si="6"/>
        <v>21558.459422283355</v>
      </c>
      <c r="F68" s="86">
        <f t="shared" si="0"/>
        <v>0.70783894517402079</v>
      </c>
      <c r="G68" s="190">
        <f t="shared" si="1"/>
        <v>5340.4891024755143</v>
      </c>
      <c r="H68" s="190">
        <f t="shared" si="7"/>
        <v>7765.0711549993975</v>
      </c>
      <c r="I68" s="190">
        <f t="shared" si="2"/>
        <v>2049.2106990197285</v>
      </c>
      <c r="J68" s="87">
        <f t="shared" si="3"/>
        <v>2979.5523563746851</v>
      </c>
      <c r="K68" s="190">
        <f t="shared" si="8"/>
        <v>1621.4328627625478</v>
      </c>
      <c r="L68" s="87">
        <f t="shared" si="4"/>
        <v>2357.5633824567444</v>
      </c>
      <c r="M68" s="88">
        <f t="shared" si="9"/>
        <v>10122.634537456142</v>
      </c>
      <c r="N68" s="88">
        <f t="shared" si="10"/>
        <v>41468.634537456142</v>
      </c>
      <c r="O68" s="88">
        <f t="shared" si="11"/>
        <v>28520.381387521418</v>
      </c>
      <c r="P68" s="89">
        <f t="shared" si="5"/>
        <v>0.93642297354686121</v>
      </c>
      <c r="Q68" s="197">
        <v>2448.741142369322</v>
      </c>
      <c r="R68" s="92">
        <f t="shared" si="12"/>
        <v>-3.5299910750007692E-2</v>
      </c>
      <c r="S68" s="92">
        <f t="shared" si="12"/>
        <v>-3.0655549935186731E-2</v>
      </c>
      <c r="T68" s="91">
        <v>1454</v>
      </c>
      <c r="U68" s="193">
        <v>32493</v>
      </c>
      <c r="V68" s="193">
        <v>22240.246406570845</v>
      </c>
      <c r="W68" s="199"/>
      <c r="X68" s="88">
        <v>0</v>
      </c>
      <c r="Y68" s="88">
        <f t="shared" si="13"/>
        <v>0</v>
      </c>
      <c r="Z68" s="1"/>
      <c r="AA68" s="1"/>
    </row>
    <row r="69" spans="2:27" x14ac:dyDescent="0.25">
      <c r="B69" s="85">
        <v>1826</v>
      </c>
      <c r="C69" s="85" t="s">
        <v>87</v>
      </c>
      <c r="D69" s="1">
        <v>25855</v>
      </c>
      <c r="E69" s="85">
        <f t="shared" si="6"/>
        <v>20230.829420970265</v>
      </c>
      <c r="F69" s="86">
        <f t="shared" si="0"/>
        <v>0.6642482506209817</v>
      </c>
      <c r="G69" s="190">
        <f t="shared" si="1"/>
        <v>6137.0671032633682</v>
      </c>
      <c r="H69" s="190">
        <f t="shared" si="7"/>
        <v>7843.1717579705846</v>
      </c>
      <c r="I69" s="190">
        <f t="shared" si="2"/>
        <v>2513.8811994793095</v>
      </c>
      <c r="J69" s="87">
        <f t="shared" si="3"/>
        <v>3212.7401729345579</v>
      </c>
      <c r="K69" s="190">
        <f t="shared" si="8"/>
        <v>2086.1033632221288</v>
      </c>
      <c r="L69" s="87">
        <f t="shared" si="4"/>
        <v>2666.0400981978805</v>
      </c>
      <c r="M69" s="88">
        <f t="shared" si="9"/>
        <v>10509.211856168466</v>
      </c>
      <c r="N69" s="88">
        <f t="shared" si="10"/>
        <v>36364.211856168462</v>
      </c>
      <c r="O69" s="88">
        <f t="shared" si="11"/>
        <v>28453.99988745576</v>
      </c>
      <c r="P69" s="89">
        <f t="shared" si="5"/>
        <v>0.93424343881920913</v>
      </c>
      <c r="Q69" s="197">
        <v>2618.6477166079749</v>
      </c>
      <c r="R69" s="92">
        <f t="shared" si="12"/>
        <v>-1.1432285692437103E-2</v>
      </c>
      <c r="S69" s="92">
        <f t="shared" si="12"/>
        <v>-1.5299921507411895E-2</v>
      </c>
      <c r="T69" s="91">
        <v>1278</v>
      </c>
      <c r="U69" s="193">
        <v>26154</v>
      </c>
      <c r="V69" s="193">
        <v>20545.168892380203</v>
      </c>
      <c r="W69" s="199"/>
      <c r="X69" s="88">
        <v>0</v>
      </c>
      <c r="Y69" s="88">
        <f t="shared" si="13"/>
        <v>0</v>
      </c>
      <c r="Z69" s="1"/>
      <c r="AA69" s="1"/>
    </row>
    <row r="70" spans="2:27" x14ac:dyDescent="0.25">
      <c r="B70" s="85">
        <v>1827</v>
      </c>
      <c r="C70" s="85" t="s">
        <v>88</v>
      </c>
      <c r="D70" s="1">
        <v>41696</v>
      </c>
      <c r="E70" s="85">
        <f t="shared" si="6"/>
        <v>29975.557153127247</v>
      </c>
      <c r="F70" s="86">
        <f t="shared" si="0"/>
        <v>0.98420143761951073</v>
      </c>
      <c r="G70" s="190">
        <f t="shared" si="1"/>
        <v>290.23046396917925</v>
      </c>
      <c r="H70" s="190">
        <f t="shared" si="7"/>
        <v>403.71057538112836</v>
      </c>
      <c r="I70" s="190">
        <f t="shared" si="2"/>
        <v>0</v>
      </c>
      <c r="J70" s="87">
        <f t="shared" si="3"/>
        <v>0</v>
      </c>
      <c r="K70" s="190">
        <f t="shared" si="8"/>
        <v>-427.7778362571807</v>
      </c>
      <c r="L70" s="87">
        <f t="shared" si="4"/>
        <v>-595.03897023373827</v>
      </c>
      <c r="M70" s="88">
        <f t="shared" si="9"/>
        <v>-191.3283948526099</v>
      </c>
      <c r="N70" s="88">
        <f t="shared" si="10"/>
        <v>41504.671605147392</v>
      </c>
      <c r="O70" s="88">
        <f t="shared" si="11"/>
        <v>29838.009780839246</v>
      </c>
      <c r="P70" s="89">
        <f t="shared" si="5"/>
        <v>0.97968528064350835</v>
      </c>
      <c r="Q70" s="197">
        <v>-382.43869171984096</v>
      </c>
      <c r="R70" s="92">
        <f t="shared" si="12"/>
        <v>3.6234405288533229E-2</v>
      </c>
      <c r="S70" s="92">
        <f t="shared" si="12"/>
        <v>1.9845363652050346E-2</v>
      </c>
      <c r="T70" s="91">
        <v>1391</v>
      </c>
      <c r="U70" s="193">
        <v>40238</v>
      </c>
      <c r="V70" s="193">
        <v>29392.257121986851</v>
      </c>
      <c r="W70" s="199"/>
      <c r="X70" s="88">
        <v>0</v>
      </c>
      <c r="Y70" s="88">
        <f t="shared" si="13"/>
        <v>0</v>
      </c>
      <c r="Z70" s="1"/>
      <c r="AA70" s="1"/>
    </row>
    <row r="71" spans="2:27" x14ac:dyDescent="0.25">
      <c r="B71" s="85">
        <v>1828</v>
      </c>
      <c r="C71" s="85" t="s">
        <v>89</v>
      </c>
      <c r="D71" s="1">
        <v>41160</v>
      </c>
      <c r="E71" s="85">
        <f t="shared" si="6"/>
        <v>23084.688726864832</v>
      </c>
      <c r="F71" s="86">
        <f t="shared" ref="F71:F134" si="14">E71/E$364</f>
        <v>0.75795034320517984</v>
      </c>
      <c r="G71" s="190">
        <f t="shared" ref="G71:G134" si="15">($E$364+$Y$364-E71-Y71)*0.6</f>
        <v>4424.7515197266284</v>
      </c>
      <c r="H71" s="190">
        <f t="shared" ref="H71:H134" si="16">G71*T71/1000</f>
        <v>7889.3319596725787</v>
      </c>
      <c r="I71" s="190">
        <f t="shared" ref="I71:I134" si="17">IF(E71+Y71&lt;(E$364+Y$364)*0.9,((E$364+Y$364)*0.9-E71-Y71)*0.35,0)</f>
        <v>1515.0304424162114</v>
      </c>
      <c r="J71" s="87">
        <f t="shared" ref="J71:J134" si="18">I71*T71/1000</f>
        <v>2701.2992788281049</v>
      </c>
      <c r="K71" s="190">
        <f t="shared" si="8"/>
        <v>1087.2526061590306</v>
      </c>
      <c r="L71" s="87">
        <f t="shared" ref="L71:L134" si="19">K71*T71/1000</f>
        <v>1938.5713967815516</v>
      </c>
      <c r="M71" s="88">
        <f t="shared" si="9"/>
        <v>9827.9033564541296</v>
      </c>
      <c r="N71" s="88">
        <f t="shared" si="10"/>
        <v>50987.903356454131</v>
      </c>
      <c r="O71" s="88">
        <f t="shared" si="11"/>
        <v>28596.692852750493</v>
      </c>
      <c r="P71" s="89">
        <f t="shared" ref="P71:P134" si="20">O71/O$364</f>
        <v>0.93892854344841914</v>
      </c>
      <c r="Q71" s="197">
        <v>2770.8811257527514</v>
      </c>
      <c r="R71" s="92">
        <f t="shared" si="12"/>
        <v>0.13198206869998075</v>
      </c>
      <c r="S71" s="92">
        <f t="shared" si="12"/>
        <v>7.8017696383941113E-2</v>
      </c>
      <c r="T71" s="91">
        <v>1783</v>
      </c>
      <c r="U71" s="193">
        <v>36361</v>
      </c>
      <c r="V71" s="193">
        <v>21414.016489988222</v>
      </c>
      <c r="W71" s="199"/>
      <c r="X71" s="88">
        <v>0</v>
      </c>
      <c r="Y71" s="88">
        <f t="shared" si="13"/>
        <v>0</v>
      </c>
      <c r="Z71" s="1"/>
      <c r="AA71" s="1"/>
    </row>
    <row r="72" spans="2:27" x14ac:dyDescent="0.25">
      <c r="B72" s="85">
        <v>1832</v>
      </c>
      <c r="C72" s="85" t="s">
        <v>90</v>
      </c>
      <c r="D72" s="1">
        <v>122249</v>
      </c>
      <c r="E72" s="85">
        <f t="shared" ref="E72:E135" si="21">D72/T72*1000</f>
        <v>27416.23682440009</v>
      </c>
      <c r="F72" s="86">
        <f t="shared" si="14"/>
        <v>0.9001700805376518</v>
      </c>
      <c r="G72" s="190">
        <f t="shared" si="15"/>
        <v>1825.8226612054734</v>
      </c>
      <c r="H72" s="190">
        <f t="shared" si="16"/>
        <v>8141.3432463152067</v>
      </c>
      <c r="I72" s="190">
        <f t="shared" si="17"/>
        <v>0</v>
      </c>
      <c r="J72" s="87">
        <f t="shared" si="18"/>
        <v>0</v>
      </c>
      <c r="K72" s="190">
        <f t="shared" ref="K72:K135" si="22">I72+J$366</f>
        <v>-427.7778362571807</v>
      </c>
      <c r="L72" s="87">
        <f t="shared" si="19"/>
        <v>-1907.4613718707687</v>
      </c>
      <c r="M72" s="88">
        <f t="shared" ref="M72:M135" si="23">+H72+L72</f>
        <v>6233.8818744444379</v>
      </c>
      <c r="N72" s="88">
        <f t="shared" ref="N72:N135" si="24">D72+M72</f>
        <v>128482.88187444444</v>
      </c>
      <c r="O72" s="88">
        <f t="shared" ref="O72:O135" si="25">N72/T72*1000</f>
        <v>28814.281649348384</v>
      </c>
      <c r="P72" s="89">
        <f t="shared" si="20"/>
        <v>0.94607273781076484</v>
      </c>
      <c r="Q72" s="197">
        <v>5485.2367171971464</v>
      </c>
      <c r="R72" s="92">
        <f t="shared" ref="R72:S135" si="26">(D72-U72)/U72</f>
        <v>4.9923069368514093E-4</v>
      </c>
      <c r="S72" s="92">
        <f t="shared" si="26"/>
        <v>-8.2514914406620395E-3</v>
      </c>
      <c r="T72" s="91">
        <v>4459</v>
      </c>
      <c r="U72" s="193">
        <v>122188</v>
      </c>
      <c r="V72" s="193">
        <v>27644.343891402717</v>
      </c>
      <c r="W72" s="199"/>
      <c r="X72" s="88">
        <v>0</v>
      </c>
      <c r="Y72" s="88">
        <f t="shared" ref="Y72:Y135" si="27">X72*1000/T72</f>
        <v>0</v>
      </c>
      <c r="Z72" s="1"/>
      <c r="AA72" s="1"/>
    </row>
    <row r="73" spans="2:27" x14ac:dyDescent="0.25">
      <c r="B73" s="85">
        <v>1833</v>
      </c>
      <c r="C73" s="85" t="s">
        <v>91</v>
      </c>
      <c r="D73" s="1">
        <v>662344</v>
      </c>
      <c r="E73" s="85">
        <f t="shared" si="21"/>
        <v>25494.380292532718</v>
      </c>
      <c r="F73" s="86">
        <f t="shared" si="14"/>
        <v>0.83706886937751224</v>
      </c>
      <c r="G73" s="190">
        <f t="shared" si="15"/>
        <v>2978.9365803258966</v>
      </c>
      <c r="H73" s="190">
        <f t="shared" si="16"/>
        <v>77392.772356866786</v>
      </c>
      <c r="I73" s="190">
        <f t="shared" si="17"/>
        <v>671.63839443245115</v>
      </c>
      <c r="J73" s="87">
        <f t="shared" si="18"/>
        <v>17449.16548735508</v>
      </c>
      <c r="K73" s="190">
        <f t="shared" si="22"/>
        <v>243.86055817527046</v>
      </c>
      <c r="L73" s="87">
        <f t="shared" si="19"/>
        <v>6335.4973013935269</v>
      </c>
      <c r="M73" s="88">
        <f t="shared" si="23"/>
        <v>83728.269658260309</v>
      </c>
      <c r="N73" s="88">
        <f t="shared" si="24"/>
        <v>746072.26965826028</v>
      </c>
      <c r="O73" s="88">
        <f t="shared" si="25"/>
        <v>28717.177431033881</v>
      </c>
      <c r="P73" s="89">
        <f t="shared" si="20"/>
        <v>0.94288446975703555</v>
      </c>
      <c r="Q73" s="197">
        <v>17643.43409818082</v>
      </c>
      <c r="R73" s="92">
        <f t="shared" si="26"/>
        <v>3.328046632038016E-3</v>
      </c>
      <c r="S73" s="92">
        <f t="shared" si="26"/>
        <v>7.6534023373031465E-3</v>
      </c>
      <c r="T73" s="91">
        <v>25980</v>
      </c>
      <c r="U73" s="193">
        <v>660147</v>
      </c>
      <c r="V73" s="193">
        <v>25300.743522918903</v>
      </c>
      <c r="W73" s="199"/>
      <c r="X73" s="88">
        <v>0</v>
      </c>
      <c r="Y73" s="88">
        <f t="shared" si="27"/>
        <v>0</v>
      </c>
      <c r="Z73" s="1"/>
      <c r="AA73" s="1"/>
    </row>
    <row r="74" spans="2:27" x14ac:dyDescent="0.25">
      <c r="B74" s="85">
        <v>1834</v>
      </c>
      <c r="C74" s="85" t="s">
        <v>92</v>
      </c>
      <c r="D74" s="1">
        <v>75071</v>
      </c>
      <c r="E74" s="85">
        <f t="shared" si="21"/>
        <v>40535.097192224617</v>
      </c>
      <c r="F74" s="86">
        <f t="shared" si="14"/>
        <v>1.3309077368215649</v>
      </c>
      <c r="G74" s="190">
        <f t="shared" si="15"/>
        <v>-6045.4935594892422</v>
      </c>
      <c r="H74" s="190">
        <f t="shared" si="16"/>
        <v>-11196.254072174075</v>
      </c>
      <c r="I74" s="190">
        <f t="shared" si="17"/>
        <v>0</v>
      </c>
      <c r="J74" s="87">
        <f t="shared" si="18"/>
        <v>0</v>
      </c>
      <c r="K74" s="190">
        <f t="shared" si="22"/>
        <v>-427.7778362571807</v>
      </c>
      <c r="L74" s="87">
        <f t="shared" si="19"/>
        <v>-792.24455274829859</v>
      </c>
      <c r="M74" s="88">
        <f t="shared" si="23"/>
        <v>-11988.498624922373</v>
      </c>
      <c r="N74" s="88">
        <f t="shared" si="24"/>
        <v>63082.501375077627</v>
      </c>
      <c r="O74" s="88">
        <f t="shared" si="25"/>
        <v>34061.825796478202</v>
      </c>
      <c r="P74" s="89">
        <f t="shared" si="20"/>
        <v>1.1183678003243303</v>
      </c>
      <c r="Q74" s="197">
        <v>-2531.3252746693997</v>
      </c>
      <c r="R74" s="92">
        <f t="shared" si="26"/>
        <v>-5.631607396512929E-2</v>
      </c>
      <c r="S74" s="92">
        <f t="shared" si="26"/>
        <v>-4.7653748510165773E-2</v>
      </c>
      <c r="T74" s="91">
        <v>1852</v>
      </c>
      <c r="U74" s="193">
        <v>79551</v>
      </c>
      <c r="V74" s="193">
        <v>42563.40288924559</v>
      </c>
      <c r="W74" s="199"/>
      <c r="X74" s="88">
        <v>0</v>
      </c>
      <c r="Y74" s="88">
        <f t="shared" si="27"/>
        <v>0</v>
      </c>
      <c r="Z74" s="1"/>
      <c r="AA74" s="1"/>
    </row>
    <row r="75" spans="2:27" x14ac:dyDescent="0.25">
      <c r="B75" s="85">
        <v>1835</v>
      </c>
      <c r="C75" s="85" t="s">
        <v>93</v>
      </c>
      <c r="D75" s="1">
        <v>11296</v>
      </c>
      <c r="E75" s="85">
        <f t="shared" si="21"/>
        <v>25441.441441441442</v>
      </c>
      <c r="F75" s="86">
        <f t="shared" si="14"/>
        <v>0.83533070340835947</v>
      </c>
      <c r="G75" s="190">
        <f t="shared" si="15"/>
        <v>3010.6998909806621</v>
      </c>
      <c r="H75" s="190">
        <f t="shared" si="16"/>
        <v>1336.7507515954139</v>
      </c>
      <c r="I75" s="190">
        <f t="shared" si="17"/>
        <v>690.1669923143977</v>
      </c>
      <c r="J75" s="87">
        <f t="shared" si="18"/>
        <v>306.43414458759258</v>
      </c>
      <c r="K75" s="190">
        <f t="shared" si="22"/>
        <v>262.38915605721701</v>
      </c>
      <c r="L75" s="87">
        <f t="shared" si="19"/>
        <v>116.50078528940435</v>
      </c>
      <c r="M75" s="88">
        <f t="shared" si="23"/>
        <v>1453.2515368848183</v>
      </c>
      <c r="N75" s="88">
        <f t="shared" si="24"/>
        <v>12749.251536884818</v>
      </c>
      <c r="O75" s="88">
        <f t="shared" si="25"/>
        <v>28714.530488479319</v>
      </c>
      <c r="P75" s="89">
        <f t="shared" si="20"/>
        <v>0.94279756145857796</v>
      </c>
      <c r="Q75" s="197">
        <v>960.57432407976489</v>
      </c>
      <c r="R75" s="92">
        <f t="shared" si="26"/>
        <v>-4.7153099957823706E-2</v>
      </c>
      <c r="S75" s="92">
        <f t="shared" si="26"/>
        <v>-3.4276790497794293E-2</v>
      </c>
      <c r="T75" s="91">
        <v>444</v>
      </c>
      <c r="U75" s="193">
        <v>11855</v>
      </c>
      <c r="V75" s="193">
        <v>26344.444444444445</v>
      </c>
      <c r="W75" s="199"/>
      <c r="X75" s="88">
        <v>0</v>
      </c>
      <c r="Y75" s="88">
        <f t="shared" si="27"/>
        <v>0</v>
      </c>
      <c r="Z75" s="1"/>
      <c r="AA75" s="1"/>
    </row>
    <row r="76" spans="2:27" x14ac:dyDescent="0.25">
      <c r="B76" s="85">
        <v>1836</v>
      </c>
      <c r="C76" s="85" t="s">
        <v>94</v>
      </c>
      <c r="D76" s="1">
        <v>26128</v>
      </c>
      <c r="E76" s="85">
        <f t="shared" si="21"/>
        <v>22939.420544337139</v>
      </c>
      <c r="F76" s="86">
        <f t="shared" si="14"/>
        <v>0.75318068526842274</v>
      </c>
      <c r="G76" s="190">
        <f t="shared" si="15"/>
        <v>4511.9124292432434</v>
      </c>
      <c r="H76" s="190">
        <f t="shared" si="16"/>
        <v>5139.0682569080545</v>
      </c>
      <c r="I76" s="190">
        <f t="shared" si="17"/>
        <v>1565.8743063009038</v>
      </c>
      <c r="J76" s="87">
        <f t="shared" si="18"/>
        <v>1783.5308348767294</v>
      </c>
      <c r="K76" s="190">
        <f t="shared" si="22"/>
        <v>1138.096470043723</v>
      </c>
      <c r="L76" s="87">
        <f t="shared" si="19"/>
        <v>1296.2918793798005</v>
      </c>
      <c r="M76" s="88">
        <f t="shared" si="23"/>
        <v>6435.3601362878553</v>
      </c>
      <c r="N76" s="88">
        <f t="shared" si="24"/>
        <v>32563.360136287854</v>
      </c>
      <c r="O76" s="88">
        <f t="shared" si="25"/>
        <v>28589.429443624107</v>
      </c>
      <c r="P76" s="89">
        <f t="shared" si="20"/>
        <v>0.93869006055158122</v>
      </c>
      <c r="Q76" s="197">
        <v>1767.8688178532666</v>
      </c>
      <c r="R76" s="92">
        <f t="shared" si="26"/>
        <v>-4.647619047619048E-3</v>
      </c>
      <c r="S76" s="92">
        <f t="shared" si="26"/>
        <v>7.5867385760275425E-3</v>
      </c>
      <c r="T76" s="91">
        <v>1139</v>
      </c>
      <c r="U76" s="193">
        <v>26250</v>
      </c>
      <c r="V76" s="193">
        <v>22766.695576756287</v>
      </c>
      <c r="W76" s="199"/>
      <c r="X76" s="88">
        <v>0</v>
      </c>
      <c r="Y76" s="88">
        <f t="shared" si="27"/>
        <v>0</v>
      </c>
      <c r="Z76" s="1"/>
      <c r="AA76" s="1"/>
    </row>
    <row r="77" spans="2:27" x14ac:dyDescent="0.25">
      <c r="B77" s="85">
        <v>1837</v>
      </c>
      <c r="C77" s="85" t="s">
        <v>95</v>
      </c>
      <c r="D77" s="1">
        <v>167801</v>
      </c>
      <c r="E77" s="85">
        <f t="shared" si="21"/>
        <v>27012.395363811975</v>
      </c>
      <c r="F77" s="86">
        <f t="shared" si="14"/>
        <v>0.88691056565855231</v>
      </c>
      <c r="G77" s="190">
        <f t="shared" si="15"/>
        <v>2068.1275375583427</v>
      </c>
      <c r="H77" s="190">
        <f t="shared" si="16"/>
        <v>12847.208263312425</v>
      </c>
      <c r="I77" s="190">
        <f t="shared" si="17"/>
        <v>140.33311948471146</v>
      </c>
      <c r="J77" s="87">
        <f t="shared" si="18"/>
        <v>871.74933823902757</v>
      </c>
      <c r="K77" s="190">
        <f t="shared" si="22"/>
        <v>-287.44471677246923</v>
      </c>
      <c r="L77" s="87">
        <f t="shared" si="19"/>
        <v>-1785.6065805905789</v>
      </c>
      <c r="M77" s="88">
        <f t="shared" si="23"/>
        <v>11061.601682721846</v>
      </c>
      <c r="N77" s="88">
        <f t="shared" si="24"/>
        <v>178862.60168272184</v>
      </c>
      <c r="O77" s="88">
        <f t="shared" si="25"/>
        <v>28793.078184597849</v>
      </c>
      <c r="P77" s="89">
        <f t="shared" si="20"/>
        <v>0.94537655457108771</v>
      </c>
      <c r="Q77" s="197">
        <v>6342.7001987971516</v>
      </c>
      <c r="R77" s="92">
        <f t="shared" si="26"/>
        <v>3.1409235913480153E-2</v>
      </c>
      <c r="S77" s="92">
        <f t="shared" si="26"/>
        <v>3.1741305854211969E-2</v>
      </c>
      <c r="T77" s="91">
        <v>6212</v>
      </c>
      <c r="U77" s="193">
        <v>162691</v>
      </c>
      <c r="V77" s="193">
        <v>26181.36466044416</v>
      </c>
      <c r="W77" s="199"/>
      <c r="X77" s="88">
        <v>0</v>
      </c>
      <c r="Y77" s="88">
        <f t="shared" si="27"/>
        <v>0</v>
      </c>
      <c r="Z77" s="1"/>
      <c r="AA77" s="1"/>
    </row>
    <row r="78" spans="2:27" x14ac:dyDescent="0.25">
      <c r="B78" s="85">
        <v>1838</v>
      </c>
      <c r="C78" s="85" t="s">
        <v>96</v>
      </c>
      <c r="D78" s="1">
        <v>47834</v>
      </c>
      <c r="E78" s="85">
        <f t="shared" si="21"/>
        <v>24810.165975103737</v>
      </c>
      <c r="F78" s="86">
        <f t="shared" si="14"/>
        <v>0.81460374182664019</v>
      </c>
      <c r="G78" s="190">
        <f t="shared" si="15"/>
        <v>3389.4651707832854</v>
      </c>
      <c r="H78" s="190">
        <f t="shared" si="16"/>
        <v>6534.8888492701744</v>
      </c>
      <c r="I78" s="190">
        <f t="shared" si="17"/>
        <v>911.11340553259458</v>
      </c>
      <c r="J78" s="87">
        <f t="shared" si="18"/>
        <v>1756.6266458668422</v>
      </c>
      <c r="K78" s="190">
        <f t="shared" si="22"/>
        <v>483.33556927541389</v>
      </c>
      <c r="L78" s="87">
        <f t="shared" si="19"/>
        <v>931.87097756299795</v>
      </c>
      <c r="M78" s="88">
        <f t="shared" si="23"/>
        <v>7466.7598268331722</v>
      </c>
      <c r="N78" s="88">
        <f t="shared" si="24"/>
        <v>55300.759826833171</v>
      </c>
      <c r="O78" s="88">
        <f t="shared" si="25"/>
        <v>28682.966715162434</v>
      </c>
      <c r="P78" s="89">
        <f t="shared" si="20"/>
        <v>0.94176121337949203</v>
      </c>
      <c r="Q78" s="197">
        <v>2082.5461640220392</v>
      </c>
      <c r="R78" s="92">
        <f t="shared" si="26"/>
        <v>-4.4745988470103436E-3</v>
      </c>
      <c r="S78" s="92">
        <f t="shared" si="26"/>
        <v>-2.2030544717965419E-2</v>
      </c>
      <c r="T78" s="91">
        <v>1928</v>
      </c>
      <c r="U78" s="193">
        <v>48049</v>
      </c>
      <c r="V78" s="193">
        <v>25369.060190073917</v>
      </c>
      <c r="W78" s="199"/>
      <c r="X78" s="88">
        <v>0</v>
      </c>
      <c r="Y78" s="88">
        <f t="shared" si="27"/>
        <v>0</v>
      </c>
      <c r="Z78" s="1"/>
      <c r="AA78" s="1"/>
    </row>
    <row r="79" spans="2:27" x14ac:dyDescent="0.25">
      <c r="B79" s="85">
        <v>1839</v>
      </c>
      <c r="C79" s="85" t="s">
        <v>97</v>
      </c>
      <c r="D79" s="1">
        <v>24641</v>
      </c>
      <c r="E79" s="85">
        <f t="shared" si="21"/>
        <v>23993.184031158715</v>
      </c>
      <c r="F79" s="86">
        <f t="shared" si="14"/>
        <v>0.78777939292021848</v>
      </c>
      <c r="G79" s="190">
        <f t="shared" si="15"/>
        <v>3879.6543371502985</v>
      </c>
      <c r="H79" s="190">
        <f t="shared" si="16"/>
        <v>3984.4050042533568</v>
      </c>
      <c r="I79" s="190">
        <f t="shared" si="17"/>
        <v>1197.0570859133522</v>
      </c>
      <c r="J79" s="87">
        <f t="shared" si="18"/>
        <v>1229.3776272330128</v>
      </c>
      <c r="K79" s="190">
        <f t="shared" si="22"/>
        <v>769.27924965617149</v>
      </c>
      <c r="L79" s="87">
        <f t="shared" si="19"/>
        <v>790.04978939688806</v>
      </c>
      <c r="M79" s="88">
        <f t="shared" si="23"/>
        <v>4774.4547936502449</v>
      </c>
      <c r="N79" s="88">
        <f t="shared" si="24"/>
        <v>29415.454793650246</v>
      </c>
      <c r="O79" s="88">
        <f t="shared" si="25"/>
        <v>28642.117617965188</v>
      </c>
      <c r="P79" s="89">
        <f t="shared" si="20"/>
        <v>0.94041999593417114</v>
      </c>
      <c r="Q79" s="197">
        <v>2271.2775469142316</v>
      </c>
      <c r="R79" s="92">
        <f t="shared" si="26"/>
        <v>3.2213471849865949E-2</v>
      </c>
      <c r="S79" s="92">
        <f t="shared" si="26"/>
        <v>1.7137325717686908E-2</v>
      </c>
      <c r="T79" s="91">
        <v>1027</v>
      </c>
      <c r="U79" s="193">
        <v>23872</v>
      </c>
      <c r="V79" s="193">
        <v>23588.932806324108</v>
      </c>
      <c r="W79" s="199"/>
      <c r="X79" s="88">
        <v>0</v>
      </c>
      <c r="Y79" s="88">
        <f t="shared" si="27"/>
        <v>0</v>
      </c>
      <c r="Z79" s="1"/>
      <c r="AA79" s="1"/>
    </row>
    <row r="80" spans="2:27" x14ac:dyDescent="0.25">
      <c r="B80" s="85">
        <v>1840</v>
      </c>
      <c r="C80" s="85" t="s">
        <v>98</v>
      </c>
      <c r="D80" s="1">
        <v>102672</v>
      </c>
      <c r="E80" s="85">
        <f t="shared" si="21"/>
        <v>22080</v>
      </c>
      <c r="F80" s="86">
        <f t="shared" si="14"/>
        <v>0.72496293001752121</v>
      </c>
      <c r="G80" s="190">
        <f t="shared" si="15"/>
        <v>5027.5647558455275</v>
      </c>
      <c r="H80" s="190">
        <f t="shared" si="16"/>
        <v>23378.176114681701</v>
      </c>
      <c r="I80" s="190">
        <f t="shared" si="17"/>
        <v>1866.6714968189024</v>
      </c>
      <c r="J80" s="87">
        <f t="shared" si="18"/>
        <v>8680.0224602078961</v>
      </c>
      <c r="K80" s="190">
        <f t="shared" si="22"/>
        <v>1438.8936605617216</v>
      </c>
      <c r="L80" s="87">
        <f t="shared" si="19"/>
        <v>6690.8555216120058</v>
      </c>
      <c r="M80" s="88">
        <f t="shared" si="23"/>
        <v>30069.031636293708</v>
      </c>
      <c r="N80" s="88">
        <f t="shared" si="24"/>
        <v>132741.03163629372</v>
      </c>
      <c r="O80" s="88">
        <f t="shared" si="25"/>
        <v>28546.458416407251</v>
      </c>
      <c r="P80" s="89">
        <f t="shared" si="20"/>
        <v>0.93727917278903616</v>
      </c>
      <c r="Q80" s="197">
        <v>6181.7581238083549</v>
      </c>
      <c r="R80" s="92">
        <f t="shared" si="26"/>
        <v>-4.7015713911804334E-3</v>
      </c>
      <c r="S80" s="92">
        <f t="shared" si="26"/>
        <v>-1.1764979594210729E-2</v>
      </c>
      <c r="T80" s="91">
        <v>4650</v>
      </c>
      <c r="U80" s="193">
        <v>103157</v>
      </c>
      <c r="V80" s="193">
        <v>22342.863331167424</v>
      </c>
      <c r="W80" s="199"/>
      <c r="X80" s="88">
        <v>0</v>
      </c>
      <c r="Y80" s="88">
        <f t="shared" si="27"/>
        <v>0</v>
      </c>
      <c r="Z80" s="1"/>
      <c r="AA80" s="1"/>
    </row>
    <row r="81" spans="2:29" x14ac:dyDescent="0.25">
      <c r="B81" s="85">
        <v>1841</v>
      </c>
      <c r="C81" s="85" t="s">
        <v>99</v>
      </c>
      <c r="D81" s="1">
        <v>243332</v>
      </c>
      <c r="E81" s="85">
        <f t="shared" si="21"/>
        <v>25421.22858336816</v>
      </c>
      <c r="F81" s="86">
        <f t="shared" si="14"/>
        <v>0.83466704521937229</v>
      </c>
      <c r="G81" s="190">
        <f t="shared" si="15"/>
        <v>3022.8276058246315</v>
      </c>
      <c r="H81" s="190">
        <f t="shared" si="16"/>
        <v>28934.505842953371</v>
      </c>
      <c r="I81" s="190">
        <f t="shared" si="17"/>
        <v>697.24149264004654</v>
      </c>
      <c r="J81" s="87">
        <f t="shared" si="18"/>
        <v>6673.9955675505253</v>
      </c>
      <c r="K81" s="190">
        <f t="shared" si="22"/>
        <v>269.46365638286585</v>
      </c>
      <c r="L81" s="87">
        <f t="shared" si="19"/>
        <v>2579.3061188967918</v>
      </c>
      <c r="M81" s="88">
        <f t="shared" si="23"/>
        <v>31513.811961850162</v>
      </c>
      <c r="N81" s="88">
        <f t="shared" si="24"/>
        <v>274845.81196185015</v>
      </c>
      <c r="O81" s="88">
        <f t="shared" si="25"/>
        <v>28713.519845575654</v>
      </c>
      <c r="P81" s="89">
        <f t="shared" si="20"/>
        <v>0.94276437854912865</v>
      </c>
      <c r="Q81" s="197">
        <v>8210.3379056114754</v>
      </c>
      <c r="R81" s="89">
        <f t="shared" si="26"/>
        <v>-3.3544814479563876E-3</v>
      </c>
      <c r="S81" s="89">
        <f t="shared" si="26"/>
        <v>-1.2673269376558397E-4</v>
      </c>
      <c r="T81" s="91">
        <v>9572</v>
      </c>
      <c r="U81" s="193">
        <v>244151</v>
      </c>
      <c r="V81" s="193">
        <v>25424.45069249193</v>
      </c>
      <c r="W81" s="199"/>
      <c r="X81" s="88">
        <v>0</v>
      </c>
      <c r="Y81" s="88">
        <f t="shared" si="27"/>
        <v>0</v>
      </c>
      <c r="Z81" s="1"/>
      <c r="AA81" s="1"/>
    </row>
    <row r="82" spans="2:29" x14ac:dyDescent="0.25">
      <c r="B82" s="85">
        <v>1845</v>
      </c>
      <c r="C82" s="85" t="s">
        <v>100</v>
      </c>
      <c r="D82" s="1">
        <v>54166</v>
      </c>
      <c r="E82" s="85">
        <f t="shared" si="21"/>
        <v>29358.265582655826</v>
      </c>
      <c r="F82" s="86">
        <f t="shared" si="14"/>
        <v>0.96393361580773174</v>
      </c>
      <c r="G82" s="190">
        <f t="shared" si="15"/>
        <v>660.60540625203214</v>
      </c>
      <c r="H82" s="190">
        <f t="shared" si="16"/>
        <v>1218.8169745349994</v>
      </c>
      <c r="I82" s="190">
        <f t="shared" si="17"/>
        <v>0</v>
      </c>
      <c r="J82" s="87">
        <f t="shared" si="18"/>
        <v>0</v>
      </c>
      <c r="K82" s="190">
        <f t="shared" si="22"/>
        <v>-427.7778362571807</v>
      </c>
      <c r="L82" s="87">
        <f t="shared" si="19"/>
        <v>-789.25010789449834</v>
      </c>
      <c r="M82" s="88">
        <f t="shared" si="23"/>
        <v>429.56686664050108</v>
      </c>
      <c r="N82" s="88">
        <f t="shared" si="24"/>
        <v>54595.566866640504</v>
      </c>
      <c r="O82" s="88">
        <f t="shared" si="25"/>
        <v>29591.093152650679</v>
      </c>
      <c r="P82" s="89">
        <f t="shared" si="20"/>
        <v>0.97157815191879693</v>
      </c>
      <c r="Q82" s="197">
        <v>1908.3563003428474</v>
      </c>
      <c r="R82" s="89">
        <f t="shared" si="26"/>
        <v>9.4243740182943731E-4</v>
      </c>
      <c r="S82" s="89">
        <f t="shared" si="26"/>
        <v>1.3962826831446687E-2</v>
      </c>
      <c r="T82" s="91">
        <v>1845</v>
      </c>
      <c r="U82" s="193">
        <v>54115</v>
      </c>
      <c r="V82" s="193">
        <v>28953.98608881755</v>
      </c>
      <c r="W82" s="199"/>
      <c r="X82" s="88">
        <v>0</v>
      </c>
      <c r="Y82" s="88">
        <f t="shared" si="27"/>
        <v>0</v>
      </c>
      <c r="Z82" s="1"/>
      <c r="AA82" s="1"/>
    </row>
    <row r="83" spans="2:29" x14ac:dyDescent="0.25">
      <c r="B83" s="85">
        <v>1848</v>
      </c>
      <c r="C83" s="85" t="s">
        <v>101</v>
      </c>
      <c r="D83" s="1">
        <v>66290</v>
      </c>
      <c r="E83" s="85">
        <f t="shared" si="21"/>
        <v>24874.296435272045</v>
      </c>
      <c r="F83" s="86">
        <f t="shared" si="14"/>
        <v>0.81670936711228281</v>
      </c>
      <c r="G83" s="190">
        <f t="shared" si="15"/>
        <v>3350.9868946823008</v>
      </c>
      <c r="H83" s="190">
        <f t="shared" si="16"/>
        <v>8930.3800743283318</v>
      </c>
      <c r="I83" s="190">
        <f t="shared" si="17"/>
        <v>888.66774447368698</v>
      </c>
      <c r="J83" s="87">
        <f t="shared" si="18"/>
        <v>2368.2995390223759</v>
      </c>
      <c r="K83" s="190">
        <f t="shared" si="22"/>
        <v>460.88990821650629</v>
      </c>
      <c r="L83" s="87">
        <f t="shared" si="19"/>
        <v>1228.2716053969893</v>
      </c>
      <c r="M83" s="88">
        <f t="shared" si="23"/>
        <v>10158.651679725321</v>
      </c>
      <c r="N83" s="88">
        <f t="shared" si="24"/>
        <v>76448.651679725328</v>
      </c>
      <c r="O83" s="88">
        <f t="shared" si="25"/>
        <v>28686.173238170857</v>
      </c>
      <c r="P83" s="89">
        <f t="shared" si="20"/>
        <v>0.94186649464377437</v>
      </c>
      <c r="Q83" s="197">
        <v>1662.5936343976864</v>
      </c>
      <c r="R83" s="89">
        <f t="shared" si="26"/>
        <v>1.0873176477694886E-3</v>
      </c>
      <c r="S83" s="89">
        <f t="shared" si="26"/>
        <v>-2.6710228883538214E-2</v>
      </c>
      <c r="T83" s="91">
        <v>2665</v>
      </c>
      <c r="U83" s="193">
        <v>66218</v>
      </c>
      <c r="V83" s="193">
        <v>25556.927827093787</v>
      </c>
      <c r="W83" s="199"/>
      <c r="X83" s="88">
        <v>0</v>
      </c>
      <c r="Y83" s="88">
        <f t="shared" si="27"/>
        <v>0</v>
      </c>
      <c r="Z83" s="1"/>
      <c r="AA83" s="1"/>
    </row>
    <row r="84" spans="2:29" x14ac:dyDescent="0.25">
      <c r="B84" s="85">
        <v>1851</v>
      </c>
      <c r="C84" s="85" t="s">
        <v>102</v>
      </c>
      <c r="D84" s="1">
        <v>45422</v>
      </c>
      <c r="E84" s="85">
        <f t="shared" si="21"/>
        <v>22882.619647355164</v>
      </c>
      <c r="F84" s="86">
        <f t="shared" si="14"/>
        <v>0.75131571494669824</v>
      </c>
      <c r="G84" s="190">
        <f t="shared" si="15"/>
        <v>4545.9929674324285</v>
      </c>
      <c r="H84" s="190">
        <f t="shared" si="16"/>
        <v>9023.7960403533707</v>
      </c>
      <c r="I84" s="190">
        <f t="shared" si="17"/>
        <v>1585.7546202445949</v>
      </c>
      <c r="J84" s="87">
        <f t="shared" si="18"/>
        <v>3147.722921185521</v>
      </c>
      <c r="K84" s="190">
        <f t="shared" si="22"/>
        <v>1157.9767839874141</v>
      </c>
      <c r="L84" s="87">
        <f t="shared" si="19"/>
        <v>2298.5839162150169</v>
      </c>
      <c r="M84" s="88">
        <f t="shared" si="23"/>
        <v>11322.379956568388</v>
      </c>
      <c r="N84" s="88">
        <f t="shared" si="24"/>
        <v>56744.379956568388</v>
      </c>
      <c r="O84" s="88">
        <f t="shared" si="25"/>
        <v>28586.589398775006</v>
      </c>
      <c r="P84" s="89">
        <f t="shared" si="20"/>
        <v>0.93859681203549494</v>
      </c>
      <c r="Q84" s="197">
        <v>1982.6644894106594</v>
      </c>
      <c r="R84" s="89">
        <f t="shared" si="26"/>
        <v>-8.6094847186173315E-2</v>
      </c>
      <c r="S84" s="89">
        <f t="shared" si="26"/>
        <v>-9.0238497753087316E-2</v>
      </c>
      <c r="T84" s="91">
        <v>1985</v>
      </c>
      <c r="U84" s="193">
        <v>49701</v>
      </c>
      <c r="V84" s="193">
        <v>25152.327935222671</v>
      </c>
      <c r="W84" s="199"/>
      <c r="X84" s="88">
        <v>0</v>
      </c>
      <c r="Y84" s="88">
        <f t="shared" si="27"/>
        <v>0</v>
      </c>
      <c r="Z84" s="1"/>
      <c r="AA84" s="1"/>
    </row>
    <row r="85" spans="2:29" x14ac:dyDescent="0.25">
      <c r="B85" s="85">
        <v>1853</v>
      </c>
      <c r="C85" s="85" t="s">
        <v>103</v>
      </c>
      <c r="D85" s="1">
        <v>34135</v>
      </c>
      <c r="E85" s="85">
        <f t="shared" si="21"/>
        <v>26057.251908396946</v>
      </c>
      <c r="F85" s="86">
        <f t="shared" si="14"/>
        <v>0.85554989545815652</v>
      </c>
      <c r="G85" s="190">
        <f t="shared" si="15"/>
        <v>2641.2136108073601</v>
      </c>
      <c r="H85" s="190">
        <f t="shared" si="16"/>
        <v>3459.9898301576418</v>
      </c>
      <c r="I85" s="190">
        <f t="shared" si="17"/>
        <v>474.63332887997166</v>
      </c>
      <c r="J85" s="87">
        <f t="shared" si="18"/>
        <v>621.76966083276284</v>
      </c>
      <c r="K85" s="190">
        <f t="shared" si="22"/>
        <v>46.855492622790962</v>
      </c>
      <c r="L85" s="87">
        <f t="shared" si="19"/>
        <v>61.38069533585616</v>
      </c>
      <c r="M85" s="88">
        <f t="shared" si="23"/>
        <v>3521.370525493498</v>
      </c>
      <c r="N85" s="88">
        <f t="shared" si="24"/>
        <v>37656.370525493498</v>
      </c>
      <c r="O85" s="88">
        <f t="shared" si="25"/>
        <v>28745.321011827098</v>
      </c>
      <c r="P85" s="89">
        <f t="shared" si="20"/>
        <v>0.94380852106106794</v>
      </c>
      <c r="Q85" s="197">
        <v>1672.4737940191299</v>
      </c>
      <c r="R85" s="89">
        <f t="shared" si="26"/>
        <v>0.19877085162423178</v>
      </c>
      <c r="S85" s="89">
        <f t="shared" si="26"/>
        <v>0.22073306569979023</v>
      </c>
      <c r="T85" s="91">
        <v>1310</v>
      </c>
      <c r="U85" s="193">
        <v>28475</v>
      </c>
      <c r="V85" s="193">
        <v>21345.577211394302</v>
      </c>
      <c r="W85" s="199"/>
      <c r="X85" s="88">
        <v>0</v>
      </c>
      <c r="Y85" s="88">
        <f t="shared" si="27"/>
        <v>0</v>
      </c>
      <c r="Z85" s="1"/>
      <c r="AA85" s="1"/>
    </row>
    <row r="86" spans="2:29" x14ac:dyDescent="0.25">
      <c r="B86" s="85">
        <v>1856</v>
      </c>
      <c r="C86" s="85" t="s">
        <v>104</v>
      </c>
      <c r="D86" s="1">
        <v>14376</v>
      </c>
      <c r="E86" s="85">
        <f t="shared" si="21"/>
        <v>30652.452025586354</v>
      </c>
      <c r="F86" s="86">
        <f t="shared" si="14"/>
        <v>1.0064262424225809</v>
      </c>
      <c r="G86" s="190">
        <f t="shared" si="15"/>
        <v>-115.90645950628459</v>
      </c>
      <c r="H86" s="190">
        <f t="shared" si="16"/>
        <v>-54.360129508447471</v>
      </c>
      <c r="I86" s="190">
        <f t="shared" si="17"/>
        <v>0</v>
      </c>
      <c r="J86" s="87">
        <f t="shared" si="18"/>
        <v>0</v>
      </c>
      <c r="K86" s="190">
        <f t="shared" si="22"/>
        <v>-427.7778362571807</v>
      </c>
      <c r="L86" s="87">
        <f t="shared" si="19"/>
        <v>-200.62780520461774</v>
      </c>
      <c r="M86" s="88">
        <f t="shared" si="23"/>
        <v>-254.98793471306521</v>
      </c>
      <c r="N86" s="88">
        <f t="shared" si="24"/>
        <v>14121.012065286935</v>
      </c>
      <c r="O86" s="88">
        <f t="shared" si="25"/>
        <v>30108.767729822892</v>
      </c>
      <c r="P86" s="89">
        <f t="shared" si="20"/>
        <v>0.98857520256473663</v>
      </c>
      <c r="Q86" s="197">
        <v>131.13447417929251</v>
      </c>
      <c r="R86" s="89">
        <f t="shared" si="26"/>
        <v>2.913594387572482E-2</v>
      </c>
      <c r="S86" s="89">
        <f t="shared" si="26"/>
        <v>2.913594387572482E-2</v>
      </c>
      <c r="T86" s="91">
        <v>469</v>
      </c>
      <c r="U86" s="193">
        <v>13969</v>
      </c>
      <c r="V86" s="193">
        <v>29784.648187633262</v>
      </c>
      <c r="W86" s="199"/>
      <c r="X86" s="88">
        <v>0</v>
      </c>
      <c r="Y86" s="88">
        <f t="shared" si="27"/>
        <v>0</v>
      </c>
      <c r="Z86" s="1"/>
      <c r="AA86" s="1"/>
    </row>
    <row r="87" spans="2:29" x14ac:dyDescent="0.25">
      <c r="B87" s="85">
        <v>1857</v>
      </c>
      <c r="C87" s="85" t="s">
        <v>105</v>
      </c>
      <c r="D87" s="1">
        <v>19080</v>
      </c>
      <c r="E87" s="85">
        <f t="shared" si="21"/>
        <v>27732.558139534885</v>
      </c>
      <c r="F87" s="86">
        <f t="shared" si="14"/>
        <v>0.91055600569377115</v>
      </c>
      <c r="G87" s="190">
        <f t="shared" si="15"/>
        <v>1636.0298721245963</v>
      </c>
      <c r="H87" s="190">
        <f t="shared" si="16"/>
        <v>1125.5885520217223</v>
      </c>
      <c r="I87" s="190">
        <f t="shared" si="17"/>
        <v>0</v>
      </c>
      <c r="J87" s="87">
        <f t="shared" si="18"/>
        <v>0</v>
      </c>
      <c r="K87" s="190">
        <f t="shared" si="22"/>
        <v>-427.7778362571807</v>
      </c>
      <c r="L87" s="87">
        <f t="shared" si="19"/>
        <v>-294.3111513449403</v>
      </c>
      <c r="M87" s="88">
        <f t="shared" si="23"/>
        <v>831.27740067678201</v>
      </c>
      <c r="N87" s="88">
        <f t="shared" si="24"/>
        <v>19911.277400676783</v>
      </c>
      <c r="O87" s="88">
        <f t="shared" si="25"/>
        <v>28940.810175402301</v>
      </c>
      <c r="P87" s="89">
        <f t="shared" si="20"/>
        <v>0.95022710787321263</v>
      </c>
      <c r="Q87" s="197">
        <v>555.01091308177547</v>
      </c>
      <c r="R87" s="89">
        <f t="shared" si="26"/>
        <v>-1.6241299303944315E-2</v>
      </c>
      <c r="S87" s="89">
        <f t="shared" si="26"/>
        <v>-3.0540117628014788E-2</v>
      </c>
      <c r="T87" s="91">
        <v>688</v>
      </c>
      <c r="U87" s="193">
        <v>19395</v>
      </c>
      <c r="V87" s="193">
        <v>28606.194690265485</v>
      </c>
      <c r="W87" s="199"/>
      <c r="X87" s="88">
        <v>0</v>
      </c>
      <c r="Y87" s="88">
        <f t="shared" si="27"/>
        <v>0</v>
      </c>
      <c r="Z87" s="1"/>
      <c r="AA87" s="1"/>
    </row>
    <row r="88" spans="2:29" x14ac:dyDescent="0.25">
      <c r="B88" s="85">
        <v>1859</v>
      </c>
      <c r="C88" s="85" t="s">
        <v>106</v>
      </c>
      <c r="D88" s="1">
        <v>32937</v>
      </c>
      <c r="E88" s="85">
        <f t="shared" si="21"/>
        <v>26997.540983606559</v>
      </c>
      <c r="F88" s="86">
        <f t="shared" si="14"/>
        <v>0.88642284487063061</v>
      </c>
      <c r="G88" s="190">
        <f t="shared" si="15"/>
        <v>2077.040165681592</v>
      </c>
      <c r="H88" s="190">
        <f t="shared" si="16"/>
        <v>2533.9890021315423</v>
      </c>
      <c r="I88" s="190">
        <f t="shared" si="17"/>
        <v>145.53215255660689</v>
      </c>
      <c r="J88" s="87">
        <f t="shared" si="18"/>
        <v>177.54922611906042</v>
      </c>
      <c r="K88" s="190">
        <f t="shared" si="22"/>
        <v>-282.24568370057381</v>
      </c>
      <c r="L88" s="87">
        <f t="shared" si="19"/>
        <v>-344.33973411470004</v>
      </c>
      <c r="M88" s="88">
        <f t="shared" si="23"/>
        <v>2189.6492680168421</v>
      </c>
      <c r="N88" s="88">
        <f t="shared" si="24"/>
        <v>35126.649268016845</v>
      </c>
      <c r="O88" s="88">
        <f t="shared" si="25"/>
        <v>28792.335465587577</v>
      </c>
      <c r="P88" s="89">
        <f t="shared" si="20"/>
        <v>0.94535216853169157</v>
      </c>
      <c r="Q88" s="197">
        <v>1209.7604382698828</v>
      </c>
      <c r="R88" s="89">
        <f t="shared" si="26"/>
        <v>1.3570901033973412E-2</v>
      </c>
      <c r="S88" s="89">
        <f t="shared" si="26"/>
        <v>1.0247717751894841E-2</v>
      </c>
      <c r="T88" s="91">
        <v>1220</v>
      </c>
      <c r="U88" s="193">
        <v>32496</v>
      </c>
      <c r="V88" s="193">
        <v>26723.684210526317</v>
      </c>
      <c r="W88" s="199"/>
      <c r="X88" s="88">
        <v>0</v>
      </c>
      <c r="Y88" s="88">
        <f t="shared" si="27"/>
        <v>0</v>
      </c>
      <c r="Z88" s="1"/>
      <c r="AA88" s="1"/>
    </row>
    <row r="89" spans="2:29" x14ac:dyDescent="0.25">
      <c r="B89" s="85">
        <v>1860</v>
      </c>
      <c r="C89" s="85" t="s">
        <v>107</v>
      </c>
      <c r="D89" s="1">
        <v>289273</v>
      </c>
      <c r="E89" s="85">
        <f t="shared" si="21"/>
        <v>25043.11315037659</v>
      </c>
      <c r="F89" s="86">
        <f t="shared" si="14"/>
        <v>0.82225220499353846</v>
      </c>
      <c r="G89" s="190">
        <f t="shared" si="15"/>
        <v>3249.6968656195736</v>
      </c>
      <c r="H89" s="190">
        <f t="shared" si="16"/>
        <v>37537.248494771695</v>
      </c>
      <c r="I89" s="190">
        <f t="shared" si="17"/>
        <v>829.58189418709605</v>
      </c>
      <c r="J89" s="87">
        <f t="shared" si="18"/>
        <v>9582.5004597551469</v>
      </c>
      <c r="K89" s="190">
        <f t="shared" si="22"/>
        <v>401.80405792991536</v>
      </c>
      <c r="L89" s="87">
        <f t="shared" si="19"/>
        <v>4641.2386731484521</v>
      </c>
      <c r="M89" s="88">
        <f t="shared" si="23"/>
        <v>42178.487167920146</v>
      </c>
      <c r="N89" s="88">
        <f t="shared" si="24"/>
        <v>331451.48716792016</v>
      </c>
      <c r="O89" s="88">
        <f t="shared" si="25"/>
        <v>28694.614073926081</v>
      </c>
      <c r="P89" s="89">
        <f t="shared" si="20"/>
        <v>0.94214363653783706</v>
      </c>
      <c r="Q89" s="197">
        <v>12105.466255507592</v>
      </c>
      <c r="R89" s="89">
        <f t="shared" si="26"/>
        <v>1.3119599897732964E-2</v>
      </c>
      <c r="S89" s="89">
        <f t="shared" si="26"/>
        <v>1.4435225730861317E-2</v>
      </c>
      <c r="T89" s="91">
        <v>11551</v>
      </c>
      <c r="U89" s="193">
        <v>285527</v>
      </c>
      <c r="V89" s="193">
        <v>24686.754279785579</v>
      </c>
      <c r="W89" s="199"/>
      <c r="X89" s="88">
        <v>0</v>
      </c>
      <c r="Y89" s="88">
        <f t="shared" si="27"/>
        <v>0</v>
      </c>
      <c r="Z89" s="1"/>
      <c r="AA89" s="1"/>
    </row>
    <row r="90" spans="2:29" x14ac:dyDescent="0.25">
      <c r="B90" s="85">
        <v>1865</v>
      </c>
      <c r="C90" s="85" t="s">
        <v>108</v>
      </c>
      <c r="D90" s="1">
        <v>268965</v>
      </c>
      <c r="E90" s="85">
        <f t="shared" si="21"/>
        <v>27625.821692686935</v>
      </c>
      <c r="F90" s="86">
        <f t="shared" si="14"/>
        <v>0.90705147819166299</v>
      </c>
      <c r="G90" s="190">
        <f t="shared" si="15"/>
        <v>1700.0717402333662</v>
      </c>
      <c r="H90" s="190">
        <f t="shared" si="16"/>
        <v>16551.898462912053</v>
      </c>
      <c r="I90" s="190">
        <f t="shared" si="17"/>
        <v>0</v>
      </c>
      <c r="J90" s="87">
        <f t="shared" si="18"/>
        <v>0</v>
      </c>
      <c r="K90" s="190">
        <f t="shared" si="22"/>
        <v>-427.7778362571807</v>
      </c>
      <c r="L90" s="87">
        <f t="shared" si="19"/>
        <v>-4164.8450137999116</v>
      </c>
      <c r="M90" s="88">
        <f t="shared" si="23"/>
        <v>12387.053449112142</v>
      </c>
      <c r="N90" s="88">
        <f t="shared" si="24"/>
        <v>281352.05344911217</v>
      </c>
      <c r="O90" s="88">
        <f t="shared" si="25"/>
        <v>28898.115596663123</v>
      </c>
      <c r="P90" s="89">
        <f t="shared" si="20"/>
        <v>0.94882529687236938</v>
      </c>
      <c r="Q90" s="197">
        <v>3899.226525820015</v>
      </c>
      <c r="R90" s="89">
        <f t="shared" si="26"/>
        <v>-1.2156826737673309E-2</v>
      </c>
      <c r="S90" s="89">
        <f t="shared" si="26"/>
        <v>-1.3374382004635857E-2</v>
      </c>
      <c r="T90" s="91">
        <v>9736</v>
      </c>
      <c r="U90" s="193">
        <v>272275</v>
      </c>
      <c r="V90" s="193">
        <v>28000.308515014396</v>
      </c>
      <c r="W90" s="199"/>
      <c r="X90" s="88">
        <v>0</v>
      </c>
      <c r="Y90" s="88">
        <f t="shared" si="27"/>
        <v>0</v>
      </c>
      <c r="Z90" s="1"/>
      <c r="AA90" s="1"/>
    </row>
    <row r="91" spans="2:29" x14ac:dyDescent="0.25">
      <c r="B91" s="85">
        <v>1866</v>
      </c>
      <c r="C91" s="85" t="s">
        <v>109</v>
      </c>
      <c r="D91" s="1">
        <v>218857</v>
      </c>
      <c r="E91" s="85">
        <f t="shared" si="21"/>
        <v>26742.057673509287</v>
      </c>
      <c r="F91" s="86">
        <f t="shared" si="14"/>
        <v>0.87803444228645067</v>
      </c>
      <c r="G91" s="190">
        <f t="shared" si="15"/>
        <v>2230.330151739955</v>
      </c>
      <c r="H91" s="190">
        <f t="shared" si="16"/>
        <v>18253.02196183979</v>
      </c>
      <c r="I91" s="190">
        <f t="shared" si="17"/>
        <v>234.95131109065204</v>
      </c>
      <c r="J91" s="87">
        <f t="shared" si="18"/>
        <v>1922.8415299658964</v>
      </c>
      <c r="K91" s="190">
        <f t="shared" si="22"/>
        <v>-192.82652516652865</v>
      </c>
      <c r="L91" s="87">
        <f t="shared" si="19"/>
        <v>-1578.0922819628706</v>
      </c>
      <c r="M91" s="88">
        <f t="shared" si="23"/>
        <v>16674.929679876917</v>
      </c>
      <c r="N91" s="88">
        <f t="shared" si="24"/>
        <v>235531.92967987692</v>
      </c>
      <c r="O91" s="88">
        <f t="shared" si="25"/>
        <v>28779.561300082711</v>
      </c>
      <c r="P91" s="89">
        <f t="shared" si="20"/>
        <v>0.94493274840248254</v>
      </c>
      <c r="Q91" s="197">
        <v>2440.0942979026822</v>
      </c>
      <c r="R91" s="89">
        <f t="shared" si="26"/>
        <v>-0.11871675411433565</v>
      </c>
      <c r="S91" s="89">
        <f t="shared" si="26"/>
        <v>-0.12700839755680821</v>
      </c>
      <c r="T91" s="91">
        <v>8184</v>
      </c>
      <c r="U91" s="193">
        <v>248339</v>
      </c>
      <c r="V91" s="193">
        <v>30632.66313062785</v>
      </c>
      <c r="W91" s="199"/>
      <c r="X91" s="88">
        <v>0</v>
      </c>
      <c r="Y91" s="88">
        <f t="shared" si="27"/>
        <v>0</v>
      </c>
      <c r="Z91" s="1"/>
      <c r="AA91" s="1"/>
    </row>
    <row r="92" spans="2:29" x14ac:dyDescent="0.25">
      <c r="B92" s="85">
        <v>1867</v>
      </c>
      <c r="C92" s="85" t="s">
        <v>425</v>
      </c>
      <c r="D92" s="1">
        <v>82882</v>
      </c>
      <c r="E92" s="85">
        <f t="shared" si="21"/>
        <v>32075.077399380803</v>
      </c>
      <c r="F92" s="86">
        <f t="shared" si="14"/>
        <v>1.0531359643113172</v>
      </c>
      <c r="G92" s="190">
        <f t="shared" si="15"/>
        <v>-3978.4677518944086</v>
      </c>
      <c r="H92" s="190">
        <f t="shared" si="16"/>
        <v>-10280.360670895152</v>
      </c>
      <c r="I92" s="190">
        <f t="shared" si="17"/>
        <v>0</v>
      </c>
      <c r="J92" s="87">
        <f t="shared" si="18"/>
        <v>0</v>
      </c>
      <c r="K92" s="190">
        <f t="shared" si="22"/>
        <v>-427.7778362571807</v>
      </c>
      <c r="L92" s="87">
        <f t="shared" si="19"/>
        <v>-1105.3779288885548</v>
      </c>
      <c r="M92" s="88">
        <f t="shared" si="23"/>
        <v>-11385.738599783706</v>
      </c>
      <c r="N92" s="88">
        <f t="shared" si="24"/>
        <v>71496.261400216288</v>
      </c>
      <c r="O92" s="88">
        <f t="shared" si="25"/>
        <v>27668.831811229215</v>
      </c>
      <c r="P92" s="89">
        <f t="shared" si="20"/>
        <v>0.90846364945791303</v>
      </c>
      <c r="Q92" s="197">
        <v>-755.41154737890611</v>
      </c>
      <c r="R92" s="89">
        <f t="shared" si="26"/>
        <v>-0.17372492722414962</v>
      </c>
      <c r="S92" s="89">
        <f t="shared" si="26"/>
        <v>-0.17980047922985445</v>
      </c>
      <c r="T92" s="91">
        <v>2584</v>
      </c>
      <c r="U92" s="193">
        <v>100308</v>
      </c>
      <c r="V92" s="193">
        <v>39106.432748538013</v>
      </c>
      <c r="W92" s="199"/>
      <c r="X92" s="1">
        <v>12958.699999999997</v>
      </c>
      <c r="Y92" s="88">
        <f t="shared" si="27"/>
        <v>5014.976780185757</v>
      </c>
      <c r="Z92" s="1"/>
      <c r="AA92" s="1"/>
    </row>
    <row r="93" spans="2:29" x14ac:dyDescent="0.25">
      <c r="B93" s="85">
        <v>1868</v>
      </c>
      <c r="C93" s="85" t="s">
        <v>110</v>
      </c>
      <c r="D93" s="1">
        <v>118525</v>
      </c>
      <c r="E93" s="85">
        <f t="shared" si="21"/>
        <v>26147.143172292079</v>
      </c>
      <c r="F93" s="86">
        <f t="shared" si="14"/>
        <v>0.85850133721795696</v>
      </c>
      <c r="G93" s="190">
        <f t="shared" si="15"/>
        <v>2587.2788524702801</v>
      </c>
      <c r="H93" s="190">
        <f t="shared" si="16"/>
        <v>11728.135038247779</v>
      </c>
      <c r="I93" s="190">
        <f t="shared" si="17"/>
        <v>443.171386516675</v>
      </c>
      <c r="J93" s="87">
        <f t="shared" si="18"/>
        <v>2008.8958950800877</v>
      </c>
      <c r="K93" s="190">
        <f t="shared" si="22"/>
        <v>15.393550259494305</v>
      </c>
      <c r="L93" s="87">
        <f t="shared" si="19"/>
        <v>69.778963326287695</v>
      </c>
      <c r="M93" s="88">
        <f t="shared" si="23"/>
        <v>11797.914001574067</v>
      </c>
      <c r="N93" s="88">
        <f t="shared" si="24"/>
        <v>130322.91400157407</v>
      </c>
      <c r="O93" s="88">
        <f t="shared" si="25"/>
        <v>28749.815575021858</v>
      </c>
      <c r="P93" s="89">
        <f t="shared" si="20"/>
        <v>0.94395609314905804</v>
      </c>
      <c r="Q93" s="197">
        <v>5453.4284032738069</v>
      </c>
      <c r="R93" s="89">
        <f t="shared" si="26"/>
        <v>7.5058227503782661E-3</v>
      </c>
      <c r="S93" s="89">
        <f t="shared" si="26"/>
        <v>-9.163697811342162E-3</v>
      </c>
      <c r="T93" s="91">
        <v>4533</v>
      </c>
      <c r="U93" s="193">
        <v>117642</v>
      </c>
      <c r="V93" s="193">
        <v>26388.963660834455</v>
      </c>
      <c r="W93" s="199"/>
      <c r="X93" s="88">
        <v>0</v>
      </c>
      <c r="Y93" s="88">
        <f t="shared" si="27"/>
        <v>0</v>
      </c>
      <c r="Z93" s="1"/>
      <c r="AA93" s="1"/>
    </row>
    <row r="94" spans="2:29" x14ac:dyDescent="0.25">
      <c r="B94" s="85">
        <v>1870</v>
      </c>
      <c r="C94" s="85" t="s">
        <v>111</v>
      </c>
      <c r="D94" s="1">
        <v>268576</v>
      </c>
      <c r="E94" s="85">
        <f t="shared" si="21"/>
        <v>25430.925101789606</v>
      </c>
      <c r="F94" s="86">
        <f t="shared" si="14"/>
        <v>0.83498541552760519</v>
      </c>
      <c r="G94" s="190">
        <f t="shared" si="15"/>
        <v>3017.0096947717639</v>
      </c>
      <c r="H94" s="190">
        <f t="shared" si="16"/>
        <v>31862.639386484596</v>
      </c>
      <c r="I94" s="190">
        <f t="shared" si="17"/>
        <v>693.84771119254049</v>
      </c>
      <c r="J94" s="87">
        <f t="shared" si="18"/>
        <v>7327.7256779044201</v>
      </c>
      <c r="K94" s="190">
        <f t="shared" si="22"/>
        <v>266.06987493535979</v>
      </c>
      <c r="L94" s="87">
        <f t="shared" si="19"/>
        <v>2809.9639491923349</v>
      </c>
      <c r="M94" s="88">
        <f t="shared" si="23"/>
        <v>34672.603335676933</v>
      </c>
      <c r="N94" s="88">
        <f t="shared" si="24"/>
        <v>303248.60333567695</v>
      </c>
      <c r="O94" s="88">
        <f t="shared" si="25"/>
        <v>28714.004671496728</v>
      </c>
      <c r="P94" s="89">
        <f t="shared" si="20"/>
        <v>0.94278029706454036</v>
      </c>
      <c r="Q94" s="197">
        <v>7441.7032355999836</v>
      </c>
      <c r="R94" s="89">
        <f t="shared" si="26"/>
        <v>-4.3280636635010653E-2</v>
      </c>
      <c r="S94" s="89">
        <f t="shared" si="26"/>
        <v>-5.1705492310888106E-2</v>
      </c>
      <c r="T94" s="91">
        <v>10561</v>
      </c>
      <c r="U94" s="193">
        <v>280726</v>
      </c>
      <c r="V94" s="193">
        <v>26817.539166985094</v>
      </c>
      <c r="W94" s="199"/>
      <c r="X94" s="88">
        <v>0</v>
      </c>
      <c r="Y94" s="88">
        <f t="shared" si="27"/>
        <v>0</v>
      </c>
      <c r="Z94" s="1"/>
      <c r="AA94" s="1"/>
      <c r="AB94" s="1"/>
      <c r="AC94" s="1"/>
    </row>
    <row r="95" spans="2:29" x14ac:dyDescent="0.25">
      <c r="B95" s="85">
        <v>1871</v>
      </c>
      <c r="C95" s="85" t="s">
        <v>112</v>
      </c>
      <c r="D95" s="1">
        <v>119752</v>
      </c>
      <c r="E95" s="85">
        <f t="shared" si="21"/>
        <v>26163.862792221982</v>
      </c>
      <c r="F95" s="86">
        <f t="shared" si="14"/>
        <v>0.85905030029101681</v>
      </c>
      <c r="G95" s="190">
        <f t="shared" si="15"/>
        <v>2577.247080512338</v>
      </c>
      <c r="H95" s="190">
        <f t="shared" si="16"/>
        <v>11796.059887504971</v>
      </c>
      <c r="I95" s="190">
        <f t="shared" si="17"/>
        <v>437.31951954120882</v>
      </c>
      <c r="J95" s="87">
        <f t="shared" si="18"/>
        <v>2001.6114409401127</v>
      </c>
      <c r="K95" s="190">
        <f t="shared" si="22"/>
        <v>9.5416832840281245</v>
      </c>
      <c r="L95" s="87">
        <f t="shared" si="19"/>
        <v>43.67228439099673</v>
      </c>
      <c r="M95" s="88">
        <f t="shared" si="23"/>
        <v>11839.732171895968</v>
      </c>
      <c r="N95" s="88">
        <f t="shared" si="24"/>
        <v>131591.73217189597</v>
      </c>
      <c r="O95" s="88">
        <f t="shared" si="25"/>
        <v>28750.651556018347</v>
      </c>
      <c r="P95" s="89">
        <f t="shared" si="20"/>
        <v>0.94398354130271089</v>
      </c>
      <c r="Q95" s="197">
        <v>3415.4767597141545</v>
      </c>
      <c r="R95" s="89">
        <f t="shared" si="26"/>
        <v>1.6165027535703074E-2</v>
      </c>
      <c r="S95" s="89">
        <f t="shared" si="26"/>
        <v>1.5054949943900917E-2</v>
      </c>
      <c r="T95" s="91">
        <v>4577</v>
      </c>
      <c r="U95" s="193">
        <v>117847</v>
      </c>
      <c r="V95" s="193">
        <v>25775.809273840772</v>
      </c>
      <c r="W95" s="199"/>
      <c r="X95" s="88">
        <v>0</v>
      </c>
      <c r="Y95" s="88">
        <f t="shared" si="27"/>
        <v>0</v>
      </c>
      <c r="Z95" s="1"/>
      <c r="AA95" s="1"/>
    </row>
    <row r="96" spans="2:29" x14ac:dyDescent="0.25">
      <c r="B96" s="85">
        <v>1874</v>
      </c>
      <c r="C96" s="85" t="s">
        <v>113</v>
      </c>
      <c r="D96" s="1">
        <v>30079</v>
      </c>
      <c r="E96" s="85">
        <f t="shared" si="21"/>
        <v>30724.20837589377</v>
      </c>
      <c r="F96" s="86">
        <f t="shared" si="14"/>
        <v>1.0087822521130803</v>
      </c>
      <c r="G96" s="190">
        <f t="shared" si="15"/>
        <v>-158.96026969073426</v>
      </c>
      <c r="H96" s="190">
        <f t="shared" si="16"/>
        <v>-155.62210402722883</v>
      </c>
      <c r="I96" s="190">
        <f t="shared" si="17"/>
        <v>0</v>
      </c>
      <c r="J96" s="87">
        <f t="shared" si="18"/>
        <v>0</v>
      </c>
      <c r="K96" s="190">
        <f t="shared" si="22"/>
        <v>-427.7778362571807</v>
      </c>
      <c r="L96" s="87">
        <f t="shared" si="19"/>
        <v>-418.7945016957799</v>
      </c>
      <c r="M96" s="88">
        <f t="shared" si="23"/>
        <v>-574.41660572300873</v>
      </c>
      <c r="N96" s="88">
        <f t="shared" si="24"/>
        <v>29504.58339427699</v>
      </c>
      <c r="O96" s="88">
        <f t="shared" si="25"/>
        <v>30137.47026994585</v>
      </c>
      <c r="P96" s="89">
        <f t="shared" si="20"/>
        <v>0.98951760644093611</v>
      </c>
      <c r="Q96" s="197">
        <v>332.87686614398069</v>
      </c>
      <c r="R96" s="89">
        <f t="shared" si="26"/>
        <v>-1.680122903932272E-2</v>
      </c>
      <c r="S96" s="89">
        <f t="shared" si="26"/>
        <v>-1.3788362529739398E-2</v>
      </c>
      <c r="T96" s="91">
        <v>979</v>
      </c>
      <c r="U96" s="193">
        <v>30593</v>
      </c>
      <c r="V96" s="193">
        <v>31153.76782077393</v>
      </c>
      <c r="W96" s="199"/>
      <c r="X96" s="88">
        <v>0</v>
      </c>
      <c r="Y96" s="88">
        <f t="shared" si="27"/>
        <v>0</v>
      </c>
      <c r="Z96" s="1"/>
      <c r="AA96" s="1"/>
    </row>
    <row r="97" spans="2:27" x14ac:dyDescent="0.25">
      <c r="B97" s="85">
        <v>1875</v>
      </c>
      <c r="C97" s="85" t="s">
        <v>114</v>
      </c>
      <c r="D97" s="1">
        <v>67625</v>
      </c>
      <c r="E97" s="85">
        <f t="shared" si="21"/>
        <v>25214.392244593586</v>
      </c>
      <c r="F97" s="86">
        <f t="shared" si="14"/>
        <v>0.82787589131574413</v>
      </c>
      <c r="G97" s="190">
        <f t="shared" si="15"/>
        <v>3146.9294090893759</v>
      </c>
      <c r="H97" s="190">
        <f t="shared" si="16"/>
        <v>8440.0646751777058</v>
      </c>
      <c r="I97" s="190">
        <f t="shared" si="17"/>
        <v>769.63421121114743</v>
      </c>
      <c r="J97" s="87">
        <f t="shared" si="18"/>
        <v>2064.1589544682975</v>
      </c>
      <c r="K97" s="190">
        <f t="shared" si="22"/>
        <v>341.85637495396674</v>
      </c>
      <c r="L97" s="87">
        <f t="shared" si="19"/>
        <v>916.85879762653883</v>
      </c>
      <c r="M97" s="88">
        <f t="shared" si="23"/>
        <v>9356.9234728042447</v>
      </c>
      <c r="N97" s="88">
        <f t="shared" si="24"/>
        <v>76981.92347280425</v>
      </c>
      <c r="O97" s="88">
        <f t="shared" si="25"/>
        <v>28703.178028636932</v>
      </c>
      <c r="P97" s="89">
        <f t="shared" si="20"/>
        <v>0.94242482085394741</v>
      </c>
      <c r="Q97" s="197">
        <v>3757.6543630223641</v>
      </c>
      <c r="R97" s="89">
        <f t="shared" si="26"/>
        <v>0.10054193044412257</v>
      </c>
      <c r="S97" s="89">
        <f t="shared" si="26"/>
        <v>0.1112108678757209</v>
      </c>
      <c r="T97" s="91">
        <v>2682</v>
      </c>
      <c r="U97" s="193">
        <v>61447</v>
      </c>
      <c r="V97" s="193">
        <v>22690.915805022159</v>
      </c>
      <c r="W97" s="199"/>
      <c r="X97" s="88">
        <v>0</v>
      </c>
      <c r="Y97" s="88">
        <f t="shared" si="27"/>
        <v>0</v>
      </c>
    </row>
    <row r="98" spans="2:27" ht="29.1" customHeight="1" x14ac:dyDescent="0.25">
      <c r="B98" s="85">
        <v>3001</v>
      </c>
      <c r="C98" s="85" t="s">
        <v>115</v>
      </c>
      <c r="D98" s="1">
        <v>723907</v>
      </c>
      <c r="E98" s="85">
        <f t="shared" si="21"/>
        <v>22814.591868893793</v>
      </c>
      <c r="F98" s="86">
        <f t="shared" si="14"/>
        <v>0.74908212719325906</v>
      </c>
      <c r="G98" s="190">
        <f t="shared" si="15"/>
        <v>4586.8096345092517</v>
      </c>
      <c r="H98" s="190">
        <f t="shared" si="16"/>
        <v>145539.46970297856</v>
      </c>
      <c r="I98" s="190">
        <f t="shared" si="17"/>
        <v>1609.564342706075</v>
      </c>
      <c r="J98" s="87">
        <f t="shared" si="18"/>
        <v>51071.476594063759</v>
      </c>
      <c r="K98" s="190">
        <f t="shared" si="22"/>
        <v>1181.7865064488942</v>
      </c>
      <c r="L98" s="87">
        <f t="shared" si="19"/>
        <v>37498.085849623414</v>
      </c>
      <c r="M98" s="88">
        <f t="shared" si="23"/>
        <v>183037.55555260199</v>
      </c>
      <c r="N98" s="88">
        <f t="shared" si="24"/>
        <v>906944.55555260205</v>
      </c>
      <c r="O98" s="88">
        <f t="shared" si="25"/>
        <v>28583.18800985194</v>
      </c>
      <c r="P98" s="89">
        <f t="shared" si="20"/>
        <v>0.93848513264782307</v>
      </c>
      <c r="Q98" s="197">
        <v>38052.101132997544</v>
      </c>
      <c r="R98" s="89">
        <f t="shared" si="26"/>
        <v>9.2742469554063754E-3</v>
      </c>
      <c r="S98" s="89">
        <f t="shared" si="26"/>
        <v>1.7710120598170881E-4</v>
      </c>
      <c r="T98" s="91">
        <v>31730</v>
      </c>
      <c r="U98" s="193">
        <v>717255</v>
      </c>
      <c r="V98" s="193">
        <v>22810.552092609083</v>
      </c>
      <c r="W98" s="199"/>
      <c r="X98" s="88">
        <v>0</v>
      </c>
      <c r="Y98" s="88">
        <f t="shared" si="27"/>
        <v>0</v>
      </c>
      <c r="Z98" s="1"/>
      <c r="AA98" s="1"/>
    </row>
    <row r="99" spans="2:27" x14ac:dyDescent="0.25">
      <c r="B99" s="85">
        <v>3002</v>
      </c>
      <c r="C99" s="85" t="s">
        <v>116</v>
      </c>
      <c r="D99" s="1">
        <v>1416518</v>
      </c>
      <c r="E99" s="85">
        <f t="shared" si="21"/>
        <v>27644.769711163153</v>
      </c>
      <c r="F99" s="86">
        <f t="shared" si="14"/>
        <v>0.90767360731270219</v>
      </c>
      <c r="G99" s="190">
        <f t="shared" si="15"/>
        <v>1688.7029291476356</v>
      </c>
      <c r="H99" s="190">
        <f t="shared" si="16"/>
        <v>86529.138089524844</v>
      </c>
      <c r="I99" s="190">
        <f t="shared" si="17"/>
        <v>0</v>
      </c>
      <c r="J99" s="87">
        <f t="shared" si="18"/>
        <v>0</v>
      </c>
      <c r="K99" s="190">
        <f t="shared" si="22"/>
        <v>-427.7778362571807</v>
      </c>
      <c r="L99" s="87">
        <f t="shared" si="19"/>
        <v>-21919.336329817939</v>
      </c>
      <c r="M99" s="88">
        <f t="shared" si="23"/>
        <v>64609.801759706905</v>
      </c>
      <c r="N99" s="88">
        <f t="shared" si="24"/>
        <v>1481127.8017597068</v>
      </c>
      <c r="O99" s="88">
        <f t="shared" si="25"/>
        <v>28905.694804053608</v>
      </c>
      <c r="P99" s="89">
        <f t="shared" si="20"/>
        <v>0.94907414852078498</v>
      </c>
      <c r="Q99" s="197">
        <v>9403.6709103346293</v>
      </c>
      <c r="R99" s="89">
        <f t="shared" si="26"/>
        <v>5.8768308287922106E-3</v>
      </c>
      <c r="S99" s="89">
        <f t="shared" si="26"/>
        <v>-1.277232977400544E-2</v>
      </c>
      <c r="T99" s="91">
        <v>51240</v>
      </c>
      <c r="U99" s="193">
        <v>1408242</v>
      </c>
      <c r="V99" s="193">
        <v>28002.425929608271</v>
      </c>
      <c r="W99" s="199"/>
      <c r="X99" s="88">
        <v>0</v>
      </c>
      <c r="Y99" s="88">
        <f t="shared" si="27"/>
        <v>0</v>
      </c>
      <c r="Z99" s="1"/>
      <c r="AA99" s="1"/>
    </row>
    <row r="100" spans="2:27" x14ac:dyDescent="0.25">
      <c r="B100" s="85">
        <v>3003</v>
      </c>
      <c r="C100" s="85" t="s">
        <v>117</v>
      </c>
      <c r="D100" s="1">
        <v>1384308</v>
      </c>
      <c r="E100" s="85">
        <f t="shared" si="21"/>
        <v>23447.745519834683</v>
      </c>
      <c r="F100" s="86">
        <f t="shared" si="14"/>
        <v>0.76987075608535138</v>
      </c>
      <c r="G100" s="190">
        <f t="shared" si="15"/>
        <v>4206.917443944717</v>
      </c>
      <c r="H100" s="190">
        <f t="shared" si="16"/>
        <v>248367.99205560822</v>
      </c>
      <c r="I100" s="190">
        <f t="shared" si="17"/>
        <v>1387.9605648767633</v>
      </c>
      <c r="J100" s="87">
        <f t="shared" si="18"/>
        <v>81942.415829194346</v>
      </c>
      <c r="K100" s="190">
        <f t="shared" si="22"/>
        <v>960.18272861958258</v>
      </c>
      <c r="L100" s="87">
        <f t="shared" si="19"/>
        <v>56687.267932242918</v>
      </c>
      <c r="M100" s="88">
        <f t="shared" si="23"/>
        <v>305055.25998785114</v>
      </c>
      <c r="N100" s="88">
        <f t="shared" si="24"/>
        <v>1689363.2599878511</v>
      </c>
      <c r="O100" s="88">
        <f t="shared" si="25"/>
        <v>28614.845692398983</v>
      </c>
      <c r="P100" s="89">
        <f t="shared" si="20"/>
        <v>0.93952456409242768</v>
      </c>
      <c r="Q100" s="197">
        <v>68190.067443741311</v>
      </c>
      <c r="R100" s="89">
        <f t="shared" si="26"/>
        <v>-5.3644234039035385E-4</v>
      </c>
      <c r="S100" s="89">
        <f t="shared" si="26"/>
        <v>-1.5027800539459204E-2</v>
      </c>
      <c r="T100" s="91">
        <v>59038</v>
      </c>
      <c r="U100" s="193">
        <v>1385051</v>
      </c>
      <c r="V100" s="193">
        <v>23805.489670344781</v>
      </c>
      <c r="W100" s="199"/>
      <c r="X100" s="88">
        <v>0</v>
      </c>
      <c r="Y100" s="88">
        <f t="shared" si="27"/>
        <v>0</v>
      </c>
      <c r="Z100" s="1"/>
      <c r="AA100" s="1"/>
    </row>
    <row r="101" spans="2:27" x14ac:dyDescent="0.25">
      <c r="B101" s="85">
        <v>3004</v>
      </c>
      <c r="C101" s="85" t="s">
        <v>118</v>
      </c>
      <c r="D101" s="1">
        <v>2132626</v>
      </c>
      <c r="E101" s="85">
        <f t="shared" si="21"/>
        <v>25254.914499549996</v>
      </c>
      <c r="F101" s="86">
        <f t="shared" si="14"/>
        <v>0.82920637739745218</v>
      </c>
      <c r="G101" s="190">
        <f t="shared" si="15"/>
        <v>3122.6160561155302</v>
      </c>
      <c r="H101" s="190">
        <f t="shared" si="16"/>
        <v>263686.19024261984</v>
      </c>
      <c r="I101" s="190">
        <f t="shared" si="17"/>
        <v>755.45142197640416</v>
      </c>
      <c r="J101" s="87">
        <f t="shared" si="18"/>
        <v>63793.339877375474</v>
      </c>
      <c r="K101" s="190">
        <f t="shared" si="22"/>
        <v>327.67358571922347</v>
      </c>
      <c r="L101" s="87">
        <f t="shared" si="19"/>
        <v>27670.068272474105</v>
      </c>
      <c r="M101" s="88">
        <f t="shared" si="23"/>
        <v>291356.25851509394</v>
      </c>
      <c r="N101" s="88">
        <f t="shared" si="24"/>
        <v>2423982.2585150939</v>
      </c>
      <c r="O101" s="88">
        <f t="shared" si="25"/>
        <v>28705.204141384751</v>
      </c>
      <c r="P101" s="89">
        <f t="shared" si="20"/>
        <v>0.94249134515803279</v>
      </c>
      <c r="Q101" s="197">
        <v>50092.727528359857</v>
      </c>
      <c r="R101" s="89">
        <f t="shared" si="26"/>
        <v>-4.0861576855255686E-3</v>
      </c>
      <c r="S101" s="89">
        <f t="shared" si="26"/>
        <v>-1.0596323487211909E-2</v>
      </c>
      <c r="T101" s="91">
        <v>84444</v>
      </c>
      <c r="U101" s="193">
        <v>2141376</v>
      </c>
      <c r="V101" s="193">
        <v>25525.389786868833</v>
      </c>
      <c r="W101" s="199"/>
      <c r="X101" s="88">
        <v>0</v>
      </c>
      <c r="Y101" s="88">
        <f t="shared" si="27"/>
        <v>0</v>
      </c>
      <c r="Z101" s="1"/>
      <c r="AA101" s="1"/>
    </row>
    <row r="102" spans="2:27" x14ac:dyDescent="0.25">
      <c r="B102" s="85">
        <v>3005</v>
      </c>
      <c r="C102" s="85" t="s">
        <v>119</v>
      </c>
      <c r="D102" s="1">
        <v>2853198</v>
      </c>
      <c r="E102" s="85">
        <f t="shared" si="21"/>
        <v>27622.91003088362</v>
      </c>
      <c r="F102" s="86">
        <f t="shared" si="14"/>
        <v>0.90695587824274304</v>
      </c>
      <c r="G102" s="190">
        <f t="shared" si="15"/>
        <v>1701.8187373153553</v>
      </c>
      <c r="H102" s="190">
        <f t="shared" si="16"/>
        <v>175782.55919604035</v>
      </c>
      <c r="I102" s="190">
        <f t="shared" si="17"/>
        <v>0</v>
      </c>
      <c r="J102" s="87">
        <f t="shared" si="18"/>
        <v>0</v>
      </c>
      <c r="K102" s="190">
        <f t="shared" si="22"/>
        <v>-427.7778362571807</v>
      </c>
      <c r="L102" s="87">
        <f t="shared" si="19"/>
        <v>-44185.600484840455</v>
      </c>
      <c r="M102" s="88">
        <f t="shared" si="23"/>
        <v>131596.9587111999</v>
      </c>
      <c r="N102" s="88">
        <f t="shared" si="24"/>
        <v>2984794.9587111999</v>
      </c>
      <c r="O102" s="88">
        <f t="shared" si="25"/>
        <v>28896.950931941796</v>
      </c>
      <c r="P102" s="89">
        <f t="shared" si="20"/>
        <v>0.94878705689280141</v>
      </c>
      <c r="Q102" s="197">
        <v>27924.976487106964</v>
      </c>
      <c r="R102" s="89">
        <f t="shared" si="26"/>
        <v>-3.2172224285365427E-3</v>
      </c>
      <c r="S102" s="89">
        <f t="shared" si="26"/>
        <v>-1.3041165149274638E-2</v>
      </c>
      <c r="T102" s="91">
        <v>103291</v>
      </c>
      <c r="U102" s="193">
        <v>2862407</v>
      </c>
      <c r="V102" s="193">
        <v>27987.904921142435</v>
      </c>
      <c r="W102" s="199"/>
      <c r="X102" s="88">
        <v>0</v>
      </c>
      <c r="Y102" s="88">
        <f t="shared" si="27"/>
        <v>0</v>
      </c>
      <c r="Z102" s="1"/>
      <c r="AA102" s="1"/>
    </row>
    <row r="103" spans="2:27" x14ac:dyDescent="0.25">
      <c r="B103" s="85">
        <v>3006</v>
      </c>
      <c r="C103" s="85" t="s">
        <v>120</v>
      </c>
      <c r="D103" s="1">
        <v>841318</v>
      </c>
      <c r="E103" s="85">
        <f t="shared" si="21"/>
        <v>29219.532525266557</v>
      </c>
      <c r="F103" s="86">
        <f t="shared" si="14"/>
        <v>0.95937852868023121</v>
      </c>
      <c r="G103" s="190">
        <f t="shared" si="15"/>
        <v>743.84524068559324</v>
      </c>
      <c r="H103" s="190">
        <f t="shared" si="16"/>
        <v>21417.536015060286</v>
      </c>
      <c r="I103" s="190">
        <f t="shared" si="17"/>
        <v>0</v>
      </c>
      <c r="J103" s="87">
        <f t="shared" si="18"/>
        <v>0</v>
      </c>
      <c r="K103" s="190">
        <f t="shared" si="22"/>
        <v>-427.7778362571807</v>
      </c>
      <c r="L103" s="87">
        <f t="shared" si="19"/>
        <v>-12317.007239353003</v>
      </c>
      <c r="M103" s="88">
        <f t="shared" si="23"/>
        <v>9100.5287757072838</v>
      </c>
      <c r="N103" s="88">
        <f t="shared" si="24"/>
        <v>850418.52877570724</v>
      </c>
      <c r="O103" s="88">
        <f t="shared" si="25"/>
        <v>29535.599929694967</v>
      </c>
      <c r="P103" s="89">
        <f t="shared" si="20"/>
        <v>0.96975611706779652</v>
      </c>
      <c r="Q103" s="197">
        <v>7582.6872389005948</v>
      </c>
      <c r="R103" s="89">
        <f t="shared" si="26"/>
        <v>3.8180781226509869E-3</v>
      </c>
      <c r="S103" s="89">
        <f t="shared" si="26"/>
        <v>-2.8046948911840151E-2</v>
      </c>
      <c r="T103" s="91">
        <v>28793</v>
      </c>
      <c r="U103" s="193">
        <v>838118</v>
      </c>
      <c r="V103" s="193">
        <v>30062.699522938412</v>
      </c>
      <c r="W103" s="199"/>
      <c r="X103" s="88">
        <v>0</v>
      </c>
      <c r="Y103" s="88">
        <f t="shared" si="27"/>
        <v>0</v>
      </c>
      <c r="Z103" s="1"/>
      <c r="AA103" s="1"/>
    </row>
    <row r="104" spans="2:27" x14ac:dyDescent="0.25">
      <c r="B104" s="85">
        <v>3007</v>
      </c>
      <c r="C104" s="85" t="s">
        <v>121</v>
      </c>
      <c r="D104" s="1">
        <v>808781</v>
      </c>
      <c r="E104" s="85">
        <f t="shared" si="21"/>
        <v>25721.31408217784</v>
      </c>
      <c r="F104" s="86">
        <f t="shared" si="14"/>
        <v>0.84451989225165658</v>
      </c>
      <c r="G104" s="190">
        <f t="shared" si="15"/>
        <v>2842.7763065388235</v>
      </c>
      <c r="H104" s="190">
        <f t="shared" si="16"/>
        <v>89388.258182806763</v>
      </c>
      <c r="I104" s="190">
        <f t="shared" si="17"/>
        <v>592.21156805665862</v>
      </c>
      <c r="J104" s="87">
        <f t="shared" si="18"/>
        <v>18621.500545973573</v>
      </c>
      <c r="K104" s="190">
        <f t="shared" si="22"/>
        <v>164.43373179947793</v>
      </c>
      <c r="L104" s="87">
        <f t="shared" si="19"/>
        <v>5170.4542627027831</v>
      </c>
      <c r="M104" s="88">
        <f t="shared" si="23"/>
        <v>94558.712445509547</v>
      </c>
      <c r="N104" s="88">
        <f t="shared" si="24"/>
        <v>903339.7124455095</v>
      </c>
      <c r="O104" s="88">
        <f t="shared" si="25"/>
        <v>28728.52412051614</v>
      </c>
      <c r="P104" s="89">
        <f t="shared" si="20"/>
        <v>0.94325702090074293</v>
      </c>
      <c r="Q104" s="197">
        <v>17431.761816135346</v>
      </c>
      <c r="R104" s="89">
        <f t="shared" si="26"/>
        <v>-2.3761960343622619E-2</v>
      </c>
      <c r="S104" s="89">
        <f t="shared" si="26"/>
        <v>-3.720525862536822E-2</v>
      </c>
      <c r="T104" s="91">
        <v>31444</v>
      </c>
      <c r="U104" s="193">
        <v>828467</v>
      </c>
      <c r="V104" s="193">
        <v>26715.26232627132</v>
      </c>
      <c r="W104" s="199"/>
      <c r="X104" s="88">
        <v>0</v>
      </c>
      <c r="Y104" s="88">
        <f t="shared" si="27"/>
        <v>0</v>
      </c>
      <c r="Z104" s="1"/>
      <c r="AA104" s="1"/>
    </row>
    <row r="105" spans="2:27" x14ac:dyDescent="0.25">
      <c r="B105" s="85">
        <v>3011</v>
      </c>
      <c r="C105" s="85" t="s">
        <v>122</v>
      </c>
      <c r="D105" s="1">
        <v>153923</v>
      </c>
      <c r="E105" s="85">
        <f t="shared" si="21"/>
        <v>32323.183536329274</v>
      </c>
      <c r="F105" s="86">
        <f t="shared" si="14"/>
        <v>1.0612821487314934</v>
      </c>
      <c r="G105" s="190">
        <f t="shared" si="15"/>
        <v>-1118.3453659520367</v>
      </c>
      <c r="H105" s="190">
        <f t="shared" si="16"/>
        <v>-5325.560632663598</v>
      </c>
      <c r="I105" s="190">
        <f t="shared" si="17"/>
        <v>0</v>
      </c>
      <c r="J105" s="87">
        <f t="shared" si="18"/>
        <v>0</v>
      </c>
      <c r="K105" s="190">
        <f t="shared" si="22"/>
        <v>-427.7778362571807</v>
      </c>
      <c r="L105" s="87">
        <f t="shared" si="19"/>
        <v>-2037.0780562566945</v>
      </c>
      <c r="M105" s="88">
        <f t="shared" si="23"/>
        <v>-7362.6386889202922</v>
      </c>
      <c r="N105" s="88">
        <f t="shared" si="24"/>
        <v>146560.3613110797</v>
      </c>
      <c r="O105" s="88">
        <f t="shared" si="25"/>
        <v>30777.060334120055</v>
      </c>
      <c r="P105" s="89">
        <f t="shared" si="20"/>
        <v>1.0105175650883014</v>
      </c>
      <c r="Q105" s="197">
        <v>-2649.0657440473615</v>
      </c>
      <c r="R105" s="89">
        <f t="shared" si="26"/>
        <v>-2.0048130793521444E-2</v>
      </c>
      <c r="S105" s="89">
        <f t="shared" si="26"/>
        <v>-2.4369632106695651E-2</v>
      </c>
      <c r="T105" s="91">
        <v>4762</v>
      </c>
      <c r="U105" s="193">
        <v>157072</v>
      </c>
      <c r="V105" s="193">
        <v>33130.563172326511</v>
      </c>
      <c r="W105" s="199"/>
      <c r="X105" s="88">
        <v>0</v>
      </c>
      <c r="Y105" s="88">
        <f t="shared" si="27"/>
        <v>0</v>
      </c>
      <c r="Z105" s="1"/>
      <c r="AA105" s="1"/>
    </row>
    <row r="106" spans="2:27" x14ac:dyDescent="0.25">
      <c r="B106" s="85">
        <v>3012</v>
      </c>
      <c r="C106" s="85" t="s">
        <v>123</v>
      </c>
      <c r="D106" s="1">
        <v>32161</v>
      </c>
      <c r="E106" s="85">
        <f t="shared" si="21"/>
        <v>24199.398043641835</v>
      </c>
      <c r="F106" s="86">
        <f t="shared" si="14"/>
        <v>0.79455011369469453</v>
      </c>
      <c r="G106" s="190">
        <f t="shared" si="15"/>
        <v>3755.9259296604264</v>
      </c>
      <c r="H106" s="190">
        <f t="shared" si="16"/>
        <v>4991.6255605187062</v>
      </c>
      <c r="I106" s="190">
        <f t="shared" si="17"/>
        <v>1124.8821815442602</v>
      </c>
      <c r="J106" s="87">
        <f t="shared" si="18"/>
        <v>1494.9684192723219</v>
      </c>
      <c r="K106" s="190">
        <f t="shared" si="22"/>
        <v>697.10434528707947</v>
      </c>
      <c r="L106" s="87">
        <f t="shared" si="19"/>
        <v>926.45167488652862</v>
      </c>
      <c r="M106" s="88">
        <f t="shared" si="23"/>
        <v>5918.0772354052351</v>
      </c>
      <c r="N106" s="88">
        <f t="shared" si="24"/>
        <v>38079.077235405231</v>
      </c>
      <c r="O106" s="88">
        <f t="shared" si="25"/>
        <v>28652.42831858934</v>
      </c>
      <c r="P106" s="89">
        <f t="shared" si="20"/>
        <v>0.94075853197289483</v>
      </c>
      <c r="Q106" s="197">
        <v>1053.0299024820015</v>
      </c>
      <c r="R106" s="89">
        <f t="shared" si="26"/>
        <v>5.4562743876446863E-2</v>
      </c>
      <c r="S106" s="89">
        <f t="shared" si="26"/>
        <v>4.3453730773158568E-2</v>
      </c>
      <c r="T106" s="91">
        <v>1329</v>
      </c>
      <c r="U106" s="193">
        <v>30497</v>
      </c>
      <c r="V106" s="193">
        <v>23191.634980988591</v>
      </c>
      <c r="W106" s="199"/>
      <c r="X106" s="88">
        <v>0</v>
      </c>
      <c r="Y106" s="88">
        <f t="shared" si="27"/>
        <v>0</v>
      </c>
      <c r="Z106" s="1"/>
      <c r="AA106" s="1"/>
    </row>
    <row r="107" spans="2:27" x14ac:dyDescent="0.25">
      <c r="B107" s="85">
        <v>3013</v>
      </c>
      <c r="C107" s="85" t="s">
        <v>124</v>
      </c>
      <c r="D107" s="1">
        <v>87765</v>
      </c>
      <c r="E107" s="85">
        <f t="shared" si="21"/>
        <v>24117.889530090684</v>
      </c>
      <c r="F107" s="86">
        <f t="shared" si="14"/>
        <v>0.79187390668357971</v>
      </c>
      <c r="G107" s="190">
        <f t="shared" si="15"/>
        <v>3804.8310377911166</v>
      </c>
      <c r="H107" s="190">
        <f t="shared" si="16"/>
        <v>13845.780146521874</v>
      </c>
      <c r="I107" s="190">
        <f t="shared" si="17"/>
        <v>1153.410161287163</v>
      </c>
      <c r="J107" s="87">
        <f t="shared" si="18"/>
        <v>4197.2595769239861</v>
      </c>
      <c r="K107" s="190">
        <f t="shared" si="22"/>
        <v>725.63232502998221</v>
      </c>
      <c r="L107" s="87">
        <f t="shared" si="19"/>
        <v>2640.5760307841056</v>
      </c>
      <c r="M107" s="88">
        <f t="shared" si="23"/>
        <v>16486.356177305981</v>
      </c>
      <c r="N107" s="88">
        <f t="shared" si="24"/>
        <v>104251.35617730598</v>
      </c>
      <c r="O107" s="88">
        <f t="shared" si="25"/>
        <v>28648.352892911782</v>
      </c>
      <c r="P107" s="89">
        <f t="shared" si="20"/>
        <v>0.94062472162233901</v>
      </c>
      <c r="Q107" s="197">
        <v>2952.8936155996853</v>
      </c>
      <c r="R107" s="89">
        <f t="shared" si="26"/>
        <v>1.9006594835593534E-2</v>
      </c>
      <c r="S107" s="89">
        <f t="shared" si="26"/>
        <v>1.9251432596190713E-3</v>
      </c>
      <c r="T107" s="91">
        <v>3639</v>
      </c>
      <c r="U107" s="193">
        <v>86128</v>
      </c>
      <c r="V107" s="193">
        <v>24071.548351034096</v>
      </c>
      <c r="W107" s="199"/>
      <c r="X107" s="88">
        <v>0</v>
      </c>
      <c r="Y107" s="88">
        <f t="shared" si="27"/>
        <v>0</v>
      </c>
      <c r="Z107" s="1"/>
      <c r="AA107" s="1"/>
    </row>
    <row r="108" spans="2:27" x14ac:dyDescent="0.25">
      <c r="B108" s="85">
        <v>3014</v>
      </c>
      <c r="C108" s="85" t="s">
        <v>125</v>
      </c>
      <c r="D108" s="1">
        <v>1173332</v>
      </c>
      <c r="E108" s="85">
        <f t="shared" si="21"/>
        <v>25297.141132335819</v>
      </c>
      <c r="F108" s="86">
        <f t="shared" si="14"/>
        <v>0.83059282411073054</v>
      </c>
      <c r="G108" s="190">
        <f t="shared" si="15"/>
        <v>3097.2800764440362</v>
      </c>
      <c r="H108" s="190">
        <f t="shared" si="16"/>
        <v>143658.04450562727</v>
      </c>
      <c r="I108" s="190">
        <f t="shared" si="17"/>
        <v>740.672100501366</v>
      </c>
      <c r="J108" s="87">
        <f t="shared" si="18"/>
        <v>34353.853365454364</v>
      </c>
      <c r="K108" s="190">
        <f t="shared" si="22"/>
        <v>312.89426424418531</v>
      </c>
      <c r="L108" s="87">
        <f t="shared" si="19"/>
        <v>14512.661764173803</v>
      </c>
      <c r="M108" s="88">
        <f t="shared" si="23"/>
        <v>158170.70626980107</v>
      </c>
      <c r="N108" s="88">
        <f t="shared" si="24"/>
        <v>1331502.7062698011</v>
      </c>
      <c r="O108" s="88">
        <f t="shared" si="25"/>
        <v>28707.315473024042</v>
      </c>
      <c r="P108" s="89">
        <f t="shared" si="20"/>
        <v>0.94256066749369671</v>
      </c>
      <c r="Q108" s="197">
        <v>42105.103827629879</v>
      </c>
      <c r="R108" s="89">
        <f t="shared" si="26"/>
        <v>2.874858729570038E-2</v>
      </c>
      <c r="S108" s="89">
        <f t="shared" si="26"/>
        <v>1.1581336927737032E-2</v>
      </c>
      <c r="T108" s="91">
        <v>46382</v>
      </c>
      <c r="U108" s="193">
        <v>1140543</v>
      </c>
      <c r="V108" s="193">
        <v>25007.520610419226</v>
      </c>
      <c r="W108" s="199"/>
      <c r="X108" s="88">
        <v>0</v>
      </c>
      <c r="Y108" s="88">
        <f t="shared" si="27"/>
        <v>0</v>
      </c>
      <c r="Z108" s="1"/>
      <c r="AA108" s="1"/>
    </row>
    <row r="109" spans="2:27" x14ac:dyDescent="0.25">
      <c r="B109" s="85">
        <v>3015</v>
      </c>
      <c r="C109" s="85" t="s">
        <v>126</v>
      </c>
      <c r="D109" s="1">
        <v>91845</v>
      </c>
      <c r="E109" s="85">
        <f t="shared" si="21"/>
        <v>23634.843026248069</v>
      </c>
      <c r="F109" s="86">
        <f t="shared" si="14"/>
        <v>0.77601381570710948</v>
      </c>
      <c r="G109" s="190">
        <f t="shared" si="15"/>
        <v>4094.6589400966859</v>
      </c>
      <c r="H109" s="190">
        <f t="shared" si="16"/>
        <v>15911.844641215721</v>
      </c>
      <c r="I109" s="190">
        <f t="shared" si="17"/>
        <v>1322.4764376320784</v>
      </c>
      <c r="J109" s="87">
        <f t="shared" si="18"/>
        <v>5139.1434366382564</v>
      </c>
      <c r="K109" s="190">
        <f t="shared" si="22"/>
        <v>894.69860137489763</v>
      </c>
      <c r="L109" s="87">
        <f t="shared" si="19"/>
        <v>3476.7987649428524</v>
      </c>
      <c r="M109" s="88">
        <f t="shared" si="23"/>
        <v>19388.643406158575</v>
      </c>
      <c r="N109" s="88">
        <f t="shared" si="24"/>
        <v>111233.64340615858</v>
      </c>
      <c r="O109" s="88">
        <f t="shared" si="25"/>
        <v>28624.200567719654</v>
      </c>
      <c r="P109" s="89">
        <f t="shared" si="20"/>
        <v>0.93983171707351565</v>
      </c>
      <c r="Q109" s="197">
        <v>4940.6730256170449</v>
      </c>
      <c r="R109" s="89">
        <f t="shared" si="26"/>
        <v>1.7526561270952659E-2</v>
      </c>
      <c r="S109" s="89">
        <f t="shared" si="26"/>
        <v>7.0527932702222568E-3</v>
      </c>
      <c r="T109" s="91">
        <v>3886</v>
      </c>
      <c r="U109" s="193">
        <v>90263</v>
      </c>
      <c r="V109" s="193">
        <v>23469.31877275091</v>
      </c>
      <c r="W109" s="199"/>
      <c r="X109" s="88">
        <v>0</v>
      </c>
      <c r="Y109" s="88">
        <f t="shared" si="27"/>
        <v>0</v>
      </c>
      <c r="Z109" s="1"/>
      <c r="AA109" s="1"/>
    </row>
    <row r="110" spans="2:27" x14ac:dyDescent="0.25">
      <c r="B110" s="85">
        <v>3016</v>
      </c>
      <c r="C110" s="85" t="s">
        <v>127</v>
      </c>
      <c r="D110" s="1">
        <v>199907</v>
      </c>
      <c r="E110" s="85">
        <f t="shared" si="21"/>
        <v>23880.898339505435</v>
      </c>
      <c r="F110" s="86">
        <f t="shared" si="14"/>
        <v>0.78409266447728343</v>
      </c>
      <c r="G110" s="190">
        <f t="shared" si="15"/>
        <v>3947.0257521422664</v>
      </c>
      <c r="H110" s="190">
        <f t="shared" si="16"/>
        <v>33040.55257118291</v>
      </c>
      <c r="I110" s="190">
        <f t="shared" si="17"/>
        <v>1236.3570779920003</v>
      </c>
      <c r="J110" s="87">
        <f t="shared" si="18"/>
        <v>10349.545099871033</v>
      </c>
      <c r="K110" s="190">
        <f t="shared" si="22"/>
        <v>808.57924173481956</v>
      </c>
      <c r="L110" s="87">
        <f t="shared" si="19"/>
        <v>6768.6168325621747</v>
      </c>
      <c r="M110" s="88">
        <f t="shared" si="23"/>
        <v>39809.169403745087</v>
      </c>
      <c r="N110" s="88">
        <f t="shared" si="24"/>
        <v>239716.16940374509</v>
      </c>
      <c r="O110" s="88">
        <f t="shared" si="25"/>
        <v>28636.503333382519</v>
      </c>
      <c r="P110" s="89">
        <f t="shared" si="20"/>
        <v>0.94023565951202426</v>
      </c>
      <c r="Q110" s="197">
        <v>7855.6623127741186</v>
      </c>
      <c r="R110" s="89">
        <f t="shared" si="26"/>
        <v>1.5679221221312767E-2</v>
      </c>
      <c r="S110" s="89">
        <f t="shared" si="26"/>
        <v>8.5205694411123606E-3</v>
      </c>
      <c r="T110" s="91">
        <v>8371</v>
      </c>
      <c r="U110" s="193">
        <v>196821</v>
      </c>
      <c r="V110" s="193">
        <v>23679.138594802695</v>
      </c>
      <c r="W110" s="199"/>
      <c r="X110" s="88">
        <v>0</v>
      </c>
      <c r="Y110" s="88">
        <f t="shared" si="27"/>
        <v>0</v>
      </c>
      <c r="Z110" s="1"/>
      <c r="AA110" s="1"/>
    </row>
    <row r="111" spans="2:27" x14ac:dyDescent="0.25">
      <c r="B111" s="85">
        <v>3017</v>
      </c>
      <c r="C111" s="85" t="s">
        <v>128</v>
      </c>
      <c r="D111" s="1">
        <v>196882</v>
      </c>
      <c r="E111" s="85">
        <f t="shared" si="21"/>
        <v>23672.237585667906</v>
      </c>
      <c r="F111" s="86">
        <f t="shared" si="14"/>
        <v>0.77724160870365477</v>
      </c>
      <c r="G111" s="190">
        <f t="shared" si="15"/>
        <v>4072.2222044447835</v>
      </c>
      <c r="H111" s="190">
        <f t="shared" si="16"/>
        <v>33868.672074367263</v>
      </c>
      <c r="I111" s="190">
        <f t="shared" si="17"/>
        <v>1309.3883418351352</v>
      </c>
      <c r="J111" s="87">
        <f t="shared" si="18"/>
        <v>10890.18283904282</v>
      </c>
      <c r="K111" s="190">
        <f t="shared" si="22"/>
        <v>881.61050557795443</v>
      </c>
      <c r="L111" s="87">
        <f t="shared" si="19"/>
        <v>7332.3545748918468</v>
      </c>
      <c r="M111" s="88">
        <f t="shared" si="23"/>
        <v>41201.026649259111</v>
      </c>
      <c r="N111" s="88">
        <f t="shared" si="24"/>
        <v>238083.02664925912</v>
      </c>
      <c r="O111" s="88">
        <f t="shared" si="25"/>
        <v>28626.07029569065</v>
      </c>
      <c r="P111" s="89">
        <f t="shared" si="20"/>
        <v>0.93989310672334303</v>
      </c>
      <c r="Q111" s="197">
        <v>7672.3870571428197</v>
      </c>
      <c r="R111" s="89">
        <f t="shared" si="26"/>
        <v>4.3206570255311548E-3</v>
      </c>
      <c r="S111" s="89">
        <f t="shared" si="26"/>
        <v>-7.8275871699425431E-2</v>
      </c>
      <c r="T111" s="91">
        <v>8317</v>
      </c>
      <c r="U111" s="193">
        <v>196035</v>
      </c>
      <c r="V111" s="193">
        <v>25682.562557316913</v>
      </c>
      <c r="W111" s="199"/>
      <c r="X111" s="88">
        <v>0</v>
      </c>
      <c r="Y111" s="88">
        <f t="shared" si="27"/>
        <v>0</v>
      </c>
      <c r="Z111" s="1"/>
      <c r="AA111" s="1"/>
    </row>
    <row r="112" spans="2:27" x14ac:dyDescent="0.25">
      <c r="B112" s="85">
        <v>3018</v>
      </c>
      <c r="C112" s="85" t="s">
        <v>129</v>
      </c>
      <c r="D112" s="1">
        <v>144037</v>
      </c>
      <c r="E112" s="85">
        <f t="shared" si="21"/>
        <v>23914.494437987712</v>
      </c>
      <c r="F112" s="86">
        <f t="shared" si="14"/>
        <v>0.78519574083565613</v>
      </c>
      <c r="G112" s="190">
        <f t="shared" si="15"/>
        <v>3926.8680930528999</v>
      </c>
      <c r="H112" s="190">
        <f t="shared" si="16"/>
        <v>23651.526524457615</v>
      </c>
      <c r="I112" s="190">
        <f t="shared" si="17"/>
        <v>1224.5984435232031</v>
      </c>
      <c r="J112" s="87">
        <f t="shared" si="18"/>
        <v>7375.7564253402516</v>
      </c>
      <c r="K112" s="190">
        <f t="shared" si="22"/>
        <v>796.82060726602231</v>
      </c>
      <c r="L112" s="87">
        <f t="shared" si="19"/>
        <v>4799.2505175632523</v>
      </c>
      <c r="M112" s="88">
        <f t="shared" si="23"/>
        <v>28450.777042020869</v>
      </c>
      <c r="N112" s="88">
        <f t="shared" si="24"/>
        <v>172487.77704202087</v>
      </c>
      <c r="O112" s="88">
        <f t="shared" si="25"/>
        <v>28638.183138306638</v>
      </c>
      <c r="P112" s="89">
        <f t="shared" si="20"/>
        <v>0.94029081332994302</v>
      </c>
      <c r="Q112" s="197">
        <v>6133.5363827306901</v>
      </c>
      <c r="R112" s="89">
        <f t="shared" si="26"/>
        <v>1.2982537572701507E-2</v>
      </c>
      <c r="S112" s="89">
        <f t="shared" si="26"/>
        <v>-5.5178906413109168E-3</v>
      </c>
      <c r="T112" s="91">
        <v>6023</v>
      </c>
      <c r="U112" s="193">
        <v>142191</v>
      </c>
      <c r="V112" s="193">
        <v>24047.184170471839</v>
      </c>
      <c r="W112" s="199"/>
      <c r="X112" s="88">
        <v>0</v>
      </c>
      <c r="Y112" s="88">
        <f t="shared" si="27"/>
        <v>0</v>
      </c>
      <c r="Z112" s="1"/>
      <c r="AA112" s="1"/>
    </row>
    <row r="113" spans="2:27" x14ac:dyDescent="0.25">
      <c r="B113" s="85">
        <v>3019</v>
      </c>
      <c r="C113" s="85" t="s">
        <v>130</v>
      </c>
      <c r="D113" s="1">
        <v>533764</v>
      </c>
      <c r="E113" s="85">
        <f t="shared" si="21"/>
        <v>27961.862852951963</v>
      </c>
      <c r="F113" s="86">
        <f t="shared" si="14"/>
        <v>0.91808487421304985</v>
      </c>
      <c r="G113" s="190">
        <f t="shared" si="15"/>
        <v>1498.4470440743498</v>
      </c>
      <c r="H113" s="190">
        <f t="shared" si="16"/>
        <v>28603.855624335261</v>
      </c>
      <c r="I113" s="190">
        <f t="shared" si="17"/>
        <v>0</v>
      </c>
      <c r="J113" s="87">
        <f t="shared" si="18"/>
        <v>0</v>
      </c>
      <c r="K113" s="190">
        <f t="shared" si="22"/>
        <v>-427.7778362571807</v>
      </c>
      <c r="L113" s="87">
        <f t="shared" si="19"/>
        <v>-8165.8511163133226</v>
      </c>
      <c r="M113" s="88">
        <f t="shared" si="23"/>
        <v>20438.004508021939</v>
      </c>
      <c r="N113" s="88">
        <f t="shared" si="24"/>
        <v>554202.00450802199</v>
      </c>
      <c r="O113" s="88">
        <f t="shared" si="25"/>
        <v>29032.532060769132</v>
      </c>
      <c r="P113" s="89">
        <f t="shared" si="20"/>
        <v>0.95323865528092411</v>
      </c>
      <c r="Q113" s="197">
        <v>2050.9449415959134</v>
      </c>
      <c r="R113" s="89">
        <f t="shared" si="26"/>
        <v>-5.9612823927071594E-3</v>
      </c>
      <c r="S113" s="89">
        <f t="shared" si="26"/>
        <v>-2.6270104220296051E-2</v>
      </c>
      <c r="T113" s="91">
        <v>19089</v>
      </c>
      <c r="U113" s="193">
        <v>536965</v>
      </c>
      <c r="V113" s="193">
        <v>28716.241510241191</v>
      </c>
      <c r="W113" s="199"/>
      <c r="X113" s="88">
        <v>0</v>
      </c>
      <c r="Y113" s="88">
        <f t="shared" si="27"/>
        <v>0</v>
      </c>
      <c r="Z113" s="1"/>
      <c r="AA113" s="1"/>
    </row>
    <row r="114" spans="2:27" x14ac:dyDescent="0.25">
      <c r="B114" s="85">
        <v>3020</v>
      </c>
      <c r="C114" s="85" t="s">
        <v>131</v>
      </c>
      <c r="D114" s="1">
        <v>2054101</v>
      </c>
      <c r="E114" s="85">
        <f t="shared" si="21"/>
        <v>33000.25704875894</v>
      </c>
      <c r="F114" s="86">
        <f t="shared" si="14"/>
        <v>1.0835128189039691</v>
      </c>
      <c r="G114" s="190">
        <f t="shared" si="15"/>
        <v>-1524.5894734098365</v>
      </c>
      <c r="H114" s="190">
        <f t="shared" si="16"/>
        <v>-94898.071772395269</v>
      </c>
      <c r="I114" s="190">
        <f t="shared" si="17"/>
        <v>0</v>
      </c>
      <c r="J114" s="87">
        <f t="shared" si="18"/>
        <v>0</v>
      </c>
      <c r="K114" s="190">
        <f t="shared" si="22"/>
        <v>-427.7778362571807</v>
      </c>
      <c r="L114" s="87">
        <f t="shared" si="19"/>
        <v>-26627.031417828213</v>
      </c>
      <c r="M114" s="88">
        <f t="shared" si="23"/>
        <v>-121525.10319022348</v>
      </c>
      <c r="N114" s="88">
        <f t="shared" si="24"/>
        <v>1932575.8968097765</v>
      </c>
      <c r="O114" s="88">
        <f t="shared" si="25"/>
        <v>31047.889739091923</v>
      </c>
      <c r="P114" s="89">
        <f t="shared" si="20"/>
        <v>1.0194098331572918</v>
      </c>
      <c r="Q114" s="197">
        <v>-29864.662376780485</v>
      </c>
      <c r="R114" s="92">
        <f t="shared" si="26"/>
        <v>3.0990035429043026E-3</v>
      </c>
      <c r="S114" s="93">
        <f t="shared" si="26"/>
        <v>-1.6448897353513667E-2</v>
      </c>
      <c r="T114" s="91">
        <v>62245</v>
      </c>
      <c r="U114" s="193">
        <v>2047755</v>
      </c>
      <c r="V114" s="193">
        <v>33552.15296893433</v>
      </c>
      <c r="W114" s="199"/>
      <c r="X114" s="88">
        <v>0</v>
      </c>
      <c r="Y114" s="88">
        <f t="shared" si="27"/>
        <v>0</v>
      </c>
      <c r="Z114" s="1"/>
      <c r="AA114" s="1"/>
    </row>
    <row r="115" spans="2:27" x14ac:dyDescent="0.25">
      <c r="B115" s="85">
        <v>3021</v>
      </c>
      <c r="C115" s="85" t="s">
        <v>132</v>
      </c>
      <c r="D115" s="1">
        <v>586204</v>
      </c>
      <c r="E115" s="85">
        <f t="shared" si="21"/>
        <v>27456.861826697892</v>
      </c>
      <c r="F115" s="86">
        <f t="shared" si="14"/>
        <v>0.90150394017070357</v>
      </c>
      <c r="G115" s="190">
        <f t="shared" si="15"/>
        <v>1801.4476598267922</v>
      </c>
      <c r="H115" s="190">
        <f t="shared" si="16"/>
        <v>38460.907537302017</v>
      </c>
      <c r="I115" s="190">
        <f t="shared" si="17"/>
        <v>0</v>
      </c>
      <c r="J115" s="87">
        <f t="shared" si="18"/>
        <v>0</v>
      </c>
      <c r="K115" s="190">
        <f t="shared" si="22"/>
        <v>-427.7778362571807</v>
      </c>
      <c r="L115" s="87">
        <f t="shared" si="19"/>
        <v>-9133.0568040908074</v>
      </c>
      <c r="M115" s="88">
        <f t="shared" si="23"/>
        <v>29327.850733211209</v>
      </c>
      <c r="N115" s="88">
        <f t="shared" si="24"/>
        <v>615531.85073321126</v>
      </c>
      <c r="O115" s="88">
        <f t="shared" si="25"/>
        <v>28830.531650267505</v>
      </c>
      <c r="P115" s="89">
        <f t="shared" si="20"/>
        <v>0.94660628166398564</v>
      </c>
      <c r="Q115" s="197">
        <v>2705.0933156708597</v>
      </c>
      <c r="R115" s="92">
        <f t="shared" si="26"/>
        <v>1.9774301236698402E-2</v>
      </c>
      <c r="S115" s="93">
        <f t="shared" si="26"/>
        <v>-7.4515231991291557E-3</v>
      </c>
      <c r="T115" s="91">
        <v>21350</v>
      </c>
      <c r="U115" s="193">
        <v>574837</v>
      </c>
      <c r="V115" s="193">
        <v>27662.993262752647</v>
      </c>
      <c r="W115" s="199"/>
      <c r="X115" s="88">
        <v>0</v>
      </c>
      <c r="Y115" s="88">
        <f t="shared" si="27"/>
        <v>0</v>
      </c>
      <c r="Z115" s="1"/>
      <c r="AA115" s="1"/>
    </row>
    <row r="116" spans="2:27" x14ac:dyDescent="0.25">
      <c r="B116" s="85">
        <v>3022</v>
      </c>
      <c r="C116" s="85" t="s">
        <v>133</v>
      </c>
      <c r="D116" s="1">
        <v>595908</v>
      </c>
      <c r="E116" s="85">
        <f t="shared" si="21"/>
        <v>36999.130758723462</v>
      </c>
      <c r="F116" s="86">
        <f t="shared" si="14"/>
        <v>1.2148097030319545</v>
      </c>
      <c r="G116" s="190">
        <f t="shared" si="15"/>
        <v>-3923.9136993885495</v>
      </c>
      <c r="H116" s="190">
        <f t="shared" si="16"/>
        <v>-63198.554042351978</v>
      </c>
      <c r="I116" s="190">
        <f t="shared" si="17"/>
        <v>0</v>
      </c>
      <c r="J116" s="87">
        <f t="shared" si="18"/>
        <v>0</v>
      </c>
      <c r="K116" s="190">
        <f t="shared" si="22"/>
        <v>-427.7778362571807</v>
      </c>
      <c r="L116" s="87">
        <f t="shared" si="19"/>
        <v>-6889.7898307581527</v>
      </c>
      <c r="M116" s="88">
        <f t="shared" si="23"/>
        <v>-70088.343873110134</v>
      </c>
      <c r="N116" s="88">
        <f t="shared" si="24"/>
        <v>525819.65612688987</v>
      </c>
      <c r="O116" s="88">
        <f t="shared" si="25"/>
        <v>32647.439223077727</v>
      </c>
      <c r="P116" s="89">
        <f t="shared" si="20"/>
        <v>1.0719285868084856</v>
      </c>
      <c r="Q116" s="197">
        <v>-18804.206735326996</v>
      </c>
      <c r="R116" s="92">
        <f t="shared" si="26"/>
        <v>3.8763019977864142E-3</v>
      </c>
      <c r="S116" s="92">
        <f t="shared" si="26"/>
        <v>2.5050565834098238E-3</v>
      </c>
      <c r="T116" s="91">
        <v>16106</v>
      </c>
      <c r="U116" s="193">
        <v>593607</v>
      </c>
      <c r="V116" s="193">
        <v>36906.677443422035</v>
      </c>
      <c r="W116" s="199"/>
      <c r="X116" s="88">
        <v>0</v>
      </c>
      <c r="Y116" s="88">
        <f t="shared" si="27"/>
        <v>0</v>
      </c>
      <c r="Z116" s="1"/>
      <c r="AA116" s="1"/>
    </row>
    <row r="117" spans="2:27" x14ac:dyDescent="0.25">
      <c r="B117" s="85">
        <v>3023</v>
      </c>
      <c r="C117" s="85" t="s">
        <v>134</v>
      </c>
      <c r="D117" s="1">
        <v>641899</v>
      </c>
      <c r="E117" s="85">
        <f t="shared" si="21"/>
        <v>31586.408818029722</v>
      </c>
      <c r="F117" s="86">
        <f t="shared" si="14"/>
        <v>1.0370912810439354</v>
      </c>
      <c r="G117" s="190">
        <f t="shared" si="15"/>
        <v>-676.28053497230576</v>
      </c>
      <c r="H117" s="190">
        <f t="shared" si="16"/>
        <v>-13743.373031707197</v>
      </c>
      <c r="I117" s="190">
        <f t="shared" si="17"/>
        <v>0</v>
      </c>
      <c r="J117" s="87">
        <f t="shared" si="18"/>
        <v>0</v>
      </c>
      <c r="K117" s="190">
        <f t="shared" si="22"/>
        <v>-427.7778362571807</v>
      </c>
      <c r="L117" s="87">
        <f t="shared" si="19"/>
        <v>-8693.3011884184252</v>
      </c>
      <c r="M117" s="88">
        <f t="shared" si="23"/>
        <v>-22436.67422012562</v>
      </c>
      <c r="N117" s="88">
        <f t="shared" si="24"/>
        <v>619462.32577987434</v>
      </c>
      <c r="O117" s="88">
        <f t="shared" si="25"/>
        <v>30482.350446800232</v>
      </c>
      <c r="P117" s="89">
        <f t="shared" si="20"/>
        <v>1.0008412180132782</v>
      </c>
      <c r="Q117" s="197">
        <v>-5582.3096284188323</v>
      </c>
      <c r="R117" s="92">
        <f t="shared" si="26"/>
        <v>8.4474692155180817E-3</v>
      </c>
      <c r="S117" s="92">
        <f t="shared" si="26"/>
        <v>-1.0558306825695576E-2</v>
      </c>
      <c r="T117" s="91">
        <v>20322</v>
      </c>
      <c r="U117" s="193">
        <v>636522</v>
      </c>
      <c r="V117" s="193">
        <v>31923.466573047797</v>
      </c>
      <c r="W117" s="199"/>
      <c r="X117" s="88">
        <v>0</v>
      </c>
      <c r="Y117" s="88">
        <f t="shared" si="27"/>
        <v>0</v>
      </c>
      <c r="Z117" s="1"/>
      <c r="AA117" s="1"/>
    </row>
    <row r="118" spans="2:27" x14ac:dyDescent="0.25">
      <c r="B118" s="85">
        <v>3024</v>
      </c>
      <c r="C118" s="85" t="s">
        <v>135</v>
      </c>
      <c r="D118" s="1">
        <v>6738582</v>
      </c>
      <c r="E118" s="85">
        <f t="shared" si="21"/>
        <v>51885.535211050708</v>
      </c>
      <c r="F118" s="86">
        <f t="shared" si="14"/>
        <v>1.7035819579769287</v>
      </c>
      <c r="G118" s="190">
        <f t="shared" si="15"/>
        <v>-12855.756370784897</v>
      </c>
      <c r="H118" s="190">
        <f t="shared" si="16"/>
        <v>-1669628.5028993178</v>
      </c>
      <c r="I118" s="190">
        <f t="shared" si="17"/>
        <v>0</v>
      </c>
      <c r="J118" s="87">
        <f t="shared" si="18"/>
        <v>0</v>
      </c>
      <c r="K118" s="190">
        <f t="shared" si="22"/>
        <v>-427.7778362571807</v>
      </c>
      <c r="L118" s="87">
        <f t="shared" si="19"/>
        <v>-55557.21870606509</v>
      </c>
      <c r="M118" s="88">
        <f t="shared" si="23"/>
        <v>-1725185.7216053829</v>
      </c>
      <c r="N118" s="88">
        <f t="shared" si="24"/>
        <v>5013396.2783946171</v>
      </c>
      <c r="O118" s="88">
        <f t="shared" si="25"/>
        <v>38602.001004008634</v>
      </c>
      <c r="P118" s="89">
        <f t="shared" si="20"/>
        <v>1.2674374887864757</v>
      </c>
      <c r="Q118" s="197">
        <v>-358966.3533058397</v>
      </c>
      <c r="R118" s="92">
        <f t="shared" si="26"/>
        <v>-6.4864726194778181E-3</v>
      </c>
      <c r="S118" s="92">
        <f t="shared" si="26"/>
        <v>-1.3310117586318117E-2</v>
      </c>
      <c r="T118" s="91">
        <v>129874</v>
      </c>
      <c r="U118" s="193">
        <v>6782577</v>
      </c>
      <c r="V118" s="193">
        <v>52585.453784248959</v>
      </c>
      <c r="W118" s="199"/>
      <c r="X118" s="88">
        <v>0</v>
      </c>
      <c r="Y118" s="88">
        <f t="shared" si="27"/>
        <v>0</v>
      </c>
      <c r="Z118" s="1"/>
      <c r="AA118" s="1"/>
    </row>
    <row r="119" spans="2:27" x14ac:dyDescent="0.25">
      <c r="B119" s="85">
        <v>3025</v>
      </c>
      <c r="C119" s="85" t="s">
        <v>136</v>
      </c>
      <c r="D119" s="1">
        <v>4041319</v>
      </c>
      <c r="E119" s="85">
        <f t="shared" si="21"/>
        <v>41329.041560991573</v>
      </c>
      <c r="F119" s="86">
        <f t="shared" si="14"/>
        <v>1.3569756822858858</v>
      </c>
      <c r="G119" s="190">
        <f t="shared" si="15"/>
        <v>-6521.860180749416</v>
      </c>
      <c r="H119" s="190">
        <f t="shared" si="16"/>
        <v>-637733.57591440098</v>
      </c>
      <c r="I119" s="190">
        <f t="shared" si="17"/>
        <v>0</v>
      </c>
      <c r="J119" s="87">
        <f t="shared" si="18"/>
        <v>0</v>
      </c>
      <c r="K119" s="190">
        <f t="shared" si="22"/>
        <v>-427.7778362571807</v>
      </c>
      <c r="L119" s="87">
        <f t="shared" si="19"/>
        <v>-41829.827940572155</v>
      </c>
      <c r="M119" s="88">
        <f t="shared" si="23"/>
        <v>-679563.40385497315</v>
      </c>
      <c r="N119" s="88">
        <f t="shared" si="24"/>
        <v>3361755.5961450269</v>
      </c>
      <c r="O119" s="88">
        <f t="shared" si="25"/>
        <v>34379.403543984976</v>
      </c>
      <c r="P119" s="89">
        <f t="shared" si="20"/>
        <v>1.1287949785100584</v>
      </c>
      <c r="Q119" s="197">
        <v>-146535.61871397053</v>
      </c>
      <c r="R119" s="92">
        <f t="shared" si="26"/>
        <v>1.0287823055343204E-2</v>
      </c>
      <c r="S119" s="92">
        <f t="shared" si="26"/>
        <v>-7.2349633708805056E-3</v>
      </c>
      <c r="T119" s="91">
        <v>97784</v>
      </c>
      <c r="U119" s="193">
        <v>4000166</v>
      </c>
      <c r="V119" s="193">
        <v>41630.234784780616</v>
      </c>
      <c r="W119" s="199"/>
      <c r="X119" s="88">
        <v>0</v>
      </c>
      <c r="Y119" s="88">
        <f t="shared" si="27"/>
        <v>0</v>
      </c>
      <c r="Z119" s="1"/>
      <c r="AA119" s="1"/>
    </row>
    <row r="120" spans="2:27" x14ac:dyDescent="0.25">
      <c r="B120" s="85">
        <v>3026</v>
      </c>
      <c r="C120" s="85" t="s">
        <v>137</v>
      </c>
      <c r="D120" s="1">
        <v>418726</v>
      </c>
      <c r="E120" s="85">
        <f t="shared" si="21"/>
        <v>23333.853441069936</v>
      </c>
      <c r="F120" s="86">
        <f t="shared" si="14"/>
        <v>0.76613128438575551</v>
      </c>
      <c r="G120" s="190">
        <f t="shared" si="15"/>
        <v>4275.2526912035655</v>
      </c>
      <c r="H120" s="190">
        <f t="shared" si="16"/>
        <v>76719.409543647984</v>
      </c>
      <c r="I120" s="190">
        <f t="shared" si="17"/>
        <v>1427.822792444425</v>
      </c>
      <c r="J120" s="87">
        <f t="shared" si="18"/>
        <v>25622.280010415208</v>
      </c>
      <c r="K120" s="190">
        <f t="shared" si="22"/>
        <v>1000.0449561872442</v>
      </c>
      <c r="L120" s="87">
        <f t="shared" si="19"/>
        <v>17945.806738780095</v>
      </c>
      <c r="M120" s="88">
        <f t="shared" si="23"/>
        <v>94665.216282428082</v>
      </c>
      <c r="N120" s="88">
        <f t="shared" si="24"/>
        <v>513391.21628242807</v>
      </c>
      <c r="O120" s="88">
        <f t="shared" si="25"/>
        <v>28609.151088460745</v>
      </c>
      <c r="P120" s="89">
        <f t="shared" si="20"/>
        <v>0.93933759050744781</v>
      </c>
      <c r="Q120" s="197">
        <v>21321.995598223861</v>
      </c>
      <c r="R120" s="92">
        <f t="shared" si="26"/>
        <v>-2.5607371111550474E-3</v>
      </c>
      <c r="S120" s="92">
        <f t="shared" si="26"/>
        <v>-1.3177114888350284E-2</v>
      </c>
      <c r="T120" s="91">
        <v>17945</v>
      </c>
      <c r="U120" s="193">
        <v>419801</v>
      </c>
      <c r="V120" s="193">
        <v>23645.43201532049</v>
      </c>
      <c r="W120" s="199"/>
      <c r="X120" s="88">
        <v>0</v>
      </c>
      <c r="Y120" s="88">
        <f t="shared" si="27"/>
        <v>0</v>
      </c>
      <c r="Z120" s="1"/>
      <c r="AA120" s="1"/>
    </row>
    <row r="121" spans="2:27" x14ac:dyDescent="0.25">
      <c r="B121" s="85">
        <v>3027</v>
      </c>
      <c r="C121" s="85" t="s">
        <v>138</v>
      </c>
      <c r="D121" s="1">
        <v>569396</v>
      </c>
      <c r="E121" s="85">
        <f t="shared" si="21"/>
        <v>29024.161484351105</v>
      </c>
      <c r="F121" s="86">
        <f t="shared" si="14"/>
        <v>0.95296382024442328</v>
      </c>
      <c r="G121" s="190">
        <f t="shared" si="15"/>
        <v>861.06786523486437</v>
      </c>
      <c r="H121" s="190">
        <f t="shared" si="16"/>
        <v>16892.429380177568</v>
      </c>
      <c r="I121" s="190">
        <f t="shared" si="17"/>
        <v>0</v>
      </c>
      <c r="J121" s="87">
        <f t="shared" si="18"/>
        <v>0</v>
      </c>
      <c r="K121" s="190">
        <f t="shared" si="22"/>
        <v>-427.7778362571807</v>
      </c>
      <c r="L121" s="87">
        <f t="shared" si="19"/>
        <v>-8392.1455916933719</v>
      </c>
      <c r="M121" s="88">
        <f t="shared" si="23"/>
        <v>8500.2837884841956</v>
      </c>
      <c r="N121" s="88">
        <f t="shared" si="24"/>
        <v>577896.28378848417</v>
      </c>
      <c r="O121" s="88">
        <f t="shared" si="25"/>
        <v>29457.45151332879</v>
      </c>
      <c r="P121" s="89">
        <f t="shared" si="20"/>
        <v>0.96719023369347346</v>
      </c>
      <c r="Q121" s="197">
        <v>-89.362655758299297</v>
      </c>
      <c r="R121" s="92">
        <f t="shared" si="26"/>
        <v>1.1951922171215506E-2</v>
      </c>
      <c r="S121" s="92">
        <f t="shared" si="26"/>
        <v>-1.8688277735487653E-2</v>
      </c>
      <c r="T121" s="91">
        <v>19618</v>
      </c>
      <c r="U121" s="193">
        <v>562671</v>
      </c>
      <c r="V121" s="193">
        <v>29576.902859545837</v>
      </c>
      <c r="W121" s="199"/>
      <c r="X121" s="88">
        <v>0</v>
      </c>
      <c r="Y121" s="88">
        <f t="shared" si="27"/>
        <v>0</v>
      </c>
      <c r="Z121" s="1"/>
      <c r="AA121" s="1"/>
    </row>
    <row r="122" spans="2:27" x14ac:dyDescent="0.25">
      <c r="B122" s="85">
        <v>3028</v>
      </c>
      <c r="C122" s="85" t="s">
        <v>139</v>
      </c>
      <c r="D122" s="1">
        <v>278483</v>
      </c>
      <c r="E122" s="85">
        <f t="shared" si="21"/>
        <v>24445.488061797754</v>
      </c>
      <c r="F122" s="86">
        <f t="shared" si="14"/>
        <v>0.80263010194697626</v>
      </c>
      <c r="G122" s="190">
        <f t="shared" si="15"/>
        <v>3608.2719187668749</v>
      </c>
      <c r="H122" s="190">
        <f t="shared" si="16"/>
        <v>41105.433698592235</v>
      </c>
      <c r="I122" s="190">
        <f t="shared" si="17"/>
        <v>1038.7506751896885</v>
      </c>
      <c r="J122" s="87">
        <f t="shared" si="18"/>
        <v>11833.447691760932</v>
      </c>
      <c r="K122" s="190">
        <f t="shared" si="22"/>
        <v>610.97283893250778</v>
      </c>
      <c r="L122" s="87">
        <f t="shared" si="19"/>
        <v>6960.2025811191288</v>
      </c>
      <c r="M122" s="88">
        <f t="shared" si="23"/>
        <v>48065.636279711362</v>
      </c>
      <c r="N122" s="88">
        <f t="shared" si="24"/>
        <v>326548.63627971138</v>
      </c>
      <c r="O122" s="88">
        <f t="shared" si="25"/>
        <v>28664.732819497134</v>
      </c>
      <c r="P122" s="89">
        <f t="shared" si="20"/>
        <v>0.94116253138550876</v>
      </c>
      <c r="Q122" s="197">
        <v>10288.283558370851</v>
      </c>
      <c r="R122" s="92">
        <f t="shared" si="26"/>
        <v>-4.1766344479368927E-3</v>
      </c>
      <c r="S122" s="92">
        <f t="shared" si="26"/>
        <v>-1.667687507942783E-2</v>
      </c>
      <c r="T122" s="91">
        <v>11392</v>
      </c>
      <c r="U122" s="193">
        <v>279651</v>
      </c>
      <c r="V122" s="193">
        <v>24860.076451240111</v>
      </c>
      <c r="W122" s="199"/>
      <c r="X122" s="88">
        <v>0</v>
      </c>
      <c r="Y122" s="88">
        <f t="shared" si="27"/>
        <v>0</v>
      </c>
      <c r="Z122" s="1"/>
      <c r="AA122" s="1"/>
    </row>
    <row r="123" spans="2:27" x14ac:dyDescent="0.25">
      <c r="B123" s="85">
        <v>3029</v>
      </c>
      <c r="C123" s="85" t="s">
        <v>140</v>
      </c>
      <c r="D123" s="1">
        <v>1381827</v>
      </c>
      <c r="E123" s="85">
        <f t="shared" si="21"/>
        <v>29528.110776331814</v>
      </c>
      <c r="F123" s="86">
        <f t="shared" si="14"/>
        <v>0.96951022220522898</v>
      </c>
      <c r="G123" s="190">
        <f t="shared" si="15"/>
        <v>558.69829004643907</v>
      </c>
      <c r="H123" s="190">
        <f t="shared" si="16"/>
        <v>26145.403879303209</v>
      </c>
      <c r="I123" s="190">
        <f t="shared" si="17"/>
        <v>0</v>
      </c>
      <c r="J123" s="87">
        <f t="shared" si="18"/>
        <v>0</v>
      </c>
      <c r="K123" s="190">
        <f t="shared" si="22"/>
        <v>-427.7778362571807</v>
      </c>
      <c r="L123" s="87">
        <f t="shared" si="19"/>
        <v>-20018.719403327286</v>
      </c>
      <c r="M123" s="88">
        <f t="shared" si="23"/>
        <v>6126.6844759759224</v>
      </c>
      <c r="N123" s="88">
        <f t="shared" si="24"/>
        <v>1387953.6844759758</v>
      </c>
      <c r="O123" s="88">
        <f t="shared" si="25"/>
        <v>29659.031230121072</v>
      </c>
      <c r="P123" s="89">
        <f t="shared" si="20"/>
        <v>0.97380879447779567</v>
      </c>
      <c r="Q123" s="197">
        <v>-1452.1236926047823</v>
      </c>
      <c r="R123" s="92">
        <f t="shared" si="26"/>
        <v>1.9032181702468769E-2</v>
      </c>
      <c r="S123" s="92">
        <f t="shared" si="26"/>
        <v>-2.6783655002918221E-2</v>
      </c>
      <c r="T123" s="91">
        <v>46797</v>
      </c>
      <c r="U123" s="193">
        <v>1356019</v>
      </c>
      <c r="V123" s="193">
        <v>30340.746873112119</v>
      </c>
      <c r="W123" s="199"/>
      <c r="X123" s="88">
        <v>0</v>
      </c>
      <c r="Y123" s="88">
        <f t="shared" si="27"/>
        <v>0</v>
      </c>
      <c r="Z123" s="1"/>
      <c r="AA123" s="1"/>
    </row>
    <row r="124" spans="2:27" x14ac:dyDescent="0.25">
      <c r="B124" s="85">
        <v>3030</v>
      </c>
      <c r="C124" s="85" t="s">
        <v>141</v>
      </c>
      <c r="D124" s="1">
        <v>2695117</v>
      </c>
      <c r="E124" s="85">
        <f t="shared" si="21"/>
        <v>29450.0027317926</v>
      </c>
      <c r="F124" s="86">
        <f t="shared" si="14"/>
        <v>0.96694566437791518</v>
      </c>
      <c r="G124" s="190">
        <f t="shared" si="15"/>
        <v>605.56311676996768</v>
      </c>
      <c r="H124" s="190">
        <f t="shared" si="16"/>
        <v>55418.108631203591</v>
      </c>
      <c r="I124" s="190">
        <f t="shared" si="17"/>
        <v>0</v>
      </c>
      <c r="J124" s="87">
        <f t="shared" si="18"/>
        <v>0</v>
      </c>
      <c r="K124" s="190">
        <f t="shared" si="22"/>
        <v>-427.7778362571807</v>
      </c>
      <c r="L124" s="87">
        <f t="shared" si="19"/>
        <v>-39148.088685075891</v>
      </c>
      <c r="M124" s="88">
        <f t="shared" si="23"/>
        <v>16270.019946127701</v>
      </c>
      <c r="N124" s="88">
        <f t="shared" si="24"/>
        <v>2711387.0199461277</v>
      </c>
      <c r="O124" s="88">
        <f t="shared" si="25"/>
        <v>29627.788012305387</v>
      </c>
      <c r="P124" s="89">
        <f t="shared" si="20"/>
        <v>0.9727829713468702</v>
      </c>
      <c r="Q124" s="197">
        <v>-864.6196065714721</v>
      </c>
      <c r="R124" s="92">
        <f t="shared" si="26"/>
        <v>2.4389678401215684E-2</v>
      </c>
      <c r="S124" s="92">
        <f t="shared" si="26"/>
        <v>-2.6990286056241394E-3</v>
      </c>
      <c r="T124" s="91">
        <v>91515</v>
      </c>
      <c r="U124" s="193">
        <v>2630949</v>
      </c>
      <c r="V124" s="193">
        <v>29529.704248274313</v>
      </c>
      <c r="W124" s="199"/>
      <c r="X124" s="88">
        <v>0</v>
      </c>
      <c r="Y124" s="88">
        <f t="shared" si="27"/>
        <v>0</v>
      </c>
      <c r="Z124" s="1"/>
      <c r="AA124" s="1"/>
    </row>
    <row r="125" spans="2:27" x14ac:dyDescent="0.25">
      <c r="B125" s="85">
        <v>3031</v>
      </c>
      <c r="C125" s="85" t="s">
        <v>142</v>
      </c>
      <c r="D125" s="1">
        <v>788468</v>
      </c>
      <c r="E125" s="85">
        <f t="shared" si="21"/>
        <v>30993.238993710689</v>
      </c>
      <c r="F125" s="86">
        <f t="shared" si="14"/>
        <v>1.0176154597651175</v>
      </c>
      <c r="G125" s="190">
        <f t="shared" si="15"/>
        <v>-320.37864038088588</v>
      </c>
      <c r="H125" s="190">
        <f t="shared" si="16"/>
        <v>-8150.432611289737</v>
      </c>
      <c r="I125" s="190">
        <f t="shared" si="17"/>
        <v>0</v>
      </c>
      <c r="J125" s="87">
        <f t="shared" si="18"/>
        <v>0</v>
      </c>
      <c r="K125" s="190">
        <f t="shared" si="22"/>
        <v>-427.7778362571807</v>
      </c>
      <c r="L125" s="87">
        <f t="shared" si="19"/>
        <v>-10882.668154382678</v>
      </c>
      <c r="M125" s="88">
        <f t="shared" si="23"/>
        <v>-19033.100765672414</v>
      </c>
      <c r="N125" s="88">
        <f t="shared" si="24"/>
        <v>769434.8992343276</v>
      </c>
      <c r="O125" s="88">
        <f t="shared" si="25"/>
        <v>30245.082517072624</v>
      </c>
      <c r="P125" s="89">
        <f t="shared" si="20"/>
        <v>0.99305088950175113</v>
      </c>
      <c r="Q125" s="197">
        <v>-3366.8383302319835</v>
      </c>
      <c r="R125" s="92">
        <f t="shared" si="26"/>
        <v>1.678898289893984E-2</v>
      </c>
      <c r="S125" s="92">
        <f t="shared" si="26"/>
        <v>-2.9153004567669463E-3</v>
      </c>
      <c r="T125" s="91">
        <v>25440</v>
      </c>
      <c r="U125" s="193">
        <v>775449</v>
      </c>
      <c r="V125" s="193">
        <v>31083.857778490401</v>
      </c>
      <c r="W125" s="199"/>
      <c r="X125" s="88">
        <v>0</v>
      </c>
      <c r="Y125" s="88">
        <f t="shared" si="27"/>
        <v>0</v>
      </c>
      <c r="Z125" s="1"/>
    </row>
    <row r="126" spans="2:27" x14ac:dyDescent="0.25">
      <c r="B126" s="85">
        <v>3032</v>
      </c>
      <c r="C126" s="85" t="s">
        <v>143</v>
      </c>
      <c r="D126" s="1">
        <v>235968</v>
      </c>
      <c r="E126" s="85">
        <f t="shared" si="21"/>
        <v>32390.940288263559</v>
      </c>
      <c r="F126" s="86">
        <f t="shared" si="14"/>
        <v>1.0635068377446613</v>
      </c>
      <c r="G126" s="190">
        <f t="shared" si="15"/>
        <v>-1158.9994171126075</v>
      </c>
      <c r="H126" s="190">
        <f t="shared" si="16"/>
        <v>-8443.3107536653442</v>
      </c>
      <c r="I126" s="190">
        <f t="shared" si="17"/>
        <v>0</v>
      </c>
      <c r="J126" s="87">
        <f t="shared" si="18"/>
        <v>0</v>
      </c>
      <c r="K126" s="190">
        <f t="shared" si="22"/>
        <v>-427.7778362571807</v>
      </c>
      <c r="L126" s="87">
        <f t="shared" si="19"/>
        <v>-3116.3615371335613</v>
      </c>
      <c r="M126" s="88">
        <f t="shared" si="23"/>
        <v>-11559.672290798906</v>
      </c>
      <c r="N126" s="88">
        <f t="shared" si="24"/>
        <v>224408.32770920108</v>
      </c>
      <c r="O126" s="88">
        <f t="shared" si="25"/>
        <v>30804.163034893765</v>
      </c>
      <c r="P126" s="89">
        <f t="shared" si="20"/>
        <v>1.0114074406935685</v>
      </c>
      <c r="Q126" s="197">
        <v>-3897.3248520338257</v>
      </c>
      <c r="R126" s="92">
        <f t="shared" si="26"/>
        <v>5.7346417529237803E-2</v>
      </c>
      <c r="S126" s="92">
        <f t="shared" si="26"/>
        <v>1.4384915869848075E-2</v>
      </c>
      <c r="T126" s="91">
        <v>7285</v>
      </c>
      <c r="U126" s="193">
        <v>223170</v>
      </c>
      <c r="V126" s="193">
        <v>31931.606810702535</v>
      </c>
      <c r="W126" s="199"/>
      <c r="X126" s="88">
        <v>0</v>
      </c>
      <c r="Y126" s="88">
        <f t="shared" si="27"/>
        <v>0</v>
      </c>
      <c r="Z126" s="1"/>
    </row>
    <row r="127" spans="2:27" x14ac:dyDescent="0.25">
      <c r="B127" s="85">
        <v>3033</v>
      </c>
      <c r="C127" s="85" t="s">
        <v>144</v>
      </c>
      <c r="D127" s="1">
        <v>1146762</v>
      </c>
      <c r="E127" s="85">
        <f t="shared" si="21"/>
        <v>26752.251201418374</v>
      </c>
      <c r="F127" s="86">
        <f t="shared" si="14"/>
        <v>0.87836913113881421</v>
      </c>
      <c r="G127" s="190">
        <f t="shared" si="15"/>
        <v>2224.214034994503</v>
      </c>
      <c r="H127" s="190">
        <f t="shared" si="16"/>
        <v>95343.158824074359</v>
      </c>
      <c r="I127" s="190">
        <f t="shared" si="17"/>
        <v>231.3835763224717</v>
      </c>
      <c r="J127" s="87">
        <f t="shared" si="18"/>
        <v>9918.4883826390706</v>
      </c>
      <c r="K127" s="190">
        <f t="shared" si="22"/>
        <v>-196.394259934709</v>
      </c>
      <c r="L127" s="87">
        <f t="shared" si="19"/>
        <v>-8418.6363463612361</v>
      </c>
      <c r="M127" s="88">
        <f t="shared" si="23"/>
        <v>86924.522477713122</v>
      </c>
      <c r="N127" s="88">
        <f t="shared" si="24"/>
        <v>1233686.5224777132</v>
      </c>
      <c r="O127" s="88">
        <f t="shared" si="25"/>
        <v>28780.070976478168</v>
      </c>
      <c r="P127" s="89">
        <f t="shared" si="20"/>
        <v>0.94494948284510083</v>
      </c>
      <c r="Q127" s="197">
        <v>15393.226072079226</v>
      </c>
      <c r="R127" s="92">
        <f t="shared" si="26"/>
        <v>1.7372558065260207E-2</v>
      </c>
      <c r="S127" s="92">
        <f t="shared" si="26"/>
        <v>-1.3505100173038296E-2</v>
      </c>
      <c r="T127" s="91">
        <v>42866</v>
      </c>
      <c r="U127" s="193">
        <v>1127180</v>
      </c>
      <c r="V127" s="193">
        <v>27118.489113436786</v>
      </c>
      <c r="W127" s="199"/>
      <c r="X127" s="88">
        <v>0</v>
      </c>
      <c r="Y127" s="88">
        <f t="shared" si="27"/>
        <v>0</v>
      </c>
      <c r="Z127" s="1"/>
    </row>
    <row r="128" spans="2:27" x14ac:dyDescent="0.25">
      <c r="B128" s="85">
        <v>3034</v>
      </c>
      <c r="C128" s="85" t="s">
        <v>145</v>
      </c>
      <c r="D128" s="1">
        <v>587716</v>
      </c>
      <c r="E128" s="85">
        <f t="shared" si="21"/>
        <v>24202.775604332248</v>
      </c>
      <c r="F128" s="86">
        <f t="shared" si="14"/>
        <v>0.79466101071889894</v>
      </c>
      <c r="G128" s="190">
        <f t="shared" si="15"/>
        <v>3753.8993932461785</v>
      </c>
      <c r="H128" s="190">
        <f t="shared" si="16"/>
        <v>91155.938966196947</v>
      </c>
      <c r="I128" s="190">
        <f t="shared" si="17"/>
        <v>1123.7000353026158</v>
      </c>
      <c r="J128" s="87">
        <f t="shared" si="18"/>
        <v>27286.807957253419</v>
      </c>
      <c r="K128" s="190">
        <f t="shared" si="22"/>
        <v>695.92219904543504</v>
      </c>
      <c r="L128" s="87">
        <f t="shared" si="19"/>
        <v>16899.078759420299</v>
      </c>
      <c r="M128" s="88">
        <f t="shared" si="23"/>
        <v>108055.01772561725</v>
      </c>
      <c r="N128" s="88">
        <f t="shared" si="24"/>
        <v>695771.01772561728</v>
      </c>
      <c r="O128" s="88">
        <f t="shared" si="25"/>
        <v>28652.597196623861</v>
      </c>
      <c r="P128" s="89">
        <f t="shared" si="20"/>
        <v>0.94076407682410501</v>
      </c>
      <c r="Q128" s="197">
        <v>22898.104305470551</v>
      </c>
      <c r="R128" s="92">
        <f t="shared" si="26"/>
        <v>6.0460402886761706E-3</v>
      </c>
      <c r="S128" s="93">
        <f t="shared" si="26"/>
        <v>-9.9045311197635526E-3</v>
      </c>
      <c r="T128" s="91">
        <v>24283</v>
      </c>
      <c r="U128" s="193">
        <v>584184</v>
      </c>
      <c r="V128" s="193">
        <v>24444.89078583982</v>
      </c>
      <c r="W128" s="199"/>
      <c r="X128" s="88">
        <v>0</v>
      </c>
      <c r="Y128" s="88">
        <f t="shared" si="27"/>
        <v>0</v>
      </c>
      <c r="Z128" s="1"/>
    </row>
    <row r="129" spans="2:25" x14ac:dyDescent="0.25">
      <c r="B129" s="85">
        <v>3035</v>
      </c>
      <c r="C129" s="85" t="s">
        <v>146</v>
      </c>
      <c r="D129" s="1">
        <v>646331</v>
      </c>
      <c r="E129" s="85">
        <f t="shared" si="21"/>
        <v>23642.219621040313</v>
      </c>
      <c r="F129" s="86">
        <f t="shared" si="14"/>
        <v>0.77625601488166285</v>
      </c>
      <c r="G129" s="190">
        <f t="shared" si="15"/>
        <v>4090.23298322134</v>
      </c>
      <c r="H129" s="190">
        <f t="shared" si="16"/>
        <v>111818.789295305</v>
      </c>
      <c r="I129" s="190">
        <f t="shared" si="17"/>
        <v>1319.8946294547932</v>
      </c>
      <c r="J129" s="87">
        <f t="shared" si="18"/>
        <v>36083.279380035136</v>
      </c>
      <c r="K129" s="190">
        <f t="shared" si="22"/>
        <v>892.11679319761242</v>
      </c>
      <c r="L129" s="87">
        <f t="shared" si="19"/>
        <v>24388.68889243633</v>
      </c>
      <c r="M129" s="88">
        <f t="shared" si="23"/>
        <v>136207.47818774133</v>
      </c>
      <c r="N129" s="88">
        <f t="shared" si="24"/>
        <v>782538.47818774136</v>
      </c>
      <c r="O129" s="88">
        <f t="shared" si="25"/>
        <v>28624.569397459265</v>
      </c>
      <c r="P129" s="89">
        <f t="shared" si="20"/>
        <v>0.93984382703224323</v>
      </c>
      <c r="Q129" s="197">
        <v>27278.847008316574</v>
      </c>
      <c r="R129" s="89">
        <f t="shared" si="26"/>
        <v>1.8522574880589747E-2</v>
      </c>
      <c r="S129" s="89">
        <f t="shared" si="26"/>
        <v>-4.6510677258819527E-3</v>
      </c>
      <c r="T129" s="91">
        <v>27338</v>
      </c>
      <c r="U129" s="193">
        <v>634577</v>
      </c>
      <c r="V129" s="193">
        <v>23752.695014223686</v>
      </c>
      <c r="W129" s="199"/>
      <c r="X129" s="88">
        <v>0</v>
      </c>
      <c r="Y129" s="88">
        <f t="shared" si="27"/>
        <v>0</v>
      </c>
    </row>
    <row r="130" spans="2:25" x14ac:dyDescent="0.25">
      <c r="B130" s="85">
        <v>3036</v>
      </c>
      <c r="C130" s="85" t="s">
        <v>147</v>
      </c>
      <c r="D130" s="1">
        <v>375998</v>
      </c>
      <c r="E130" s="85">
        <f t="shared" si="21"/>
        <v>24211.075338055376</v>
      </c>
      <c r="F130" s="86">
        <f t="shared" si="14"/>
        <v>0.79493351974418358</v>
      </c>
      <c r="G130" s="190">
        <f t="shared" si="15"/>
        <v>3748.9195530123015</v>
      </c>
      <c r="H130" s="190">
        <f t="shared" si="16"/>
        <v>58220.720658281047</v>
      </c>
      <c r="I130" s="190">
        <f t="shared" si="17"/>
        <v>1120.7951284995208</v>
      </c>
      <c r="J130" s="87">
        <f t="shared" si="18"/>
        <v>17405.948345597557</v>
      </c>
      <c r="K130" s="190">
        <f t="shared" si="22"/>
        <v>693.01729224234009</v>
      </c>
      <c r="L130" s="87">
        <f t="shared" si="19"/>
        <v>10762.558548523542</v>
      </c>
      <c r="M130" s="88">
        <f t="shared" si="23"/>
        <v>68983.279206804582</v>
      </c>
      <c r="N130" s="88">
        <f t="shared" si="24"/>
        <v>444981.27920680458</v>
      </c>
      <c r="O130" s="88">
        <f t="shared" si="25"/>
        <v>28653.012183310017</v>
      </c>
      <c r="P130" s="89">
        <f t="shared" si="20"/>
        <v>0.94077770227536917</v>
      </c>
      <c r="Q130" s="197">
        <v>12305.774443600785</v>
      </c>
      <c r="R130" s="89">
        <f t="shared" si="26"/>
        <v>1.9285195345962416E-2</v>
      </c>
      <c r="S130" s="89">
        <f t="shared" si="26"/>
        <v>-1.0643590814872055E-2</v>
      </c>
      <c r="T130" s="91">
        <v>15530</v>
      </c>
      <c r="U130" s="193">
        <v>368884</v>
      </c>
      <c r="V130" s="193">
        <v>24471.54040068993</v>
      </c>
      <c r="W130" s="199"/>
      <c r="X130" s="88">
        <v>0</v>
      </c>
      <c r="Y130" s="88">
        <f t="shared" si="27"/>
        <v>0</v>
      </c>
    </row>
    <row r="131" spans="2:25" x14ac:dyDescent="0.25">
      <c r="B131" s="85">
        <v>3037</v>
      </c>
      <c r="C131" s="85" t="s">
        <v>148</v>
      </c>
      <c r="D131" s="1">
        <v>65396</v>
      </c>
      <c r="E131" s="85">
        <f t="shared" si="21"/>
        <v>22213.315217391304</v>
      </c>
      <c r="F131" s="86">
        <f t="shared" si="14"/>
        <v>0.72934013067947423</v>
      </c>
      <c r="G131" s="190">
        <f t="shared" si="15"/>
        <v>4947.5756254107446</v>
      </c>
      <c r="H131" s="190">
        <f t="shared" si="16"/>
        <v>14565.662641209232</v>
      </c>
      <c r="I131" s="190">
        <f t="shared" si="17"/>
        <v>1820.0111707319461</v>
      </c>
      <c r="J131" s="87">
        <f t="shared" si="18"/>
        <v>5358.112886634849</v>
      </c>
      <c r="K131" s="190">
        <f t="shared" si="22"/>
        <v>1392.2333344747653</v>
      </c>
      <c r="L131" s="87">
        <f t="shared" si="19"/>
        <v>4098.7349366937096</v>
      </c>
      <c r="M131" s="88">
        <f t="shared" si="23"/>
        <v>18664.397577902942</v>
      </c>
      <c r="N131" s="88">
        <f t="shared" si="24"/>
        <v>84060.397577902942</v>
      </c>
      <c r="O131" s="88">
        <f t="shared" si="25"/>
        <v>28553.124177276815</v>
      </c>
      <c r="P131" s="89">
        <f t="shared" si="20"/>
        <v>0.93749803282213384</v>
      </c>
      <c r="Q131" s="197">
        <v>4380.9491218261919</v>
      </c>
      <c r="R131" s="89">
        <f t="shared" si="26"/>
        <v>5.8684495960887796E-2</v>
      </c>
      <c r="S131" s="89">
        <f t="shared" si="26"/>
        <v>4.4659803249449473E-2</v>
      </c>
      <c r="T131" s="91">
        <v>2944</v>
      </c>
      <c r="U131" s="193">
        <v>61771</v>
      </c>
      <c r="V131" s="193">
        <v>21263.683304647158</v>
      </c>
      <c r="W131" s="199"/>
      <c r="X131" s="88">
        <v>0</v>
      </c>
      <c r="Y131" s="88">
        <f t="shared" si="27"/>
        <v>0</v>
      </c>
    </row>
    <row r="132" spans="2:25" x14ac:dyDescent="0.25">
      <c r="B132" s="85">
        <v>3038</v>
      </c>
      <c r="C132" s="85" t="s">
        <v>149</v>
      </c>
      <c r="D132" s="1">
        <v>228733</v>
      </c>
      <c r="E132" s="85">
        <f t="shared" si="21"/>
        <v>33207.46225319396</v>
      </c>
      <c r="F132" s="86">
        <f t="shared" si="14"/>
        <v>1.0903160839457307</v>
      </c>
      <c r="G132" s="190">
        <f t="shared" si="15"/>
        <v>-1648.9125960708486</v>
      </c>
      <c r="H132" s="190">
        <f t="shared" si="16"/>
        <v>-11357.709961736005</v>
      </c>
      <c r="I132" s="190">
        <f t="shared" si="17"/>
        <v>0</v>
      </c>
      <c r="J132" s="87">
        <f t="shared" si="18"/>
        <v>0</v>
      </c>
      <c r="K132" s="190">
        <f t="shared" si="22"/>
        <v>-427.7778362571807</v>
      </c>
      <c r="L132" s="87">
        <f t="shared" si="19"/>
        <v>-2946.5337361394604</v>
      </c>
      <c r="M132" s="88">
        <f t="shared" si="23"/>
        <v>-14304.243697875467</v>
      </c>
      <c r="N132" s="88">
        <f t="shared" si="24"/>
        <v>214428.75630212453</v>
      </c>
      <c r="O132" s="88">
        <f t="shared" si="25"/>
        <v>31130.771820865932</v>
      </c>
      <c r="P132" s="89">
        <f t="shared" si="20"/>
        <v>1.0221311391739962</v>
      </c>
      <c r="Q132" s="197">
        <v>-3154.6698120533856</v>
      </c>
      <c r="R132" s="89">
        <f t="shared" si="26"/>
        <v>-6.9378416279180831E-3</v>
      </c>
      <c r="S132" s="89">
        <f t="shared" si="26"/>
        <v>-1.1118852457301133E-2</v>
      </c>
      <c r="T132" s="91">
        <v>6888</v>
      </c>
      <c r="U132" s="193">
        <v>230331</v>
      </c>
      <c r="V132" s="193">
        <v>33580.842688438548</v>
      </c>
      <c r="W132" s="199"/>
      <c r="X132" s="88">
        <v>0</v>
      </c>
      <c r="Y132" s="88">
        <f t="shared" si="27"/>
        <v>0</v>
      </c>
    </row>
    <row r="133" spans="2:25" x14ac:dyDescent="0.25">
      <c r="B133" s="85">
        <v>3039</v>
      </c>
      <c r="C133" s="85" t="s">
        <v>150</v>
      </c>
      <c r="D133" s="1">
        <v>35595</v>
      </c>
      <c r="E133" s="85">
        <f t="shared" si="21"/>
        <v>32447.584320875118</v>
      </c>
      <c r="F133" s="86">
        <f t="shared" si="14"/>
        <v>1.0653666576654079</v>
      </c>
      <c r="G133" s="190">
        <f t="shared" si="15"/>
        <v>-1192.9858366795429</v>
      </c>
      <c r="H133" s="190">
        <f t="shared" si="16"/>
        <v>-1308.7054628374585</v>
      </c>
      <c r="I133" s="190">
        <f t="shared" si="17"/>
        <v>0</v>
      </c>
      <c r="J133" s="87">
        <f t="shared" si="18"/>
        <v>0</v>
      </c>
      <c r="K133" s="190">
        <f t="shared" si="22"/>
        <v>-427.7778362571807</v>
      </c>
      <c r="L133" s="87">
        <f t="shared" si="19"/>
        <v>-469.27228637412719</v>
      </c>
      <c r="M133" s="88">
        <f t="shared" si="23"/>
        <v>-1777.9777492115857</v>
      </c>
      <c r="N133" s="88">
        <f t="shared" si="24"/>
        <v>33817.022250788417</v>
      </c>
      <c r="O133" s="88">
        <f t="shared" si="25"/>
        <v>30826.820647938395</v>
      </c>
      <c r="P133" s="89">
        <f t="shared" si="20"/>
        <v>1.0121513686618673</v>
      </c>
      <c r="Q133" s="197">
        <v>-523.01254120536782</v>
      </c>
      <c r="R133" s="89">
        <f t="shared" si="26"/>
        <v>3.5219869706840393E-2</v>
      </c>
      <c r="S133" s="89">
        <f t="shared" si="26"/>
        <v>-2.5274363900360695E-3</v>
      </c>
      <c r="T133" s="91">
        <v>1097</v>
      </c>
      <c r="U133" s="193">
        <v>34384</v>
      </c>
      <c r="V133" s="193">
        <v>32529.801324503311</v>
      </c>
      <c r="W133" s="199"/>
      <c r="X133" s="88">
        <v>0</v>
      </c>
      <c r="Y133" s="88">
        <f t="shared" si="27"/>
        <v>0</v>
      </c>
    </row>
    <row r="134" spans="2:25" x14ac:dyDescent="0.25">
      <c r="B134" s="85">
        <v>3040</v>
      </c>
      <c r="C134" s="85" t="s">
        <v>151</v>
      </c>
      <c r="D134" s="1">
        <v>103605</v>
      </c>
      <c r="E134" s="85">
        <f t="shared" si="21"/>
        <v>31404.971203394969</v>
      </c>
      <c r="F134" s="86">
        <f t="shared" si="14"/>
        <v>1.0311340552866439</v>
      </c>
      <c r="G134" s="190">
        <f t="shared" si="15"/>
        <v>-567.41796619145384</v>
      </c>
      <c r="H134" s="190">
        <f t="shared" si="16"/>
        <v>-1871.9118704656062</v>
      </c>
      <c r="I134" s="190">
        <f t="shared" si="17"/>
        <v>0</v>
      </c>
      <c r="J134" s="87">
        <f t="shared" si="18"/>
        <v>0</v>
      </c>
      <c r="K134" s="190">
        <f t="shared" si="22"/>
        <v>-427.7778362571807</v>
      </c>
      <c r="L134" s="87">
        <f t="shared" si="19"/>
        <v>-1411.2390818124391</v>
      </c>
      <c r="M134" s="88">
        <f t="shared" si="23"/>
        <v>-3283.1509522780452</v>
      </c>
      <c r="N134" s="88">
        <f t="shared" si="24"/>
        <v>100321.84904772196</v>
      </c>
      <c r="O134" s="88">
        <f t="shared" si="25"/>
        <v>30409.775400946335</v>
      </c>
      <c r="P134" s="89">
        <f t="shared" si="20"/>
        <v>0.99845832771036169</v>
      </c>
      <c r="Q134" s="197">
        <v>-141.61656648724284</v>
      </c>
      <c r="R134" s="89">
        <f t="shared" si="26"/>
        <v>5.9878504582637168E-4</v>
      </c>
      <c r="S134" s="89">
        <f t="shared" si="26"/>
        <v>-7.287110198548101E-3</v>
      </c>
      <c r="T134" s="91">
        <v>3299</v>
      </c>
      <c r="U134" s="193">
        <v>103543</v>
      </c>
      <c r="V134" s="193">
        <v>31635.502597005805</v>
      </c>
      <c r="W134" s="199"/>
      <c r="X134" s="88">
        <v>0</v>
      </c>
      <c r="Y134" s="88">
        <f t="shared" si="27"/>
        <v>0</v>
      </c>
    </row>
    <row r="135" spans="2:25" x14ac:dyDescent="0.25">
      <c r="B135" s="85">
        <v>3041</v>
      </c>
      <c r="C135" s="85" t="s">
        <v>152</v>
      </c>
      <c r="D135" s="1">
        <v>146617</v>
      </c>
      <c r="E135" s="85">
        <f t="shared" si="21"/>
        <v>30756.66037340046</v>
      </c>
      <c r="F135" s="86">
        <f t="shared" ref="F135:F198" si="28">E135/E$364</f>
        <v>1.0098477636709324</v>
      </c>
      <c r="G135" s="190">
        <f t="shared" ref="G135:G198" si="29">($E$364+$Y$364-E135-Y135)*0.6</f>
        <v>-178.43146819474859</v>
      </c>
      <c r="H135" s="190">
        <f t="shared" ref="H135:H198" si="30">G135*T135/1000</f>
        <v>-850.5828088843665</v>
      </c>
      <c r="I135" s="190">
        <f t="shared" ref="I135:I198" si="31">IF(E135+Y135&lt;(E$364+Y$364)*0.9,((E$364+Y$364)*0.9-E135-Y135)*0.35,0)</f>
        <v>0</v>
      </c>
      <c r="J135" s="87">
        <f t="shared" ref="J135:J198" si="32">I135*T135/1000</f>
        <v>0</v>
      </c>
      <c r="K135" s="190">
        <f t="shared" si="22"/>
        <v>-427.7778362571807</v>
      </c>
      <c r="L135" s="87">
        <f t="shared" ref="L135:L198" si="33">K135*T135/1000</f>
        <v>-2039.2169454379803</v>
      </c>
      <c r="M135" s="88">
        <f t="shared" si="23"/>
        <v>-2889.7997543223469</v>
      </c>
      <c r="N135" s="88">
        <f t="shared" si="24"/>
        <v>143727.20024567764</v>
      </c>
      <c r="O135" s="88">
        <f t="shared" si="25"/>
        <v>30150.451068948532</v>
      </c>
      <c r="P135" s="89">
        <f t="shared" ref="P135:P198" si="34">O135/O$364</f>
        <v>0.98994381106407714</v>
      </c>
      <c r="Q135" s="197">
        <v>253.44741665817355</v>
      </c>
      <c r="R135" s="89">
        <f t="shared" si="26"/>
        <v>4.6651247126682942E-2</v>
      </c>
      <c r="S135" s="89">
        <f t="shared" si="26"/>
        <v>2.4695064052911473E-2</v>
      </c>
      <c r="T135" s="91">
        <v>4767</v>
      </c>
      <c r="U135" s="193">
        <v>140082</v>
      </c>
      <c r="V135" s="193">
        <v>30015.427469466467</v>
      </c>
      <c r="W135" s="199"/>
      <c r="X135" s="88">
        <v>0</v>
      </c>
      <c r="Y135" s="88">
        <f t="shared" si="27"/>
        <v>0</v>
      </c>
    </row>
    <row r="136" spans="2:25" x14ac:dyDescent="0.25">
      <c r="B136" s="85">
        <v>3042</v>
      </c>
      <c r="C136" s="85" t="s">
        <v>153</v>
      </c>
      <c r="D136" s="1">
        <v>105521</v>
      </c>
      <c r="E136" s="85">
        <f t="shared" ref="E136:E199" si="35">D136/T136*1000</f>
        <v>39894.517958412092</v>
      </c>
      <c r="F136" s="86">
        <f t="shared" si="28"/>
        <v>1.3098753003064787</v>
      </c>
      <c r="G136" s="190">
        <f t="shared" si="29"/>
        <v>-5661.1460192017275</v>
      </c>
      <c r="H136" s="190">
        <f t="shared" si="30"/>
        <v>-14973.73122078857</v>
      </c>
      <c r="I136" s="190">
        <f t="shared" si="31"/>
        <v>0</v>
      </c>
      <c r="J136" s="87">
        <f t="shared" si="32"/>
        <v>0</v>
      </c>
      <c r="K136" s="190">
        <f t="shared" ref="K136:K199" si="36">I136+J$366</f>
        <v>-427.7778362571807</v>
      </c>
      <c r="L136" s="87">
        <f t="shared" si="33"/>
        <v>-1131.4723769002428</v>
      </c>
      <c r="M136" s="88">
        <f t="shared" ref="M136:M199" si="37">+H136+L136</f>
        <v>-16105.203597688813</v>
      </c>
      <c r="N136" s="88">
        <f t="shared" ref="N136:N199" si="38">D136+M136</f>
        <v>89415.796402311185</v>
      </c>
      <c r="O136" s="88">
        <f t="shared" ref="O136:O199" si="39">N136/T136*1000</f>
        <v>33805.59410295319</v>
      </c>
      <c r="P136" s="89">
        <f t="shared" si="34"/>
        <v>1.1099548257182956</v>
      </c>
      <c r="Q136" s="197">
        <v>-3119.3379867713629</v>
      </c>
      <c r="R136" s="89">
        <f t="shared" ref="R136:S199" si="40">(D136-U136)/U136</f>
        <v>9.4321033746085081E-2</v>
      </c>
      <c r="S136" s="89">
        <f t="shared" si="40"/>
        <v>8.0254147111919708E-2</v>
      </c>
      <c r="T136" s="91">
        <v>2645</v>
      </c>
      <c r="U136" s="193">
        <v>96426</v>
      </c>
      <c r="V136" s="193">
        <v>36930.677901187286</v>
      </c>
      <c r="W136" s="199"/>
      <c r="X136" s="88">
        <v>0</v>
      </c>
      <c r="Y136" s="88">
        <f t="shared" ref="Y136:Y199" si="41">X136*1000/T136</f>
        <v>0</v>
      </c>
    </row>
    <row r="137" spans="2:25" x14ac:dyDescent="0.25">
      <c r="B137" s="85">
        <v>3043</v>
      </c>
      <c r="C137" s="85" t="s">
        <v>154</v>
      </c>
      <c r="D137" s="1">
        <v>142799</v>
      </c>
      <c r="E137" s="85">
        <f t="shared" si="35"/>
        <v>29370.423693953107</v>
      </c>
      <c r="F137" s="86">
        <f t="shared" si="28"/>
        <v>0.96433280874204141</v>
      </c>
      <c r="G137" s="190">
        <f t="shared" si="29"/>
        <v>653.31053947366308</v>
      </c>
      <c r="H137" s="190">
        <f t="shared" si="30"/>
        <v>3176.3958429209497</v>
      </c>
      <c r="I137" s="190">
        <f t="shared" si="31"/>
        <v>0</v>
      </c>
      <c r="J137" s="87">
        <f t="shared" si="32"/>
        <v>0</v>
      </c>
      <c r="K137" s="190">
        <f t="shared" si="36"/>
        <v>-427.7778362571807</v>
      </c>
      <c r="L137" s="87">
        <f t="shared" si="33"/>
        <v>-2079.8558398824125</v>
      </c>
      <c r="M137" s="88">
        <f t="shared" si="37"/>
        <v>1096.5400030385372</v>
      </c>
      <c r="N137" s="88">
        <f t="shared" si="38"/>
        <v>143895.54000303854</v>
      </c>
      <c r="O137" s="88">
        <f t="shared" si="39"/>
        <v>29595.956397169586</v>
      </c>
      <c r="P137" s="89">
        <f t="shared" si="34"/>
        <v>0.9717378290925206</v>
      </c>
      <c r="Q137" s="197">
        <v>1874.5974700633592</v>
      </c>
      <c r="R137" s="89">
        <f t="shared" si="40"/>
        <v>5.6065020929166237E-2</v>
      </c>
      <c r="S137" s="89">
        <f t="shared" si="40"/>
        <v>1.0016936923205089E-2</v>
      </c>
      <c r="T137" s="91">
        <v>4862</v>
      </c>
      <c r="U137" s="193">
        <v>135218</v>
      </c>
      <c r="V137" s="193">
        <v>29079.139784946237</v>
      </c>
      <c r="W137" s="199"/>
      <c r="X137" s="88">
        <v>0</v>
      </c>
      <c r="Y137" s="88">
        <f t="shared" si="41"/>
        <v>0</v>
      </c>
    </row>
    <row r="138" spans="2:25" x14ac:dyDescent="0.25">
      <c r="B138" s="85">
        <v>3044</v>
      </c>
      <c r="C138" s="85" t="s">
        <v>155</v>
      </c>
      <c r="D138" s="1">
        <v>202140</v>
      </c>
      <c r="E138" s="85">
        <f t="shared" si="35"/>
        <v>44860.186418109188</v>
      </c>
      <c r="F138" s="86">
        <f t="shared" si="28"/>
        <v>1.4729154070110799</v>
      </c>
      <c r="G138" s="190">
        <f t="shared" si="29"/>
        <v>-8640.5470950199851</v>
      </c>
      <c r="H138" s="190">
        <f t="shared" si="30"/>
        <v>-38934.305210160055</v>
      </c>
      <c r="I138" s="190">
        <f t="shared" si="31"/>
        <v>0</v>
      </c>
      <c r="J138" s="87">
        <f t="shared" si="32"/>
        <v>0</v>
      </c>
      <c r="K138" s="190">
        <f t="shared" si="36"/>
        <v>-427.7778362571807</v>
      </c>
      <c r="L138" s="87">
        <f t="shared" si="33"/>
        <v>-1927.5669301748562</v>
      </c>
      <c r="M138" s="88">
        <f t="shared" si="37"/>
        <v>-40861.872140334912</v>
      </c>
      <c r="N138" s="88">
        <f t="shared" si="38"/>
        <v>161278.12785966508</v>
      </c>
      <c r="O138" s="88">
        <f t="shared" si="39"/>
        <v>35791.861486832022</v>
      </c>
      <c r="P138" s="89">
        <f t="shared" si="34"/>
        <v>1.1751708684001361</v>
      </c>
      <c r="Q138" s="197">
        <v>-3842.5395721708046</v>
      </c>
      <c r="R138" s="89">
        <f t="shared" si="40"/>
        <v>2.864994147880515E-2</v>
      </c>
      <c r="S138" s="89">
        <f t="shared" si="40"/>
        <v>2.8193372485694299E-2</v>
      </c>
      <c r="T138" s="91">
        <v>4506</v>
      </c>
      <c r="U138" s="193">
        <v>196510</v>
      </c>
      <c r="V138" s="193">
        <v>43630.106571936056</v>
      </c>
      <c r="W138" s="199"/>
      <c r="X138" s="88">
        <v>0</v>
      </c>
      <c r="Y138" s="88">
        <f t="shared" si="41"/>
        <v>0</v>
      </c>
    </row>
    <row r="139" spans="2:25" x14ac:dyDescent="0.25">
      <c r="B139" s="85">
        <v>3045</v>
      </c>
      <c r="C139" s="85" t="s">
        <v>156</v>
      </c>
      <c r="D139" s="1">
        <v>100125</v>
      </c>
      <c r="E139" s="85">
        <f t="shared" si="35"/>
        <v>28779.821787870078</v>
      </c>
      <c r="F139" s="86">
        <f t="shared" si="28"/>
        <v>0.94494130111940167</v>
      </c>
      <c r="G139" s="190">
        <f t="shared" si="29"/>
        <v>1007.6716831234808</v>
      </c>
      <c r="H139" s="190">
        <f t="shared" si="30"/>
        <v>3505.6897855865896</v>
      </c>
      <c r="I139" s="190">
        <f t="shared" si="31"/>
        <v>0</v>
      </c>
      <c r="J139" s="87">
        <f t="shared" si="32"/>
        <v>0</v>
      </c>
      <c r="K139" s="190">
        <f t="shared" si="36"/>
        <v>-427.7778362571807</v>
      </c>
      <c r="L139" s="87">
        <f t="shared" si="33"/>
        <v>-1488.2390923387318</v>
      </c>
      <c r="M139" s="88">
        <f t="shared" si="37"/>
        <v>2017.4506932478578</v>
      </c>
      <c r="N139" s="88">
        <f t="shared" si="38"/>
        <v>102142.45069324785</v>
      </c>
      <c r="O139" s="88">
        <f t="shared" si="39"/>
        <v>29359.715634736374</v>
      </c>
      <c r="P139" s="89">
        <f t="shared" si="34"/>
        <v>0.9639812260434647</v>
      </c>
      <c r="Q139" s="197">
        <v>314.25721891205558</v>
      </c>
      <c r="R139" s="89">
        <f t="shared" si="40"/>
        <v>-4.7653017548865743E-2</v>
      </c>
      <c r="S139" s="89">
        <f t="shared" si="40"/>
        <v>-4.4094376913089699E-2</v>
      </c>
      <c r="T139" s="91">
        <v>3479</v>
      </c>
      <c r="U139" s="193">
        <v>105135</v>
      </c>
      <c r="V139" s="193">
        <v>30107.388316151202</v>
      </c>
      <c r="W139" s="199"/>
      <c r="X139" s="88">
        <v>0</v>
      </c>
      <c r="Y139" s="88">
        <f t="shared" si="41"/>
        <v>0</v>
      </c>
    </row>
    <row r="140" spans="2:25" x14ac:dyDescent="0.25">
      <c r="B140" s="85">
        <v>3046</v>
      </c>
      <c r="C140" s="85" t="s">
        <v>157</v>
      </c>
      <c r="D140" s="1">
        <v>70024</v>
      </c>
      <c r="E140" s="85">
        <f t="shared" si="35"/>
        <v>31670.737222976029</v>
      </c>
      <c r="F140" s="86">
        <f t="shared" si="28"/>
        <v>1.039860074863391</v>
      </c>
      <c r="G140" s="190">
        <f t="shared" si="29"/>
        <v>-726.87757794009008</v>
      </c>
      <c r="H140" s="190">
        <f t="shared" si="30"/>
        <v>-1607.1263248255393</v>
      </c>
      <c r="I140" s="190">
        <f t="shared" si="31"/>
        <v>0</v>
      </c>
      <c r="J140" s="87">
        <f t="shared" si="32"/>
        <v>0</v>
      </c>
      <c r="K140" s="190">
        <f t="shared" si="36"/>
        <v>-427.7778362571807</v>
      </c>
      <c r="L140" s="87">
        <f t="shared" si="33"/>
        <v>-945.81679596462652</v>
      </c>
      <c r="M140" s="88">
        <f t="shared" si="37"/>
        <v>-2552.9431207901657</v>
      </c>
      <c r="N140" s="88">
        <f t="shared" si="38"/>
        <v>67471.056879209835</v>
      </c>
      <c r="O140" s="88">
        <f t="shared" si="39"/>
        <v>30516.081808778759</v>
      </c>
      <c r="P140" s="89">
        <f t="shared" si="34"/>
        <v>1.0019487355410606</v>
      </c>
      <c r="Q140" s="197">
        <v>-770.88033601191455</v>
      </c>
      <c r="R140" s="89">
        <f t="shared" si="40"/>
        <v>-0.1757906755023011</v>
      </c>
      <c r="S140" s="89">
        <f t="shared" si="40"/>
        <v>-0.18399176330824829</v>
      </c>
      <c r="T140" s="91">
        <v>2211</v>
      </c>
      <c r="U140" s="193">
        <v>84959</v>
      </c>
      <c r="V140" s="193">
        <v>38811.786203746</v>
      </c>
      <c r="W140" s="199"/>
      <c r="X140" s="88">
        <v>0</v>
      </c>
      <c r="Y140" s="88">
        <f t="shared" si="41"/>
        <v>0</v>
      </c>
    </row>
    <row r="141" spans="2:25" x14ac:dyDescent="0.25">
      <c r="B141" s="85">
        <v>3047</v>
      </c>
      <c r="C141" s="85" t="s">
        <v>158</v>
      </c>
      <c r="D141" s="1">
        <v>353082</v>
      </c>
      <c r="E141" s="85">
        <f t="shared" si="35"/>
        <v>24305.224753906517</v>
      </c>
      <c r="F141" s="86">
        <f t="shared" si="28"/>
        <v>0.79802477139159667</v>
      </c>
      <c r="G141" s="190">
        <f t="shared" si="29"/>
        <v>3692.429903501617</v>
      </c>
      <c r="H141" s="190">
        <f t="shared" si="30"/>
        <v>53639.929208167996</v>
      </c>
      <c r="I141" s="190">
        <f t="shared" si="31"/>
        <v>1087.8428329516214</v>
      </c>
      <c r="J141" s="87">
        <f t="shared" si="32"/>
        <v>15803.092834288203</v>
      </c>
      <c r="K141" s="190">
        <f t="shared" si="36"/>
        <v>660.06499669444065</v>
      </c>
      <c r="L141" s="87">
        <f t="shared" si="33"/>
        <v>9588.7642069801386</v>
      </c>
      <c r="M141" s="88">
        <f t="shared" si="37"/>
        <v>63228.693415148133</v>
      </c>
      <c r="N141" s="88">
        <f t="shared" si="38"/>
        <v>416310.69341514813</v>
      </c>
      <c r="O141" s="88">
        <f t="shared" si="39"/>
        <v>28657.719654102573</v>
      </c>
      <c r="P141" s="89">
        <f t="shared" si="34"/>
        <v>0.94093226485773984</v>
      </c>
      <c r="Q141" s="197">
        <v>14930.341454744936</v>
      </c>
      <c r="R141" s="89">
        <f t="shared" si="40"/>
        <v>-5.0861260063062323E-3</v>
      </c>
      <c r="S141" s="89">
        <f t="shared" si="40"/>
        <v>-2.2481880394301015E-2</v>
      </c>
      <c r="T141" s="91">
        <v>14527</v>
      </c>
      <c r="U141" s="193">
        <v>354887</v>
      </c>
      <c r="V141" s="193">
        <v>24864.219155047995</v>
      </c>
      <c r="W141" s="199"/>
      <c r="X141" s="88">
        <v>0</v>
      </c>
      <c r="Y141" s="88">
        <f t="shared" si="41"/>
        <v>0</v>
      </c>
    </row>
    <row r="142" spans="2:25" x14ac:dyDescent="0.25">
      <c r="B142" s="85">
        <v>3048</v>
      </c>
      <c r="C142" s="85" t="s">
        <v>159</v>
      </c>
      <c r="D142" s="1">
        <v>558555</v>
      </c>
      <c r="E142" s="85">
        <f t="shared" si="35"/>
        <v>27253.232495730666</v>
      </c>
      <c r="F142" s="86">
        <f t="shared" si="28"/>
        <v>0.89481808344898672</v>
      </c>
      <c r="G142" s="190">
        <f t="shared" si="29"/>
        <v>1923.6252584071276</v>
      </c>
      <c r="H142" s="190">
        <f t="shared" si="30"/>
        <v>39424.699671054077</v>
      </c>
      <c r="I142" s="190">
        <f t="shared" si="31"/>
        <v>56.040123313169346</v>
      </c>
      <c r="J142" s="87">
        <f t="shared" si="32"/>
        <v>1148.542327303406</v>
      </c>
      <c r="K142" s="190">
        <f t="shared" si="36"/>
        <v>-371.73771294401138</v>
      </c>
      <c r="L142" s="87">
        <f t="shared" si="33"/>
        <v>-7618.764426787513</v>
      </c>
      <c r="M142" s="88">
        <f t="shared" si="37"/>
        <v>31805.935244266562</v>
      </c>
      <c r="N142" s="88">
        <f t="shared" si="38"/>
        <v>590360.93524426653</v>
      </c>
      <c r="O142" s="88">
        <f t="shared" si="39"/>
        <v>28805.120041193783</v>
      </c>
      <c r="P142" s="89">
        <f t="shared" si="34"/>
        <v>0.94577193046060937</v>
      </c>
      <c r="Q142" s="197">
        <v>5800.9548919251611</v>
      </c>
      <c r="R142" s="89">
        <f t="shared" si="40"/>
        <v>-2.6736411807652564E-2</v>
      </c>
      <c r="S142" s="89">
        <f t="shared" si="40"/>
        <v>-4.8153434411934107E-2</v>
      </c>
      <c r="T142" s="91">
        <v>20495</v>
      </c>
      <c r="U142" s="193">
        <v>573899</v>
      </c>
      <c r="V142" s="193">
        <v>28631.959688684896</v>
      </c>
      <c r="W142" s="199"/>
      <c r="X142" s="88">
        <v>0</v>
      </c>
      <c r="Y142" s="88">
        <f t="shared" si="41"/>
        <v>0</v>
      </c>
    </row>
    <row r="143" spans="2:25" x14ac:dyDescent="0.25">
      <c r="B143" s="85">
        <v>3049</v>
      </c>
      <c r="C143" s="85" t="s">
        <v>160</v>
      </c>
      <c r="D143" s="1">
        <v>938953</v>
      </c>
      <c r="E143" s="85">
        <f t="shared" si="35"/>
        <v>33335.214967870197</v>
      </c>
      <c r="F143" s="86">
        <f t="shared" si="28"/>
        <v>1.0945106483637277</v>
      </c>
      <c r="G143" s="190">
        <f t="shared" si="29"/>
        <v>-1725.5642248765907</v>
      </c>
      <c r="H143" s="190">
        <f t="shared" si="30"/>
        <v>-48603.96752209893</v>
      </c>
      <c r="I143" s="190">
        <f t="shared" si="31"/>
        <v>0</v>
      </c>
      <c r="J143" s="87">
        <f t="shared" si="32"/>
        <v>0</v>
      </c>
      <c r="K143" s="190">
        <f t="shared" si="36"/>
        <v>-427.7778362571807</v>
      </c>
      <c r="L143" s="87">
        <f t="shared" si="33"/>
        <v>-12049.218313856009</v>
      </c>
      <c r="M143" s="88">
        <f t="shared" si="37"/>
        <v>-60653.185835954937</v>
      </c>
      <c r="N143" s="88">
        <f t="shared" si="38"/>
        <v>878299.81416404503</v>
      </c>
      <c r="O143" s="88">
        <f t="shared" si="39"/>
        <v>31181.872906736429</v>
      </c>
      <c r="P143" s="89">
        <f t="shared" si="34"/>
        <v>1.0238089649411952</v>
      </c>
      <c r="Q143" s="197">
        <v>-16528.760481432524</v>
      </c>
      <c r="R143" s="89">
        <f t="shared" si="40"/>
        <v>1.5800326284040211E-2</v>
      </c>
      <c r="S143" s="89">
        <f t="shared" si="40"/>
        <v>-5.2246884574514768E-3</v>
      </c>
      <c r="T143" s="91">
        <v>28167</v>
      </c>
      <c r="U143" s="193">
        <v>924348</v>
      </c>
      <c r="V143" s="193">
        <v>33510.295823665889</v>
      </c>
      <c r="W143" s="199"/>
      <c r="X143" s="88">
        <v>0</v>
      </c>
      <c r="Y143" s="88">
        <f t="shared" si="41"/>
        <v>0</v>
      </c>
    </row>
    <row r="144" spans="2:25" x14ac:dyDescent="0.25">
      <c r="B144" s="85">
        <v>3050</v>
      </c>
      <c r="C144" s="85" t="s">
        <v>161</v>
      </c>
      <c r="D144" s="1">
        <v>75694</v>
      </c>
      <c r="E144" s="85">
        <f t="shared" si="35"/>
        <v>27655.827548410671</v>
      </c>
      <c r="F144" s="86">
        <f t="shared" si="28"/>
        <v>0.90803667443637137</v>
      </c>
      <c r="G144" s="190">
        <f t="shared" si="29"/>
        <v>1682.0682267991251</v>
      </c>
      <c r="H144" s="190">
        <f t="shared" si="30"/>
        <v>4603.8207367492059</v>
      </c>
      <c r="I144" s="190">
        <f t="shared" si="31"/>
        <v>0</v>
      </c>
      <c r="J144" s="87">
        <f t="shared" si="32"/>
        <v>0</v>
      </c>
      <c r="K144" s="190">
        <f t="shared" si="36"/>
        <v>-427.7778362571807</v>
      </c>
      <c r="L144" s="87">
        <f t="shared" si="33"/>
        <v>-1170.8279378359036</v>
      </c>
      <c r="M144" s="88">
        <f t="shared" si="37"/>
        <v>3432.9927989133021</v>
      </c>
      <c r="N144" s="88">
        <f t="shared" si="38"/>
        <v>79126.992798913299</v>
      </c>
      <c r="O144" s="88">
        <f t="shared" si="39"/>
        <v>28910.117938952611</v>
      </c>
      <c r="P144" s="89">
        <f t="shared" si="34"/>
        <v>0.94921937537025258</v>
      </c>
      <c r="Q144" s="197">
        <v>1057.5041702104904</v>
      </c>
      <c r="R144" s="89">
        <f t="shared" si="40"/>
        <v>-2.4938812314826742E-2</v>
      </c>
      <c r="S144" s="89">
        <f t="shared" si="40"/>
        <v>-3.0995092983678647E-2</v>
      </c>
      <c r="T144" s="91">
        <v>2737</v>
      </c>
      <c r="U144" s="193">
        <v>77630</v>
      </c>
      <c r="V144" s="193">
        <v>28540.441176470587</v>
      </c>
      <c r="W144" s="199"/>
      <c r="X144" s="88">
        <v>0</v>
      </c>
      <c r="Y144" s="88">
        <f t="shared" si="41"/>
        <v>0</v>
      </c>
    </row>
    <row r="145" spans="2:25" x14ac:dyDescent="0.25">
      <c r="B145" s="85">
        <v>3051</v>
      </c>
      <c r="C145" s="85" t="s">
        <v>162</v>
      </c>
      <c r="D145" s="1">
        <v>36636</v>
      </c>
      <c r="E145" s="85">
        <f t="shared" si="35"/>
        <v>26819.9121522694</v>
      </c>
      <c r="F145" s="86">
        <f t="shared" si="28"/>
        <v>0.880590674670369</v>
      </c>
      <c r="G145" s="190">
        <f t="shared" si="29"/>
        <v>2183.617464483887</v>
      </c>
      <c r="H145" s="190">
        <f t="shared" si="30"/>
        <v>2982.8214564849895</v>
      </c>
      <c r="I145" s="190">
        <f t="shared" si="31"/>
        <v>207.70224352461244</v>
      </c>
      <c r="J145" s="87">
        <f t="shared" si="32"/>
        <v>283.7212646546206</v>
      </c>
      <c r="K145" s="190">
        <f t="shared" si="36"/>
        <v>-220.07559273256825</v>
      </c>
      <c r="L145" s="87">
        <f t="shared" si="33"/>
        <v>-300.62325967268828</v>
      </c>
      <c r="M145" s="88">
        <f t="shared" si="37"/>
        <v>2682.1981968123014</v>
      </c>
      <c r="N145" s="88">
        <f t="shared" si="38"/>
        <v>39318.1981968123</v>
      </c>
      <c r="O145" s="88">
        <f t="shared" si="39"/>
        <v>28783.454024020717</v>
      </c>
      <c r="P145" s="89">
        <f t="shared" si="34"/>
        <v>0.94506056002167849</v>
      </c>
      <c r="Q145" s="197">
        <v>1256.3167694070992</v>
      </c>
      <c r="R145" s="89">
        <f t="shared" si="40"/>
        <v>-2.2779407842091225E-2</v>
      </c>
      <c r="S145" s="89">
        <f t="shared" si="40"/>
        <v>-1.9917854131526237E-2</v>
      </c>
      <c r="T145" s="91">
        <v>1366</v>
      </c>
      <c r="U145" s="193">
        <v>37490</v>
      </c>
      <c r="V145" s="193">
        <v>27364.963503649633</v>
      </c>
      <c r="W145" s="199"/>
      <c r="X145" s="88">
        <v>0</v>
      </c>
      <c r="Y145" s="88">
        <f t="shared" si="41"/>
        <v>0</v>
      </c>
    </row>
    <row r="146" spans="2:25" x14ac:dyDescent="0.25">
      <c r="B146" s="85">
        <v>3052</v>
      </c>
      <c r="C146" s="85" t="s">
        <v>163</v>
      </c>
      <c r="D146" s="1">
        <v>87294</v>
      </c>
      <c r="E146" s="85">
        <f t="shared" si="35"/>
        <v>35114.239742558326</v>
      </c>
      <c r="F146" s="86">
        <f t="shared" si="28"/>
        <v>1.1529221978760313</v>
      </c>
      <c r="G146" s="190">
        <f t="shared" si="29"/>
        <v>-2792.9790896894679</v>
      </c>
      <c r="H146" s="190">
        <f t="shared" si="30"/>
        <v>-6943.3460169680175</v>
      </c>
      <c r="I146" s="190">
        <f t="shared" si="31"/>
        <v>0</v>
      </c>
      <c r="J146" s="87">
        <f t="shared" si="32"/>
        <v>0</v>
      </c>
      <c r="K146" s="190">
        <f t="shared" si="36"/>
        <v>-427.7778362571807</v>
      </c>
      <c r="L146" s="87">
        <f t="shared" si="33"/>
        <v>-1063.4557009353512</v>
      </c>
      <c r="M146" s="88">
        <f t="shared" si="37"/>
        <v>-8006.8017179033686</v>
      </c>
      <c r="N146" s="88">
        <f t="shared" si="38"/>
        <v>79287.198282096637</v>
      </c>
      <c r="O146" s="88">
        <f t="shared" si="39"/>
        <v>31893.482816611679</v>
      </c>
      <c r="P146" s="89">
        <f t="shared" si="34"/>
        <v>1.0471735847461168</v>
      </c>
      <c r="Q146" s="197">
        <v>1195.14350279258</v>
      </c>
      <c r="R146" s="89">
        <f t="shared" si="40"/>
        <v>8.9575700135230418E-3</v>
      </c>
      <c r="S146" s="89">
        <f t="shared" si="40"/>
        <v>-3.6239604251009686E-3</v>
      </c>
      <c r="T146" s="91">
        <v>2486</v>
      </c>
      <c r="U146" s="193">
        <v>86519</v>
      </c>
      <c r="V146" s="193">
        <v>35241.955193482689</v>
      </c>
      <c r="W146" s="199"/>
      <c r="X146" s="88">
        <v>0</v>
      </c>
      <c r="Y146" s="88">
        <f t="shared" si="41"/>
        <v>0</v>
      </c>
    </row>
    <row r="147" spans="2:25" x14ac:dyDescent="0.25">
      <c r="B147" s="85">
        <v>3053</v>
      </c>
      <c r="C147" s="85" t="s">
        <v>164</v>
      </c>
      <c r="D147" s="1">
        <v>172058</v>
      </c>
      <c r="E147" s="85">
        <f t="shared" si="35"/>
        <v>24614.878397711018</v>
      </c>
      <c r="F147" s="86">
        <f t="shared" si="28"/>
        <v>0.80819177378757101</v>
      </c>
      <c r="G147" s="190">
        <f t="shared" si="29"/>
        <v>3506.6377172189168</v>
      </c>
      <c r="H147" s="190">
        <f t="shared" si="30"/>
        <v>24511.397643360226</v>
      </c>
      <c r="I147" s="190">
        <f t="shared" si="31"/>
        <v>979.46405762004622</v>
      </c>
      <c r="J147" s="87">
        <f t="shared" si="32"/>
        <v>6846.453762764123</v>
      </c>
      <c r="K147" s="190">
        <f t="shared" si="36"/>
        <v>551.68622136286558</v>
      </c>
      <c r="L147" s="87">
        <f t="shared" si="33"/>
        <v>3856.2866873264302</v>
      </c>
      <c r="M147" s="88">
        <f t="shared" si="37"/>
        <v>28367.684330686658</v>
      </c>
      <c r="N147" s="88">
        <f t="shared" si="38"/>
        <v>200425.68433068666</v>
      </c>
      <c r="O147" s="88">
        <f t="shared" si="39"/>
        <v>28673.202336292801</v>
      </c>
      <c r="P147" s="89">
        <f t="shared" si="34"/>
        <v>0.94144061497753873</v>
      </c>
      <c r="Q147" s="197">
        <v>6491.7025344989815</v>
      </c>
      <c r="R147" s="89">
        <f t="shared" si="40"/>
        <v>-8.1911931703549136E-3</v>
      </c>
      <c r="S147" s="89">
        <f t="shared" si="40"/>
        <v>-1.9826146269071646E-2</v>
      </c>
      <c r="T147" s="91">
        <v>6990</v>
      </c>
      <c r="U147" s="193">
        <v>173479</v>
      </c>
      <c r="V147" s="193">
        <v>25112.767805442963</v>
      </c>
      <c r="W147" s="199"/>
      <c r="X147" s="88">
        <v>0</v>
      </c>
      <c r="Y147" s="88">
        <f t="shared" si="41"/>
        <v>0</v>
      </c>
    </row>
    <row r="148" spans="2:25" x14ac:dyDescent="0.25">
      <c r="B148" s="85">
        <v>3054</v>
      </c>
      <c r="C148" s="85" t="s">
        <v>165</v>
      </c>
      <c r="D148" s="1">
        <v>228720</v>
      </c>
      <c r="E148" s="85">
        <f t="shared" si="35"/>
        <v>24575.05103685398</v>
      </c>
      <c r="F148" s="86">
        <f t="shared" si="28"/>
        <v>0.80688410348767137</v>
      </c>
      <c r="G148" s="190">
        <f t="shared" si="29"/>
        <v>3530.5341337331397</v>
      </c>
      <c r="H148" s="190">
        <f t="shared" si="30"/>
        <v>32858.681182654334</v>
      </c>
      <c r="I148" s="190">
        <f t="shared" si="31"/>
        <v>993.40363392000961</v>
      </c>
      <c r="J148" s="87">
        <f t="shared" si="32"/>
        <v>9245.6076208935283</v>
      </c>
      <c r="K148" s="190">
        <f t="shared" si="36"/>
        <v>565.62579766282897</v>
      </c>
      <c r="L148" s="87">
        <f t="shared" si="33"/>
        <v>5264.2792988479496</v>
      </c>
      <c r="M148" s="88">
        <f t="shared" si="37"/>
        <v>38122.960481502283</v>
      </c>
      <c r="N148" s="88">
        <f t="shared" si="38"/>
        <v>266842.96048150229</v>
      </c>
      <c r="O148" s="88">
        <f t="shared" si="39"/>
        <v>28671.21096824995</v>
      </c>
      <c r="P148" s="89">
        <f t="shared" si="34"/>
        <v>0.94137523146254376</v>
      </c>
      <c r="Q148" s="197">
        <v>7561.4500770503946</v>
      </c>
      <c r="R148" s="89">
        <f t="shared" si="40"/>
        <v>-1.4978595853538791E-2</v>
      </c>
      <c r="S148" s="89">
        <f t="shared" si="40"/>
        <v>-3.2229964594902662E-2</v>
      </c>
      <c r="T148" s="91">
        <v>9307</v>
      </c>
      <c r="U148" s="193">
        <v>232198</v>
      </c>
      <c r="V148" s="193">
        <v>25393.482064741907</v>
      </c>
      <c r="W148" s="199"/>
      <c r="X148" s="88">
        <v>0</v>
      </c>
      <c r="Y148" s="88">
        <f t="shared" si="41"/>
        <v>0</v>
      </c>
    </row>
    <row r="149" spans="2:25" ht="30" customHeight="1" x14ac:dyDescent="0.25">
      <c r="B149" s="85">
        <v>3401</v>
      </c>
      <c r="C149" s="85" t="s">
        <v>166</v>
      </c>
      <c r="D149" s="1">
        <v>448153</v>
      </c>
      <c r="E149" s="85">
        <f t="shared" si="35"/>
        <v>24944.506289658242</v>
      </c>
      <c r="F149" s="86">
        <f t="shared" si="28"/>
        <v>0.81901459998148218</v>
      </c>
      <c r="G149" s="190">
        <f t="shared" si="29"/>
        <v>3308.8609820505822</v>
      </c>
      <c r="H149" s="190">
        <f t="shared" si="30"/>
        <v>59446.996403520752</v>
      </c>
      <c r="I149" s="190">
        <f t="shared" si="31"/>
        <v>864.09429543851775</v>
      </c>
      <c r="J149" s="87">
        <f t="shared" si="32"/>
        <v>15524.31811184841</v>
      </c>
      <c r="K149" s="190">
        <f t="shared" si="36"/>
        <v>436.31645918133705</v>
      </c>
      <c r="L149" s="87">
        <f t="shared" si="33"/>
        <v>7838.8615056519011</v>
      </c>
      <c r="M149" s="88">
        <f t="shared" si="37"/>
        <v>67285.857909172657</v>
      </c>
      <c r="N149" s="88">
        <f t="shared" si="38"/>
        <v>515438.85790917266</v>
      </c>
      <c r="O149" s="88">
        <f t="shared" si="39"/>
        <v>28689.683730890163</v>
      </c>
      <c r="P149" s="89">
        <f t="shared" si="34"/>
        <v>0.94198175628723424</v>
      </c>
      <c r="Q149" s="197">
        <v>12091.397086524921</v>
      </c>
      <c r="R149" s="89">
        <f t="shared" si="40"/>
        <v>-9.9479516453995966E-3</v>
      </c>
      <c r="S149" s="89">
        <f t="shared" si="40"/>
        <v>-1.0884770348618315E-2</v>
      </c>
      <c r="T149" s="91">
        <v>17966</v>
      </c>
      <c r="U149" s="193">
        <v>452656</v>
      </c>
      <c r="V149" s="193">
        <v>25219.009415566325</v>
      </c>
      <c r="W149" s="199"/>
      <c r="X149" s="88">
        <v>0</v>
      </c>
      <c r="Y149" s="88">
        <f t="shared" si="41"/>
        <v>0</v>
      </c>
    </row>
    <row r="150" spans="2:25" x14ac:dyDescent="0.25">
      <c r="B150" s="85">
        <v>3403</v>
      </c>
      <c r="C150" s="85" t="s">
        <v>167</v>
      </c>
      <c r="D150" s="1">
        <v>888216</v>
      </c>
      <c r="E150" s="85">
        <f t="shared" si="35"/>
        <v>27429.312581063554</v>
      </c>
      <c r="F150" s="86">
        <f t="shared" si="28"/>
        <v>0.90059940294992258</v>
      </c>
      <c r="G150" s="190">
        <f t="shared" si="29"/>
        <v>1817.9772072073952</v>
      </c>
      <c r="H150" s="190">
        <f t="shared" si="30"/>
        <v>58869.737923789871</v>
      </c>
      <c r="I150" s="190">
        <f t="shared" si="31"/>
        <v>0</v>
      </c>
      <c r="J150" s="87">
        <f t="shared" si="32"/>
        <v>0</v>
      </c>
      <c r="K150" s="190">
        <f t="shared" si="36"/>
        <v>-427.7778362571807</v>
      </c>
      <c r="L150" s="87">
        <f t="shared" si="33"/>
        <v>-13852.301893680025</v>
      </c>
      <c r="M150" s="88">
        <f t="shared" si="37"/>
        <v>45017.43603010985</v>
      </c>
      <c r="N150" s="88">
        <f t="shared" si="38"/>
        <v>933233.43603010988</v>
      </c>
      <c r="O150" s="88">
        <f t="shared" si="39"/>
        <v>28819.51195201377</v>
      </c>
      <c r="P150" s="89">
        <f t="shared" si="34"/>
        <v>0.9462444667756732</v>
      </c>
      <c r="Q150" s="197">
        <v>1252.692550260268</v>
      </c>
      <c r="R150" s="89">
        <f t="shared" si="40"/>
        <v>1.3240794926814578E-2</v>
      </c>
      <c r="S150" s="89">
        <f t="shared" si="40"/>
        <v>1.2566301297986132E-3</v>
      </c>
      <c r="T150" s="91">
        <v>32382</v>
      </c>
      <c r="U150" s="193">
        <v>876609</v>
      </c>
      <c r="V150" s="193">
        <v>27394.887340229383</v>
      </c>
      <c r="W150" s="199"/>
      <c r="X150" s="88">
        <v>0</v>
      </c>
      <c r="Y150" s="88">
        <f t="shared" si="41"/>
        <v>0</v>
      </c>
    </row>
    <row r="151" spans="2:25" x14ac:dyDescent="0.25">
      <c r="B151" s="85">
        <v>3405</v>
      </c>
      <c r="C151" s="85" t="s">
        <v>168</v>
      </c>
      <c r="D151" s="1">
        <v>779858</v>
      </c>
      <c r="E151" s="85">
        <f t="shared" si="35"/>
        <v>27305.952380952382</v>
      </c>
      <c r="F151" s="86">
        <f t="shared" si="28"/>
        <v>0.8965490600096987</v>
      </c>
      <c r="G151" s="190">
        <f t="shared" si="29"/>
        <v>1891.9933272740984</v>
      </c>
      <c r="H151" s="190">
        <f t="shared" si="30"/>
        <v>54035.32942694825</v>
      </c>
      <c r="I151" s="190">
        <f t="shared" si="31"/>
        <v>37.588163485569019</v>
      </c>
      <c r="J151" s="87">
        <f t="shared" si="32"/>
        <v>1073.5179491478511</v>
      </c>
      <c r="K151" s="190">
        <f t="shared" si="36"/>
        <v>-390.1896727716117</v>
      </c>
      <c r="L151" s="87">
        <f t="shared" si="33"/>
        <v>-11143.817054357231</v>
      </c>
      <c r="M151" s="88">
        <f t="shared" si="37"/>
        <v>42891.512372591023</v>
      </c>
      <c r="N151" s="88">
        <f t="shared" si="38"/>
        <v>822749.51237259107</v>
      </c>
      <c r="O151" s="88">
        <f t="shared" si="39"/>
        <v>28807.75603545487</v>
      </c>
      <c r="P151" s="89">
        <f t="shared" si="34"/>
        <v>0.94585847928864508</v>
      </c>
      <c r="Q151" s="197">
        <v>5435.4240894551476</v>
      </c>
      <c r="R151" s="89">
        <f t="shared" si="40"/>
        <v>-1.7051478799114347E-4</v>
      </c>
      <c r="S151" s="89">
        <f t="shared" si="40"/>
        <v>-4.8965995395183967E-3</v>
      </c>
      <c r="T151" s="91">
        <v>28560</v>
      </c>
      <c r="U151" s="193">
        <v>779991</v>
      </c>
      <c r="V151" s="193">
        <v>27440.316622691291</v>
      </c>
      <c r="W151" s="199"/>
      <c r="X151" s="88">
        <v>0</v>
      </c>
      <c r="Y151" s="88">
        <f t="shared" si="41"/>
        <v>0</v>
      </c>
    </row>
    <row r="152" spans="2:25" x14ac:dyDescent="0.25">
      <c r="B152" s="85">
        <v>3407</v>
      </c>
      <c r="C152" s="85" t="s">
        <v>169</v>
      </c>
      <c r="D152" s="1">
        <v>756389</v>
      </c>
      <c r="E152" s="85">
        <f t="shared" si="35"/>
        <v>24748.519451624514</v>
      </c>
      <c r="F152" s="86">
        <f t="shared" si="28"/>
        <v>0.81257967279190779</v>
      </c>
      <c r="G152" s="190">
        <f t="shared" si="29"/>
        <v>3426.4530848708191</v>
      </c>
      <c r="H152" s="190">
        <f t="shared" si="30"/>
        <v>104722.68563290684</v>
      </c>
      <c r="I152" s="190">
        <f t="shared" si="31"/>
        <v>932.68968875032272</v>
      </c>
      <c r="J152" s="87">
        <f t="shared" si="32"/>
        <v>28505.794957276114</v>
      </c>
      <c r="K152" s="190">
        <f t="shared" si="36"/>
        <v>504.91185249314202</v>
      </c>
      <c r="L152" s="87">
        <f t="shared" si="33"/>
        <v>15431.620947747899</v>
      </c>
      <c r="M152" s="88">
        <f t="shared" si="37"/>
        <v>120154.30658065474</v>
      </c>
      <c r="N152" s="88">
        <f t="shared" si="38"/>
        <v>876543.30658065469</v>
      </c>
      <c r="O152" s="88">
        <f t="shared" si="39"/>
        <v>28679.884388988474</v>
      </c>
      <c r="P152" s="89">
        <f t="shared" si="34"/>
        <v>0.94166000992775545</v>
      </c>
      <c r="Q152" s="197">
        <v>21040.746997409602</v>
      </c>
      <c r="R152" s="89">
        <f t="shared" si="40"/>
        <v>5.7508403540124245E-3</v>
      </c>
      <c r="S152" s="89">
        <f t="shared" si="40"/>
        <v>-3.9897691654977108E-3</v>
      </c>
      <c r="T152" s="91">
        <v>30563</v>
      </c>
      <c r="U152" s="193">
        <v>752064</v>
      </c>
      <c r="V152" s="193">
        <v>24847.655862820895</v>
      </c>
      <c r="W152" s="199"/>
      <c r="X152" s="88">
        <v>0</v>
      </c>
      <c r="Y152" s="88">
        <f t="shared" si="41"/>
        <v>0</v>
      </c>
    </row>
    <row r="153" spans="2:25" x14ac:dyDescent="0.25">
      <c r="B153" s="85">
        <v>3411</v>
      </c>
      <c r="C153" s="85" t="s">
        <v>170</v>
      </c>
      <c r="D153" s="1">
        <v>838555</v>
      </c>
      <c r="E153" s="85">
        <f t="shared" si="35"/>
        <v>23637.914023960537</v>
      </c>
      <c r="F153" s="86">
        <f t="shared" si="28"/>
        <v>0.7761146472061905</v>
      </c>
      <c r="G153" s="190">
        <f t="shared" si="29"/>
        <v>4092.8163414692053</v>
      </c>
      <c r="H153" s="190">
        <f t="shared" si="30"/>
        <v>145192.65971362006</v>
      </c>
      <c r="I153" s="190">
        <f t="shared" si="31"/>
        <v>1321.4015884327146</v>
      </c>
      <c r="J153" s="87">
        <f t="shared" si="32"/>
        <v>46876.72134965055</v>
      </c>
      <c r="K153" s="190">
        <f t="shared" si="36"/>
        <v>893.62375217553381</v>
      </c>
      <c r="L153" s="87">
        <f t="shared" si="33"/>
        <v>31701.302608427064</v>
      </c>
      <c r="M153" s="88">
        <f t="shared" si="37"/>
        <v>176893.96232204713</v>
      </c>
      <c r="N153" s="88">
        <f t="shared" si="38"/>
        <v>1015448.9623220471</v>
      </c>
      <c r="O153" s="88">
        <f t="shared" si="39"/>
        <v>28624.354117605275</v>
      </c>
      <c r="P153" s="89">
        <f t="shared" si="34"/>
        <v>0.93983675864846961</v>
      </c>
      <c r="Q153" s="197">
        <v>32589.149880021781</v>
      </c>
      <c r="R153" s="89">
        <f t="shared" si="40"/>
        <v>1.5986963264514879E-2</v>
      </c>
      <c r="S153" s="89">
        <f t="shared" si="40"/>
        <v>4.4738763235048582E-3</v>
      </c>
      <c r="T153" s="91">
        <v>35475</v>
      </c>
      <c r="U153" s="193">
        <v>825360</v>
      </c>
      <c r="V153" s="193">
        <v>23532.63193909845</v>
      </c>
      <c r="W153" s="199"/>
      <c r="X153" s="88">
        <v>0</v>
      </c>
      <c r="Y153" s="88">
        <f t="shared" si="41"/>
        <v>0</v>
      </c>
    </row>
    <row r="154" spans="2:25" x14ac:dyDescent="0.25">
      <c r="B154" s="85">
        <v>3412</v>
      </c>
      <c r="C154" s="85" t="s">
        <v>171</v>
      </c>
      <c r="D154" s="1">
        <v>165029</v>
      </c>
      <c r="E154" s="85">
        <f t="shared" si="35"/>
        <v>21060.362429811128</v>
      </c>
      <c r="F154" s="86">
        <f t="shared" si="28"/>
        <v>0.69148469449034411</v>
      </c>
      <c r="G154" s="190">
        <f t="shared" si="29"/>
        <v>5639.3472979588505</v>
      </c>
      <c r="H154" s="190">
        <f t="shared" si="30"/>
        <v>44189.925426805559</v>
      </c>
      <c r="I154" s="190">
        <f t="shared" si="31"/>
        <v>2223.5446463850076</v>
      </c>
      <c r="J154" s="87">
        <f t="shared" si="32"/>
        <v>17423.695849072919</v>
      </c>
      <c r="K154" s="190">
        <f t="shared" si="36"/>
        <v>1795.7668101278268</v>
      </c>
      <c r="L154" s="87">
        <f t="shared" si="33"/>
        <v>14071.62872416165</v>
      </c>
      <c r="M154" s="88">
        <f t="shared" si="37"/>
        <v>58261.554150967211</v>
      </c>
      <c r="N154" s="88">
        <f t="shared" si="38"/>
        <v>223290.55415096722</v>
      </c>
      <c r="O154" s="88">
        <f t="shared" si="39"/>
        <v>28495.476537897808</v>
      </c>
      <c r="P154" s="89">
        <f t="shared" si="34"/>
        <v>0.93560526101267738</v>
      </c>
      <c r="Q154" s="197">
        <v>11925.798206056403</v>
      </c>
      <c r="R154" s="89">
        <f t="shared" si="40"/>
        <v>-4.6621874283784273E-3</v>
      </c>
      <c r="S154" s="89">
        <f t="shared" si="40"/>
        <v>-2.0031747831794334E-2</v>
      </c>
      <c r="T154" s="91">
        <v>7836</v>
      </c>
      <c r="U154" s="193">
        <v>165802</v>
      </c>
      <c r="V154" s="193">
        <v>21490.861957226185</v>
      </c>
      <c r="W154" s="199"/>
      <c r="X154" s="88">
        <v>0</v>
      </c>
      <c r="Y154" s="88">
        <f t="shared" si="41"/>
        <v>0</v>
      </c>
    </row>
    <row r="155" spans="2:25" x14ac:dyDescent="0.25">
      <c r="B155" s="85">
        <v>3413</v>
      </c>
      <c r="C155" s="85" t="s">
        <v>172</v>
      </c>
      <c r="D155" s="1">
        <v>484969</v>
      </c>
      <c r="E155" s="85">
        <f t="shared" si="35"/>
        <v>22708.793781607041</v>
      </c>
      <c r="F155" s="86">
        <f t="shared" si="28"/>
        <v>0.74560840928793048</v>
      </c>
      <c r="G155" s="190">
        <f t="shared" si="29"/>
        <v>4650.2884868813026</v>
      </c>
      <c r="H155" s="190">
        <f t="shared" si="30"/>
        <v>99311.560925837097</v>
      </c>
      <c r="I155" s="190">
        <f t="shared" si="31"/>
        <v>1646.5936732564383</v>
      </c>
      <c r="J155" s="87">
        <f t="shared" si="32"/>
        <v>35164.654486064494</v>
      </c>
      <c r="K155" s="190">
        <f t="shared" si="36"/>
        <v>1218.8158369992575</v>
      </c>
      <c r="L155" s="87">
        <f t="shared" si="33"/>
        <v>26029.031014956141</v>
      </c>
      <c r="M155" s="88">
        <f t="shared" si="37"/>
        <v>125340.59194079324</v>
      </c>
      <c r="N155" s="88">
        <f t="shared" si="38"/>
        <v>610309.59194079321</v>
      </c>
      <c r="O155" s="88">
        <f t="shared" si="39"/>
        <v>28577.898105487602</v>
      </c>
      <c r="P155" s="89">
        <f t="shared" si="34"/>
        <v>0.93831144675255662</v>
      </c>
      <c r="Q155" s="197">
        <v>23588.565912269056</v>
      </c>
      <c r="R155" s="89">
        <f t="shared" si="40"/>
        <v>3.0527846318354145E-3</v>
      </c>
      <c r="S155" s="89">
        <f t="shared" si="40"/>
        <v>-6.3408544825291607E-3</v>
      </c>
      <c r="T155" s="91">
        <v>21356</v>
      </c>
      <c r="U155" s="193">
        <v>483493</v>
      </c>
      <c r="V155" s="193">
        <v>22853.705804499907</v>
      </c>
      <c r="W155" s="199"/>
      <c r="X155" s="88">
        <v>0</v>
      </c>
      <c r="Y155" s="88">
        <f t="shared" si="41"/>
        <v>0</v>
      </c>
    </row>
    <row r="156" spans="2:25" x14ac:dyDescent="0.25">
      <c r="B156" s="85">
        <v>3414</v>
      </c>
      <c r="C156" s="85" t="s">
        <v>173</v>
      </c>
      <c r="D156" s="1">
        <v>104842</v>
      </c>
      <c r="E156" s="85">
        <f t="shared" si="35"/>
        <v>20926.546906187625</v>
      </c>
      <c r="F156" s="86">
        <f t="shared" si="28"/>
        <v>0.68709106704070988</v>
      </c>
      <c r="G156" s="190">
        <f t="shared" si="29"/>
        <v>5719.6366121329529</v>
      </c>
      <c r="H156" s="190">
        <f t="shared" si="30"/>
        <v>28655.379426786094</v>
      </c>
      <c r="I156" s="190">
        <f t="shared" si="31"/>
        <v>2270.3800796532337</v>
      </c>
      <c r="J156" s="87">
        <f t="shared" si="32"/>
        <v>11374.604199062702</v>
      </c>
      <c r="K156" s="190">
        <f t="shared" si="36"/>
        <v>1842.6022433960529</v>
      </c>
      <c r="L156" s="87">
        <f t="shared" si="33"/>
        <v>9231.4372394142247</v>
      </c>
      <c r="M156" s="88">
        <f t="shared" si="37"/>
        <v>37886.81666620032</v>
      </c>
      <c r="N156" s="88">
        <f t="shared" si="38"/>
        <v>142728.81666620032</v>
      </c>
      <c r="O156" s="88">
        <f t="shared" si="39"/>
        <v>28488.78576171663</v>
      </c>
      <c r="P156" s="89">
        <f t="shared" si="34"/>
        <v>0.93538557964019553</v>
      </c>
      <c r="Q156" s="197">
        <v>8095.8264946838281</v>
      </c>
      <c r="R156" s="89">
        <f t="shared" si="40"/>
        <v>2.7107518981141318E-2</v>
      </c>
      <c r="S156" s="89">
        <f t="shared" si="40"/>
        <v>2.8337587866148751E-2</v>
      </c>
      <c r="T156" s="91">
        <v>5010</v>
      </c>
      <c r="U156" s="193">
        <v>102075</v>
      </c>
      <c r="V156" s="193">
        <v>20349.880382775118</v>
      </c>
      <c r="W156" s="199"/>
      <c r="X156" s="88">
        <v>0</v>
      </c>
      <c r="Y156" s="88">
        <f t="shared" si="41"/>
        <v>0</v>
      </c>
    </row>
    <row r="157" spans="2:25" x14ac:dyDescent="0.25">
      <c r="B157" s="85">
        <v>3415</v>
      </c>
      <c r="C157" s="85" t="s">
        <v>174</v>
      </c>
      <c r="D157" s="1">
        <v>191013</v>
      </c>
      <c r="E157" s="85">
        <f t="shared" si="35"/>
        <v>23672.450117734537</v>
      </c>
      <c r="F157" s="86">
        <f t="shared" si="28"/>
        <v>0.77724858686804554</v>
      </c>
      <c r="G157" s="190">
        <f t="shared" si="29"/>
        <v>4072.094685204805</v>
      </c>
      <c r="H157" s="190">
        <f t="shared" si="30"/>
        <v>32857.732014917572</v>
      </c>
      <c r="I157" s="190">
        <f t="shared" si="31"/>
        <v>1309.3139556118144</v>
      </c>
      <c r="J157" s="87">
        <f t="shared" si="32"/>
        <v>10564.854307831731</v>
      </c>
      <c r="K157" s="190">
        <f t="shared" si="36"/>
        <v>881.53611935463368</v>
      </c>
      <c r="L157" s="87">
        <f t="shared" si="33"/>
        <v>7113.1149470725395</v>
      </c>
      <c r="M157" s="88">
        <f t="shared" si="37"/>
        <v>39970.846961990115</v>
      </c>
      <c r="N157" s="88">
        <f t="shared" si="38"/>
        <v>230983.84696199012</v>
      </c>
      <c r="O157" s="88">
        <f t="shared" si="39"/>
        <v>28626.080922293979</v>
      </c>
      <c r="P157" s="89">
        <f t="shared" si="34"/>
        <v>0.93989345563156246</v>
      </c>
      <c r="Q157" s="197">
        <v>7938.6599572063678</v>
      </c>
      <c r="R157" s="89">
        <f t="shared" si="40"/>
        <v>8.1171658530149095E-3</v>
      </c>
      <c r="S157" s="89">
        <f t="shared" si="40"/>
        <v>-3.2521069308028712E-3</v>
      </c>
      <c r="T157" s="91">
        <v>8069</v>
      </c>
      <c r="U157" s="193">
        <v>189475</v>
      </c>
      <c r="V157" s="193">
        <v>23749.686638255203</v>
      </c>
      <c r="W157" s="199"/>
      <c r="X157" s="88">
        <v>0</v>
      </c>
      <c r="Y157" s="88">
        <f t="shared" si="41"/>
        <v>0</v>
      </c>
    </row>
    <row r="158" spans="2:25" x14ac:dyDescent="0.25">
      <c r="B158" s="85">
        <v>3416</v>
      </c>
      <c r="C158" s="85" t="s">
        <v>175</v>
      </c>
      <c r="D158" s="1">
        <v>121392</v>
      </c>
      <c r="E158" s="85">
        <f t="shared" si="35"/>
        <v>20138.022561380225</v>
      </c>
      <c r="F158" s="86">
        <f t="shared" si="28"/>
        <v>0.66120107974896536</v>
      </c>
      <c r="G158" s="190">
        <f t="shared" si="29"/>
        <v>6192.751219017392</v>
      </c>
      <c r="H158" s="190">
        <f t="shared" si="30"/>
        <v>37329.904348236836</v>
      </c>
      <c r="I158" s="190">
        <f t="shared" si="31"/>
        <v>2546.3636003358238</v>
      </c>
      <c r="J158" s="87">
        <f t="shared" si="32"/>
        <v>15349.479782824345</v>
      </c>
      <c r="K158" s="190">
        <f t="shared" si="36"/>
        <v>2118.585764078643</v>
      </c>
      <c r="L158" s="87">
        <f t="shared" si="33"/>
        <v>12770.83498586606</v>
      </c>
      <c r="M158" s="88">
        <f t="shared" si="37"/>
        <v>50100.739334102895</v>
      </c>
      <c r="N158" s="88">
        <f t="shared" si="38"/>
        <v>171492.73933410289</v>
      </c>
      <c r="O158" s="88">
        <f t="shared" si="39"/>
        <v>28449.359544476258</v>
      </c>
      <c r="P158" s="89">
        <f t="shared" si="34"/>
        <v>0.93409108027560828</v>
      </c>
      <c r="Q158" s="197">
        <v>9587.3248323261723</v>
      </c>
      <c r="R158" s="89">
        <f t="shared" si="40"/>
        <v>-0.04</v>
      </c>
      <c r="S158" s="89">
        <f t="shared" si="40"/>
        <v>-3.9362972793629658E-2</v>
      </c>
      <c r="T158" s="91">
        <v>6028</v>
      </c>
      <c r="U158" s="193">
        <v>126450</v>
      </c>
      <c r="V158" s="193">
        <v>20963.196286472146</v>
      </c>
      <c r="W158" s="199"/>
      <c r="X158" s="88">
        <v>0</v>
      </c>
      <c r="Y158" s="88">
        <f t="shared" si="41"/>
        <v>0</v>
      </c>
    </row>
    <row r="159" spans="2:25" x14ac:dyDescent="0.25">
      <c r="B159" s="85">
        <v>3417</v>
      </c>
      <c r="C159" s="85" t="s">
        <v>176</v>
      </c>
      <c r="D159" s="1">
        <v>107811</v>
      </c>
      <c r="E159" s="85">
        <f t="shared" si="35"/>
        <v>23580.708661417324</v>
      </c>
      <c r="F159" s="86">
        <f t="shared" si="28"/>
        <v>0.77423639687819945</v>
      </c>
      <c r="G159" s="190">
        <f t="shared" si="29"/>
        <v>4127.1395589951326</v>
      </c>
      <c r="H159" s="190">
        <f t="shared" si="30"/>
        <v>18869.282063725746</v>
      </c>
      <c r="I159" s="190">
        <f t="shared" si="31"/>
        <v>1341.4234653228391</v>
      </c>
      <c r="J159" s="87">
        <f t="shared" si="32"/>
        <v>6132.9880834560199</v>
      </c>
      <c r="K159" s="190">
        <f t="shared" si="36"/>
        <v>913.64562906565834</v>
      </c>
      <c r="L159" s="87">
        <f t="shared" si="33"/>
        <v>4177.1878160881897</v>
      </c>
      <c r="M159" s="88">
        <f t="shared" si="37"/>
        <v>23046.469879813936</v>
      </c>
      <c r="N159" s="88">
        <f t="shared" si="38"/>
        <v>130857.46987981393</v>
      </c>
      <c r="O159" s="88">
        <f t="shared" si="39"/>
        <v>28621.493849478113</v>
      </c>
      <c r="P159" s="89">
        <f t="shared" si="34"/>
        <v>0.93974284613206993</v>
      </c>
      <c r="Q159" s="197">
        <v>3743.6383101186439</v>
      </c>
      <c r="R159" s="89">
        <f t="shared" si="40"/>
        <v>8.7297665271544547E-2</v>
      </c>
      <c r="S159" s="89">
        <f t="shared" si="40"/>
        <v>8.1590065978780671E-2</v>
      </c>
      <c r="T159" s="91">
        <v>4572</v>
      </c>
      <c r="U159" s="193">
        <v>99155</v>
      </c>
      <c r="V159" s="193">
        <v>21801.890941072998</v>
      </c>
      <c r="W159" s="199"/>
      <c r="X159" s="88">
        <v>0</v>
      </c>
      <c r="Y159" s="88">
        <f t="shared" si="41"/>
        <v>0</v>
      </c>
    </row>
    <row r="160" spans="2:25" x14ac:dyDescent="0.25">
      <c r="B160" s="85">
        <v>3418</v>
      </c>
      <c r="C160" s="85" t="s">
        <v>177</v>
      </c>
      <c r="D160" s="1">
        <v>147732</v>
      </c>
      <c r="E160" s="85">
        <f t="shared" si="35"/>
        <v>20329.159212880142</v>
      </c>
      <c r="F160" s="86">
        <f t="shared" si="28"/>
        <v>0.66747675850372612</v>
      </c>
      <c r="G160" s="190">
        <f t="shared" si="29"/>
        <v>6078.0692281174424</v>
      </c>
      <c r="H160" s="190">
        <f t="shared" si="30"/>
        <v>44169.329080729454</v>
      </c>
      <c r="I160" s="190">
        <f t="shared" si="31"/>
        <v>2479.4657723108526</v>
      </c>
      <c r="J160" s="87">
        <f t="shared" si="32"/>
        <v>18018.277767382966</v>
      </c>
      <c r="K160" s="190">
        <f t="shared" si="36"/>
        <v>2051.6879360536718</v>
      </c>
      <c r="L160" s="87">
        <f t="shared" si="33"/>
        <v>14909.616231302032</v>
      </c>
      <c r="M160" s="88">
        <f t="shared" si="37"/>
        <v>59078.945312031487</v>
      </c>
      <c r="N160" s="88">
        <f t="shared" si="38"/>
        <v>206810.94531203149</v>
      </c>
      <c r="O160" s="88">
        <f t="shared" si="39"/>
        <v>28458.916377051257</v>
      </c>
      <c r="P160" s="89">
        <f t="shared" si="34"/>
        <v>0.93440486421334645</v>
      </c>
      <c r="Q160" s="197">
        <v>11843.812642089317</v>
      </c>
      <c r="R160" s="89">
        <f t="shared" si="40"/>
        <v>-1.3897232568384797E-2</v>
      </c>
      <c r="S160" s="89">
        <f t="shared" si="40"/>
        <v>-2.1496208070816442E-2</v>
      </c>
      <c r="T160" s="91">
        <v>7267</v>
      </c>
      <c r="U160" s="193">
        <v>149814</v>
      </c>
      <c r="V160" s="193">
        <v>20775.759256691166</v>
      </c>
      <c r="W160" s="199"/>
      <c r="X160" s="88">
        <v>0</v>
      </c>
      <c r="Y160" s="88">
        <f t="shared" si="41"/>
        <v>0</v>
      </c>
    </row>
    <row r="161" spans="2:25" x14ac:dyDescent="0.25">
      <c r="B161" s="85">
        <v>3419</v>
      </c>
      <c r="C161" s="85" t="s">
        <v>129</v>
      </c>
      <c r="D161" s="1">
        <v>74019</v>
      </c>
      <c r="E161" s="85">
        <f t="shared" si="35"/>
        <v>20419.034482758623</v>
      </c>
      <c r="F161" s="86">
        <f t="shared" si="28"/>
        <v>0.67042767512452406</v>
      </c>
      <c r="G161" s="190">
        <f t="shared" si="29"/>
        <v>6024.1440661903534</v>
      </c>
      <c r="H161" s="190">
        <f t="shared" si="30"/>
        <v>21837.522239940034</v>
      </c>
      <c r="I161" s="190">
        <f t="shared" si="31"/>
        <v>2448.0094278533843</v>
      </c>
      <c r="J161" s="87">
        <f t="shared" si="32"/>
        <v>8874.034175968518</v>
      </c>
      <c r="K161" s="190">
        <f t="shared" si="36"/>
        <v>2020.2315915962035</v>
      </c>
      <c r="L161" s="87">
        <f t="shared" si="33"/>
        <v>7323.3395195362382</v>
      </c>
      <c r="M161" s="88">
        <f t="shared" si="37"/>
        <v>29160.861759476273</v>
      </c>
      <c r="N161" s="88">
        <f t="shared" si="38"/>
        <v>103179.86175947628</v>
      </c>
      <c r="O161" s="88">
        <f t="shared" si="39"/>
        <v>28463.41014054518</v>
      </c>
      <c r="P161" s="89">
        <f t="shared" si="34"/>
        <v>0.93455241004438627</v>
      </c>
      <c r="Q161" s="197">
        <v>6143.5759567323112</v>
      </c>
      <c r="R161" s="89">
        <f t="shared" si="40"/>
        <v>-5.3719589368583884E-2</v>
      </c>
      <c r="S161" s="89">
        <f t="shared" si="40"/>
        <v>-6.1028789781736661E-2</v>
      </c>
      <c r="T161" s="91">
        <v>3625</v>
      </c>
      <c r="U161" s="193">
        <v>78221</v>
      </c>
      <c r="V161" s="193">
        <v>21746.177370030578</v>
      </c>
      <c r="W161" s="199"/>
      <c r="X161" s="88">
        <v>0</v>
      </c>
      <c r="Y161" s="88">
        <f t="shared" si="41"/>
        <v>0</v>
      </c>
    </row>
    <row r="162" spans="2:25" x14ac:dyDescent="0.25">
      <c r="B162" s="85">
        <v>3420</v>
      </c>
      <c r="C162" s="85" t="s">
        <v>178</v>
      </c>
      <c r="D162" s="1">
        <v>502396</v>
      </c>
      <c r="E162" s="85">
        <f t="shared" si="35"/>
        <v>23293.583086053412</v>
      </c>
      <c r="F162" s="86">
        <f t="shared" si="28"/>
        <v>0.76480906905216739</v>
      </c>
      <c r="G162" s="190">
        <f t="shared" si="29"/>
        <v>4299.4149042134804</v>
      </c>
      <c r="H162" s="190">
        <f t="shared" si="30"/>
        <v>92729.780654076356</v>
      </c>
      <c r="I162" s="190">
        <f t="shared" si="31"/>
        <v>1441.9174167002084</v>
      </c>
      <c r="J162" s="87">
        <f t="shared" si="32"/>
        <v>31099.274843390096</v>
      </c>
      <c r="K162" s="190">
        <f t="shared" si="36"/>
        <v>1014.1395804430276</v>
      </c>
      <c r="L162" s="87">
        <f t="shared" si="33"/>
        <v>21872.962470995222</v>
      </c>
      <c r="M162" s="88">
        <f t="shared" si="37"/>
        <v>114602.74312507157</v>
      </c>
      <c r="N162" s="88">
        <f t="shared" si="38"/>
        <v>616998.74312507152</v>
      </c>
      <c r="O162" s="88">
        <f t="shared" si="39"/>
        <v>28607.137570709918</v>
      </c>
      <c r="P162" s="89">
        <f t="shared" si="34"/>
        <v>0.93927147974076841</v>
      </c>
      <c r="Q162" s="197">
        <v>21960.676175117929</v>
      </c>
      <c r="R162" s="89">
        <f t="shared" si="40"/>
        <v>1.8765392707221983E-3</v>
      </c>
      <c r="S162" s="89">
        <f t="shared" si="40"/>
        <v>-4.3015755161382807E-3</v>
      </c>
      <c r="T162" s="91">
        <v>21568</v>
      </c>
      <c r="U162" s="193">
        <v>501455</v>
      </c>
      <c r="V162" s="193">
        <v>23394.215068812689</v>
      </c>
      <c r="W162" s="199"/>
      <c r="X162" s="88">
        <v>0</v>
      </c>
      <c r="Y162" s="88">
        <f t="shared" si="41"/>
        <v>0</v>
      </c>
    </row>
    <row r="163" spans="2:25" x14ac:dyDescent="0.25">
      <c r="B163" s="85">
        <v>3421</v>
      </c>
      <c r="C163" s="85" t="s">
        <v>179</v>
      </c>
      <c r="D163" s="1">
        <v>163852</v>
      </c>
      <c r="E163" s="85">
        <f t="shared" si="35"/>
        <v>24893.953205712551</v>
      </c>
      <c r="F163" s="86">
        <f t="shared" si="28"/>
        <v>0.8173547670168676</v>
      </c>
      <c r="G163" s="190">
        <f t="shared" si="29"/>
        <v>3339.1928324179971</v>
      </c>
      <c r="H163" s="190">
        <f t="shared" si="30"/>
        <v>21978.567222975256</v>
      </c>
      <c r="I163" s="190">
        <f t="shared" si="31"/>
        <v>881.78787481950985</v>
      </c>
      <c r="J163" s="87">
        <f t="shared" si="32"/>
        <v>5803.9277920620134</v>
      </c>
      <c r="K163" s="190">
        <f t="shared" si="36"/>
        <v>454.01003856232916</v>
      </c>
      <c r="L163" s="87">
        <f t="shared" si="33"/>
        <v>2988.2940738172501</v>
      </c>
      <c r="M163" s="88">
        <f t="shared" si="37"/>
        <v>24966.861296792507</v>
      </c>
      <c r="N163" s="88">
        <f t="shared" si="38"/>
        <v>188818.86129679251</v>
      </c>
      <c r="O163" s="88">
        <f t="shared" si="39"/>
        <v>28687.156076692874</v>
      </c>
      <c r="P163" s="89">
        <f t="shared" si="34"/>
        <v>0.94189876463900335</v>
      </c>
      <c r="Q163" s="197">
        <v>6450.0450475067701</v>
      </c>
      <c r="R163" s="89">
        <f t="shared" si="40"/>
        <v>1.9176582550118493E-2</v>
      </c>
      <c r="S163" s="89">
        <f t="shared" si="40"/>
        <v>2.2428285411490948E-2</v>
      </c>
      <c r="T163" s="91">
        <v>6582</v>
      </c>
      <c r="U163" s="193">
        <v>160769</v>
      </c>
      <c r="V163" s="193">
        <v>24347.872179312431</v>
      </c>
      <c r="W163" s="199"/>
      <c r="X163" s="88">
        <v>0</v>
      </c>
      <c r="Y163" s="88">
        <f t="shared" si="41"/>
        <v>0</v>
      </c>
    </row>
    <row r="164" spans="2:25" x14ac:dyDescent="0.25">
      <c r="B164" s="85">
        <v>3422</v>
      </c>
      <c r="C164" s="85" t="s">
        <v>180</v>
      </c>
      <c r="D164" s="1">
        <v>104735</v>
      </c>
      <c r="E164" s="85">
        <f t="shared" si="35"/>
        <v>24859.957275100878</v>
      </c>
      <c r="F164" s="86">
        <f t="shared" si="28"/>
        <v>0.81623856278385531</v>
      </c>
      <c r="G164" s="190">
        <f t="shared" si="29"/>
        <v>3359.5903907850006</v>
      </c>
      <c r="H164" s="190">
        <f t="shared" si="30"/>
        <v>14153.954316377207</v>
      </c>
      <c r="I164" s="190">
        <f t="shared" si="31"/>
        <v>893.68645053359523</v>
      </c>
      <c r="J164" s="87">
        <f t="shared" si="32"/>
        <v>3765.1010160980368</v>
      </c>
      <c r="K164" s="190">
        <f t="shared" si="36"/>
        <v>465.90861427641454</v>
      </c>
      <c r="L164" s="87">
        <f t="shared" si="33"/>
        <v>1962.8729919465345</v>
      </c>
      <c r="M164" s="88">
        <f t="shared" si="37"/>
        <v>16116.827308323742</v>
      </c>
      <c r="N164" s="88">
        <f t="shared" si="38"/>
        <v>120851.82730832374</v>
      </c>
      <c r="O164" s="88">
        <f t="shared" si="39"/>
        <v>28685.456280162296</v>
      </c>
      <c r="P164" s="89">
        <f t="shared" si="34"/>
        <v>0.941842954427353</v>
      </c>
      <c r="Q164" s="197">
        <v>5442.7176291622745</v>
      </c>
      <c r="R164" s="89">
        <f t="shared" si="40"/>
        <v>7.2478163367705337E-2</v>
      </c>
      <c r="S164" s="89">
        <f t="shared" si="40"/>
        <v>6.7896011233687104E-2</v>
      </c>
      <c r="T164" s="91">
        <v>4213</v>
      </c>
      <c r="U164" s="193">
        <v>97657</v>
      </c>
      <c r="V164" s="193">
        <v>23279.380214541121</v>
      </c>
      <c r="W164" s="199"/>
      <c r="X164" s="88">
        <v>0</v>
      </c>
      <c r="Y164" s="88">
        <f t="shared" si="41"/>
        <v>0</v>
      </c>
    </row>
    <row r="165" spans="2:25" x14ac:dyDescent="0.25">
      <c r="B165" s="85">
        <v>3423</v>
      </c>
      <c r="C165" s="85" t="s">
        <v>181</v>
      </c>
      <c r="D165" s="1">
        <v>48488</v>
      </c>
      <c r="E165" s="85">
        <f t="shared" si="35"/>
        <v>21257.343270495396</v>
      </c>
      <c r="F165" s="86">
        <f t="shared" si="28"/>
        <v>0.69795225823218199</v>
      </c>
      <c r="G165" s="190">
        <f t="shared" si="29"/>
        <v>5521.1587935482903</v>
      </c>
      <c r="H165" s="190">
        <f t="shared" si="30"/>
        <v>12593.76320808365</v>
      </c>
      <c r="I165" s="190">
        <f t="shared" si="31"/>
        <v>2154.6013521455138</v>
      </c>
      <c r="J165" s="87">
        <f t="shared" si="32"/>
        <v>4914.6456842439175</v>
      </c>
      <c r="K165" s="190">
        <f t="shared" si="36"/>
        <v>1726.8235158883331</v>
      </c>
      <c r="L165" s="87">
        <f t="shared" si="33"/>
        <v>3938.8844397412877</v>
      </c>
      <c r="M165" s="88">
        <f t="shared" si="37"/>
        <v>16532.647647824939</v>
      </c>
      <c r="N165" s="88">
        <f t="shared" si="38"/>
        <v>65020.647647824939</v>
      </c>
      <c r="O165" s="88">
        <f t="shared" si="39"/>
        <v>28505.325579932021</v>
      </c>
      <c r="P165" s="89">
        <f t="shared" si="34"/>
        <v>0.93592863919976932</v>
      </c>
      <c r="Q165" s="197">
        <v>3501.4807054638368</v>
      </c>
      <c r="R165" s="89">
        <f t="shared" si="40"/>
        <v>-6.7394555175451171E-3</v>
      </c>
      <c r="S165" s="89">
        <f t="shared" si="40"/>
        <v>9.3721797940948277E-3</v>
      </c>
      <c r="T165" s="91">
        <v>2281</v>
      </c>
      <c r="U165" s="193">
        <v>48817</v>
      </c>
      <c r="V165" s="193">
        <v>21059.965487489215</v>
      </c>
      <c r="W165" s="199"/>
      <c r="X165" s="88">
        <v>0</v>
      </c>
      <c r="Y165" s="88">
        <f t="shared" si="41"/>
        <v>0</v>
      </c>
    </row>
    <row r="166" spans="2:25" x14ac:dyDescent="0.25">
      <c r="B166" s="85">
        <v>3424</v>
      </c>
      <c r="C166" s="85" t="s">
        <v>182</v>
      </c>
      <c r="D166" s="1">
        <v>39963</v>
      </c>
      <c r="E166" s="85">
        <f t="shared" si="35"/>
        <v>22590.729225551157</v>
      </c>
      <c r="F166" s="86">
        <f t="shared" si="28"/>
        <v>0.74173194069692094</v>
      </c>
      <c r="G166" s="190">
        <f t="shared" si="29"/>
        <v>4721.1272205148334</v>
      </c>
      <c r="H166" s="190">
        <f t="shared" si="30"/>
        <v>8351.6740530907391</v>
      </c>
      <c r="I166" s="190">
        <f t="shared" si="31"/>
        <v>1687.9162678759976</v>
      </c>
      <c r="J166" s="87">
        <f t="shared" si="32"/>
        <v>2985.9238778726399</v>
      </c>
      <c r="K166" s="190">
        <f t="shared" si="36"/>
        <v>1260.1384316188169</v>
      </c>
      <c r="L166" s="87">
        <f t="shared" si="33"/>
        <v>2229.1848855336871</v>
      </c>
      <c r="M166" s="88">
        <f t="shared" si="37"/>
        <v>10580.858938624426</v>
      </c>
      <c r="N166" s="88">
        <f t="shared" si="38"/>
        <v>50543.858938624428</v>
      </c>
      <c r="O166" s="88">
        <f t="shared" si="39"/>
        <v>28571.994877684807</v>
      </c>
      <c r="P166" s="89">
        <f t="shared" si="34"/>
        <v>0.93811762332300608</v>
      </c>
      <c r="Q166" s="197">
        <v>3047.9134668853712</v>
      </c>
      <c r="R166" s="89">
        <f t="shared" si="40"/>
        <v>6.9158328428487348E-2</v>
      </c>
      <c r="S166" s="89">
        <f t="shared" si="40"/>
        <v>4.0752199860856451E-2</v>
      </c>
      <c r="T166" s="91">
        <v>1769</v>
      </c>
      <c r="U166" s="193">
        <v>37378</v>
      </c>
      <c r="V166" s="193">
        <v>21706.155632984901</v>
      </c>
      <c r="W166" s="199"/>
      <c r="X166" s="88">
        <v>0</v>
      </c>
      <c r="Y166" s="88">
        <f t="shared" si="41"/>
        <v>0</v>
      </c>
    </row>
    <row r="167" spans="2:25" x14ac:dyDescent="0.25">
      <c r="B167" s="85">
        <v>3425</v>
      </c>
      <c r="C167" s="85" t="s">
        <v>183</v>
      </c>
      <c r="D167" s="1">
        <v>25438</v>
      </c>
      <c r="E167" s="85">
        <f t="shared" si="35"/>
        <v>19155.120481927712</v>
      </c>
      <c r="F167" s="86">
        <f t="shared" si="28"/>
        <v>0.62892899770910082</v>
      </c>
      <c r="G167" s="190">
        <f t="shared" si="29"/>
        <v>6782.4924666889001</v>
      </c>
      <c r="H167" s="190">
        <f t="shared" si="30"/>
        <v>9007.1499957628585</v>
      </c>
      <c r="I167" s="190">
        <f t="shared" si="31"/>
        <v>2890.3793281442031</v>
      </c>
      <c r="J167" s="87">
        <f t="shared" si="32"/>
        <v>3838.4237477755014</v>
      </c>
      <c r="K167" s="190">
        <f t="shared" si="36"/>
        <v>2462.6014918870223</v>
      </c>
      <c r="L167" s="87">
        <f t="shared" si="33"/>
        <v>3270.3347812259658</v>
      </c>
      <c r="M167" s="88">
        <f t="shared" si="37"/>
        <v>12277.484776988824</v>
      </c>
      <c r="N167" s="88">
        <f t="shared" si="38"/>
        <v>37715.484776988822</v>
      </c>
      <c r="O167" s="88">
        <f t="shared" si="39"/>
        <v>28400.214440503631</v>
      </c>
      <c r="P167" s="89">
        <f t="shared" si="34"/>
        <v>0.93247747617361498</v>
      </c>
      <c r="Q167" s="197">
        <v>2528.0822125628983</v>
      </c>
      <c r="R167" s="89">
        <f t="shared" si="40"/>
        <v>1.028634973589102E-2</v>
      </c>
      <c r="S167" s="89">
        <f t="shared" si="40"/>
        <v>-4.6770484774795416E-2</v>
      </c>
      <c r="T167" s="91">
        <v>1328</v>
      </c>
      <c r="U167" s="193">
        <v>25179</v>
      </c>
      <c r="V167" s="193">
        <v>20094.972067039103</v>
      </c>
      <c r="W167" s="199"/>
      <c r="X167" s="88">
        <v>0</v>
      </c>
      <c r="Y167" s="88">
        <f t="shared" si="41"/>
        <v>0</v>
      </c>
    </row>
    <row r="168" spans="2:25" x14ac:dyDescent="0.25">
      <c r="B168" s="85">
        <v>3426</v>
      </c>
      <c r="C168" s="85" t="s">
        <v>184</v>
      </c>
      <c r="D168" s="1">
        <v>31145</v>
      </c>
      <c r="E168" s="85">
        <f t="shared" si="35"/>
        <v>20028.938906752413</v>
      </c>
      <c r="F168" s="86">
        <f t="shared" si="28"/>
        <v>0.65761948527994374</v>
      </c>
      <c r="G168" s="190">
        <f t="shared" si="29"/>
        <v>6258.2014117940789</v>
      </c>
      <c r="H168" s="190">
        <f t="shared" si="30"/>
        <v>9731.5031953397938</v>
      </c>
      <c r="I168" s="190">
        <f t="shared" si="31"/>
        <v>2584.5428794555578</v>
      </c>
      <c r="J168" s="87">
        <f t="shared" si="32"/>
        <v>4018.9641775533923</v>
      </c>
      <c r="K168" s="190">
        <f t="shared" si="36"/>
        <v>2156.765043198377</v>
      </c>
      <c r="L168" s="87">
        <f t="shared" si="33"/>
        <v>3353.7696421734763</v>
      </c>
      <c r="M168" s="88">
        <f t="shared" si="37"/>
        <v>13085.27283751327</v>
      </c>
      <c r="N168" s="88">
        <f t="shared" si="38"/>
        <v>44230.272837513272</v>
      </c>
      <c r="O168" s="88">
        <f t="shared" si="39"/>
        <v>28443.905361744866</v>
      </c>
      <c r="P168" s="89">
        <f t="shared" si="34"/>
        <v>0.93391200055215717</v>
      </c>
      <c r="Q168" s="197">
        <v>2686.8578241982741</v>
      </c>
      <c r="R168" s="89">
        <f t="shared" si="40"/>
        <v>5.9353741496598639E-2</v>
      </c>
      <c r="S168" s="89">
        <f t="shared" si="40"/>
        <v>5.6628715794999861E-2</v>
      </c>
      <c r="T168" s="91">
        <v>1555</v>
      </c>
      <c r="U168" s="193">
        <v>29400</v>
      </c>
      <c r="V168" s="193">
        <v>18955.512572533848</v>
      </c>
      <c r="W168" s="199"/>
      <c r="X168" s="88">
        <v>0</v>
      </c>
      <c r="Y168" s="88">
        <f t="shared" si="41"/>
        <v>0</v>
      </c>
    </row>
    <row r="169" spans="2:25" x14ac:dyDescent="0.25">
      <c r="B169" s="85">
        <v>3427</v>
      </c>
      <c r="C169" s="85" t="s">
        <v>185</v>
      </c>
      <c r="D169" s="1">
        <v>129826</v>
      </c>
      <c r="E169" s="85">
        <f t="shared" si="35"/>
        <v>23067.874911158495</v>
      </c>
      <c r="F169" s="86">
        <f t="shared" si="28"/>
        <v>0.75739828735829395</v>
      </c>
      <c r="G169" s="190">
        <f t="shared" si="29"/>
        <v>4434.8398091504305</v>
      </c>
      <c r="H169" s="190">
        <f t="shared" si="30"/>
        <v>24959.278445898621</v>
      </c>
      <c r="I169" s="190">
        <f t="shared" si="31"/>
        <v>1520.9152779134292</v>
      </c>
      <c r="J169" s="87">
        <f t="shared" si="32"/>
        <v>8559.7111840967791</v>
      </c>
      <c r="K169" s="190">
        <f t="shared" si="36"/>
        <v>1093.1374416562485</v>
      </c>
      <c r="L169" s="87">
        <f t="shared" si="33"/>
        <v>6152.1775216413662</v>
      </c>
      <c r="M169" s="88">
        <f t="shared" si="37"/>
        <v>31111.455967539987</v>
      </c>
      <c r="N169" s="88">
        <f t="shared" si="38"/>
        <v>160937.45596753998</v>
      </c>
      <c r="O169" s="88">
        <f t="shared" si="39"/>
        <v>28595.852161965169</v>
      </c>
      <c r="P169" s="89">
        <f t="shared" si="34"/>
        <v>0.93890094065607466</v>
      </c>
      <c r="Q169" s="197">
        <v>6892.7988646867307</v>
      </c>
      <c r="R169" s="89">
        <f t="shared" si="40"/>
        <v>1.6895252567185458E-2</v>
      </c>
      <c r="S169" s="89">
        <f t="shared" si="40"/>
        <v>8.4030569611695735E-3</v>
      </c>
      <c r="T169" s="91">
        <v>5628</v>
      </c>
      <c r="U169" s="193">
        <v>127669</v>
      </c>
      <c r="V169" s="193">
        <v>22875.6495251747</v>
      </c>
      <c r="W169" s="199"/>
      <c r="X169" s="88">
        <v>0</v>
      </c>
      <c r="Y169" s="88">
        <f t="shared" si="41"/>
        <v>0</v>
      </c>
    </row>
    <row r="170" spans="2:25" x14ac:dyDescent="0.25">
      <c r="B170" s="85">
        <v>3428</v>
      </c>
      <c r="C170" s="85" t="s">
        <v>186</v>
      </c>
      <c r="D170" s="1">
        <v>57913</v>
      </c>
      <c r="E170" s="85">
        <f t="shared" si="35"/>
        <v>23230.244685118334</v>
      </c>
      <c r="F170" s="86">
        <f t="shared" si="28"/>
        <v>0.76272944981645552</v>
      </c>
      <c r="G170" s="190">
        <f t="shared" si="29"/>
        <v>4337.4179447745273</v>
      </c>
      <c r="H170" s="190">
        <f t="shared" si="30"/>
        <v>10813.182936322895</v>
      </c>
      <c r="I170" s="190">
        <f t="shared" si="31"/>
        <v>1464.0858570274856</v>
      </c>
      <c r="J170" s="87">
        <f t="shared" si="32"/>
        <v>3649.9660415695216</v>
      </c>
      <c r="K170" s="190">
        <f t="shared" si="36"/>
        <v>1036.3080207703049</v>
      </c>
      <c r="L170" s="87">
        <f t="shared" si="33"/>
        <v>2583.5158957803701</v>
      </c>
      <c r="M170" s="88">
        <f t="shared" si="37"/>
        <v>13396.698832103266</v>
      </c>
      <c r="N170" s="88">
        <f t="shared" si="38"/>
        <v>71309.69883210327</v>
      </c>
      <c r="O170" s="88">
        <f t="shared" si="39"/>
        <v>28603.970650663163</v>
      </c>
      <c r="P170" s="89">
        <f t="shared" si="34"/>
        <v>0.93916749877898276</v>
      </c>
      <c r="Q170" s="197">
        <v>2912.8909683127258</v>
      </c>
      <c r="R170" s="89">
        <f t="shared" si="40"/>
        <v>2.9253381200348341E-2</v>
      </c>
      <c r="S170" s="89">
        <f t="shared" si="40"/>
        <v>9.4362282530492947E-3</v>
      </c>
      <c r="T170" s="91">
        <v>2493</v>
      </c>
      <c r="U170" s="193">
        <v>56267</v>
      </c>
      <c r="V170" s="193">
        <v>23013.087934560328</v>
      </c>
      <c r="W170" s="199"/>
      <c r="X170" s="88">
        <v>0</v>
      </c>
      <c r="Y170" s="88">
        <f t="shared" si="41"/>
        <v>0</v>
      </c>
    </row>
    <row r="171" spans="2:25" x14ac:dyDescent="0.25">
      <c r="B171" s="85">
        <v>3429</v>
      </c>
      <c r="C171" s="85" t="s">
        <v>187</v>
      </c>
      <c r="D171" s="1">
        <v>32587</v>
      </c>
      <c r="E171" s="85">
        <f t="shared" si="35"/>
        <v>21452.929558920343</v>
      </c>
      <c r="F171" s="86">
        <f t="shared" si="28"/>
        <v>0.70437403398978171</v>
      </c>
      <c r="G171" s="190">
        <f t="shared" si="29"/>
        <v>5403.8070204933219</v>
      </c>
      <c r="H171" s="190">
        <f t="shared" si="30"/>
        <v>8208.3828641293567</v>
      </c>
      <c r="I171" s="190">
        <f t="shared" si="31"/>
        <v>2086.1461511967823</v>
      </c>
      <c r="J171" s="87">
        <f t="shared" si="32"/>
        <v>3168.8560036679123</v>
      </c>
      <c r="K171" s="190">
        <f t="shared" si="36"/>
        <v>1658.3683149396015</v>
      </c>
      <c r="L171" s="87">
        <f t="shared" si="33"/>
        <v>2519.0614703932547</v>
      </c>
      <c r="M171" s="88">
        <f t="shared" si="37"/>
        <v>10727.444334522612</v>
      </c>
      <c r="N171" s="88">
        <f t="shared" si="38"/>
        <v>43314.44433452261</v>
      </c>
      <c r="O171" s="88">
        <f t="shared" si="39"/>
        <v>28515.104894353266</v>
      </c>
      <c r="P171" s="89">
        <f t="shared" si="34"/>
        <v>0.93624972798764916</v>
      </c>
      <c r="Q171" s="197">
        <v>2172.6409871107262</v>
      </c>
      <c r="R171" s="89">
        <f t="shared" si="40"/>
        <v>1.2395923946812477E-2</v>
      </c>
      <c r="S171" s="89">
        <f t="shared" si="40"/>
        <v>1.9727296667954631E-2</v>
      </c>
      <c r="T171" s="91">
        <v>1519</v>
      </c>
      <c r="U171" s="193">
        <v>32188</v>
      </c>
      <c r="V171" s="193">
        <v>21037.908496732027</v>
      </c>
      <c r="W171" s="199"/>
      <c r="X171" s="88">
        <v>0</v>
      </c>
      <c r="Y171" s="88">
        <f t="shared" si="41"/>
        <v>0</v>
      </c>
    </row>
    <row r="172" spans="2:25" x14ac:dyDescent="0.25">
      <c r="B172" s="85">
        <v>3430</v>
      </c>
      <c r="C172" s="85" t="s">
        <v>188</v>
      </c>
      <c r="D172" s="1">
        <v>41315</v>
      </c>
      <c r="E172" s="85">
        <f t="shared" si="35"/>
        <v>22405.097613882863</v>
      </c>
      <c r="F172" s="86">
        <f t="shared" si="28"/>
        <v>0.73563701148048433</v>
      </c>
      <c r="G172" s="190">
        <f t="shared" si="29"/>
        <v>4832.5061875158099</v>
      </c>
      <c r="H172" s="190">
        <f t="shared" si="30"/>
        <v>8911.141409779153</v>
      </c>
      <c r="I172" s="190">
        <f t="shared" si="31"/>
        <v>1752.8873319599006</v>
      </c>
      <c r="J172" s="87">
        <f t="shared" si="32"/>
        <v>3232.3242401340567</v>
      </c>
      <c r="K172" s="190">
        <f t="shared" si="36"/>
        <v>1325.1094957027199</v>
      </c>
      <c r="L172" s="87">
        <f t="shared" si="33"/>
        <v>2443.5019100758154</v>
      </c>
      <c r="M172" s="88">
        <f t="shared" si="37"/>
        <v>11354.643319854968</v>
      </c>
      <c r="N172" s="88">
        <f t="shared" si="38"/>
        <v>52669.643319854964</v>
      </c>
      <c r="O172" s="88">
        <f t="shared" si="39"/>
        <v>28562.713297101389</v>
      </c>
      <c r="P172" s="89">
        <f t="shared" si="34"/>
        <v>0.93781287686218417</v>
      </c>
      <c r="Q172" s="197">
        <v>2156.3402108177652</v>
      </c>
      <c r="R172" s="89">
        <f t="shared" si="40"/>
        <v>-6.8915782119757504E-2</v>
      </c>
      <c r="S172" s="89">
        <f t="shared" si="40"/>
        <v>-6.3361592099864597E-2</v>
      </c>
      <c r="T172" s="91">
        <v>1844</v>
      </c>
      <c r="U172" s="193">
        <v>44373</v>
      </c>
      <c r="V172" s="193">
        <v>23920.754716981133</v>
      </c>
      <c r="W172" s="199"/>
      <c r="X172" s="88">
        <v>0</v>
      </c>
      <c r="Y172" s="88">
        <f t="shared" si="41"/>
        <v>0</v>
      </c>
    </row>
    <row r="173" spans="2:25" x14ac:dyDescent="0.25">
      <c r="B173" s="85">
        <v>3431</v>
      </c>
      <c r="C173" s="85" t="s">
        <v>189</v>
      </c>
      <c r="D173" s="1">
        <v>53779</v>
      </c>
      <c r="E173" s="85">
        <f t="shared" si="35"/>
        <v>21808.191403081913</v>
      </c>
      <c r="F173" s="86">
        <f t="shared" si="28"/>
        <v>0.71603851168302446</v>
      </c>
      <c r="G173" s="190">
        <f t="shared" si="29"/>
        <v>5190.6499139963789</v>
      </c>
      <c r="H173" s="190">
        <f t="shared" si="30"/>
        <v>12800.142687915069</v>
      </c>
      <c r="I173" s="190">
        <f t="shared" si="31"/>
        <v>1961.8045057402328</v>
      </c>
      <c r="J173" s="87">
        <f t="shared" si="32"/>
        <v>4837.8099111554138</v>
      </c>
      <c r="K173" s="190">
        <f t="shared" si="36"/>
        <v>1534.026669483052</v>
      </c>
      <c r="L173" s="87">
        <f t="shared" si="33"/>
        <v>3782.9097669452067</v>
      </c>
      <c r="M173" s="88">
        <f t="shared" si="37"/>
        <v>16583.052454860277</v>
      </c>
      <c r="N173" s="88">
        <f t="shared" si="38"/>
        <v>70362.05245486027</v>
      </c>
      <c r="O173" s="88">
        <f t="shared" si="39"/>
        <v>28532.867986561341</v>
      </c>
      <c r="P173" s="89">
        <f t="shared" si="34"/>
        <v>0.93683295187231119</v>
      </c>
      <c r="Q173" s="197">
        <v>3510.0033404970745</v>
      </c>
      <c r="R173" s="89">
        <f t="shared" si="40"/>
        <v>9.6688194653048957E-3</v>
      </c>
      <c r="S173" s="89">
        <f t="shared" si="40"/>
        <v>2.2770766838739569E-2</v>
      </c>
      <c r="T173" s="91">
        <v>2466</v>
      </c>
      <c r="U173" s="193">
        <v>53264</v>
      </c>
      <c r="V173" s="193">
        <v>21322.658126501199</v>
      </c>
      <c r="W173" s="199"/>
      <c r="X173" s="88">
        <v>0</v>
      </c>
      <c r="Y173" s="88">
        <f t="shared" si="41"/>
        <v>0</v>
      </c>
    </row>
    <row r="174" spans="2:25" x14ac:dyDescent="0.25">
      <c r="B174" s="85">
        <v>3432</v>
      </c>
      <c r="C174" s="85" t="s">
        <v>190</v>
      </c>
      <c r="D174" s="1">
        <v>47899</v>
      </c>
      <c r="E174" s="85">
        <f t="shared" si="35"/>
        <v>24363.682604272635</v>
      </c>
      <c r="F174" s="86">
        <f t="shared" si="28"/>
        <v>0.79994414523597834</v>
      </c>
      <c r="G174" s="190">
        <f t="shared" si="29"/>
        <v>3657.3551932819464</v>
      </c>
      <c r="H174" s="190">
        <f t="shared" si="30"/>
        <v>7190.3603099923066</v>
      </c>
      <c r="I174" s="190">
        <f t="shared" si="31"/>
        <v>1067.3825853234803</v>
      </c>
      <c r="J174" s="87">
        <f t="shared" si="32"/>
        <v>2098.4741627459625</v>
      </c>
      <c r="K174" s="190">
        <f t="shared" si="36"/>
        <v>639.60474906629952</v>
      </c>
      <c r="L174" s="87">
        <f t="shared" si="33"/>
        <v>1257.4629366643449</v>
      </c>
      <c r="M174" s="88">
        <f t="shared" si="37"/>
        <v>8447.8232466566515</v>
      </c>
      <c r="N174" s="88">
        <f t="shared" si="38"/>
        <v>56346.823246656655</v>
      </c>
      <c r="O174" s="88">
        <f t="shared" si="39"/>
        <v>28660.642546620882</v>
      </c>
      <c r="P174" s="89">
        <f t="shared" si="34"/>
        <v>0.94102823354995901</v>
      </c>
      <c r="Q174" s="197">
        <v>1949.4583809477872</v>
      </c>
      <c r="R174" s="89">
        <f t="shared" si="40"/>
        <v>-9.9625886194993907E-3</v>
      </c>
      <c r="S174" s="89">
        <f t="shared" si="40"/>
        <v>1.0900254408658889E-4</v>
      </c>
      <c r="T174" s="91">
        <v>1966</v>
      </c>
      <c r="U174" s="193">
        <v>48381</v>
      </c>
      <c r="V174" s="193">
        <v>24361.027190332326</v>
      </c>
      <c r="W174" s="199"/>
      <c r="X174" s="88">
        <v>0</v>
      </c>
      <c r="Y174" s="88">
        <f t="shared" si="41"/>
        <v>0</v>
      </c>
    </row>
    <row r="175" spans="2:25" x14ac:dyDescent="0.25">
      <c r="B175" s="85">
        <v>3433</v>
      </c>
      <c r="C175" s="85" t="s">
        <v>191</v>
      </c>
      <c r="D175" s="1">
        <v>59587</v>
      </c>
      <c r="E175" s="85">
        <f t="shared" si="35"/>
        <v>27753.609687936656</v>
      </c>
      <c r="F175" s="86">
        <f t="shared" si="28"/>
        <v>0.91124720099317125</v>
      </c>
      <c r="G175" s="190">
        <f t="shared" si="29"/>
        <v>1623.3989430835338</v>
      </c>
      <c r="H175" s="190">
        <f t="shared" si="30"/>
        <v>3485.4375308003473</v>
      </c>
      <c r="I175" s="190">
        <f t="shared" si="31"/>
        <v>0</v>
      </c>
      <c r="J175" s="87">
        <f t="shared" si="32"/>
        <v>0</v>
      </c>
      <c r="K175" s="190">
        <f t="shared" si="36"/>
        <v>-427.7778362571807</v>
      </c>
      <c r="L175" s="87">
        <f t="shared" si="33"/>
        <v>-918.4390144441669</v>
      </c>
      <c r="M175" s="88">
        <f t="shared" si="37"/>
        <v>2566.9985163561805</v>
      </c>
      <c r="N175" s="88">
        <f t="shared" si="38"/>
        <v>62153.99851635618</v>
      </c>
      <c r="O175" s="88">
        <f t="shared" si="39"/>
        <v>28949.230794763007</v>
      </c>
      <c r="P175" s="89">
        <f t="shared" si="34"/>
        <v>0.95050358599297258</v>
      </c>
      <c r="Q175" s="197">
        <v>2035.7512069572304</v>
      </c>
      <c r="R175" s="89">
        <f t="shared" si="40"/>
        <v>8.1139435725301648E-2</v>
      </c>
      <c r="S175" s="89">
        <f t="shared" si="40"/>
        <v>8.3153668488646512E-2</v>
      </c>
      <c r="T175" s="91">
        <v>2147</v>
      </c>
      <c r="U175" s="193">
        <v>55115</v>
      </c>
      <c r="V175" s="193">
        <v>25622.966062296604</v>
      </c>
      <c r="W175" s="199"/>
      <c r="X175" s="88">
        <v>0</v>
      </c>
      <c r="Y175" s="88">
        <f t="shared" si="41"/>
        <v>0</v>
      </c>
    </row>
    <row r="176" spans="2:25" x14ac:dyDescent="0.25">
      <c r="B176" s="85">
        <v>3434</v>
      </c>
      <c r="C176" s="85" t="s">
        <v>192</v>
      </c>
      <c r="D176" s="1">
        <v>46792</v>
      </c>
      <c r="E176" s="85">
        <f t="shared" si="35"/>
        <v>21153.70705244123</v>
      </c>
      <c r="F176" s="86">
        <f t="shared" si="28"/>
        <v>0.69454952198687037</v>
      </c>
      <c r="G176" s="190">
        <f t="shared" si="29"/>
        <v>5583.3405243807892</v>
      </c>
      <c r="H176" s="190">
        <f t="shared" si="30"/>
        <v>12350.349239930305</v>
      </c>
      <c r="I176" s="190">
        <f t="shared" si="31"/>
        <v>2190.8740284644718</v>
      </c>
      <c r="J176" s="87">
        <f t="shared" si="32"/>
        <v>4846.2133509634123</v>
      </c>
      <c r="K176" s="190">
        <f t="shared" si="36"/>
        <v>1763.0961922072911</v>
      </c>
      <c r="L176" s="87">
        <f t="shared" si="33"/>
        <v>3899.9687771625281</v>
      </c>
      <c r="M176" s="88">
        <f t="shared" si="37"/>
        <v>16250.318017092834</v>
      </c>
      <c r="N176" s="88">
        <f t="shared" si="38"/>
        <v>63042.318017092832</v>
      </c>
      <c r="O176" s="88">
        <f t="shared" si="39"/>
        <v>28500.143769029306</v>
      </c>
      <c r="P176" s="89">
        <f t="shared" si="34"/>
        <v>0.93575850238750347</v>
      </c>
      <c r="Q176" s="197">
        <v>4210.5401010460337</v>
      </c>
      <c r="R176" s="89">
        <f t="shared" si="40"/>
        <v>-1.6499569119532546E-2</v>
      </c>
      <c r="S176" s="89">
        <f t="shared" si="40"/>
        <v>-1.6944189567489269E-2</v>
      </c>
      <c r="T176" s="91">
        <v>2212</v>
      </c>
      <c r="U176" s="193">
        <v>47577</v>
      </c>
      <c r="V176" s="193">
        <v>21518.317503392129</v>
      </c>
      <c r="W176" s="199"/>
      <c r="X176" s="88">
        <v>0</v>
      </c>
      <c r="Y176" s="88">
        <f t="shared" si="41"/>
        <v>0</v>
      </c>
    </row>
    <row r="177" spans="2:25" x14ac:dyDescent="0.25">
      <c r="B177" s="85">
        <v>3435</v>
      </c>
      <c r="C177" s="85" t="s">
        <v>193</v>
      </c>
      <c r="D177" s="1">
        <v>78600</v>
      </c>
      <c r="E177" s="85">
        <f t="shared" si="35"/>
        <v>22253.680634201588</v>
      </c>
      <c r="F177" s="86">
        <f t="shared" si="28"/>
        <v>0.73066546722123882</v>
      </c>
      <c r="G177" s="190">
        <f t="shared" si="29"/>
        <v>4923.3563753245744</v>
      </c>
      <c r="H177" s="190">
        <f t="shared" si="30"/>
        <v>17389.294717646397</v>
      </c>
      <c r="I177" s="190">
        <f t="shared" si="31"/>
        <v>1805.8832748483467</v>
      </c>
      <c r="J177" s="87">
        <f t="shared" si="32"/>
        <v>6378.3797267643604</v>
      </c>
      <c r="K177" s="190">
        <f t="shared" si="36"/>
        <v>1378.1054385911659</v>
      </c>
      <c r="L177" s="87">
        <f t="shared" si="33"/>
        <v>4867.4684091039981</v>
      </c>
      <c r="M177" s="88">
        <f t="shared" si="37"/>
        <v>22256.763126750397</v>
      </c>
      <c r="N177" s="88">
        <f t="shared" si="38"/>
        <v>100856.76312675039</v>
      </c>
      <c r="O177" s="88">
        <f t="shared" si="39"/>
        <v>28555.142448117324</v>
      </c>
      <c r="P177" s="89">
        <f t="shared" si="34"/>
        <v>0.93756429964922183</v>
      </c>
      <c r="Q177" s="197">
        <v>4954.0407942561324</v>
      </c>
      <c r="R177" s="89">
        <f t="shared" si="40"/>
        <v>6.7905763430341562E-2</v>
      </c>
      <c r="S177" s="89">
        <f t="shared" si="40"/>
        <v>8.5744506364200723E-2</v>
      </c>
      <c r="T177" s="91">
        <v>3532</v>
      </c>
      <c r="U177" s="193">
        <v>73602</v>
      </c>
      <c r="V177" s="193">
        <v>20496.24060150376</v>
      </c>
      <c r="W177" s="199"/>
      <c r="X177" s="88">
        <v>0</v>
      </c>
      <c r="Y177" s="88">
        <f t="shared" si="41"/>
        <v>0</v>
      </c>
    </row>
    <row r="178" spans="2:25" x14ac:dyDescent="0.25">
      <c r="B178" s="85">
        <v>3436</v>
      </c>
      <c r="C178" s="85" t="s">
        <v>194</v>
      </c>
      <c r="D178" s="1">
        <v>148295</v>
      </c>
      <c r="E178" s="85">
        <f t="shared" si="35"/>
        <v>26533.369117910181</v>
      </c>
      <c r="F178" s="86">
        <f t="shared" si="28"/>
        <v>0.87118247368462753</v>
      </c>
      <c r="G178" s="190">
        <f t="shared" si="29"/>
        <v>2355.5432850994189</v>
      </c>
      <c r="H178" s="190">
        <f t="shared" si="30"/>
        <v>13165.131420420652</v>
      </c>
      <c r="I178" s="190">
        <f t="shared" si="31"/>
        <v>307.99230555033932</v>
      </c>
      <c r="J178" s="87">
        <f t="shared" si="32"/>
        <v>1721.3689957208467</v>
      </c>
      <c r="K178" s="190">
        <f t="shared" si="36"/>
        <v>-119.78553070684137</v>
      </c>
      <c r="L178" s="87">
        <f t="shared" si="33"/>
        <v>-669.48133112053642</v>
      </c>
      <c r="M178" s="88">
        <f t="shared" si="37"/>
        <v>12495.650089300116</v>
      </c>
      <c r="N178" s="88">
        <f t="shared" si="38"/>
        <v>160790.65008930012</v>
      </c>
      <c r="O178" s="88">
        <f t="shared" si="39"/>
        <v>28769.126872302761</v>
      </c>
      <c r="P178" s="89">
        <f t="shared" si="34"/>
        <v>0.94459014997239155</v>
      </c>
      <c r="Q178" s="197">
        <v>5944.4889578419024</v>
      </c>
      <c r="R178" s="89">
        <f t="shared" si="40"/>
        <v>-6.218880467488256E-3</v>
      </c>
      <c r="S178" s="89">
        <f t="shared" si="40"/>
        <v>7.1571671658187438E-4</v>
      </c>
      <c r="T178" s="91">
        <v>5589</v>
      </c>
      <c r="U178" s="193">
        <v>149223</v>
      </c>
      <c r="V178" s="193">
        <v>26514.392324093817</v>
      </c>
      <c r="W178" s="199"/>
      <c r="X178" s="88">
        <v>0</v>
      </c>
      <c r="Y178" s="88">
        <f t="shared" si="41"/>
        <v>0</v>
      </c>
    </row>
    <row r="179" spans="2:25" x14ac:dyDescent="0.25">
      <c r="B179" s="85">
        <v>3437</v>
      </c>
      <c r="C179" s="85" t="s">
        <v>195</v>
      </c>
      <c r="D179" s="1">
        <v>109726</v>
      </c>
      <c r="E179" s="85">
        <f t="shared" si="35"/>
        <v>19710.07724088378</v>
      </c>
      <c r="F179" s="86">
        <f t="shared" si="28"/>
        <v>0.6471501516042919</v>
      </c>
      <c r="G179" s="190">
        <f t="shared" si="29"/>
        <v>6449.5184113152591</v>
      </c>
      <c r="H179" s="190">
        <f t="shared" si="30"/>
        <v>35904.468995792049</v>
      </c>
      <c r="I179" s="190">
        <f t="shared" si="31"/>
        <v>2696.1444625095792</v>
      </c>
      <c r="J179" s="87">
        <f t="shared" si="32"/>
        <v>15009.436222790828</v>
      </c>
      <c r="K179" s="190">
        <f t="shared" si="36"/>
        <v>2268.3666262523984</v>
      </c>
      <c r="L179" s="87">
        <f t="shared" si="33"/>
        <v>12627.997008347102</v>
      </c>
      <c r="M179" s="88">
        <f t="shared" si="37"/>
        <v>48532.466004139147</v>
      </c>
      <c r="N179" s="88">
        <f t="shared" si="38"/>
        <v>158258.46600413916</v>
      </c>
      <c r="O179" s="88">
        <f t="shared" si="39"/>
        <v>28427.962278451439</v>
      </c>
      <c r="P179" s="89">
        <f t="shared" si="34"/>
        <v>0.93338853386837473</v>
      </c>
      <c r="Q179" s="197">
        <v>10319.339779621732</v>
      </c>
      <c r="R179" s="89">
        <f t="shared" si="40"/>
        <v>1.7904189394782739E-2</v>
      </c>
      <c r="S179" s="89">
        <f t="shared" si="40"/>
        <v>1.1321730113623814E-2</v>
      </c>
      <c r="T179" s="91">
        <v>5567</v>
      </c>
      <c r="U179" s="193">
        <v>107796</v>
      </c>
      <c r="V179" s="193">
        <v>19489.423250768396</v>
      </c>
      <c r="W179" s="199"/>
      <c r="X179" s="88">
        <v>0</v>
      </c>
      <c r="Y179" s="88">
        <f t="shared" si="41"/>
        <v>0</v>
      </c>
    </row>
    <row r="180" spans="2:25" x14ac:dyDescent="0.25">
      <c r="B180" s="85">
        <v>3438</v>
      </c>
      <c r="C180" s="85" t="s">
        <v>196</v>
      </c>
      <c r="D180" s="1">
        <v>80759</v>
      </c>
      <c r="E180" s="85">
        <f t="shared" si="35"/>
        <v>24925.617283950618</v>
      </c>
      <c r="F180" s="86">
        <f t="shared" si="28"/>
        <v>0.8183944084541761</v>
      </c>
      <c r="G180" s="190">
        <f t="shared" si="29"/>
        <v>3320.1943854751567</v>
      </c>
      <c r="H180" s="190">
        <f t="shared" si="30"/>
        <v>10757.429808939507</v>
      </c>
      <c r="I180" s="190">
        <f t="shared" si="31"/>
        <v>870.7054474361862</v>
      </c>
      <c r="J180" s="87">
        <f t="shared" si="32"/>
        <v>2821.0856496932433</v>
      </c>
      <c r="K180" s="190">
        <f t="shared" si="36"/>
        <v>442.92761117900551</v>
      </c>
      <c r="L180" s="87">
        <f t="shared" si="33"/>
        <v>1435.0854602199779</v>
      </c>
      <c r="M180" s="88">
        <f t="shared" si="37"/>
        <v>12192.515269159485</v>
      </c>
      <c r="N180" s="88">
        <f t="shared" si="38"/>
        <v>92951.515269159485</v>
      </c>
      <c r="O180" s="88">
        <f t="shared" si="39"/>
        <v>28688.739280604779</v>
      </c>
      <c r="P180" s="89">
        <f t="shared" si="34"/>
        <v>0.94195074671086887</v>
      </c>
      <c r="Q180" s="197">
        <v>4184.0653378793622</v>
      </c>
      <c r="R180" s="89">
        <f t="shared" si="40"/>
        <v>6.3177988414955241E-2</v>
      </c>
      <c r="S180" s="89">
        <f t="shared" si="40"/>
        <v>5.4251100319206115E-3</v>
      </c>
      <c r="T180" s="91">
        <v>3240</v>
      </c>
      <c r="U180" s="193">
        <v>75960</v>
      </c>
      <c r="V180" s="193">
        <v>24791.122715404701</v>
      </c>
      <c r="W180" s="199"/>
      <c r="X180" s="88">
        <v>0</v>
      </c>
      <c r="Y180" s="88">
        <f t="shared" si="41"/>
        <v>0</v>
      </c>
    </row>
    <row r="181" spans="2:25" x14ac:dyDescent="0.25">
      <c r="B181" s="85">
        <v>3439</v>
      </c>
      <c r="C181" s="85" t="s">
        <v>197</v>
      </c>
      <c r="D181" s="1">
        <v>110684</v>
      </c>
      <c r="E181" s="85">
        <f t="shared" si="35"/>
        <v>25064.3115942029</v>
      </c>
      <c r="F181" s="86">
        <f t="shared" si="28"/>
        <v>0.82294822337887064</v>
      </c>
      <c r="G181" s="190">
        <f t="shared" si="29"/>
        <v>3236.9777993237876</v>
      </c>
      <c r="H181" s="190">
        <f t="shared" si="30"/>
        <v>14294.493961813847</v>
      </c>
      <c r="I181" s="190">
        <f t="shared" si="31"/>
        <v>822.16243884788764</v>
      </c>
      <c r="J181" s="87">
        <f t="shared" si="32"/>
        <v>3630.6693299522717</v>
      </c>
      <c r="K181" s="190">
        <f t="shared" si="36"/>
        <v>394.38460259070695</v>
      </c>
      <c r="L181" s="87">
        <f t="shared" si="33"/>
        <v>1741.602405040562</v>
      </c>
      <c r="M181" s="88">
        <f t="shared" si="37"/>
        <v>16036.096366854408</v>
      </c>
      <c r="N181" s="88">
        <f t="shared" si="38"/>
        <v>126720.09636685441</v>
      </c>
      <c r="O181" s="88">
        <f t="shared" si="39"/>
        <v>28695.673996117395</v>
      </c>
      <c r="P181" s="89">
        <f t="shared" si="34"/>
        <v>0.94217843745710361</v>
      </c>
      <c r="Q181" s="197">
        <v>2479.2986827392706</v>
      </c>
      <c r="R181" s="89">
        <f t="shared" si="40"/>
        <v>3.0231952045869169E-2</v>
      </c>
      <c r="S181" s="89">
        <f t="shared" si="40"/>
        <v>2.2999798396996448E-2</v>
      </c>
      <c r="T181" s="91">
        <v>4416</v>
      </c>
      <c r="U181" s="193">
        <v>107436</v>
      </c>
      <c r="V181" s="193">
        <v>24500.798175598633</v>
      </c>
      <c r="W181" s="199"/>
      <c r="X181" s="88">
        <v>0</v>
      </c>
      <c r="Y181" s="88">
        <f t="shared" si="41"/>
        <v>0</v>
      </c>
    </row>
    <row r="182" spans="2:25" x14ac:dyDescent="0.25">
      <c r="B182" s="85">
        <v>3440</v>
      </c>
      <c r="C182" s="85" t="s">
        <v>198</v>
      </c>
      <c r="D182" s="1">
        <v>143208</v>
      </c>
      <c r="E182" s="85">
        <f t="shared" si="35"/>
        <v>27748.110831234259</v>
      </c>
      <c r="F182" s="86">
        <f t="shared" si="28"/>
        <v>0.91106665446841051</v>
      </c>
      <c r="G182" s="190">
        <f t="shared" si="29"/>
        <v>1626.6982571049723</v>
      </c>
      <c r="H182" s="190">
        <f t="shared" si="30"/>
        <v>8395.3897049187635</v>
      </c>
      <c r="I182" s="190">
        <f t="shared" si="31"/>
        <v>0</v>
      </c>
      <c r="J182" s="87">
        <f t="shared" si="32"/>
        <v>0</v>
      </c>
      <c r="K182" s="190">
        <f t="shared" si="36"/>
        <v>-427.7778362571807</v>
      </c>
      <c r="L182" s="87">
        <f t="shared" si="33"/>
        <v>-2207.7614129233093</v>
      </c>
      <c r="M182" s="88">
        <f t="shared" si="37"/>
        <v>6187.6282919954538</v>
      </c>
      <c r="N182" s="88">
        <f t="shared" si="38"/>
        <v>149395.62829199544</v>
      </c>
      <c r="O182" s="88">
        <f t="shared" si="39"/>
        <v>28947.031252082044</v>
      </c>
      <c r="P182" s="89">
        <f t="shared" si="34"/>
        <v>0.9504313673830681</v>
      </c>
      <c r="Q182" s="197">
        <v>979.28448025442503</v>
      </c>
      <c r="R182" s="89">
        <f t="shared" si="40"/>
        <v>3.3015703558367179E-2</v>
      </c>
      <c r="S182" s="89">
        <f t="shared" si="40"/>
        <v>1.7203217493435782E-2</v>
      </c>
      <c r="T182" s="91">
        <v>5161</v>
      </c>
      <c r="U182" s="193">
        <v>138631</v>
      </c>
      <c r="V182" s="193">
        <v>27278.827233372689</v>
      </c>
      <c r="W182" s="199"/>
      <c r="X182" s="88">
        <v>0</v>
      </c>
      <c r="Y182" s="88">
        <f t="shared" si="41"/>
        <v>0</v>
      </c>
    </row>
    <row r="183" spans="2:25" x14ac:dyDescent="0.25">
      <c r="B183" s="85">
        <v>3441</v>
      </c>
      <c r="C183" s="85" t="s">
        <v>199</v>
      </c>
      <c r="D183" s="1">
        <v>152653</v>
      </c>
      <c r="E183" s="85">
        <f t="shared" si="35"/>
        <v>24906.673193016803</v>
      </c>
      <c r="F183" s="86">
        <f t="shared" si="28"/>
        <v>0.81777240828796705</v>
      </c>
      <c r="G183" s="190">
        <f t="shared" si="29"/>
        <v>3331.5608400354458</v>
      </c>
      <c r="H183" s="190">
        <f t="shared" si="30"/>
        <v>20419.136388577248</v>
      </c>
      <c r="I183" s="190">
        <f t="shared" si="31"/>
        <v>877.33587926302164</v>
      </c>
      <c r="J183" s="87">
        <f t="shared" si="32"/>
        <v>5377.1916040030601</v>
      </c>
      <c r="K183" s="190">
        <f t="shared" si="36"/>
        <v>449.55804300584094</v>
      </c>
      <c r="L183" s="87">
        <f t="shared" si="33"/>
        <v>2755.3412455827988</v>
      </c>
      <c r="M183" s="88">
        <f t="shared" si="37"/>
        <v>23174.477634160048</v>
      </c>
      <c r="N183" s="88">
        <f t="shared" si="38"/>
        <v>175827.47763416005</v>
      </c>
      <c r="O183" s="88">
        <f t="shared" si="39"/>
        <v>28687.792076058093</v>
      </c>
      <c r="P183" s="89">
        <f t="shared" si="34"/>
        <v>0.94191964670255857</v>
      </c>
      <c r="Q183" s="197">
        <v>3858.4915141551428</v>
      </c>
      <c r="R183" s="89">
        <f t="shared" si="40"/>
        <v>3.1209257395310504E-2</v>
      </c>
      <c r="S183" s="89">
        <f t="shared" si="40"/>
        <v>2.2796716545291574E-2</v>
      </c>
      <c r="T183" s="91">
        <v>6129</v>
      </c>
      <c r="U183" s="193">
        <v>148033</v>
      </c>
      <c r="V183" s="193">
        <v>24351.538081921368</v>
      </c>
      <c r="W183" s="199"/>
      <c r="X183" s="88">
        <v>0</v>
      </c>
      <c r="Y183" s="88">
        <f t="shared" si="41"/>
        <v>0</v>
      </c>
    </row>
    <row r="184" spans="2:25" x14ac:dyDescent="0.25">
      <c r="B184" s="85">
        <v>3442</v>
      </c>
      <c r="C184" s="85" t="s">
        <v>200</v>
      </c>
      <c r="D184" s="1">
        <v>349946</v>
      </c>
      <c r="E184" s="85">
        <f t="shared" si="35"/>
        <v>23492.615467239528</v>
      </c>
      <c r="F184" s="86">
        <f t="shared" si="28"/>
        <v>0.77134399197938885</v>
      </c>
      <c r="G184" s="190">
        <f t="shared" si="29"/>
        <v>4179.9954755018107</v>
      </c>
      <c r="H184" s="190">
        <f t="shared" si="30"/>
        <v>62265.212603074979</v>
      </c>
      <c r="I184" s="190">
        <f t="shared" si="31"/>
        <v>1372.2560832850677</v>
      </c>
      <c r="J184" s="87">
        <f t="shared" si="32"/>
        <v>20441.126616614369</v>
      </c>
      <c r="K184" s="190">
        <f t="shared" si="36"/>
        <v>944.47824702788694</v>
      </c>
      <c r="L184" s="87">
        <f t="shared" si="33"/>
        <v>14068.947967727405</v>
      </c>
      <c r="M184" s="88">
        <f t="shared" si="37"/>
        <v>76334.160570802385</v>
      </c>
      <c r="N184" s="88">
        <f t="shared" si="38"/>
        <v>426280.1605708024</v>
      </c>
      <c r="O184" s="88">
        <f t="shared" si="39"/>
        <v>28617.089189769227</v>
      </c>
      <c r="P184" s="89">
        <f t="shared" si="34"/>
        <v>0.9395982258871296</v>
      </c>
      <c r="Q184" s="197">
        <v>16000.639034892316</v>
      </c>
      <c r="R184" s="89">
        <f t="shared" si="40"/>
        <v>-2.1926208317146045E-2</v>
      </c>
      <c r="S184" s="89">
        <f t="shared" si="40"/>
        <v>-2.6456759580983133E-2</v>
      </c>
      <c r="T184" s="91">
        <v>14896</v>
      </c>
      <c r="U184" s="193">
        <v>357791</v>
      </c>
      <c r="V184" s="193">
        <v>24131.04471572132</v>
      </c>
      <c r="W184" s="199"/>
      <c r="X184" s="88">
        <v>0</v>
      </c>
      <c r="Y184" s="88">
        <f t="shared" si="41"/>
        <v>0</v>
      </c>
    </row>
    <row r="185" spans="2:25" x14ac:dyDescent="0.25">
      <c r="B185" s="85">
        <v>3443</v>
      </c>
      <c r="C185" s="85" t="s">
        <v>201</v>
      </c>
      <c r="D185" s="1">
        <v>299603</v>
      </c>
      <c r="E185" s="85">
        <f t="shared" si="35"/>
        <v>21973.083975064175</v>
      </c>
      <c r="F185" s="86">
        <f t="shared" si="28"/>
        <v>0.72145250634436442</v>
      </c>
      <c r="G185" s="190">
        <f t="shared" si="29"/>
        <v>5091.7143708070225</v>
      </c>
      <c r="H185" s="190">
        <f t="shared" si="30"/>
        <v>69425.525445953754</v>
      </c>
      <c r="I185" s="190">
        <f t="shared" si="31"/>
        <v>1904.0921055464412</v>
      </c>
      <c r="J185" s="87">
        <f t="shared" si="32"/>
        <v>25962.295859125727</v>
      </c>
      <c r="K185" s="190">
        <f t="shared" si="36"/>
        <v>1476.3142692892604</v>
      </c>
      <c r="L185" s="87">
        <f t="shared" si="33"/>
        <v>20129.545061759065</v>
      </c>
      <c r="M185" s="88">
        <f t="shared" si="37"/>
        <v>89555.070507712822</v>
      </c>
      <c r="N185" s="88">
        <f t="shared" si="38"/>
        <v>389158.07050771284</v>
      </c>
      <c r="O185" s="88">
        <f t="shared" si="39"/>
        <v>28541.112615160459</v>
      </c>
      <c r="P185" s="89">
        <f t="shared" si="34"/>
        <v>0.93710365160537834</v>
      </c>
      <c r="Q185" s="197">
        <v>18110.452046908991</v>
      </c>
      <c r="R185" s="89">
        <f t="shared" si="40"/>
        <v>6.818472043928569E-3</v>
      </c>
      <c r="S185" s="89">
        <f t="shared" si="40"/>
        <v>2.1665055064319459E-3</v>
      </c>
      <c r="T185" s="91">
        <v>13635</v>
      </c>
      <c r="U185" s="193">
        <v>297574</v>
      </c>
      <c r="V185" s="193">
        <v>21925.582080754495</v>
      </c>
      <c r="W185" s="199"/>
      <c r="X185" s="88">
        <v>0</v>
      </c>
      <c r="Y185" s="88">
        <f t="shared" si="41"/>
        <v>0</v>
      </c>
    </row>
    <row r="186" spans="2:25" x14ac:dyDescent="0.25">
      <c r="B186" s="85">
        <v>3446</v>
      </c>
      <c r="C186" s="85" t="s">
        <v>202</v>
      </c>
      <c r="D186" s="1">
        <v>346011</v>
      </c>
      <c r="E186" s="85">
        <f t="shared" si="35"/>
        <v>25501.989976415094</v>
      </c>
      <c r="F186" s="86">
        <f t="shared" si="28"/>
        <v>0.83731872167478916</v>
      </c>
      <c r="G186" s="190">
        <f t="shared" si="29"/>
        <v>2974.3707699964712</v>
      </c>
      <c r="H186" s="190">
        <f t="shared" si="30"/>
        <v>40356.262607312121</v>
      </c>
      <c r="I186" s="190">
        <f t="shared" si="31"/>
        <v>668.97500507361963</v>
      </c>
      <c r="J186" s="87">
        <f t="shared" si="32"/>
        <v>9076.6528688388717</v>
      </c>
      <c r="K186" s="190">
        <f t="shared" si="36"/>
        <v>241.19716881643893</v>
      </c>
      <c r="L186" s="87">
        <f t="shared" si="33"/>
        <v>3272.5631865014434</v>
      </c>
      <c r="M186" s="88">
        <f t="shared" si="37"/>
        <v>43628.825793813565</v>
      </c>
      <c r="N186" s="88">
        <f t="shared" si="38"/>
        <v>389639.82579381356</v>
      </c>
      <c r="O186" s="88">
        <f t="shared" si="39"/>
        <v>28717.557915228004</v>
      </c>
      <c r="P186" s="89">
        <f t="shared" si="34"/>
        <v>0.94289696237189957</v>
      </c>
      <c r="Q186" s="197">
        <v>9132.95682232939</v>
      </c>
      <c r="R186" s="89">
        <f t="shared" si="40"/>
        <v>1.3256843658853708E-2</v>
      </c>
      <c r="S186" s="89">
        <f t="shared" si="40"/>
        <v>1.8111036969424531E-2</v>
      </c>
      <c r="T186" s="91">
        <v>13568</v>
      </c>
      <c r="U186" s="193">
        <v>341484</v>
      </c>
      <c r="V186" s="193">
        <v>25048.33859018558</v>
      </c>
      <c r="W186" s="199"/>
      <c r="X186" s="88">
        <v>0</v>
      </c>
      <c r="Y186" s="88">
        <f t="shared" si="41"/>
        <v>0</v>
      </c>
    </row>
    <row r="187" spans="2:25" x14ac:dyDescent="0.25">
      <c r="B187" s="85">
        <v>3447</v>
      </c>
      <c r="C187" s="85" t="s">
        <v>203</v>
      </c>
      <c r="D187" s="1">
        <v>110276</v>
      </c>
      <c r="E187" s="85">
        <f t="shared" si="35"/>
        <v>19819.554277498202</v>
      </c>
      <c r="F187" s="86">
        <f t="shared" si="28"/>
        <v>0.65074466216740912</v>
      </c>
      <c r="G187" s="190">
        <f t="shared" si="29"/>
        <v>6383.8321893466064</v>
      </c>
      <c r="H187" s="190">
        <f t="shared" si="30"/>
        <v>35519.642301524516</v>
      </c>
      <c r="I187" s="190">
        <f t="shared" si="31"/>
        <v>2657.8274996945315</v>
      </c>
      <c r="J187" s="87">
        <f t="shared" si="32"/>
        <v>14788.152208300373</v>
      </c>
      <c r="K187" s="190">
        <f t="shared" si="36"/>
        <v>2230.0496634373508</v>
      </c>
      <c r="L187" s="87">
        <f t="shared" si="33"/>
        <v>12407.996327365419</v>
      </c>
      <c r="M187" s="88">
        <f t="shared" si="37"/>
        <v>47927.638628889938</v>
      </c>
      <c r="N187" s="88">
        <f t="shared" si="38"/>
        <v>158203.63862888992</v>
      </c>
      <c r="O187" s="88">
        <f t="shared" si="39"/>
        <v>28433.436130282156</v>
      </c>
      <c r="P187" s="89">
        <f t="shared" si="34"/>
        <v>0.93356825939653043</v>
      </c>
      <c r="Q187" s="197">
        <v>9479.5967098644323</v>
      </c>
      <c r="R187" s="89">
        <f t="shared" si="40"/>
        <v>-1.4988298765564428E-2</v>
      </c>
      <c r="S187" s="89">
        <f t="shared" si="40"/>
        <v>-2.012225623066138E-2</v>
      </c>
      <c r="T187" s="91">
        <v>5564</v>
      </c>
      <c r="U187" s="193">
        <v>111954</v>
      </c>
      <c r="V187" s="193">
        <v>20226.558265582658</v>
      </c>
      <c r="W187" s="199"/>
      <c r="X187" s="88">
        <v>0</v>
      </c>
      <c r="Y187" s="88">
        <f t="shared" si="41"/>
        <v>0</v>
      </c>
    </row>
    <row r="188" spans="2:25" x14ac:dyDescent="0.25">
      <c r="B188" s="85">
        <v>3448</v>
      </c>
      <c r="C188" s="85" t="s">
        <v>204</v>
      </c>
      <c r="D188" s="1">
        <v>134458</v>
      </c>
      <c r="E188" s="85">
        <f t="shared" si="35"/>
        <v>20600.275777539453</v>
      </c>
      <c r="F188" s="86">
        <f t="shared" si="28"/>
        <v>0.67637845502056038</v>
      </c>
      <c r="G188" s="190">
        <f t="shared" si="29"/>
        <v>5915.3992893218556</v>
      </c>
      <c r="H188" s="190">
        <f t="shared" si="30"/>
        <v>38609.811161403755</v>
      </c>
      <c r="I188" s="190">
        <f t="shared" si="31"/>
        <v>2384.5749746800939</v>
      </c>
      <c r="J188" s="87">
        <f t="shared" si="32"/>
        <v>15564.120859736973</v>
      </c>
      <c r="K188" s="190">
        <f t="shared" si="36"/>
        <v>1956.7971384229131</v>
      </c>
      <c r="L188" s="87">
        <f t="shared" si="33"/>
        <v>12772.014922486354</v>
      </c>
      <c r="M188" s="88">
        <f t="shared" si="37"/>
        <v>51381.826083890111</v>
      </c>
      <c r="N188" s="88">
        <f t="shared" si="38"/>
        <v>185839.8260838901</v>
      </c>
      <c r="O188" s="88">
        <f t="shared" si="39"/>
        <v>28472.472205284219</v>
      </c>
      <c r="P188" s="89">
        <f t="shared" si="34"/>
        <v>0.93484994903918806</v>
      </c>
      <c r="Q188" s="197">
        <v>12011.12210195636</v>
      </c>
      <c r="R188" s="89">
        <f t="shared" si="40"/>
        <v>-2.7498915087516274E-2</v>
      </c>
      <c r="S188" s="89">
        <f t="shared" si="40"/>
        <v>-2.0049082967763761E-2</v>
      </c>
      <c r="T188" s="91">
        <v>6527</v>
      </c>
      <c r="U188" s="193">
        <v>138260</v>
      </c>
      <c r="V188" s="193">
        <v>21021.742435760985</v>
      </c>
      <c r="W188" s="199"/>
      <c r="X188" s="88">
        <v>0</v>
      </c>
      <c r="Y188" s="88">
        <f t="shared" si="41"/>
        <v>0</v>
      </c>
    </row>
    <row r="189" spans="2:25" x14ac:dyDescent="0.25">
      <c r="B189" s="85">
        <v>3449</v>
      </c>
      <c r="C189" s="85" t="s">
        <v>205</v>
      </c>
      <c r="D189" s="1">
        <v>70883</v>
      </c>
      <c r="E189" s="85">
        <f t="shared" si="35"/>
        <v>24732.379623168177</v>
      </c>
      <c r="F189" s="86">
        <f t="shared" si="28"/>
        <v>0.81204974628250182</v>
      </c>
      <c r="G189" s="190">
        <f t="shared" si="29"/>
        <v>3436.1369819446213</v>
      </c>
      <c r="H189" s="190">
        <f t="shared" si="30"/>
        <v>9847.9685902532838</v>
      </c>
      <c r="I189" s="190">
        <f t="shared" si="31"/>
        <v>938.33862871004055</v>
      </c>
      <c r="J189" s="87">
        <f t="shared" si="32"/>
        <v>2689.2785098829763</v>
      </c>
      <c r="K189" s="190">
        <f t="shared" si="36"/>
        <v>510.56079245285986</v>
      </c>
      <c r="L189" s="87">
        <f t="shared" si="33"/>
        <v>1463.2672311698964</v>
      </c>
      <c r="M189" s="88">
        <f t="shared" si="37"/>
        <v>11311.235821423181</v>
      </c>
      <c r="N189" s="88">
        <f t="shared" si="38"/>
        <v>82194.235821423179</v>
      </c>
      <c r="O189" s="88">
        <f t="shared" si="39"/>
        <v>28679.077397565659</v>
      </c>
      <c r="P189" s="89">
        <f t="shared" si="34"/>
        <v>0.9416335136022852</v>
      </c>
      <c r="Q189" s="197">
        <v>3135.0793081365109</v>
      </c>
      <c r="R189" s="89">
        <f t="shared" si="40"/>
        <v>0.14410459204261158</v>
      </c>
      <c r="S189" s="89">
        <f t="shared" si="40"/>
        <v>0.15328617111343495</v>
      </c>
      <c r="T189" s="91">
        <v>2866</v>
      </c>
      <c r="U189" s="193">
        <v>61955</v>
      </c>
      <c r="V189" s="193">
        <v>21445.136725510558</v>
      </c>
      <c r="W189" s="199"/>
      <c r="X189" s="88">
        <v>0</v>
      </c>
      <c r="Y189" s="88">
        <f t="shared" si="41"/>
        <v>0</v>
      </c>
    </row>
    <row r="190" spans="2:25" x14ac:dyDescent="0.25">
      <c r="B190" s="85">
        <v>3450</v>
      </c>
      <c r="C190" s="85" t="s">
        <v>206</v>
      </c>
      <c r="D190" s="1">
        <v>28255</v>
      </c>
      <c r="E190" s="85">
        <f t="shared" si="35"/>
        <v>22804.681194511701</v>
      </c>
      <c r="F190" s="86">
        <f t="shared" si="28"/>
        <v>0.74875672540256644</v>
      </c>
      <c r="G190" s="190">
        <f t="shared" si="29"/>
        <v>4592.7560391385068</v>
      </c>
      <c r="H190" s="190">
        <f t="shared" si="30"/>
        <v>5690.42473249261</v>
      </c>
      <c r="I190" s="190">
        <f t="shared" si="31"/>
        <v>1613.0330787398073</v>
      </c>
      <c r="J190" s="87">
        <f t="shared" si="32"/>
        <v>1998.5479845586212</v>
      </c>
      <c r="K190" s="190">
        <f t="shared" si="36"/>
        <v>1185.2552424826265</v>
      </c>
      <c r="L190" s="87">
        <f t="shared" si="33"/>
        <v>1468.5312454359744</v>
      </c>
      <c r="M190" s="88">
        <f t="shared" si="37"/>
        <v>7158.9559779285846</v>
      </c>
      <c r="N190" s="88">
        <f t="shared" si="38"/>
        <v>35413.955977928585</v>
      </c>
      <c r="O190" s="88">
        <f t="shared" si="39"/>
        <v>28582.692476132837</v>
      </c>
      <c r="P190" s="89">
        <f t="shared" si="34"/>
        <v>0.93846886255828854</v>
      </c>
      <c r="Q190" s="197">
        <v>1435.6878097631279</v>
      </c>
      <c r="R190" s="89">
        <f t="shared" si="40"/>
        <v>3.8672205271477411E-2</v>
      </c>
      <c r="S190" s="89">
        <f t="shared" si="40"/>
        <v>5.2923559177542739E-2</v>
      </c>
      <c r="T190" s="91">
        <v>1239</v>
      </c>
      <c r="U190" s="193">
        <v>27203</v>
      </c>
      <c r="V190" s="193">
        <v>21658.43949044586</v>
      </c>
      <c r="W190" s="199"/>
      <c r="X190" s="88">
        <v>0</v>
      </c>
      <c r="Y190" s="88">
        <f t="shared" si="41"/>
        <v>0</v>
      </c>
    </row>
    <row r="191" spans="2:25" x14ac:dyDescent="0.25">
      <c r="B191" s="85">
        <v>3451</v>
      </c>
      <c r="C191" s="85" t="s">
        <v>207</v>
      </c>
      <c r="D191" s="1">
        <v>162589</v>
      </c>
      <c r="E191" s="85">
        <f t="shared" si="35"/>
        <v>25400.562412123105</v>
      </c>
      <c r="F191" s="86">
        <f t="shared" si="28"/>
        <v>0.8339885031877573</v>
      </c>
      <c r="G191" s="190">
        <f t="shared" si="29"/>
        <v>3035.2273085716647</v>
      </c>
      <c r="H191" s="190">
        <f t="shared" si="30"/>
        <v>19428.490002167226</v>
      </c>
      <c r="I191" s="190">
        <f t="shared" si="31"/>
        <v>704.47465257581587</v>
      </c>
      <c r="J191" s="87">
        <f t="shared" si="32"/>
        <v>4509.3422511377976</v>
      </c>
      <c r="K191" s="190">
        <f t="shared" si="36"/>
        <v>276.69681631863517</v>
      </c>
      <c r="L191" s="87">
        <f t="shared" si="33"/>
        <v>1771.1363212555839</v>
      </c>
      <c r="M191" s="88">
        <f t="shared" si="37"/>
        <v>21199.62632342281</v>
      </c>
      <c r="N191" s="88">
        <f t="shared" si="38"/>
        <v>183788.62632342282</v>
      </c>
      <c r="O191" s="88">
        <f t="shared" si="39"/>
        <v>28712.486537013407</v>
      </c>
      <c r="P191" s="89">
        <f t="shared" si="34"/>
        <v>0.94273045144754808</v>
      </c>
      <c r="Q191" s="197">
        <v>4436.3131721499558</v>
      </c>
      <c r="R191" s="89">
        <f t="shared" si="40"/>
        <v>9.1988554190693145E-3</v>
      </c>
      <c r="S191" s="89">
        <f t="shared" si="40"/>
        <v>1.788709159938476E-3</v>
      </c>
      <c r="T191" s="91">
        <v>6401</v>
      </c>
      <c r="U191" s="193">
        <v>161107</v>
      </c>
      <c r="V191" s="193">
        <v>25355.209316965691</v>
      </c>
      <c r="W191" s="199"/>
      <c r="X191" s="88">
        <v>0</v>
      </c>
      <c r="Y191" s="88">
        <f t="shared" si="41"/>
        <v>0</v>
      </c>
    </row>
    <row r="192" spans="2:25" x14ac:dyDescent="0.25">
      <c r="B192" s="85">
        <v>3452</v>
      </c>
      <c r="C192" s="85" t="s">
        <v>208</v>
      </c>
      <c r="D192" s="1">
        <v>60722</v>
      </c>
      <c r="E192" s="85">
        <f t="shared" si="35"/>
        <v>29039.693926351028</v>
      </c>
      <c r="F192" s="86">
        <f t="shared" si="28"/>
        <v>0.9534738041512435</v>
      </c>
      <c r="G192" s="190">
        <f t="shared" si="29"/>
        <v>851.74840003491045</v>
      </c>
      <c r="H192" s="190">
        <f t="shared" si="30"/>
        <v>1781.0059044729976</v>
      </c>
      <c r="I192" s="190">
        <f t="shared" si="31"/>
        <v>0</v>
      </c>
      <c r="J192" s="87">
        <f t="shared" si="32"/>
        <v>0</v>
      </c>
      <c r="K192" s="190">
        <f t="shared" si="36"/>
        <v>-427.7778362571807</v>
      </c>
      <c r="L192" s="87">
        <f t="shared" si="33"/>
        <v>-894.48345561376482</v>
      </c>
      <c r="M192" s="88">
        <f t="shared" si="37"/>
        <v>886.52244885923278</v>
      </c>
      <c r="N192" s="88">
        <f t="shared" si="38"/>
        <v>61608.522448859236</v>
      </c>
      <c r="O192" s="88">
        <f t="shared" si="39"/>
        <v>29463.664490128762</v>
      </c>
      <c r="P192" s="89">
        <f t="shared" si="34"/>
        <v>0.96739422725620161</v>
      </c>
      <c r="Q192" s="197">
        <v>25.60380705522175</v>
      </c>
      <c r="R192" s="89">
        <f t="shared" si="40"/>
        <v>6.414187453385266E-3</v>
      </c>
      <c r="S192" s="89">
        <f t="shared" si="40"/>
        <v>1.6040339413723695E-2</v>
      </c>
      <c r="T192" s="91">
        <v>2091</v>
      </c>
      <c r="U192" s="193">
        <v>60335</v>
      </c>
      <c r="V192" s="193">
        <v>28581.241117953577</v>
      </c>
      <c r="W192" s="199"/>
      <c r="X192" s="88">
        <v>0</v>
      </c>
      <c r="Y192" s="88">
        <f t="shared" si="41"/>
        <v>0</v>
      </c>
    </row>
    <row r="193" spans="2:28" x14ac:dyDescent="0.25">
      <c r="B193" s="85">
        <v>3453</v>
      </c>
      <c r="C193" s="85" t="s">
        <v>209</v>
      </c>
      <c r="D193" s="1">
        <v>94059</v>
      </c>
      <c r="E193" s="85">
        <f t="shared" si="35"/>
        <v>28580.674567000911</v>
      </c>
      <c r="F193" s="86">
        <f t="shared" si="28"/>
        <v>0.93840260760734739</v>
      </c>
      <c r="G193" s="190">
        <f t="shared" si="29"/>
        <v>1127.1600156449806</v>
      </c>
      <c r="H193" s="190">
        <f t="shared" si="30"/>
        <v>3709.4836114876312</v>
      </c>
      <c r="I193" s="190">
        <f t="shared" si="31"/>
        <v>0</v>
      </c>
      <c r="J193" s="87">
        <f t="shared" si="32"/>
        <v>0</v>
      </c>
      <c r="K193" s="190">
        <f t="shared" si="36"/>
        <v>-427.7778362571807</v>
      </c>
      <c r="L193" s="87">
        <f t="shared" si="33"/>
        <v>-1407.8168591223819</v>
      </c>
      <c r="M193" s="88">
        <f t="shared" si="37"/>
        <v>2301.6667523652495</v>
      </c>
      <c r="N193" s="88">
        <f t="shared" si="38"/>
        <v>96360.666752365243</v>
      </c>
      <c r="O193" s="88">
        <f t="shared" si="39"/>
        <v>29280.056746388709</v>
      </c>
      <c r="P193" s="89">
        <f t="shared" si="34"/>
        <v>0.96136574863864299</v>
      </c>
      <c r="Q193" s="197">
        <v>-370.83762361610297</v>
      </c>
      <c r="R193" s="89">
        <f t="shared" si="40"/>
        <v>2.5658081259677664E-2</v>
      </c>
      <c r="S193" s="89">
        <f t="shared" si="40"/>
        <v>1.3503518765260287E-2</v>
      </c>
      <c r="T193" s="91">
        <v>3291</v>
      </c>
      <c r="U193" s="193">
        <v>91706</v>
      </c>
      <c r="V193" s="193">
        <v>28199.876998769989</v>
      </c>
      <c r="W193" s="199"/>
      <c r="X193" s="88">
        <v>0</v>
      </c>
      <c r="Y193" s="88">
        <f t="shared" si="41"/>
        <v>0</v>
      </c>
    </row>
    <row r="194" spans="2:28" x14ac:dyDescent="0.25">
      <c r="B194" s="85">
        <v>3454</v>
      </c>
      <c r="C194" s="85" t="s">
        <v>210</v>
      </c>
      <c r="D194" s="1">
        <v>46187</v>
      </c>
      <c r="E194" s="85">
        <f t="shared" si="35"/>
        <v>28231.66259168704</v>
      </c>
      <c r="F194" s="86">
        <f t="shared" si="28"/>
        <v>0.92694333477062874</v>
      </c>
      <c r="G194" s="190">
        <f t="shared" si="29"/>
        <v>1336.5672008333036</v>
      </c>
      <c r="H194" s="190">
        <f t="shared" si="30"/>
        <v>2186.6239405632846</v>
      </c>
      <c r="I194" s="190">
        <f t="shared" si="31"/>
        <v>0</v>
      </c>
      <c r="J194" s="87">
        <f t="shared" si="32"/>
        <v>0</v>
      </c>
      <c r="K194" s="190">
        <f t="shared" si="36"/>
        <v>-427.7778362571807</v>
      </c>
      <c r="L194" s="87">
        <f t="shared" si="33"/>
        <v>-699.84454011674757</v>
      </c>
      <c r="M194" s="88">
        <f t="shared" si="37"/>
        <v>1486.779400446537</v>
      </c>
      <c r="N194" s="88">
        <f t="shared" si="38"/>
        <v>47673.77940044654</v>
      </c>
      <c r="O194" s="88">
        <f t="shared" si="39"/>
        <v>29140.451956263169</v>
      </c>
      <c r="P194" s="89">
        <f t="shared" si="34"/>
        <v>0.95678203950395579</v>
      </c>
      <c r="Q194" s="197">
        <v>1252.3061828514344</v>
      </c>
      <c r="R194" s="89">
        <f t="shared" si="40"/>
        <v>0.12678702122468896</v>
      </c>
      <c r="S194" s="89">
        <f t="shared" si="40"/>
        <v>9.3038510197788124E-2</v>
      </c>
      <c r="T194" s="91">
        <v>1636</v>
      </c>
      <c r="U194" s="193">
        <v>40990</v>
      </c>
      <c r="V194" s="193">
        <v>25828.607435412727</v>
      </c>
      <c r="W194" s="199"/>
      <c r="X194" s="88">
        <v>0</v>
      </c>
      <c r="Y194" s="88">
        <f t="shared" si="41"/>
        <v>0</v>
      </c>
    </row>
    <row r="195" spans="2:28" ht="32.1" customHeight="1" x14ac:dyDescent="0.25">
      <c r="B195" s="85">
        <v>3801</v>
      </c>
      <c r="C195" s="85" t="s">
        <v>211</v>
      </c>
      <c r="D195" s="1">
        <v>671594</v>
      </c>
      <c r="E195" s="85">
        <f t="shared" si="35"/>
        <v>24261.036052308358</v>
      </c>
      <c r="F195" s="86">
        <f t="shared" si="28"/>
        <v>0.79657390315861343</v>
      </c>
      <c r="G195" s="190">
        <f t="shared" si="29"/>
        <v>3718.9431244605125</v>
      </c>
      <c r="H195" s="190">
        <f t="shared" si="30"/>
        <v>102947.78357131591</v>
      </c>
      <c r="I195" s="190">
        <f t="shared" si="31"/>
        <v>1103.3088785109771</v>
      </c>
      <c r="J195" s="87">
        <f t="shared" si="32"/>
        <v>30541.79637494087</v>
      </c>
      <c r="K195" s="190">
        <f t="shared" si="36"/>
        <v>675.53104225379639</v>
      </c>
      <c r="L195" s="87">
        <f t="shared" si="33"/>
        <v>18700.050311669591</v>
      </c>
      <c r="M195" s="88">
        <f t="shared" si="37"/>
        <v>121647.83388298551</v>
      </c>
      <c r="N195" s="88">
        <f t="shared" si="38"/>
        <v>793241.83388298552</v>
      </c>
      <c r="O195" s="88">
        <f t="shared" si="39"/>
        <v>28655.510219022668</v>
      </c>
      <c r="P195" s="89">
        <f t="shared" si="34"/>
        <v>0.94085972144609076</v>
      </c>
      <c r="Q195" s="197">
        <v>24450.502340486622</v>
      </c>
      <c r="R195" s="92">
        <f t="shared" si="40"/>
        <v>1.8409168797217091E-2</v>
      </c>
      <c r="S195" s="92">
        <f t="shared" si="40"/>
        <v>1.1787044298138191E-2</v>
      </c>
      <c r="T195" s="91">
        <v>27682</v>
      </c>
      <c r="U195" s="193">
        <v>659454</v>
      </c>
      <c r="V195" s="193">
        <v>23978.401570794853</v>
      </c>
      <c r="W195" s="199"/>
      <c r="X195" s="88">
        <v>0</v>
      </c>
      <c r="Y195" s="88">
        <f t="shared" si="41"/>
        <v>0</v>
      </c>
      <c r="Z195" s="191"/>
      <c r="AB195" s="45"/>
    </row>
    <row r="196" spans="2:28" x14ac:dyDescent="0.25">
      <c r="B196" s="85">
        <v>3802</v>
      </c>
      <c r="C196" s="85" t="s">
        <v>212</v>
      </c>
      <c r="D196" s="1">
        <v>700456</v>
      </c>
      <c r="E196" s="85">
        <f t="shared" si="35"/>
        <v>26728.840723498437</v>
      </c>
      <c r="F196" s="86">
        <f t="shared" si="28"/>
        <v>0.87760048400720414</v>
      </c>
      <c r="G196" s="190">
        <f t="shared" si="29"/>
        <v>2238.2603217464653</v>
      </c>
      <c r="H196" s="190">
        <f t="shared" si="30"/>
        <v>58655.849991687872</v>
      </c>
      <c r="I196" s="190">
        <f t="shared" si="31"/>
        <v>239.57724359444964</v>
      </c>
      <c r="J196" s="87">
        <f t="shared" si="32"/>
        <v>6278.361245636147</v>
      </c>
      <c r="K196" s="190">
        <f t="shared" si="36"/>
        <v>-188.20059266273105</v>
      </c>
      <c r="L196" s="87">
        <f t="shared" si="33"/>
        <v>-4931.9847313195296</v>
      </c>
      <c r="M196" s="88">
        <f t="shared" si="37"/>
        <v>53723.865260368344</v>
      </c>
      <c r="N196" s="88">
        <f t="shared" si="38"/>
        <v>754179.86526036833</v>
      </c>
      <c r="O196" s="88">
        <f t="shared" si="39"/>
        <v>28778.900452582169</v>
      </c>
      <c r="P196" s="89">
        <f t="shared" si="34"/>
        <v>0.9449110504885202</v>
      </c>
      <c r="Q196" s="197">
        <v>11292.512019897084</v>
      </c>
      <c r="R196" s="92">
        <f t="shared" si="40"/>
        <v>1.6688970880663262E-2</v>
      </c>
      <c r="S196" s="93">
        <f t="shared" si="40"/>
        <v>-3.6789490503580276E-3</v>
      </c>
      <c r="T196" s="91">
        <v>26206</v>
      </c>
      <c r="U196" s="193">
        <v>688958</v>
      </c>
      <c r="V196" s="193">
        <v>26827.537868463063</v>
      </c>
      <c r="W196" s="199"/>
      <c r="X196" s="88">
        <v>0</v>
      </c>
      <c r="Y196" s="88">
        <f t="shared" si="41"/>
        <v>0</v>
      </c>
      <c r="Z196" s="1"/>
      <c r="AA196" s="1"/>
    </row>
    <row r="197" spans="2:28" x14ac:dyDescent="0.25">
      <c r="B197" s="85">
        <v>3803</v>
      </c>
      <c r="C197" s="85" t="s">
        <v>213</v>
      </c>
      <c r="D197" s="1">
        <v>1716924</v>
      </c>
      <c r="E197" s="85">
        <f t="shared" si="35"/>
        <v>29318.556718635267</v>
      </c>
      <c r="F197" s="86">
        <f t="shared" si="28"/>
        <v>0.96262983616968778</v>
      </c>
      <c r="G197" s="190">
        <f t="shared" si="29"/>
        <v>684.43072466436718</v>
      </c>
      <c r="H197" s="190">
        <f t="shared" si="30"/>
        <v>40080.94766707001</v>
      </c>
      <c r="I197" s="190">
        <f t="shared" si="31"/>
        <v>0</v>
      </c>
      <c r="J197" s="87">
        <f t="shared" si="32"/>
        <v>0</v>
      </c>
      <c r="K197" s="190">
        <f t="shared" si="36"/>
        <v>-427.7778362571807</v>
      </c>
      <c r="L197" s="87">
        <f t="shared" si="33"/>
        <v>-25051.097869056757</v>
      </c>
      <c r="M197" s="88">
        <f t="shared" si="37"/>
        <v>15029.849798013252</v>
      </c>
      <c r="N197" s="88">
        <f t="shared" si="38"/>
        <v>1731953.8497980132</v>
      </c>
      <c r="O197" s="88">
        <f t="shared" si="39"/>
        <v>29575.209607042456</v>
      </c>
      <c r="P197" s="89">
        <f t="shared" si="34"/>
        <v>0.97105664006357928</v>
      </c>
      <c r="Q197" s="197">
        <v>-2250.9591846192779</v>
      </c>
      <c r="R197" s="92">
        <f t="shared" si="40"/>
        <v>-3.9426356948924421E-3</v>
      </c>
      <c r="S197" s="92">
        <f t="shared" si="40"/>
        <v>-1.6988451142409051E-2</v>
      </c>
      <c r="T197" s="91">
        <v>58561</v>
      </c>
      <c r="U197" s="193">
        <v>1723720</v>
      </c>
      <c r="V197" s="193">
        <v>29825.241374537149</v>
      </c>
      <c r="W197" s="199"/>
      <c r="X197" s="88">
        <v>0</v>
      </c>
      <c r="Y197" s="88">
        <f t="shared" si="41"/>
        <v>0</v>
      </c>
      <c r="Z197" s="1"/>
      <c r="AA197" s="1"/>
    </row>
    <row r="198" spans="2:28" x14ac:dyDescent="0.25">
      <c r="B198" s="85">
        <v>3804</v>
      </c>
      <c r="C198" s="85" t="s">
        <v>214</v>
      </c>
      <c r="D198" s="1">
        <v>1759383</v>
      </c>
      <c r="E198" s="85">
        <f t="shared" si="35"/>
        <v>26830.496843261048</v>
      </c>
      <c r="F198" s="86">
        <f t="shared" si="28"/>
        <v>0.88093820676251733</v>
      </c>
      <c r="G198" s="190">
        <f t="shared" si="29"/>
        <v>2177.2666498888989</v>
      </c>
      <c r="H198" s="190">
        <f t="shared" si="30"/>
        <v>142772.08329981464</v>
      </c>
      <c r="I198" s="190">
        <f t="shared" si="31"/>
        <v>203.99760167753593</v>
      </c>
      <c r="J198" s="87">
        <f t="shared" si="32"/>
        <v>13376.938732402739</v>
      </c>
      <c r="K198" s="190">
        <f t="shared" si="36"/>
        <v>-223.78023457964477</v>
      </c>
      <c r="L198" s="87">
        <f t="shared" si="33"/>
        <v>-14674.165102325625</v>
      </c>
      <c r="M198" s="88">
        <f t="shared" si="37"/>
        <v>128097.91819748901</v>
      </c>
      <c r="N198" s="88">
        <f t="shared" si="38"/>
        <v>1887480.9181974891</v>
      </c>
      <c r="O198" s="88">
        <f t="shared" si="39"/>
        <v>28783.983258570304</v>
      </c>
      <c r="P198" s="89">
        <f t="shared" si="34"/>
        <v>0.94507793662628603</v>
      </c>
      <c r="Q198" s="197">
        <v>24635.518754969671</v>
      </c>
      <c r="R198" s="92">
        <f t="shared" si="40"/>
        <v>2.1592780380398049E-2</v>
      </c>
      <c r="S198" s="92">
        <f t="shared" si="40"/>
        <v>1.1762282859733738E-2</v>
      </c>
      <c r="T198" s="91">
        <v>65574</v>
      </c>
      <c r="U198" s="193">
        <v>1722196</v>
      </c>
      <c r="V198" s="193">
        <v>26518.577829789203</v>
      </c>
      <c r="W198" s="199"/>
      <c r="X198" s="88">
        <v>0</v>
      </c>
      <c r="Y198" s="88">
        <f t="shared" si="41"/>
        <v>0</v>
      </c>
    </row>
    <row r="199" spans="2:28" x14ac:dyDescent="0.25">
      <c r="B199" s="85">
        <v>3805</v>
      </c>
      <c r="C199" s="85" t="s">
        <v>215</v>
      </c>
      <c r="D199" s="1">
        <v>1301009</v>
      </c>
      <c r="E199" s="85">
        <f t="shared" si="35"/>
        <v>26966.152634415288</v>
      </c>
      <c r="F199" s="86">
        <f t="shared" ref="F199:F262" si="42">E199/E$364</f>
        <v>0.88539225657361442</v>
      </c>
      <c r="G199" s="190">
        <f t="shared" ref="G199:G262" si="43">($E$364+$Y$364-E199-Y199)*0.6</f>
        <v>2095.8731751963546</v>
      </c>
      <c r="H199" s="190">
        <f t="shared" ref="H199:H262" si="44">G199*T199/1000</f>
        <v>101117.49721052332</v>
      </c>
      <c r="I199" s="190">
        <f t="shared" ref="I199:I262" si="45">IF(E199+Y199&lt;(E$364+Y$364)*0.9,((E$364+Y$364)*0.9-E199-Y199)*0.35,0)</f>
        <v>156.51807477355177</v>
      </c>
      <c r="J199" s="87">
        <f t="shared" ref="J199:J262" si="46">I199*T199/1000</f>
        <v>7551.3710355247786</v>
      </c>
      <c r="K199" s="190">
        <f t="shared" si="36"/>
        <v>-271.25976148362895</v>
      </c>
      <c r="L199" s="87">
        <f t="shared" ref="L199:L262" si="47">K199*T199/1000</f>
        <v>-13087.198452539164</v>
      </c>
      <c r="M199" s="88">
        <f t="shared" si="37"/>
        <v>88030.298757984157</v>
      </c>
      <c r="N199" s="88">
        <f t="shared" si="38"/>
        <v>1389039.2987579841</v>
      </c>
      <c r="O199" s="88">
        <f t="shared" si="39"/>
        <v>28790.766048128015</v>
      </c>
      <c r="P199" s="89">
        <f t="shared" ref="P199:P262" si="48">O199/O$364</f>
        <v>0.94530063911684081</v>
      </c>
      <c r="Q199" s="197">
        <v>26549.897836829652</v>
      </c>
      <c r="R199" s="92">
        <f t="shared" si="40"/>
        <v>2.6630662507565531E-2</v>
      </c>
      <c r="S199" s="92">
        <f t="shared" si="40"/>
        <v>1.6650772346390612E-2</v>
      </c>
      <c r="T199" s="91">
        <v>48246</v>
      </c>
      <c r="U199" s="193">
        <v>1267261</v>
      </c>
      <c r="V199" s="193">
        <v>26524.499236034073</v>
      </c>
      <c r="W199" s="199"/>
      <c r="X199" s="88">
        <v>0</v>
      </c>
      <c r="Y199" s="88">
        <f t="shared" si="41"/>
        <v>0</v>
      </c>
    </row>
    <row r="200" spans="2:28" x14ac:dyDescent="0.25">
      <c r="B200" s="85">
        <v>3806</v>
      </c>
      <c r="C200" s="85" t="s">
        <v>216</v>
      </c>
      <c r="D200" s="1">
        <v>975118</v>
      </c>
      <c r="E200" s="85">
        <f t="shared" ref="E200:E263" si="49">D200/T200*1000</f>
        <v>26314.712867012091</v>
      </c>
      <c r="F200" s="86">
        <f t="shared" si="42"/>
        <v>0.8640032310977741</v>
      </c>
      <c r="G200" s="190">
        <f t="shared" si="43"/>
        <v>2486.737035638273</v>
      </c>
      <c r="H200" s="190">
        <f t="shared" si="44"/>
        <v>92148.527592611848</v>
      </c>
      <c r="I200" s="190">
        <f t="shared" si="45"/>
        <v>384.52199336467072</v>
      </c>
      <c r="J200" s="87">
        <f t="shared" si="46"/>
        <v>14248.84698612124</v>
      </c>
      <c r="K200" s="190">
        <f t="shared" ref="K200:K263" si="50">I200+J$366</f>
        <v>-43.255842892509975</v>
      </c>
      <c r="L200" s="87">
        <f t="shared" si="47"/>
        <v>-1602.8885142248496</v>
      </c>
      <c r="M200" s="88">
        <f t="shared" ref="M200:M263" si="51">+H200+L200</f>
        <v>90545.639078387001</v>
      </c>
      <c r="N200" s="88">
        <f t="shared" ref="N200:N263" si="52">D200+M200</f>
        <v>1065663.6390783871</v>
      </c>
      <c r="O200" s="88">
        <f t="shared" ref="O200:O263" si="53">N200/T200*1000</f>
        <v>28758.194059757854</v>
      </c>
      <c r="P200" s="89">
        <f t="shared" si="48"/>
        <v>0.94423118784304882</v>
      </c>
      <c r="Q200" s="197">
        <v>18452.597642116525</v>
      </c>
      <c r="R200" s="92">
        <f t="shared" ref="R200:S263" si="54">(D200-U200)/U200</f>
        <v>-7.3649696188640944E-3</v>
      </c>
      <c r="S200" s="92">
        <f t="shared" si="54"/>
        <v>-1.8937139662167497E-2</v>
      </c>
      <c r="T200" s="91">
        <v>37056</v>
      </c>
      <c r="U200" s="193">
        <v>982353</v>
      </c>
      <c r="V200" s="193">
        <v>26822.657273918743</v>
      </c>
      <c r="W200" s="199"/>
      <c r="X200" s="88">
        <v>0</v>
      </c>
      <c r="Y200" s="88">
        <f t="shared" ref="Y200:Y263" si="55">X200*1000/T200</f>
        <v>0</v>
      </c>
    </row>
    <row r="201" spans="2:28" x14ac:dyDescent="0.25">
      <c r="B201" s="85">
        <v>3807</v>
      </c>
      <c r="C201" s="85" t="s">
        <v>217</v>
      </c>
      <c r="D201" s="1">
        <v>1370994</v>
      </c>
      <c r="E201" s="85">
        <f t="shared" si="49"/>
        <v>24515.306487375725</v>
      </c>
      <c r="F201" s="86">
        <f t="shared" si="42"/>
        <v>0.80492248285169621</v>
      </c>
      <c r="G201" s="190">
        <f t="shared" si="43"/>
        <v>3566.3808634200927</v>
      </c>
      <c r="H201" s="190">
        <f t="shared" si="44"/>
        <v>199446.28340590527</v>
      </c>
      <c r="I201" s="190">
        <f t="shared" si="45"/>
        <v>1014.3142262373989</v>
      </c>
      <c r="J201" s="87">
        <f t="shared" si="46"/>
        <v>56724.508788100298</v>
      </c>
      <c r="K201" s="190">
        <f t="shared" si="50"/>
        <v>586.53638998021825</v>
      </c>
      <c r="L201" s="87">
        <f t="shared" si="47"/>
        <v>32801.461073253726</v>
      </c>
      <c r="M201" s="88">
        <f t="shared" si="51"/>
        <v>232247.74447915901</v>
      </c>
      <c r="N201" s="88">
        <f t="shared" si="52"/>
        <v>1603241.7444791589</v>
      </c>
      <c r="O201" s="88">
        <f t="shared" si="53"/>
        <v>28668.223740776033</v>
      </c>
      <c r="P201" s="89">
        <f t="shared" si="48"/>
        <v>0.94127715043074478</v>
      </c>
      <c r="Q201" s="197">
        <v>46754.461035668413</v>
      </c>
      <c r="R201" s="92">
        <f t="shared" si="54"/>
        <v>-7.7441170041991931E-3</v>
      </c>
      <c r="S201" s="92">
        <f t="shared" si="54"/>
        <v>-1.5036463186719567E-2</v>
      </c>
      <c r="T201" s="91">
        <v>55924</v>
      </c>
      <c r="U201" s="193">
        <v>1381694</v>
      </c>
      <c r="V201" s="193">
        <v>24889.557400969141</v>
      </c>
      <c r="W201" s="199"/>
      <c r="X201" s="88">
        <v>0</v>
      </c>
      <c r="Y201" s="88">
        <f t="shared" si="55"/>
        <v>0</v>
      </c>
    </row>
    <row r="202" spans="2:28" x14ac:dyDescent="0.25">
      <c r="B202" s="85">
        <v>3808</v>
      </c>
      <c r="C202" s="85" t="s">
        <v>218</v>
      </c>
      <c r="D202" s="1">
        <v>312941</v>
      </c>
      <c r="E202" s="85">
        <f t="shared" si="49"/>
        <v>24026.180422264875</v>
      </c>
      <c r="F202" s="86">
        <f t="shared" si="42"/>
        <v>0.78886277880682742</v>
      </c>
      <c r="G202" s="190">
        <f t="shared" si="43"/>
        <v>3859.856502486602</v>
      </c>
      <c r="H202" s="190">
        <f t="shared" si="44"/>
        <v>50274.630944887991</v>
      </c>
      <c r="I202" s="190">
        <f t="shared" si="45"/>
        <v>1185.5083490261961</v>
      </c>
      <c r="J202" s="87">
        <f t="shared" si="46"/>
        <v>15441.246246066205</v>
      </c>
      <c r="K202" s="190">
        <f t="shared" si="50"/>
        <v>757.73051276901538</v>
      </c>
      <c r="L202" s="87">
        <f t="shared" si="47"/>
        <v>9869.4399288164241</v>
      </c>
      <c r="M202" s="88">
        <f t="shared" si="51"/>
        <v>60144.070873704419</v>
      </c>
      <c r="N202" s="88">
        <f t="shared" si="52"/>
        <v>373085.07087370439</v>
      </c>
      <c r="O202" s="88">
        <f t="shared" si="53"/>
        <v>28643.767437520492</v>
      </c>
      <c r="P202" s="89">
        <f t="shared" si="48"/>
        <v>0.94047416522850136</v>
      </c>
      <c r="Q202" s="197">
        <v>15051.311196258896</v>
      </c>
      <c r="R202" s="92">
        <f t="shared" si="54"/>
        <v>-1.464457543011159E-2</v>
      </c>
      <c r="S202" s="93">
        <f t="shared" si="54"/>
        <v>-1.4341971077076686E-2</v>
      </c>
      <c r="T202" s="91">
        <v>13025</v>
      </c>
      <c r="U202" s="193">
        <v>317592</v>
      </c>
      <c r="V202" s="193">
        <v>24375.77711259498</v>
      </c>
      <c r="W202" s="199"/>
      <c r="X202" s="88">
        <v>0</v>
      </c>
      <c r="Y202" s="88">
        <f t="shared" si="55"/>
        <v>0</v>
      </c>
      <c r="Z202" s="1"/>
    </row>
    <row r="203" spans="2:28" x14ac:dyDescent="0.25">
      <c r="B203" s="85">
        <v>3811</v>
      </c>
      <c r="C203" s="85" t="s">
        <v>219</v>
      </c>
      <c r="D203" s="1">
        <v>840069</v>
      </c>
      <c r="E203" s="85">
        <f t="shared" si="49"/>
        <v>30787.5467272594</v>
      </c>
      <c r="F203" s="86">
        <f t="shared" si="42"/>
        <v>1.0108618697212555</v>
      </c>
      <c r="G203" s="190">
        <f t="shared" si="43"/>
        <v>-196.96328051011224</v>
      </c>
      <c r="H203" s="190">
        <f t="shared" si="44"/>
        <v>-5374.3400719989231</v>
      </c>
      <c r="I203" s="190">
        <f t="shared" si="45"/>
        <v>0</v>
      </c>
      <c r="J203" s="87">
        <f t="shared" si="46"/>
        <v>0</v>
      </c>
      <c r="K203" s="190">
        <f t="shared" si="50"/>
        <v>-427.7778362571807</v>
      </c>
      <c r="L203" s="87">
        <f t="shared" si="47"/>
        <v>-11672.346040113433</v>
      </c>
      <c r="M203" s="88">
        <f t="shared" si="51"/>
        <v>-17046.686112112355</v>
      </c>
      <c r="N203" s="88">
        <f t="shared" si="52"/>
        <v>823022.31388788763</v>
      </c>
      <c r="O203" s="88">
        <f t="shared" si="53"/>
        <v>30162.805610492109</v>
      </c>
      <c r="P203" s="89">
        <f t="shared" si="48"/>
        <v>0.99034945348420633</v>
      </c>
      <c r="Q203" s="197">
        <v>-3663.1793977480738</v>
      </c>
      <c r="R203" s="92">
        <f t="shared" si="54"/>
        <v>1.3420689455500011E-2</v>
      </c>
      <c r="S203" s="92">
        <f t="shared" si="54"/>
        <v>8.9266667543303861E-3</v>
      </c>
      <c r="T203" s="91">
        <v>27286</v>
      </c>
      <c r="U203" s="193">
        <v>828944</v>
      </c>
      <c r="V203" s="193">
        <v>30515.148168599299</v>
      </c>
      <c r="W203" s="199"/>
      <c r="X203" s="88">
        <v>0</v>
      </c>
      <c r="Y203" s="88">
        <f t="shared" si="55"/>
        <v>0</v>
      </c>
    </row>
    <row r="204" spans="2:28" x14ac:dyDescent="0.25">
      <c r="B204" s="85">
        <v>3812</v>
      </c>
      <c r="C204" s="85" t="s">
        <v>220</v>
      </c>
      <c r="D204" s="1">
        <v>59736</v>
      </c>
      <c r="E204" s="85">
        <f t="shared" si="49"/>
        <v>25152</v>
      </c>
      <c r="F204" s="86">
        <f t="shared" si="42"/>
        <v>0.8258273376721329</v>
      </c>
      <c r="G204" s="190">
        <f t="shared" si="43"/>
        <v>3184.3647558455273</v>
      </c>
      <c r="H204" s="190">
        <f t="shared" si="44"/>
        <v>7562.8662951331271</v>
      </c>
      <c r="I204" s="190">
        <f t="shared" si="45"/>
        <v>791.47149681890255</v>
      </c>
      <c r="J204" s="87">
        <f t="shared" si="46"/>
        <v>1879.7448049448935</v>
      </c>
      <c r="K204" s="190">
        <f t="shared" si="50"/>
        <v>363.69366056172186</v>
      </c>
      <c r="L204" s="87">
        <f t="shared" si="47"/>
        <v>863.77244383408947</v>
      </c>
      <c r="M204" s="88">
        <f t="shared" si="51"/>
        <v>8426.6387389672163</v>
      </c>
      <c r="N204" s="88">
        <f t="shared" si="52"/>
        <v>68162.638738967216</v>
      </c>
      <c r="O204" s="88">
        <f t="shared" si="53"/>
        <v>28700.05841640725</v>
      </c>
      <c r="P204" s="89">
        <f t="shared" si="48"/>
        <v>0.9423223931717668</v>
      </c>
      <c r="Q204" s="197">
        <v>2503.4635578591033</v>
      </c>
      <c r="R204" s="92">
        <f t="shared" si="54"/>
        <v>6.745769375100516E-2</v>
      </c>
      <c r="S204" s="92">
        <f t="shared" si="54"/>
        <v>5.5771841103625673E-2</v>
      </c>
      <c r="T204" s="91">
        <v>2375</v>
      </c>
      <c r="U204" s="193">
        <v>55961</v>
      </c>
      <c r="V204" s="193">
        <v>23823.329076202641</v>
      </c>
      <c r="W204" s="199"/>
      <c r="X204" s="88">
        <v>0</v>
      </c>
      <c r="Y204" s="88">
        <f t="shared" si="55"/>
        <v>0</v>
      </c>
    </row>
    <row r="205" spans="2:28" x14ac:dyDescent="0.25">
      <c r="B205" s="85">
        <v>3813</v>
      </c>
      <c r="C205" s="85" t="s">
        <v>221</v>
      </c>
      <c r="D205" s="1">
        <v>381105</v>
      </c>
      <c r="E205" s="85">
        <f t="shared" si="49"/>
        <v>26891.405588484336</v>
      </c>
      <c r="F205" s="86">
        <f t="shared" si="42"/>
        <v>0.88293805197994335</v>
      </c>
      <c r="G205" s="190">
        <f t="shared" si="43"/>
        <v>2140.7214027549257</v>
      </c>
      <c r="H205" s="190">
        <f t="shared" si="44"/>
        <v>30338.303719842806</v>
      </c>
      <c r="I205" s="190">
        <f t="shared" si="45"/>
        <v>182.67954084938481</v>
      </c>
      <c r="J205" s="87">
        <f t="shared" si="46"/>
        <v>2588.9344529174814</v>
      </c>
      <c r="K205" s="190">
        <f t="shared" si="50"/>
        <v>-245.09829540779589</v>
      </c>
      <c r="L205" s="87">
        <f t="shared" si="47"/>
        <v>-3473.5330425192833</v>
      </c>
      <c r="M205" s="88">
        <f t="shared" si="51"/>
        <v>26864.770677323522</v>
      </c>
      <c r="N205" s="88">
        <f t="shared" si="52"/>
        <v>407969.77067732351</v>
      </c>
      <c r="O205" s="88">
        <f t="shared" si="53"/>
        <v>28787.028695831465</v>
      </c>
      <c r="P205" s="89">
        <f t="shared" si="48"/>
        <v>0.94517792888715724</v>
      </c>
      <c r="Q205" s="197">
        <v>6102.7115334649352</v>
      </c>
      <c r="R205" s="92">
        <f t="shared" si="54"/>
        <v>-1.8615418685976506E-2</v>
      </c>
      <c r="S205" s="92">
        <f t="shared" si="54"/>
        <v>-2.6648202444967947E-2</v>
      </c>
      <c r="T205" s="91">
        <v>14172</v>
      </c>
      <c r="U205" s="193">
        <v>388334</v>
      </c>
      <c r="V205" s="193">
        <v>27627.632327831532</v>
      </c>
      <c r="W205" s="199"/>
      <c r="X205" s="88">
        <v>0</v>
      </c>
      <c r="Y205" s="88">
        <f t="shared" si="55"/>
        <v>0</v>
      </c>
    </row>
    <row r="206" spans="2:28" x14ac:dyDescent="0.25">
      <c r="B206" s="85">
        <v>3814</v>
      </c>
      <c r="C206" s="85" t="s">
        <v>222</v>
      </c>
      <c r="D206" s="1">
        <v>268198</v>
      </c>
      <c r="E206" s="85">
        <f t="shared" si="49"/>
        <v>25756.07413809661</v>
      </c>
      <c r="F206" s="86">
        <f t="shared" si="42"/>
        <v>0.84566118536698465</v>
      </c>
      <c r="G206" s="190">
        <f t="shared" si="43"/>
        <v>2821.9202729875615</v>
      </c>
      <c r="H206" s="190">
        <f t="shared" si="44"/>
        <v>29384.655802619476</v>
      </c>
      <c r="I206" s="190">
        <f t="shared" si="45"/>
        <v>580.04554848508906</v>
      </c>
      <c r="J206" s="87">
        <f t="shared" si="46"/>
        <v>6040.0142963752323</v>
      </c>
      <c r="K206" s="190">
        <f t="shared" si="50"/>
        <v>152.26771222790836</v>
      </c>
      <c r="L206" s="87">
        <f t="shared" si="47"/>
        <v>1585.5636874292097</v>
      </c>
      <c r="M206" s="88">
        <f t="shared" si="51"/>
        <v>30970.219490048687</v>
      </c>
      <c r="N206" s="88">
        <f t="shared" si="52"/>
        <v>299168.21949004871</v>
      </c>
      <c r="O206" s="88">
        <f t="shared" si="53"/>
        <v>28730.262123312081</v>
      </c>
      <c r="P206" s="89">
        <f t="shared" si="48"/>
        <v>0.94331408555650931</v>
      </c>
      <c r="Q206" s="197">
        <v>8566.1451275734034</v>
      </c>
      <c r="R206" s="92">
        <f t="shared" si="54"/>
        <v>4.4445742547267172E-2</v>
      </c>
      <c r="S206" s="92">
        <f t="shared" si="54"/>
        <v>3.8227012494647356E-2</v>
      </c>
      <c r="T206" s="91">
        <v>10413</v>
      </c>
      <c r="U206" s="193">
        <v>256785</v>
      </c>
      <c r="V206" s="193">
        <v>24807.748043667278</v>
      </c>
      <c r="W206" s="199"/>
      <c r="X206" s="88">
        <v>0</v>
      </c>
      <c r="Y206" s="88">
        <f t="shared" si="55"/>
        <v>0</v>
      </c>
    </row>
    <row r="207" spans="2:28" x14ac:dyDescent="0.25">
      <c r="B207" s="85">
        <v>3815</v>
      </c>
      <c r="C207" s="85" t="s">
        <v>223</v>
      </c>
      <c r="D207" s="1">
        <v>88133</v>
      </c>
      <c r="E207" s="85">
        <f t="shared" si="49"/>
        <v>21543.143485700315</v>
      </c>
      <c r="F207" s="86">
        <f t="shared" si="42"/>
        <v>0.70733606989045184</v>
      </c>
      <c r="G207" s="190">
        <f t="shared" si="43"/>
        <v>5349.678664425338</v>
      </c>
      <c r="H207" s="190">
        <f t="shared" si="44"/>
        <v>21885.535416164061</v>
      </c>
      <c r="I207" s="190">
        <f t="shared" si="45"/>
        <v>2054.5712768237922</v>
      </c>
      <c r="J207" s="87">
        <f t="shared" si="46"/>
        <v>8405.2510934861348</v>
      </c>
      <c r="K207" s="190">
        <f t="shared" si="50"/>
        <v>1626.7934405666115</v>
      </c>
      <c r="L207" s="87">
        <f t="shared" si="47"/>
        <v>6655.2119653580075</v>
      </c>
      <c r="M207" s="88">
        <f t="shared" si="51"/>
        <v>28540.747381522069</v>
      </c>
      <c r="N207" s="88">
        <f t="shared" si="52"/>
        <v>116673.74738152207</v>
      </c>
      <c r="O207" s="88">
        <f t="shared" si="53"/>
        <v>28519.615590692269</v>
      </c>
      <c r="P207" s="89">
        <f t="shared" si="48"/>
        <v>0.93639782978268282</v>
      </c>
      <c r="Q207" s="197">
        <v>6306.0494590322633</v>
      </c>
      <c r="R207" s="92">
        <f t="shared" si="54"/>
        <v>3.2292447526236882E-2</v>
      </c>
      <c r="S207" s="92">
        <f t="shared" si="54"/>
        <v>3.2797112619136398E-2</v>
      </c>
      <c r="T207" s="91">
        <v>4091</v>
      </c>
      <c r="U207" s="193">
        <v>85376</v>
      </c>
      <c r="V207" s="193">
        <v>20859.02760811141</v>
      </c>
      <c r="W207" s="199"/>
      <c r="X207" s="88">
        <v>0</v>
      </c>
      <c r="Y207" s="88">
        <f t="shared" si="55"/>
        <v>0</v>
      </c>
    </row>
    <row r="208" spans="2:28" x14ac:dyDescent="0.25">
      <c r="B208" s="85">
        <v>3816</v>
      </c>
      <c r="C208" s="85" t="s">
        <v>224</v>
      </c>
      <c r="D208" s="1">
        <v>152032</v>
      </c>
      <c r="E208" s="85">
        <f t="shared" si="49"/>
        <v>23179.143162067387</v>
      </c>
      <c r="F208" s="86">
        <f t="shared" si="42"/>
        <v>0.7610516096951071</v>
      </c>
      <c r="G208" s="190">
        <f t="shared" si="43"/>
        <v>4368.0788586050958</v>
      </c>
      <c r="H208" s="190">
        <f t="shared" si="44"/>
        <v>28650.229233590824</v>
      </c>
      <c r="I208" s="190">
        <f t="shared" si="45"/>
        <v>1481.9713900953172</v>
      </c>
      <c r="J208" s="87">
        <f t="shared" si="46"/>
        <v>9720.2503476351849</v>
      </c>
      <c r="K208" s="190">
        <f t="shared" si="50"/>
        <v>1054.1935538381365</v>
      </c>
      <c r="L208" s="87">
        <f t="shared" si="47"/>
        <v>6914.4555196243373</v>
      </c>
      <c r="M208" s="88">
        <f t="shared" si="51"/>
        <v>35564.684753215159</v>
      </c>
      <c r="N208" s="88">
        <f t="shared" si="52"/>
        <v>187596.68475321517</v>
      </c>
      <c r="O208" s="88">
        <f t="shared" si="53"/>
        <v>28601.415574510622</v>
      </c>
      <c r="P208" s="89">
        <f t="shared" si="48"/>
        <v>0.93908360677291558</v>
      </c>
      <c r="Q208" s="197">
        <v>7733.2981793675353</v>
      </c>
      <c r="R208" s="92">
        <f t="shared" si="54"/>
        <v>3.6388673020028087E-2</v>
      </c>
      <c r="S208" s="92">
        <f t="shared" si="54"/>
        <v>2.611801228724836E-2</v>
      </c>
      <c r="T208" s="91">
        <v>6559</v>
      </c>
      <c r="U208" s="193">
        <v>146694</v>
      </c>
      <c r="V208" s="193">
        <v>22589.159223898983</v>
      </c>
      <c r="W208" s="199"/>
      <c r="X208" s="88">
        <v>0</v>
      </c>
      <c r="Y208" s="88">
        <f t="shared" si="55"/>
        <v>0</v>
      </c>
    </row>
    <row r="209" spans="2:27" x14ac:dyDescent="0.25">
      <c r="B209" s="85">
        <v>3817</v>
      </c>
      <c r="C209" s="85" t="s">
        <v>225</v>
      </c>
      <c r="D209" s="1">
        <v>236914</v>
      </c>
      <c r="E209" s="85">
        <f t="shared" si="49"/>
        <v>22069.306008383792</v>
      </c>
      <c r="F209" s="86">
        <f t="shared" si="42"/>
        <v>0.72461180920702895</v>
      </c>
      <c r="G209" s="190">
        <f t="shared" si="43"/>
        <v>5033.9811508152525</v>
      </c>
      <c r="H209" s="190">
        <f t="shared" si="44"/>
        <v>54039.787654001739</v>
      </c>
      <c r="I209" s="190">
        <f t="shared" si="45"/>
        <v>1870.4143938845752</v>
      </c>
      <c r="J209" s="87">
        <f t="shared" si="46"/>
        <v>20078.898518350914</v>
      </c>
      <c r="K209" s="190">
        <f t="shared" si="50"/>
        <v>1442.6365576273945</v>
      </c>
      <c r="L209" s="87">
        <f t="shared" si="47"/>
        <v>15486.703446130081</v>
      </c>
      <c r="M209" s="88">
        <f t="shared" si="51"/>
        <v>69526.491100131825</v>
      </c>
      <c r="N209" s="88">
        <f t="shared" si="52"/>
        <v>306440.49110013183</v>
      </c>
      <c r="O209" s="88">
        <f t="shared" si="53"/>
        <v>28545.923716826441</v>
      </c>
      <c r="P209" s="89">
        <f t="shared" si="48"/>
        <v>0.93726161674851161</v>
      </c>
      <c r="Q209" s="197">
        <v>14084.601281523152</v>
      </c>
      <c r="R209" s="92">
        <f t="shared" si="54"/>
        <v>1.5381977927783135E-2</v>
      </c>
      <c r="S209" s="93">
        <f t="shared" si="54"/>
        <v>-3.1569012220859826E-3</v>
      </c>
      <c r="T209" s="91">
        <v>10735</v>
      </c>
      <c r="U209" s="193">
        <v>233325</v>
      </c>
      <c r="V209" s="193">
        <v>22139.197267292911</v>
      </c>
      <c r="W209" s="199"/>
      <c r="X209" s="88">
        <v>0</v>
      </c>
      <c r="Y209" s="88">
        <f t="shared" si="55"/>
        <v>0</v>
      </c>
      <c r="Z209" s="1"/>
      <c r="AA209" s="1"/>
    </row>
    <row r="210" spans="2:27" x14ac:dyDescent="0.25">
      <c r="B210" s="85">
        <v>3818</v>
      </c>
      <c r="C210" s="85" t="s">
        <v>226</v>
      </c>
      <c r="D210" s="1">
        <v>193731</v>
      </c>
      <c r="E210" s="85">
        <f t="shared" si="49"/>
        <v>34931.662459430219</v>
      </c>
      <c r="F210" s="86">
        <f t="shared" si="42"/>
        <v>1.1469275528519738</v>
      </c>
      <c r="G210" s="190">
        <f t="shared" si="43"/>
        <v>-2683.4327198126039</v>
      </c>
      <c r="H210" s="190">
        <f t="shared" si="44"/>
        <v>-14882.317864080702</v>
      </c>
      <c r="I210" s="190">
        <f t="shared" si="45"/>
        <v>0</v>
      </c>
      <c r="J210" s="87">
        <f t="shared" si="46"/>
        <v>0</v>
      </c>
      <c r="K210" s="190">
        <f t="shared" si="50"/>
        <v>-427.7778362571807</v>
      </c>
      <c r="L210" s="87">
        <f t="shared" si="47"/>
        <v>-2372.4558798823241</v>
      </c>
      <c r="M210" s="88">
        <f t="shared" si="51"/>
        <v>-17254.773743963025</v>
      </c>
      <c r="N210" s="88">
        <f t="shared" si="52"/>
        <v>176476.22625603699</v>
      </c>
      <c r="O210" s="88">
        <f t="shared" si="53"/>
        <v>31820.451903360437</v>
      </c>
      <c r="P210" s="89">
        <f t="shared" si="48"/>
        <v>1.0447757267364937</v>
      </c>
      <c r="Q210" s="197">
        <v>2446.3978545807149</v>
      </c>
      <c r="R210" s="89">
        <f t="shared" si="54"/>
        <v>2.4755224780614756E-2</v>
      </c>
      <c r="S210" s="89">
        <f t="shared" si="54"/>
        <v>1.8472917235980636E-2</v>
      </c>
      <c r="T210" s="91">
        <v>5546</v>
      </c>
      <c r="U210" s="193">
        <v>189051</v>
      </c>
      <c r="V210" s="193">
        <v>34298.076923076922</v>
      </c>
      <c r="W210" s="199"/>
      <c r="X210" s="88">
        <v>0</v>
      </c>
      <c r="Y210" s="88">
        <f t="shared" si="55"/>
        <v>0</v>
      </c>
    </row>
    <row r="211" spans="2:27" x14ac:dyDescent="0.25">
      <c r="B211" s="85">
        <v>3819</v>
      </c>
      <c r="C211" s="85" t="s">
        <v>227</v>
      </c>
      <c r="D211" s="1">
        <v>46149</v>
      </c>
      <c r="E211" s="85">
        <f t="shared" si="49"/>
        <v>29061.083123425691</v>
      </c>
      <c r="F211" s="86">
        <f t="shared" si="42"/>
        <v>0.95417608562687617</v>
      </c>
      <c r="G211" s="190">
        <f t="shared" si="43"/>
        <v>838.91488179011287</v>
      </c>
      <c r="H211" s="190">
        <f t="shared" si="44"/>
        <v>1332.1968322826992</v>
      </c>
      <c r="I211" s="190">
        <f t="shared" si="45"/>
        <v>0</v>
      </c>
      <c r="J211" s="87">
        <f t="shared" si="46"/>
        <v>0</v>
      </c>
      <c r="K211" s="190">
        <f t="shared" si="50"/>
        <v>-427.7778362571807</v>
      </c>
      <c r="L211" s="87">
        <f t="shared" si="47"/>
        <v>-679.31120397640302</v>
      </c>
      <c r="M211" s="88">
        <f t="shared" si="51"/>
        <v>652.88562830629621</v>
      </c>
      <c r="N211" s="88">
        <f t="shared" si="52"/>
        <v>46801.8856283063</v>
      </c>
      <c r="O211" s="88">
        <f t="shared" si="53"/>
        <v>29472.220168958629</v>
      </c>
      <c r="P211" s="89">
        <f t="shared" si="48"/>
        <v>0.96767513984645481</v>
      </c>
      <c r="Q211" s="197">
        <v>984.57984007828406</v>
      </c>
      <c r="R211" s="89">
        <f t="shared" si="54"/>
        <v>1.845258770406391E-3</v>
      </c>
      <c r="S211" s="89">
        <f t="shared" si="54"/>
        <v>-1.455774924472626E-2</v>
      </c>
      <c r="T211" s="91">
        <v>1588</v>
      </c>
      <c r="U211" s="193">
        <v>46064</v>
      </c>
      <c r="V211" s="193">
        <v>29490.396927016645</v>
      </c>
      <c r="W211" s="199"/>
      <c r="X211" s="88">
        <v>0</v>
      </c>
      <c r="Y211" s="88">
        <f t="shared" si="55"/>
        <v>0</v>
      </c>
    </row>
    <row r="212" spans="2:27" x14ac:dyDescent="0.25">
      <c r="B212" s="85">
        <v>3820</v>
      </c>
      <c r="C212" s="85" t="s">
        <v>228</v>
      </c>
      <c r="D212" s="1">
        <v>78561</v>
      </c>
      <c r="E212" s="85">
        <f t="shared" si="49"/>
        <v>26730.520585233073</v>
      </c>
      <c r="F212" s="86">
        <f t="shared" si="42"/>
        <v>0.87765563969040916</v>
      </c>
      <c r="G212" s="190">
        <f t="shared" si="43"/>
        <v>2237.2524047056836</v>
      </c>
      <c r="H212" s="190">
        <f t="shared" si="44"/>
        <v>6575.2848174300043</v>
      </c>
      <c r="I212" s="190">
        <f t="shared" si="45"/>
        <v>238.98929198732711</v>
      </c>
      <c r="J212" s="87">
        <f t="shared" si="46"/>
        <v>702.38952915075436</v>
      </c>
      <c r="K212" s="190">
        <f t="shared" si="50"/>
        <v>-188.78854426985359</v>
      </c>
      <c r="L212" s="87">
        <f t="shared" si="47"/>
        <v>-554.8495316090997</v>
      </c>
      <c r="M212" s="88">
        <f t="shared" si="51"/>
        <v>6020.4352858209049</v>
      </c>
      <c r="N212" s="88">
        <f t="shared" si="52"/>
        <v>84581.435285820902</v>
      </c>
      <c r="O212" s="88">
        <f t="shared" si="53"/>
        <v>28778.984445668899</v>
      </c>
      <c r="P212" s="89">
        <f t="shared" si="48"/>
        <v>0.94491380827268046</v>
      </c>
      <c r="Q212" s="197">
        <v>1208.3606722306922</v>
      </c>
      <c r="R212" s="89">
        <f t="shared" si="54"/>
        <v>4.8094882330967502E-2</v>
      </c>
      <c r="S212" s="89">
        <f t="shared" si="54"/>
        <v>3.0264074533571043E-2</v>
      </c>
      <c r="T212" s="91">
        <v>2939</v>
      </c>
      <c r="U212" s="193">
        <v>74956</v>
      </c>
      <c r="V212" s="193">
        <v>25945.309795777084</v>
      </c>
      <c r="W212" s="199"/>
      <c r="X212" s="88">
        <v>0</v>
      </c>
      <c r="Y212" s="88">
        <f t="shared" si="55"/>
        <v>0</v>
      </c>
    </row>
    <row r="213" spans="2:27" x14ac:dyDescent="0.25">
      <c r="B213" s="85">
        <v>3821</v>
      </c>
      <c r="C213" s="85" t="s">
        <v>229</v>
      </c>
      <c r="D213" s="1">
        <v>64295</v>
      </c>
      <c r="E213" s="85">
        <f t="shared" si="49"/>
        <v>26491.553358055215</v>
      </c>
      <c r="F213" s="86">
        <f t="shared" si="42"/>
        <v>0.86980951735376866</v>
      </c>
      <c r="G213" s="190">
        <f t="shared" si="43"/>
        <v>2380.6327410123986</v>
      </c>
      <c r="H213" s="190">
        <f t="shared" si="44"/>
        <v>5777.7956624370918</v>
      </c>
      <c r="I213" s="190">
        <f t="shared" si="45"/>
        <v>322.62782149957746</v>
      </c>
      <c r="J213" s="87">
        <f t="shared" si="46"/>
        <v>783.01772277947441</v>
      </c>
      <c r="K213" s="190">
        <f t="shared" si="50"/>
        <v>-105.15001475760323</v>
      </c>
      <c r="L213" s="87">
        <f t="shared" si="47"/>
        <v>-255.19908581670305</v>
      </c>
      <c r="M213" s="88">
        <f t="shared" si="51"/>
        <v>5522.596576620389</v>
      </c>
      <c r="N213" s="88">
        <f t="shared" si="52"/>
        <v>69817.596576620388</v>
      </c>
      <c r="O213" s="88">
        <f t="shared" si="53"/>
        <v>28767.036084310006</v>
      </c>
      <c r="P213" s="89">
        <f t="shared" si="48"/>
        <v>0.9445215021558484</v>
      </c>
      <c r="Q213" s="197">
        <v>1225.0434336522203</v>
      </c>
      <c r="R213" s="89">
        <f t="shared" si="54"/>
        <v>2.6289745881752011E-2</v>
      </c>
      <c r="S213" s="89">
        <f t="shared" si="54"/>
        <v>3.6861333705008784E-2</v>
      </c>
      <c r="T213" s="91">
        <v>2427</v>
      </c>
      <c r="U213" s="193">
        <v>62648</v>
      </c>
      <c r="V213" s="193">
        <v>25549.755301794452</v>
      </c>
      <c r="W213" s="199"/>
      <c r="X213" s="88">
        <v>0</v>
      </c>
      <c r="Y213" s="88">
        <f t="shared" si="55"/>
        <v>0</v>
      </c>
    </row>
    <row r="214" spans="2:27" x14ac:dyDescent="0.25">
      <c r="B214" s="85">
        <v>3822</v>
      </c>
      <c r="C214" s="85" t="s">
        <v>230</v>
      </c>
      <c r="D214" s="1">
        <v>39420</v>
      </c>
      <c r="E214" s="85">
        <f t="shared" si="49"/>
        <v>27337.031900138696</v>
      </c>
      <c r="F214" s="86">
        <f t="shared" si="42"/>
        <v>0.89756950834723703</v>
      </c>
      <c r="G214" s="190">
        <f t="shared" si="43"/>
        <v>1873.3456157623098</v>
      </c>
      <c r="H214" s="190">
        <f t="shared" si="44"/>
        <v>2701.3643779292506</v>
      </c>
      <c r="I214" s="190">
        <f t="shared" si="45"/>
        <v>26.71033177035897</v>
      </c>
      <c r="J214" s="87">
        <f t="shared" si="46"/>
        <v>38.516298412857637</v>
      </c>
      <c r="K214" s="190">
        <f t="shared" si="50"/>
        <v>-401.06750448682175</v>
      </c>
      <c r="L214" s="87">
        <f t="shared" si="47"/>
        <v>-578.33934146999695</v>
      </c>
      <c r="M214" s="88">
        <f t="shared" si="51"/>
        <v>2123.0250364592539</v>
      </c>
      <c r="N214" s="88">
        <f t="shared" si="52"/>
        <v>41543.02503645925</v>
      </c>
      <c r="O214" s="88">
        <f t="shared" si="53"/>
        <v>28809.310011414182</v>
      </c>
      <c r="P214" s="89">
        <f t="shared" si="48"/>
        <v>0.9459095017055219</v>
      </c>
      <c r="Q214" s="197">
        <v>987.3118458894844</v>
      </c>
      <c r="R214" s="89">
        <f t="shared" si="54"/>
        <v>0.10047179029061165</v>
      </c>
      <c r="S214" s="89">
        <f t="shared" si="54"/>
        <v>7.9103406013123961E-2</v>
      </c>
      <c r="T214" s="91">
        <v>1442</v>
      </c>
      <c r="U214" s="193">
        <v>35821</v>
      </c>
      <c r="V214" s="193">
        <v>25333.097595473835</v>
      </c>
      <c r="W214" s="199"/>
      <c r="X214" s="88">
        <v>0</v>
      </c>
      <c r="Y214" s="88">
        <f t="shared" si="55"/>
        <v>0</v>
      </c>
    </row>
    <row r="215" spans="2:27" x14ac:dyDescent="0.25">
      <c r="B215" s="85">
        <v>3823</v>
      </c>
      <c r="C215" s="85" t="s">
        <v>231</v>
      </c>
      <c r="D215" s="1">
        <v>31452</v>
      </c>
      <c r="E215" s="85">
        <f t="shared" si="49"/>
        <v>25696.078431372549</v>
      </c>
      <c r="F215" s="86">
        <f t="shared" si="42"/>
        <v>0.84369131836811018</v>
      </c>
      <c r="G215" s="190">
        <f t="shared" si="43"/>
        <v>2857.9176970219983</v>
      </c>
      <c r="H215" s="190">
        <f t="shared" si="44"/>
        <v>3498.0912611549261</v>
      </c>
      <c r="I215" s="190">
        <f t="shared" si="45"/>
        <v>601.04404583851044</v>
      </c>
      <c r="J215" s="87">
        <f t="shared" si="46"/>
        <v>735.67791210633675</v>
      </c>
      <c r="K215" s="190">
        <f t="shared" si="50"/>
        <v>173.26620958132975</v>
      </c>
      <c r="L215" s="87">
        <f t="shared" si="47"/>
        <v>212.07784052754761</v>
      </c>
      <c r="M215" s="88">
        <f t="shared" si="51"/>
        <v>3710.1691016824739</v>
      </c>
      <c r="N215" s="88">
        <f t="shared" si="52"/>
        <v>35162.169101682477</v>
      </c>
      <c r="O215" s="88">
        <f t="shared" si="53"/>
        <v>28727.262337975881</v>
      </c>
      <c r="P215" s="89">
        <f t="shared" si="48"/>
        <v>0.9432155922065657</v>
      </c>
      <c r="Q215" s="197">
        <v>1872.9724609766495</v>
      </c>
      <c r="R215" s="89">
        <f t="shared" si="54"/>
        <v>-1.4939396786620315E-2</v>
      </c>
      <c r="S215" s="89">
        <f t="shared" si="54"/>
        <v>-3.5863886724159438E-2</v>
      </c>
      <c r="T215" s="91">
        <v>1224</v>
      </c>
      <c r="U215" s="193">
        <v>31929</v>
      </c>
      <c r="V215" s="193">
        <v>26651.919866444074</v>
      </c>
      <c r="W215" s="199"/>
      <c r="X215" s="88">
        <v>0</v>
      </c>
      <c r="Y215" s="88">
        <f t="shared" si="55"/>
        <v>0</v>
      </c>
    </row>
    <row r="216" spans="2:27" x14ac:dyDescent="0.25">
      <c r="B216" s="85">
        <v>3824</v>
      </c>
      <c r="C216" s="85" t="s">
        <v>232</v>
      </c>
      <c r="D216" s="1">
        <v>76759</v>
      </c>
      <c r="E216" s="85">
        <f t="shared" si="49"/>
        <v>34922.202001819831</v>
      </c>
      <c r="F216" s="86">
        <f t="shared" si="42"/>
        <v>1.1466169332383627</v>
      </c>
      <c r="G216" s="190">
        <f t="shared" si="43"/>
        <v>-2677.7564452463707</v>
      </c>
      <c r="H216" s="190">
        <f t="shared" si="44"/>
        <v>-5885.7086666515224</v>
      </c>
      <c r="I216" s="190">
        <f t="shared" si="45"/>
        <v>0</v>
      </c>
      <c r="J216" s="87">
        <f t="shared" si="46"/>
        <v>0</v>
      </c>
      <c r="K216" s="190">
        <f t="shared" si="50"/>
        <v>-427.7778362571807</v>
      </c>
      <c r="L216" s="87">
        <f t="shared" si="47"/>
        <v>-940.25568409328309</v>
      </c>
      <c r="M216" s="88">
        <f t="shared" si="51"/>
        <v>-6825.9643507448054</v>
      </c>
      <c r="N216" s="88">
        <f t="shared" si="52"/>
        <v>69933.035649255195</v>
      </c>
      <c r="O216" s="88">
        <f t="shared" si="53"/>
        <v>31816.667720316287</v>
      </c>
      <c r="P216" s="89">
        <f t="shared" si="48"/>
        <v>1.0446514788910495</v>
      </c>
      <c r="Q216" s="197">
        <v>1416.385446153703</v>
      </c>
      <c r="R216" s="89">
        <f t="shared" si="54"/>
        <v>-9.6890723777577088E-3</v>
      </c>
      <c r="S216" s="89">
        <f t="shared" si="54"/>
        <v>-3.582102588189344E-2</v>
      </c>
      <c r="T216" s="91">
        <v>2198</v>
      </c>
      <c r="U216" s="193">
        <v>77510</v>
      </c>
      <c r="V216" s="193">
        <v>36219.626168224298</v>
      </c>
      <c r="W216" s="199"/>
      <c r="X216" s="88">
        <v>0</v>
      </c>
      <c r="Y216" s="88">
        <f t="shared" si="55"/>
        <v>0</v>
      </c>
    </row>
    <row r="217" spans="2:27" x14ac:dyDescent="0.25">
      <c r="B217" s="85">
        <v>3825</v>
      </c>
      <c r="C217" s="85" t="s">
        <v>233</v>
      </c>
      <c r="D217" s="1">
        <v>148260</v>
      </c>
      <c r="E217" s="85">
        <f t="shared" si="49"/>
        <v>38689.979123173282</v>
      </c>
      <c r="F217" s="86">
        <f t="shared" si="42"/>
        <v>1.2703261153737513</v>
      </c>
      <c r="G217" s="190">
        <f t="shared" si="43"/>
        <v>-4938.4227180584412</v>
      </c>
      <c r="H217" s="190">
        <f t="shared" si="44"/>
        <v>-18924.035855599948</v>
      </c>
      <c r="I217" s="190">
        <f t="shared" si="45"/>
        <v>0</v>
      </c>
      <c r="J217" s="87">
        <f t="shared" si="46"/>
        <v>0</v>
      </c>
      <c r="K217" s="190">
        <f t="shared" si="50"/>
        <v>-427.7778362571807</v>
      </c>
      <c r="L217" s="87">
        <f t="shared" si="47"/>
        <v>-1639.2446685375164</v>
      </c>
      <c r="M217" s="88">
        <f t="shared" si="51"/>
        <v>-20563.280524137466</v>
      </c>
      <c r="N217" s="88">
        <f t="shared" si="52"/>
        <v>127696.71947586254</v>
      </c>
      <c r="O217" s="88">
        <f t="shared" si="53"/>
        <v>33323.778568857655</v>
      </c>
      <c r="P217" s="89">
        <f t="shared" si="48"/>
        <v>1.0941351517452045</v>
      </c>
      <c r="Q217" s="197">
        <v>355.68636472290018</v>
      </c>
      <c r="R217" s="89">
        <f t="shared" si="54"/>
        <v>-4.2112474561244433E-3</v>
      </c>
      <c r="S217" s="89">
        <f t="shared" si="54"/>
        <v>-2.4220572598576923E-2</v>
      </c>
      <c r="T217" s="91">
        <v>3832</v>
      </c>
      <c r="U217" s="193">
        <v>148887</v>
      </c>
      <c r="V217" s="193">
        <v>39650.332889480691</v>
      </c>
      <c r="W217" s="199"/>
      <c r="X217" s="88">
        <v>0</v>
      </c>
      <c r="Y217" s="88">
        <f t="shared" si="55"/>
        <v>0</v>
      </c>
    </row>
    <row r="218" spans="2:27" ht="28.5" customHeight="1" x14ac:dyDescent="0.25">
      <c r="B218" s="85">
        <v>4201</v>
      </c>
      <c r="C218" s="85" t="s">
        <v>234</v>
      </c>
      <c r="D218" s="1">
        <v>170562</v>
      </c>
      <c r="E218" s="85">
        <f t="shared" si="49"/>
        <v>25060.534822215694</v>
      </c>
      <c r="F218" s="86">
        <f t="shared" si="42"/>
        <v>0.82282421886411272</v>
      </c>
      <c r="G218" s="190">
        <f t="shared" si="43"/>
        <v>3239.2438625161112</v>
      </c>
      <c r="H218" s="190">
        <f t="shared" si="44"/>
        <v>22046.293728284654</v>
      </c>
      <c r="I218" s="190">
        <f t="shared" si="45"/>
        <v>823.48430904340978</v>
      </c>
      <c r="J218" s="87">
        <f t="shared" si="46"/>
        <v>5604.634207349447</v>
      </c>
      <c r="K218" s="190">
        <f t="shared" si="50"/>
        <v>395.70647278622909</v>
      </c>
      <c r="L218" s="87">
        <f t="shared" si="47"/>
        <v>2693.178253783075</v>
      </c>
      <c r="M218" s="88">
        <f t="shared" si="51"/>
        <v>24739.471982067727</v>
      </c>
      <c r="N218" s="88">
        <f t="shared" si="52"/>
        <v>195301.47198206774</v>
      </c>
      <c r="O218" s="88">
        <f t="shared" si="53"/>
        <v>28695.485157518036</v>
      </c>
      <c r="P218" s="89">
        <f t="shared" si="48"/>
        <v>0.94217223723136578</v>
      </c>
      <c r="Q218" s="197">
        <v>6406.5275893848557</v>
      </c>
      <c r="R218" s="89">
        <f t="shared" si="54"/>
        <v>2.9460017287914336E-3</v>
      </c>
      <c r="S218" s="89">
        <f t="shared" si="54"/>
        <v>-7.5167026677328639E-3</v>
      </c>
      <c r="T218" s="91">
        <v>6806</v>
      </c>
      <c r="U218" s="193">
        <v>170061</v>
      </c>
      <c r="V218" s="193">
        <v>25250.334075723833</v>
      </c>
      <c r="W218" s="199"/>
      <c r="X218" s="88">
        <v>0</v>
      </c>
      <c r="Y218" s="88">
        <f t="shared" si="55"/>
        <v>0</v>
      </c>
    </row>
    <row r="219" spans="2:27" x14ac:dyDescent="0.25">
      <c r="B219" s="85">
        <v>4202</v>
      </c>
      <c r="C219" s="85" t="s">
        <v>235</v>
      </c>
      <c r="D219" s="1">
        <v>613607</v>
      </c>
      <c r="E219" s="85">
        <f t="shared" si="49"/>
        <v>24956.56241103022</v>
      </c>
      <c r="F219" s="86">
        <f t="shared" si="42"/>
        <v>0.81941044423304354</v>
      </c>
      <c r="G219" s="190">
        <f t="shared" si="43"/>
        <v>3301.6273092273955</v>
      </c>
      <c r="H219" s="190">
        <f t="shared" si="44"/>
        <v>81177.110651973984</v>
      </c>
      <c r="I219" s="190">
        <f t="shared" si="45"/>
        <v>859.87465295832567</v>
      </c>
      <c r="J219" s="87">
        <f t="shared" si="46"/>
        <v>21141.738092286352</v>
      </c>
      <c r="K219" s="190">
        <f t="shared" si="50"/>
        <v>432.09681670114497</v>
      </c>
      <c r="L219" s="87">
        <f t="shared" si="47"/>
        <v>10623.964432231052</v>
      </c>
      <c r="M219" s="88">
        <f t="shared" si="51"/>
        <v>91801.075084205033</v>
      </c>
      <c r="N219" s="88">
        <f t="shared" si="52"/>
        <v>705408.07508420502</v>
      </c>
      <c r="O219" s="88">
        <f t="shared" si="53"/>
        <v>28690.28653695876</v>
      </c>
      <c r="P219" s="89">
        <f t="shared" si="48"/>
        <v>0.94200154849981221</v>
      </c>
      <c r="Q219" s="197">
        <v>17645.802040876457</v>
      </c>
      <c r="R219" s="89">
        <f t="shared" si="54"/>
        <v>-7.0217759911023164E-2</v>
      </c>
      <c r="S219" s="89">
        <f t="shared" si="54"/>
        <v>-9.1772885662465636E-2</v>
      </c>
      <c r="T219" s="91">
        <v>24587</v>
      </c>
      <c r="U219" s="193">
        <v>659947</v>
      </c>
      <c r="V219" s="193">
        <v>27478.327851105467</v>
      </c>
      <c r="W219" s="199"/>
      <c r="X219" s="88">
        <v>0</v>
      </c>
      <c r="Y219" s="88">
        <f t="shared" si="55"/>
        <v>0</v>
      </c>
    </row>
    <row r="220" spans="2:27" x14ac:dyDescent="0.25">
      <c r="B220" s="85">
        <v>4203</v>
      </c>
      <c r="C220" s="85" t="s">
        <v>236</v>
      </c>
      <c r="D220" s="1">
        <v>1131348</v>
      </c>
      <c r="E220" s="85">
        <f t="shared" si="49"/>
        <v>24652.938484670198</v>
      </c>
      <c r="F220" s="86">
        <f t="shared" si="42"/>
        <v>0.80944141835997352</v>
      </c>
      <c r="G220" s="190">
        <f t="shared" si="43"/>
        <v>3483.8016650434088</v>
      </c>
      <c r="H220" s="190">
        <f t="shared" si="44"/>
        <v>159875.14221050707</v>
      </c>
      <c r="I220" s="190">
        <f t="shared" si="45"/>
        <v>966.14302718433328</v>
      </c>
      <c r="J220" s="87">
        <f t="shared" si="46"/>
        <v>44337.269660516242</v>
      </c>
      <c r="K220" s="190">
        <f t="shared" si="50"/>
        <v>538.36519092715253</v>
      </c>
      <c r="L220" s="87">
        <f t="shared" si="47"/>
        <v>24706.116976837955</v>
      </c>
      <c r="M220" s="88">
        <f t="shared" si="51"/>
        <v>184581.25918734501</v>
      </c>
      <c r="N220" s="88">
        <f t="shared" si="52"/>
        <v>1315929.2591873449</v>
      </c>
      <c r="O220" s="88">
        <f t="shared" si="53"/>
        <v>28675.105340640755</v>
      </c>
      <c r="P220" s="89">
        <f t="shared" si="48"/>
        <v>0.94150309720615866</v>
      </c>
      <c r="Q220" s="197">
        <v>34131.888077352458</v>
      </c>
      <c r="R220" s="89">
        <f t="shared" si="54"/>
        <v>1.2924014672584166E-2</v>
      </c>
      <c r="S220" s="89">
        <f t="shared" si="54"/>
        <v>4.4923619824068792E-3</v>
      </c>
      <c r="T220" s="91">
        <v>45891</v>
      </c>
      <c r="U220" s="193">
        <v>1116913</v>
      </c>
      <c r="V220" s="193">
        <v>24542.683864730054</v>
      </c>
      <c r="W220" s="199"/>
      <c r="X220" s="88">
        <v>0</v>
      </c>
      <c r="Y220" s="88">
        <f t="shared" si="55"/>
        <v>0</v>
      </c>
    </row>
    <row r="221" spans="2:27" x14ac:dyDescent="0.25">
      <c r="B221" s="85">
        <v>4204</v>
      </c>
      <c r="C221" s="85" t="s">
        <v>237</v>
      </c>
      <c r="D221" s="1">
        <v>3002738</v>
      </c>
      <c r="E221" s="85">
        <f t="shared" si="49"/>
        <v>25982.209762133443</v>
      </c>
      <c r="F221" s="86">
        <f t="shared" si="42"/>
        <v>0.85308600169774018</v>
      </c>
      <c r="G221" s="190">
        <f t="shared" si="43"/>
        <v>2686.2388985654616</v>
      </c>
      <c r="H221" s="190">
        <f t="shared" si="44"/>
        <v>310445.94326831179</v>
      </c>
      <c r="I221" s="190">
        <f t="shared" si="45"/>
        <v>500.89808007219739</v>
      </c>
      <c r="J221" s="87">
        <f t="shared" si="46"/>
        <v>57888.290215863781</v>
      </c>
      <c r="K221" s="190">
        <f t="shared" si="50"/>
        <v>73.120243815016693</v>
      </c>
      <c r="L221" s="87">
        <f t="shared" si="47"/>
        <v>8450.4334574576642</v>
      </c>
      <c r="M221" s="88">
        <f t="shared" si="51"/>
        <v>318896.37672576949</v>
      </c>
      <c r="N221" s="88">
        <f t="shared" si="52"/>
        <v>3321634.3767257696</v>
      </c>
      <c r="O221" s="88">
        <f t="shared" si="53"/>
        <v>28741.568904513922</v>
      </c>
      <c r="P221" s="89">
        <f t="shared" si="48"/>
        <v>0.94368532637304714</v>
      </c>
      <c r="Q221" s="197">
        <v>48744.926260302891</v>
      </c>
      <c r="R221" s="89">
        <f t="shared" si="54"/>
        <v>5.8109660714345526E-3</v>
      </c>
      <c r="S221" s="89">
        <f t="shared" si="54"/>
        <v>-1.0133151207791569E-2</v>
      </c>
      <c r="T221" s="91">
        <v>115569</v>
      </c>
      <c r="U221" s="193">
        <v>2985390</v>
      </c>
      <c r="V221" s="193">
        <v>26248.186605941781</v>
      </c>
      <c r="W221" s="199"/>
      <c r="X221" s="88">
        <v>0</v>
      </c>
      <c r="Y221" s="88">
        <f t="shared" si="55"/>
        <v>0</v>
      </c>
      <c r="Z221" s="1"/>
      <c r="AA221" s="1"/>
    </row>
    <row r="222" spans="2:27" x14ac:dyDescent="0.25">
      <c r="B222" s="85">
        <v>4205</v>
      </c>
      <c r="C222" s="85" t="s">
        <v>238</v>
      </c>
      <c r="D222" s="1">
        <v>554226</v>
      </c>
      <c r="E222" s="85">
        <f t="shared" si="49"/>
        <v>23605.17909621364</v>
      </c>
      <c r="F222" s="86">
        <f t="shared" si="42"/>
        <v>0.77503984606790688</v>
      </c>
      <c r="G222" s="190">
        <f t="shared" si="43"/>
        <v>4112.4572981173433</v>
      </c>
      <c r="H222" s="190">
        <f t="shared" si="44"/>
        <v>96556.384902497099</v>
      </c>
      <c r="I222" s="190">
        <f t="shared" si="45"/>
        <v>1332.8588131441284</v>
      </c>
      <c r="J222" s="87">
        <f t="shared" si="46"/>
        <v>31294.192073810991</v>
      </c>
      <c r="K222" s="190">
        <f t="shared" si="50"/>
        <v>905.08097688694761</v>
      </c>
      <c r="L222" s="87">
        <f t="shared" si="47"/>
        <v>21250.396256328644</v>
      </c>
      <c r="M222" s="88">
        <f t="shared" si="51"/>
        <v>117806.78115882575</v>
      </c>
      <c r="N222" s="88">
        <f t="shared" si="52"/>
        <v>672032.78115882573</v>
      </c>
      <c r="O222" s="88">
        <f t="shared" si="53"/>
        <v>28622.717371217928</v>
      </c>
      <c r="P222" s="89">
        <f t="shared" si="48"/>
        <v>0.93978301859155533</v>
      </c>
      <c r="Q222" s="197">
        <v>25907.761610515314</v>
      </c>
      <c r="R222" s="89">
        <f t="shared" si="54"/>
        <v>-2.5073733009840088E-4</v>
      </c>
      <c r="S222" s="89">
        <f t="shared" si="54"/>
        <v>-1.4387487413424145E-2</v>
      </c>
      <c r="T222" s="91">
        <v>23479</v>
      </c>
      <c r="U222" s="193">
        <v>554365</v>
      </c>
      <c r="V222" s="193">
        <v>23949.755907893032</v>
      </c>
      <c r="W222" s="199"/>
      <c r="X222" s="88">
        <v>0</v>
      </c>
      <c r="Y222" s="88">
        <f t="shared" si="55"/>
        <v>0</v>
      </c>
      <c r="Z222" s="1"/>
      <c r="AA222" s="1"/>
    </row>
    <row r="223" spans="2:27" x14ac:dyDescent="0.25">
      <c r="B223" s="85">
        <v>4206</v>
      </c>
      <c r="C223" s="85" t="s">
        <v>239</v>
      </c>
      <c r="D223" s="1">
        <v>237464</v>
      </c>
      <c r="E223" s="85">
        <f t="shared" si="49"/>
        <v>24083.569979716023</v>
      </c>
      <c r="F223" s="86">
        <f t="shared" si="42"/>
        <v>0.79074707689207169</v>
      </c>
      <c r="G223" s="190">
        <f t="shared" si="43"/>
        <v>3825.4227680159133</v>
      </c>
      <c r="H223" s="190">
        <f t="shared" si="44"/>
        <v>37718.668492636905</v>
      </c>
      <c r="I223" s="190">
        <f t="shared" si="45"/>
        <v>1165.4220039182944</v>
      </c>
      <c r="J223" s="87">
        <f t="shared" si="46"/>
        <v>11491.060958634382</v>
      </c>
      <c r="K223" s="190">
        <f t="shared" si="50"/>
        <v>737.64416766111367</v>
      </c>
      <c r="L223" s="87">
        <f t="shared" si="47"/>
        <v>7273.1714931385804</v>
      </c>
      <c r="M223" s="88">
        <f t="shared" si="51"/>
        <v>44991.839985775485</v>
      </c>
      <c r="N223" s="88">
        <f t="shared" si="52"/>
        <v>282455.83998577547</v>
      </c>
      <c r="O223" s="88">
        <f t="shared" si="53"/>
        <v>28646.63691539305</v>
      </c>
      <c r="P223" s="89">
        <f t="shared" si="48"/>
        <v>0.94056838013276367</v>
      </c>
      <c r="Q223" s="197">
        <v>7857.1726023119045</v>
      </c>
      <c r="R223" s="89">
        <f t="shared" si="54"/>
        <v>2.9297154374634274E-2</v>
      </c>
      <c r="S223" s="89">
        <f t="shared" si="54"/>
        <v>4.4520506483499249E-3</v>
      </c>
      <c r="T223" s="91">
        <v>9860</v>
      </c>
      <c r="U223" s="193">
        <v>230705</v>
      </c>
      <c r="V223" s="193">
        <v>23976.823945125754</v>
      </c>
      <c r="W223" s="199"/>
      <c r="X223" s="88">
        <v>0</v>
      </c>
      <c r="Y223" s="88">
        <f t="shared" si="55"/>
        <v>0</v>
      </c>
    </row>
    <row r="224" spans="2:27" x14ac:dyDescent="0.25">
      <c r="B224" s="85">
        <v>4207</v>
      </c>
      <c r="C224" s="85" t="s">
        <v>240</v>
      </c>
      <c r="D224" s="1">
        <v>227786</v>
      </c>
      <c r="E224" s="85">
        <f t="shared" si="49"/>
        <v>24716.362847222223</v>
      </c>
      <c r="F224" s="86">
        <f t="shared" si="42"/>
        <v>0.81152386001351562</v>
      </c>
      <c r="G224" s="190">
        <f t="shared" si="43"/>
        <v>3445.7470475121941</v>
      </c>
      <c r="H224" s="190">
        <f t="shared" si="44"/>
        <v>31756.004789872382</v>
      </c>
      <c r="I224" s="190">
        <f t="shared" si="45"/>
        <v>943.94450029112465</v>
      </c>
      <c r="J224" s="87">
        <f t="shared" si="46"/>
        <v>8699.3925146830043</v>
      </c>
      <c r="K224" s="190">
        <f t="shared" si="50"/>
        <v>516.16666403394402</v>
      </c>
      <c r="L224" s="87">
        <f t="shared" si="47"/>
        <v>4756.9919757368289</v>
      </c>
      <c r="M224" s="88">
        <f t="shared" si="51"/>
        <v>36512.996765609212</v>
      </c>
      <c r="N224" s="88">
        <f t="shared" si="52"/>
        <v>264298.99676560919</v>
      </c>
      <c r="O224" s="88">
        <f t="shared" si="53"/>
        <v>28678.276558768361</v>
      </c>
      <c r="P224" s="89">
        <f t="shared" si="48"/>
        <v>0.94160721928883584</v>
      </c>
      <c r="Q224" s="197">
        <v>8705.7102944124454</v>
      </c>
      <c r="R224" s="89">
        <f t="shared" si="54"/>
        <v>-7.1352915793098338E-3</v>
      </c>
      <c r="S224" s="89">
        <f t="shared" si="54"/>
        <v>-2.5234387826562055E-2</v>
      </c>
      <c r="T224" s="91">
        <v>9216</v>
      </c>
      <c r="U224" s="193">
        <v>229423</v>
      </c>
      <c r="V224" s="193">
        <v>25356.211317418216</v>
      </c>
      <c r="W224" s="199"/>
      <c r="X224" s="88">
        <v>0</v>
      </c>
      <c r="Y224" s="88">
        <f t="shared" si="55"/>
        <v>0</v>
      </c>
    </row>
    <row r="225" spans="2:27" x14ac:dyDescent="0.25">
      <c r="B225" s="85">
        <v>4211</v>
      </c>
      <c r="C225" s="85" t="s">
        <v>241</v>
      </c>
      <c r="D225" s="1">
        <v>48105</v>
      </c>
      <c r="E225" s="85">
        <f t="shared" si="49"/>
        <v>19869.888475836433</v>
      </c>
      <c r="F225" s="86">
        <f t="shared" si="42"/>
        <v>0.65239730835886589</v>
      </c>
      <c r="G225" s="190">
        <f t="shared" si="43"/>
        <v>6353.6316703436678</v>
      </c>
      <c r="H225" s="190">
        <f t="shared" si="44"/>
        <v>15382.14227390202</v>
      </c>
      <c r="I225" s="190">
        <f t="shared" si="45"/>
        <v>2640.2105302761511</v>
      </c>
      <c r="J225" s="87">
        <f t="shared" si="46"/>
        <v>6391.9496937985614</v>
      </c>
      <c r="K225" s="190">
        <f t="shared" si="50"/>
        <v>2212.4326940189703</v>
      </c>
      <c r="L225" s="87">
        <f t="shared" si="47"/>
        <v>5356.2995522199271</v>
      </c>
      <c r="M225" s="88">
        <f t="shared" si="51"/>
        <v>20738.441826121947</v>
      </c>
      <c r="N225" s="88">
        <f t="shared" si="52"/>
        <v>68843.44182612194</v>
      </c>
      <c r="O225" s="88">
        <f t="shared" si="53"/>
        <v>28435.952840199068</v>
      </c>
      <c r="P225" s="89">
        <f t="shared" si="48"/>
        <v>0.93365089170610327</v>
      </c>
      <c r="Q225" s="197">
        <v>4672.7072941376373</v>
      </c>
      <c r="R225" s="89">
        <f t="shared" si="54"/>
        <v>-7.2641723589986999E-3</v>
      </c>
      <c r="S225" s="89">
        <f t="shared" si="54"/>
        <v>-4.8038605185004354E-3</v>
      </c>
      <c r="T225" s="91">
        <v>2421</v>
      </c>
      <c r="U225" s="193">
        <v>48457</v>
      </c>
      <c r="V225" s="193">
        <v>19965.801400906468</v>
      </c>
      <c r="W225" s="199"/>
      <c r="X225" s="88">
        <v>0</v>
      </c>
      <c r="Y225" s="88">
        <f t="shared" si="55"/>
        <v>0</v>
      </c>
    </row>
    <row r="226" spans="2:27" x14ac:dyDescent="0.25">
      <c r="B226" s="85">
        <v>4212</v>
      </c>
      <c r="C226" s="85" t="s">
        <v>242</v>
      </c>
      <c r="D226" s="1">
        <v>44111</v>
      </c>
      <c r="E226" s="85">
        <f t="shared" si="49"/>
        <v>20583.761082594494</v>
      </c>
      <c r="F226" s="86">
        <f t="shared" si="42"/>
        <v>0.67583622034503299</v>
      </c>
      <c r="G226" s="190">
        <f t="shared" si="43"/>
        <v>5925.3081062888314</v>
      </c>
      <c r="H226" s="190">
        <f t="shared" si="44"/>
        <v>12697.935271776965</v>
      </c>
      <c r="I226" s="190">
        <f t="shared" si="45"/>
        <v>2390.3551179108294</v>
      </c>
      <c r="J226" s="87">
        <f t="shared" si="46"/>
        <v>5122.5310176829071</v>
      </c>
      <c r="K226" s="190">
        <f t="shared" si="50"/>
        <v>1962.5772816536487</v>
      </c>
      <c r="L226" s="87">
        <f t="shared" si="47"/>
        <v>4205.8031145837685</v>
      </c>
      <c r="M226" s="88">
        <f t="shared" si="51"/>
        <v>16903.738386360732</v>
      </c>
      <c r="N226" s="88">
        <f t="shared" si="52"/>
        <v>61014.738386360732</v>
      </c>
      <c r="O226" s="88">
        <f t="shared" si="53"/>
        <v>28471.646470536973</v>
      </c>
      <c r="P226" s="89">
        <f t="shared" si="48"/>
        <v>0.93482283730541171</v>
      </c>
      <c r="Q226" s="197">
        <v>3639.9494966282327</v>
      </c>
      <c r="R226" s="89">
        <f t="shared" si="54"/>
        <v>-7.0680922903770399E-3</v>
      </c>
      <c r="S226" s="89">
        <f t="shared" si="54"/>
        <v>-1.2628140303683267E-2</v>
      </c>
      <c r="T226" s="91">
        <v>2143</v>
      </c>
      <c r="U226" s="193">
        <v>44425</v>
      </c>
      <c r="V226" s="193">
        <v>20847.020178320035</v>
      </c>
      <c r="W226" s="199"/>
      <c r="X226" s="88">
        <v>0</v>
      </c>
      <c r="Y226" s="88">
        <f t="shared" si="55"/>
        <v>0</v>
      </c>
    </row>
    <row r="227" spans="2:27" x14ac:dyDescent="0.25">
      <c r="B227" s="85">
        <v>4213</v>
      </c>
      <c r="C227" s="85" t="s">
        <v>243</v>
      </c>
      <c r="D227" s="1">
        <v>143915</v>
      </c>
      <c r="E227" s="85">
        <f t="shared" si="49"/>
        <v>23272.153945666236</v>
      </c>
      <c r="F227" s="86">
        <f t="shared" si="42"/>
        <v>0.76410547609914004</v>
      </c>
      <c r="G227" s="190">
        <f t="shared" si="43"/>
        <v>4312.2723884457855</v>
      </c>
      <c r="H227" s="190">
        <f t="shared" si="44"/>
        <v>26667.092450148739</v>
      </c>
      <c r="I227" s="190">
        <f t="shared" si="45"/>
        <v>1449.41761583572</v>
      </c>
      <c r="J227" s="87">
        <f t="shared" si="46"/>
        <v>8963.1985363280928</v>
      </c>
      <c r="K227" s="190">
        <f t="shared" si="50"/>
        <v>1021.6397795785392</v>
      </c>
      <c r="L227" s="87">
        <f t="shared" si="47"/>
        <v>6317.8203969136866</v>
      </c>
      <c r="M227" s="88">
        <f t="shared" si="51"/>
        <v>32984.912847062427</v>
      </c>
      <c r="N227" s="88">
        <f t="shared" si="52"/>
        <v>176899.91284706243</v>
      </c>
      <c r="O227" s="88">
        <f t="shared" si="53"/>
        <v>28606.066113690558</v>
      </c>
      <c r="P227" s="89">
        <f t="shared" si="48"/>
        <v>0.93923630009311698</v>
      </c>
      <c r="Q227" s="197">
        <v>6327.764459705566</v>
      </c>
      <c r="R227" s="89">
        <f t="shared" si="54"/>
        <v>-2.8736679422026956E-2</v>
      </c>
      <c r="S227" s="89">
        <f t="shared" si="54"/>
        <v>-3.9573867183973904E-2</v>
      </c>
      <c r="T227" s="91">
        <v>6184</v>
      </c>
      <c r="U227" s="193">
        <v>148173</v>
      </c>
      <c r="V227" s="193">
        <v>24231.071136549468</v>
      </c>
      <c r="W227" s="199"/>
      <c r="X227" s="88">
        <v>0</v>
      </c>
      <c r="Y227" s="88">
        <f t="shared" si="55"/>
        <v>0</v>
      </c>
    </row>
    <row r="228" spans="2:27" x14ac:dyDescent="0.25">
      <c r="B228" s="85">
        <v>4214</v>
      </c>
      <c r="C228" s="85" t="s">
        <v>244</v>
      </c>
      <c r="D228" s="1">
        <v>135411</v>
      </c>
      <c r="E228" s="85">
        <f t="shared" si="49"/>
        <v>21932.458697764818</v>
      </c>
      <c r="F228" s="86">
        <f t="shared" si="42"/>
        <v>0.72011863768205842</v>
      </c>
      <c r="G228" s="190">
        <f t="shared" si="43"/>
        <v>5116.0895371866363</v>
      </c>
      <c r="H228" s="190">
        <f t="shared" si="44"/>
        <v>31586.736802590291</v>
      </c>
      <c r="I228" s="190">
        <f t="shared" si="45"/>
        <v>1918.3109526012163</v>
      </c>
      <c r="J228" s="87">
        <f t="shared" si="46"/>
        <v>11843.65182135991</v>
      </c>
      <c r="K228" s="190">
        <f t="shared" si="50"/>
        <v>1490.5331163440355</v>
      </c>
      <c r="L228" s="87">
        <f t="shared" si="47"/>
        <v>9202.5514603080755</v>
      </c>
      <c r="M228" s="88">
        <f t="shared" si="51"/>
        <v>40789.288262898364</v>
      </c>
      <c r="N228" s="88">
        <f t="shared" si="52"/>
        <v>176200.28826289836</v>
      </c>
      <c r="O228" s="88">
        <f t="shared" si="53"/>
        <v>28539.081351295488</v>
      </c>
      <c r="P228" s="89">
        <f t="shared" si="48"/>
        <v>0.93703695817226296</v>
      </c>
      <c r="Q228" s="197">
        <v>9478.7875605145746</v>
      </c>
      <c r="R228" s="89">
        <f t="shared" si="54"/>
        <v>-7.5563242989695259E-3</v>
      </c>
      <c r="S228" s="89">
        <f t="shared" si="54"/>
        <v>-1.9772994100278177E-2</v>
      </c>
      <c r="T228" s="91">
        <v>6174</v>
      </c>
      <c r="U228" s="193">
        <v>136442</v>
      </c>
      <c r="V228" s="193">
        <v>22374.877008855365</v>
      </c>
      <c r="W228" s="199"/>
      <c r="X228" s="88">
        <v>0</v>
      </c>
      <c r="Y228" s="88">
        <f t="shared" si="55"/>
        <v>0</v>
      </c>
    </row>
    <row r="229" spans="2:27" x14ac:dyDescent="0.25">
      <c r="B229" s="85">
        <v>4215</v>
      </c>
      <c r="C229" s="85" t="s">
        <v>245</v>
      </c>
      <c r="D229" s="1">
        <v>313222</v>
      </c>
      <c r="E229" s="85">
        <f t="shared" si="49"/>
        <v>27429.897539189071</v>
      </c>
      <c r="F229" s="86">
        <f t="shared" si="42"/>
        <v>0.90061860915266778</v>
      </c>
      <c r="G229" s="190">
        <f t="shared" si="43"/>
        <v>1817.626232332085</v>
      </c>
      <c r="H229" s="190">
        <f t="shared" si="44"/>
        <v>20755.473947000079</v>
      </c>
      <c r="I229" s="190">
        <f t="shared" si="45"/>
        <v>0</v>
      </c>
      <c r="J229" s="87">
        <f t="shared" si="46"/>
        <v>0</v>
      </c>
      <c r="K229" s="190">
        <f t="shared" si="50"/>
        <v>-427.7778362571807</v>
      </c>
      <c r="L229" s="87">
        <f t="shared" si="47"/>
        <v>-4884.7951122207469</v>
      </c>
      <c r="M229" s="88">
        <f t="shared" si="51"/>
        <v>15870.678834779332</v>
      </c>
      <c r="N229" s="88">
        <f t="shared" si="52"/>
        <v>329092.6788347793</v>
      </c>
      <c r="O229" s="88">
        <f t="shared" si="53"/>
        <v>28819.745935263974</v>
      </c>
      <c r="P229" s="89">
        <f t="shared" si="48"/>
        <v>0.94625214925677126</v>
      </c>
      <c r="Q229" s="197">
        <v>243.06736401152375</v>
      </c>
      <c r="R229" s="89">
        <f t="shared" si="54"/>
        <v>1.4027692795793958E-2</v>
      </c>
      <c r="S229" s="89">
        <f t="shared" si="54"/>
        <v>1.5954415486259383E-3</v>
      </c>
      <c r="T229" s="91">
        <v>11419</v>
      </c>
      <c r="U229" s="193">
        <v>308889</v>
      </c>
      <c r="V229" s="193">
        <v>27386.204450749181</v>
      </c>
      <c r="W229" s="199"/>
      <c r="X229" s="88">
        <v>0</v>
      </c>
      <c r="Y229" s="88">
        <f t="shared" si="55"/>
        <v>0</v>
      </c>
    </row>
    <row r="230" spans="2:27" x14ac:dyDescent="0.25">
      <c r="B230" s="85">
        <v>4216</v>
      </c>
      <c r="C230" s="85" t="s">
        <v>246</v>
      </c>
      <c r="D230" s="1">
        <v>110429</v>
      </c>
      <c r="E230" s="85">
        <f t="shared" si="49"/>
        <v>20487.755102040814</v>
      </c>
      <c r="F230" s="86">
        <f t="shared" si="42"/>
        <v>0.67268401124352029</v>
      </c>
      <c r="G230" s="190">
        <f t="shared" si="43"/>
        <v>5982.9116946210388</v>
      </c>
      <c r="H230" s="190">
        <f t="shared" si="44"/>
        <v>32247.8940340074</v>
      </c>
      <c r="I230" s="190">
        <f t="shared" si="45"/>
        <v>2423.9572111046177</v>
      </c>
      <c r="J230" s="87">
        <f t="shared" si="46"/>
        <v>13065.12936785389</v>
      </c>
      <c r="K230" s="190">
        <f t="shared" si="50"/>
        <v>1996.179374847437</v>
      </c>
      <c r="L230" s="87">
        <f t="shared" si="47"/>
        <v>10759.406830427686</v>
      </c>
      <c r="M230" s="88">
        <f t="shared" si="51"/>
        <v>43007.300864435085</v>
      </c>
      <c r="N230" s="88">
        <f t="shared" si="52"/>
        <v>153436.30086443509</v>
      </c>
      <c r="O230" s="88">
        <f t="shared" si="53"/>
        <v>28466.846171509293</v>
      </c>
      <c r="P230" s="89">
        <f t="shared" si="48"/>
        <v>0.93466522685033615</v>
      </c>
      <c r="Q230" s="197">
        <v>9149.448663941308</v>
      </c>
      <c r="R230" s="89">
        <f t="shared" si="54"/>
        <v>6.1684525111159703E-3</v>
      </c>
      <c r="S230" s="89">
        <f t="shared" si="54"/>
        <v>-2.7918602385193156E-3</v>
      </c>
      <c r="T230" s="91">
        <v>5390</v>
      </c>
      <c r="U230" s="193">
        <v>109752</v>
      </c>
      <c r="V230" s="193">
        <v>20545.114189442156</v>
      </c>
      <c r="W230" s="199"/>
      <c r="X230" s="88">
        <v>0</v>
      </c>
      <c r="Y230" s="88">
        <f t="shared" si="55"/>
        <v>0</v>
      </c>
    </row>
    <row r="231" spans="2:27" x14ac:dyDescent="0.25">
      <c r="B231" s="85">
        <v>4217</v>
      </c>
      <c r="C231" s="85" t="s">
        <v>247</v>
      </c>
      <c r="D231" s="1">
        <v>45565</v>
      </c>
      <c r="E231" s="85">
        <f t="shared" si="49"/>
        <v>25512.31802911534</v>
      </c>
      <c r="F231" s="86">
        <f t="shared" si="42"/>
        <v>0.83765782744231387</v>
      </c>
      <c r="G231" s="190">
        <f t="shared" si="43"/>
        <v>2968.1739383763233</v>
      </c>
      <c r="H231" s="190">
        <f t="shared" si="44"/>
        <v>5301.1586539401133</v>
      </c>
      <c r="I231" s="190">
        <f t="shared" si="45"/>
        <v>665.36018662853348</v>
      </c>
      <c r="J231" s="87">
        <f t="shared" si="46"/>
        <v>1188.3332933185609</v>
      </c>
      <c r="K231" s="190">
        <f t="shared" si="50"/>
        <v>237.58235037135279</v>
      </c>
      <c r="L231" s="87">
        <f t="shared" si="47"/>
        <v>424.32207776323605</v>
      </c>
      <c r="M231" s="88">
        <f t="shared" si="51"/>
        <v>5725.4807317033492</v>
      </c>
      <c r="N231" s="88">
        <f t="shared" si="52"/>
        <v>51290.480731703348</v>
      </c>
      <c r="O231" s="88">
        <f t="shared" si="53"/>
        <v>28718.074317863018</v>
      </c>
      <c r="P231" s="89">
        <f t="shared" si="48"/>
        <v>0.94291391766027588</v>
      </c>
      <c r="Q231" s="197">
        <v>1905.3741955100454</v>
      </c>
      <c r="R231" s="89">
        <f t="shared" si="54"/>
        <v>0.17632631986575448</v>
      </c>
      <c r="S231" s="89">
        <f t="shared" si="54"/>
        <v>0.18620588022296958</v>
      </c>
      <c r="T231" s="91">
        <v>1786</v>
      </c>
      <c r="U231" s="193">
        <v>38735</v>
      </c>
      <c r="V231" s="193">
        <v>21507.495835646863</v>
      </c>
      <c r="W231" s="199"/>
      <c r="X231" s="88">
        <v>0</v>
      </c>
      <c r="Y231" s="88">
        <f t="shared" si="55"/>
        <v>0</v>
      </c>
    </row>
    <row r="232" spans="2:27" x14ac:dyDescent="0.25">
      <c r="B232" s="85">
        <v>4218</v>
      </c>
      <c r="C232" s="85" t="s">
        <v>248</v>
      </c>
      <c r="D232" s="1">
        <v>29121</v>
      </c>
      <c r="E232" s="85">
        <f t="shared" si="49"/>
        <v>21667.410714285714</v>
      </c>
      <c r="F232" s="86">
        <f t="shared" si="42"/>
        <v>0.71141619371927556</v>
      </c>
      <c r="G232" s="190">
        <f t="shared" si="43"/>
        <v>5275.1183272740991</v>
      </c>
      <c r="H232" s="190">
        <f t="shared" si="44"/>
        <v>7089.7590318563889</v>
      </c>
      <c r="I232" s="190">
        <f t="shared" si="45"/>
        <v>2011.0777468189026</v>
      </c>
      <c r="J232" s="87">
        <f t="shared" si="46"/>
        <v>2702.888491724605</v>
      </c>
      <c r="K232" s="190">
        <f t="shared" si="50"/>
        <v>1583.2999105617218</v>
      </c>
      <c r="L232" s="87">
        <f t="shared" si="47"/>
        <v>2127.9550797949541</v>
      </c>
      <c r="M232" s="88">
        <f t="shared" si="51"/>
        <v>9217.714111651343</v>
      </c>
      <c r="N232" s="88">
        <f t="shared" si="52"/>
        <v>38338.714111651345</v>
      </c>
      <c r="O232" s="88">
        <f t="shared" si="53"/>
        <v>28525.828952121537</v>
      </c>
      <c r="P232" s="89">
        <f t="shared" si="48"/>
        <v>0.93660183597412394</v>
      </c>
      <c r="Q232" s="197">
        <v>3152.2452512684777</v>
      </c>
      <c r="R232" s="89">
        <f t="shared" si="54"/>
        <v>0.19309242871189775</v>
      </c>
      <c r="S232" s="89">
        <f t="shared" si="54"/>
        <v>0.17445035951327431</v>
      </c>
      <c r="T232" s="91">
        <v>1344</v>
      </c>
      <c r="U232" s="193">
        <v>24408</v>
      </c>
      <c r="V232" s="193">
        <v>18448.979591836734</v>
      </c>
      <c r="W232" s="199"/>
      <c r="X232" s="88">
        <v>0</v>
      </c>
      <c r="Y232" s="88">
        <f t="shared" si="55"/>
        <v>0</v>
      </c>
    </row>
    <row r="233" spans="2:27" x14ac:dyDescent="0.25">
      <c r="B233" s="85">
        <v>4219</v>
      </c>
      <c r="C233" s="85" t="s">
        <v>249</v>
      </c>
      <c r="D233" s="1">
        <v>81253</v>
      </c>
      <c r="E233" s="85">
        <f t="shared" si="49"/>
        <v>20812.756147540986</v>
      </c>
      <c r="F233" s="86">
        <f t="shared" si="42"/>
        <v>0.6833549220317704</v>
      </c>
      <c r="G233" s="190">
        <f t="shared" si="43"/>
        <v>5787.9110673209361</v>
      </c>
      <c r="H233" s="190">
        <f t="shared" si="44"/>
        <v>22596.004806820936</v>
      </c>
      <c r="I233" s="190">
        <f t="shared" si="45"/>
        <v>2310.2068451795576</v>
      </c>
      <c r="J233" s="87">
        <f t="shared" si="46"/>
        <v>9019.0475235809918</v>
      </c>
      <c r="K233" s="190">
        <f t="shared" si="50"/>
        <v>1882.4290089223769</v>
      </c>
      <c r="L233" s="87">
        <f t="shared" si="47"/>
        <v>7349.0028508329597</v>
      </c>
      <c r="M233" s="88">
        <f t="shared" si="51"/>
        <v>29945.007657653896</v>
      </c>
      <c r="N233" s="88">
        <f t="shared" si="52"/>
        <v>111198.0076576539</v>
      </c>
      <c r="O233" s="88">
        <f t="shared" si="53"/>
        <v>28483.096223784298</v>
      </c>
      <c r="P233" s="89">
        <f t="shared" si="48"/>
        <v>0.93519877238974858</v>
      </c>
      <c r="Q233" s="197">
        <v>6731.0814441608127</v>
      </c>
      <c r="R233" s="89">
        <f t="shared" si="54"/>
        <v>2.3170009947993401E-2</v>
      </c>
      <c r="S233" s="89">
        <f t="shared" si="54"/>
        <v>-4.2612693048150622E-2</v>
      </c>
      <c r="T233" s="91">
        <v>3904</v>
      </c>
      <c r="U233" s="193">
        <v>79413</v>
      </c>
      <c r="V233" s="193">
        <v>21739.118532712841</v>
      </c>
      <c r="W233" s="199"/>
      <c r="X233" s="88">
        <v>0</v>
      </c>
      <c r="Y233" s="88">
        <f t="shared" si="55"/>
        <v>0</v>
      </c>
    </row>
    <row r="234" spans="2:27" x14ac:dyDescent="0.25">
      <c r="B234" s="85">
        <v>4220</v>
      </c>
      <c r="C234" s="85" t="s">
        <v>250</v>
      </c>
      <c r="D234" s="1">
        <v>28754</v>
      </c>
      <c r="E234" s="85">
        <f t="shared" si="49"/>
        <v>25311.619718309859</v>
      </c>
      <c r="F234" s="86">
        <f t="shared" si="42"/>
        <v>0.83106820627152089</v>
      </c>
      <c r="G234" s="190">
        <f t="shared" si="43"/>
        <v>3088.5929248596117</v>
      </c>
      <c r="H234" s="190">
        <f t="shared" si="44"/>
        <v>3508.6415626405187</v>
      </c>
      <c r="I234" s="190">
        <f t="shared" si="45"/>
        <v>735.60459541045179</v>
      </c>
      <c r="J234" s="87">
        <f t="shared" si="46"/>
        <v>835.64682038627325</v>
      </c>
      <c r="K234" s="190">
        <f t="shared" si="50"/>
        <v>307.8267591532711</v>
      </c>
      <c r="L234" s="87">
        <f t="shared" si="47"/>
        <v>349.691198398116</v>
      </c>
      <c r="M234" s="88">
        <f t="shared" si="51"/>
        <v>3858.3327610386345</v>
      </c>
      <c r="N234" s="88">
        <f t="shared" si="52"/>
        <v>32612.332761038633</v>
      </c>
      <c r="O234" s="88">
        <f t="shared" si="53"/>
        <v>28708.039402322738</v>
      </c>
      <c r="P234" s="89">
        <f t="shared" si="48"/>
        <v>0.94258443660173596</v>
      </c>
      <c r="Q234" s="197">
        <v>1287.2257480959738</v>
      </c>
      <c r="R234" s="89">
        <f t="shared" si="54"/>
        <v>7.9192313466446479E-2</v>
      </c>
      <c r="S234" s="89">
        <f t="shared" si="54"/>
        <v>7.7292326999076094E-2</v>
      </c>
      <c r="T234" s="91">
        <v>1136</v>
      </c>
      <c r="U234" s="193">
        <v>26644</v>
      </c>
      <c r="V234" s="193">
        <v>23495.59082892416</v>
      </c>
      <c r="W234" s="199"/>
      <c r="X234" s="88">
        <v>0</v>
      </c>
      <c r="Y234" s="88">
        <f t="shared" si="55"/>
        <v>0</v>
      </c>
    </row>
    <row r="235" spans="2:27" x14ac:dyDescent="0.25">
      <c r="B235" s="85">
        <v>4221</v>
      </c>
      <c r="C235" s="85" t="s">
        <v>251</v>
      </c>
      <c r="D235" s="1">
        <v>47912</v>
      </c>
      <c r="E235" s="85">
        <f t="shared" si="49"/>
        <v>40603.389830508473</v>
      </c>
      <c r="F235" s="86">
        <f t="shared" si="42"/>
        <v>1.3331500208409894</v>
      </c>
      <c r="G235" s="190">
        <f t="shared" si="43"/>
        <v>-6086.4691424595558</v>
      </c>
      <c r="H235" s="190">
        <f t="shared" si="44"/>
        <v>-7182.0335881022756</v>
      </c>
      <c r="I235" s="190">
        <f t="shared" si="45"/>
        <v>0</v>
      </c>
      <c r="J235" s="87">
        <f t="shared" si="46"/>
        <v>0</v>
      </c>
      <c r="K235" s="190">
        <f t="shared" si="50"/>
        <v>-427.7778362571807</v>
      </c>
      <c r="L235" s="87">
        <f t="shared" si="47"/>
        <v>-504.77784678347319</v>
      </c>
      <c r="M235" s="88">
        <f t="shared" si="51"/>
        <v>-7686.8114348857489</v>
      </c>
      <c r="N235" s="88">
        <f t="shared" si="52"/>
        <v>40225.188565114251</v>
      </c>
      <c r="O235" s="88">
        <f t="shared" si="53"/>
        <v>34089.142851791737</v>
      </c>
      <c r="P235" s="89">
        <f t="shared" si="48"/>
        <v>1.1192647139320999</v>
      </c>
      <c r="Q235" s="197">
        <v>190.30592650653489</v>
      </c>
      <c r="R235" s="89">
        <f t="shared" si="54"/>
        <v>0.18849998759705305</v>
      </c>
      <c r="S235" s="89">
        <f t="shared" si="54"/>
        <v>0.17742075042453828</v>
      </c>
      <c r="T235" s="91">
        <v>1180</v>
      </c>
      <c r="U235" s="193">
        <v>40313</v>
      </c>
      <c r="V235" s="193">
        <v>34485.029940119755</v>
      </c>
      <c r="W235" s="199"/>
      <c r="X235" s="88">
        <v>0</v>
      </c>
      <c r="Y235" s="88">
        <f t="shared" si="55"/>
        <v>0</v>
      </c>
    </row>
    <row r="236" spans="2:27" x14ac:dyDescent="0.25">
      <c r="B236" s="85">
        <v>4222</v>
      </c>
      <c r="C236" s="85" t="s">
        <v>252</v>
      </c>
      <c r="D236" s="1">
        <v>79401</v>
      </c>
      <c r="E236" s="85">
        <f t="shared" si="49"/>
        <v>79800</v>
      </c>
      <c r="F236" s="86">
        <f t="shared" si="42"/>
        <v>2.6201105894654977</v>
      </c>
      <c r="G236" s="190">
        <f t="shared" si="43"/>
        <v>-29604.435244154469</v>
      </c>
      <c r="H236" s="190">
        <f t="shared" si="44"/>
        <v>-29456.413067933696</v>
      </c>
      <c r="I236" s="190">
        <f t="shared" si="45"/>
        <v>0</v>
      </c>
      <c r="J236" s="87">
        <f t="shared" si="46"/>
        <v>0</v>
      </c>
      <c r="K236" s="190">
        <f t="shared" si="50"/>
        <v>-427.7778362571807</v>
      </c>
      <c r="L236" s="87">
        <f t="shared" si="47"/>
        <v>-425.63894707589481</v>
      </c>
      <c r="M236" s="88">
        <f t="shared" si="51"/>
        <v>-29882.052015009591</v>
      </c>
      <c r="N236" s="88">
        <f t="shared" si="52"/>
        <v>49518.947984990409</v>
      </c>
      <c r="O236" s="88">
        <f t="shared" si="53"/>
        <v>49767.786919588354</v>
      </c>
      <c r="P236" s="89">
        <f t="shared" si="48"/>
        <v>1.6340489413819033</v>
      </c>
      <c r="Q236" s="197">
        <v>-852.08101959829582</v>
      </c>
      <c r="R236" s="89">
        <f t="shared" si="54"/>
        <v>0.37274597603775866</v>
      </c>
      <c r="S236" s="89">
        <f t="shared" si="54"/>
        <v>0.28996732421638644</v>
      </c>
      <c r="T236" s="91">
        <v>995</v>
      </c>
      <c r="U236" s="193">
        <v>57841</v>
      </c>
      <c r="V236" s="193">
        <v>61862.032085561492</v>
      </c>
      <c r="W236" s="199"/>
      <c r="X236" s="88">
        <v>0</v>
      </c>
      <c r="Y236" s="88">
        <f t="shared" si="55"/>
        <v>0</v>
      </c>
    </row>
    <row r="237" spans="2:27" x14ac:dyDescent="0.25">
      <c r="B237" s="85">
        <v>4223</v>
      </c>
      <c r="C237" s="85" t="s">
        <v>253</v>
      </c>
      <c r="D237" s="1">
        <v>311885</v>
      </c>
      <c r="E237" s="85">
        <f t="shared" si="49"/>
        <v>20392.63763567412</v>
      </c>
      <c r="F237" s="86">
        <f t="shared" si="42"/>
        <v>0.66956097514238622</v>
      </c>
      <c r="G237" s="190">
        <f t="shared" si="43"/>
        <v>6039.9821744410556</v>
      </c>
      <c r="H237" s="190">
        <f t="shared" si="44"/>
        <v>92375.487375901503</v>
      </c>
      <c r="I237" s="190">
        <f t="shared" si="45"/>
        <v>2457.2483243329602</v>
      </c>
      <c r="J237" s="87">
        <f t="shared" si="46"/>
        <v>37581.155872348296</v>
      </c>
      <c r="K237" s="190">
        <f t="shared" si="50"/>
        <v>2029.4704880757795</v>
      </c>
      <c r="L237" s="87">
        <f t="shared" si="47"/>
        <v>31038.721644630972</v>
      </c>
      <c r="M237" s="88">
        <f t="shared" si="51"/>
        <v>123414.20902053248</v>
      </c>
      <c r="N237" s="88">
        <f t="shared" si="52"/>
        <v>435299.20902053249</v>
      </c>
      <c r="O237" s="88">
        <f t="shared" si="53"/>
        <v>28462.090298190957</v>
      </c>
      <c r="P237" s="89">
        <f t="shared" si="48"/>
        <v>0.93450907504527947</v>
      </c>
      <c r="Q237" s="197">
        <v>28869.069622693525</v>
      </c>
      <c r="R237" s="89">
        <f t="shared" si="54"/>
        <v>1.3923836646055617E-2</v>
      </c>
      <c r="S237" s="89">
        <f t="shared" si="54"/>
        <v>2.5873010068195672E-3</v>
      </c>
      <c r="T237" s="91">
        <v>15294</v>
      </c>
      <c r="U237" s="193">
        <v>307602</v>
      </c>
      <c r="V237" s="193">
        <v>20340.011902400318</v>
      </c>
      <c r="W237" s="199"/>
      <c r="X237" s="88">
        <v>0</v>
      </c>
      <c r="Y237" s="88">
        <f t="shared" si="55"/>
        <v>0</v>
      </c>
    </row>
    <row r="238" spans="2:27" x14ac:dyDescent="0.25">
      <c r="B238" s="85">
        <v>4224</v>
      </c>
      <c r="C238" s="85" t="s">
        <v>254</v>
      </c>
      <c r="D238" s="1">
        <v>40449</v>
      </c>
      <c r="E238" s="85">
        <f t="shared" si="49"/>
        <v>44400.658616904504</v>
      </c>
      <c r="F238" s="86">
        <f t="shared" si="42"/>
        <v>1.4578275165588219</v>
      </c>
      <c r="G238" s="190">
        <f t="shared" si="43"/>
        <v>-8364.8304142971738</v>
      </c>
      <c r="H238" s="190">
        <f t="shared" si="44"/>
        <v>-7620.3605074247253</v>
      </c>
      <c r="I238" s="190">
        <f t="shared" si="45"/>
        <v>0</v>
      </c>
      <c r="J238" s="87">
        <f t="shared" si="46"/>
        <v>0</v>
      </c>
      <c r="K238" s="190">
        <f t="shared" si="50"/>
        <v>-427.7778362571807</v>
      </c>
      <c r="L238" s="87">
        <f t="shared" si="47"/>
        <v>-389.70560883029162</v>
      </c>
      <c r="M238" s="88">
        <f t="shared" si="51"/>
        <v>-8010.0661162550168</v>
      </c>
      <c r="N238" s="88">
        <f t="shared" si="52"/>
        <v>32438.933883744983</v>
      </c>
      <c r="O238" s="88">
        <f t="shared" si="53"/>
        <v>35608.050366350151</v>
      </c>
      <c r="P238" s="89">
        <f t="shared" si="48"/>
        <v>1.169135712219233</v>
      </c>
      <c r="Q238" s="197">
        <v>-11.102119451309591</v>
      </c>
      <c r="R238" s="89">
        <f t="shared" si="54"/>
        <v>0.63357699608254914</v>
      </c>
      <c r="S238" s="89">
        <f t="shared" si="54"/>
        <v>0.63537016512325462</v>
      </c>
      <c r="T238" s="91">
        <v>911</v>
      </c>
      <c r="U238" s="193">
        <v>24761</v>
      </c>
      <c r="V238" s="193">
        <v>27150.219298245614</v>
      </c>
      <c r="W238" s="199"/>
      <c r="X238" s="88">
        <v>0</v>
      </c>
      <c r="Y238" s="88">
        <f t="shared" si="55"/>
        <v>0</v>
      </c>
    </row>
    <row r="239" spans="2:27" x14ac:dyDescent="0.25">
      <c r="B239" s="85">
        <v>4225</v>
      </c>
      <c r="C239" s="85" t="s">
        <v>255</v>
      </c>
      <c r="D239" s="1">
        <v>235345</v>
      </c>
      <c r="E239" s="85">
        <f t="shared" si="49"/>
        <v>21890.521811924471</v>
      </c>
      <c r="F239" s="86">
        <f t="shared" si="42"/>
        <v>0.71874170436527274</v>
      </c>
      <c r="G239" s="190">
        <f t="shared" si="43"/>
        <v>5141.2516686908448</v>
      </c>
      <c r="H239" s="190">
        <f t="shared" si="44"/>
        <v>55273.596690095277</v>
      </c>
      <c r="I239" s="190">
        <f t="shared" si="45"/>
        <v>1932.9888626453376</v>
      </c>
      <c r="J239" s="87">
        <f t="shared" si="46"/>
        <v>20781.563262300027</v>
      </c>
      <c r="K239" s="190">
        <f t="shared" si="50"/>
        <v>1505.2110263881568</v>
      </c>
      <c r="L239" s="87">
        <f t="shared" si="47"/>
        <v>16182.523744699074</v>
      </c>
      <c r="M239" s="88">
        <f t="shared" si="51"/>
        <v>71456.120434794357</v>
      </c>
      <c r="N239" s="88">
        <f t="shared" si="52"/>
        <v>306801.12043479434</v>
      </c>
      <c r="O239" s="88">
        <f t="shared" si="53"/>
        <v>28536.984507003475</v>
      </c>
      <c r="P239" s="89">
        <f t="shared" si="48"/>
        <v>0.93696811150642378</v>
      </c>
      <c r="Q239" s="197">
        <v>16508.064320228725</v>
      </c>
      <c r="R239" s="89">
        <f t="shared" si="54"/>
        <v>2.3381513949766924E-2</v>
      </c>
      <c r="S239" s="89">
        <f t="shared" si="54"/>
        <v>-2.4148203707973115E-3</v>
      </c>
      <c r="T239" s="91">
        <v>10751</v>
      </c>
      <c r="U239" s="193">
        <v>229968</v>
      </c>
      <c r="V239" s="193">
        <v>21943.511450381677</v>
      </c>
      <c r="W239" s="199"/>
      <c r="X239" s="88">
        <v>0</v>
      </c>
      <c r="Y239" s="88">
        <f t="shared" si="55"/>
        <v>0</v>
      </c>
      <c r="Z239" s="1"/>
      <c r="AA239" s="1"/>
    </row>
    <row r="240" spans="2:27" x14ac:dyDescent="0.25">
      <c r="B240" s="85">
        <v>4226</v>
      </c>
      <c r="C240" s="85" t="s">
        <v>256</v>
      </c>
      <c r="D240" s="1">
        <v>42953</v>
      </c>
      <c r="E240" s="85">
        <f t="shared" si="49"/>
        <v>24544.571428571431</v>
      </c>
      <c r="F240" s="86">
        <f t="shared" si="42"/>
        <v>0.80588335230441488</v>
      </c>
      <c r="G240" s="190">
        <f t="shared" si="43"/>
        <v>3548.8218987026689</v>
      </c>
      <c r="H240" s="190">
        <f t="shared" si="44"/>
        <v>6210.4383227296703</v>
      </c>
      <c r="I240" s="190">
        <f t="shared" si="45"/>
        <v>1004.0714968189017</v>
      </c>
      <c r="J240" s="87">
        <f t="shared" si="46"/>
        <v>1757.125119433078</v>
      </c>
      <c r="K240" s="190">
        <f t="shared" si="50"/>
        <v>576.29366056172103</v>
      </c>
      <c r="L240" s="87">
        <f t="shared" si="47"/>
        <v>1008.5139059830118</v>
      </c>
      <c r="M240" s="88">
        <f t="shared" si="51"/>
        <v>7218.952228712682</v>
      </c>
      <c r="N240" s="88">
        <f t="shared" si="52"/>
        <v>50171.952228712682</v>
      </c>
      <c r="O240" s="88">
        <f t="shared" si="53"/>
        <v>28669.686987835816</v>
      </c>
      <c r="P240" s="89">
        <f t="shared" si="48"/>
        <v>0.94132519390338065</v>
      </c>
      <c r="Q240" s="197">
        <v>2169.2073584224909</v>
      </c>
      <c r="R240" s="89">
        <f t="shared" si="54"/>
        <v>3.6660713423758269E-2</v>
      </c>
      <c r="S240" s="89">
        <f t="shared" si="54"/>
        <v>9.411346099476801E-3</v>
      </c>
      <c r="T240" s="91">
        <v>1750</v>
      </c>
      <c r="U240" s="193">
        <v>41434</v>
      </c>
      <c r="V240" s="193">
        <v>24315.727699530515</v>
      </c>
      <c r="W240" s="199"/>
      <c r="X240" s="88">
        <v>0</v>
      </c>
      <c r="Y240" s="88">
        <f t="shared" si="55"/>
        <v>0</v>
      </c>
    </row>
    <row r="241" spans="2:27" x14ac:dyDescent="0.25">
      <c r="B241" s="85">
        <v>4227</v>
      </c>
      <c r="C241" s="85" t="s">
        <v>257</v>
      </c>
      <c r="D241" s="1">
        <v>162564</v>
      </c>
      <c r="E241" s="85">
        <f t="shared" si="49"/>
        <v>26986.05577689243</v>
      </c>
      <c r="F241" s="86">
        <f t="shared" si="42"/>
        <v>0.88604574572609562</v>
      </c>
      <c r="G241" s="190">
        <f t="shared" si="43"/>
        <v>2083.9312897100694</v>
      </c>
      <c r="H241" s="190">
        <f t="shared" si="44"/>
        <v>12553.602089213458</v>
      </c>
      <c r="I241" s="190">
        <f t="shared" si="45"/>
        <v>149.55197490655209</v>
      </c>
      <c r="J241" s="87">
        <f t="shared" si="46"/>
        <v>900.90109683706987</v>
      </c>
      <c r="K241" s="190">
        <f t="shared" si="50"/>
        <v>-278.22586135062863</v>
      </c>
      <c r="L241" s="87">
        <f t="shared" si="47"/>
        <v>-1676.0325887761869</v>
      </c>
      <c r="M241" s="88">
        <f t="shared" si="51"/>
        <v>10877.569500437272</v>
      </c>
      <c r="N241" s="88">
        <f t="shared" si="52"/>
        <v>173441.56950043727</v>
      </c>
      <c r="O241" s="88">
        <f t="shared" si="53"/>
        <v>28791.761205251871</v>
      </c>
      <c r="P241" s="89">
        <f t="shared" si="48"/>
        <v>0.94533331357446482</v>
      </c>
      <c r="Q241" s="197">
        <v>6456.5571148670342</v>
      </c>
      <c r="R241" s="89">
        <f t="shared" si="54"/>
        <v>3.399716319274388E-2</v>
      </c>
      <c r="S241" s="89">
        <f t="shared" si="54"/>
        <v>9.795038357057204E-3</v>
      </c>
      <c r="T241" s="91">
        <v>6024</v>
      </c>
      <c r="U241" s="193">
        <v>157219</v>
      </c>
      <c r="V241" s="193">
        <v>26724.290328063911</v>
      </c>
      <c r="W241" s="199"/>
      <c r="X241" s="88">
        <v>0</v>
      </c>
      <c r="Y241" s="88">
        <f t="shared" si="55"/>
        <v>0</v>
      </c>
    </row>
    <row r="242" spans="2:27" x14ac:dyDescent="0.25">
      <c r="B242" s="85">
        <v>4228</v>
      </c>
      <c r="C242" s="85" t="s">
        <v>258</v>
      </c>
      <c r="D242" s="1">
        <v>102957</v>
      </c>
      <c r="E242" s="85">
        <f t="shared" si="49"/>
        <v>56046.271094175288</v>
      </c>
      <c r="F242" s="86">
        <f t="shared" si="42"/>
        <v>1.8401933382694575</v>
      </c>
      <c r="G242" s="190">
        <f t="shared" si="43"/>
        <v>-15352.197900659645</v>
      </c>
      <c r="H242" s="190">
        <f t="shared" si="44"/>
        <v>-28201.987543511768</v>
      </c>
      <c r="I242" s="190">
        <f t="shared" si="45"/>
        <v>0</v>
      </c>
      <c r="J242" s="87">
        <f t="shared" si="46"/>
        <v>0</v>
      </c>
      <c r="K242" s="190">
        <f t="shared" si="50"/>
        <v>-427.7778362571807</v>
      </c>
      <c r="L242" s="87">
        <f t="shared" si="47"/>
        <v>-785.82788520444092</v>
      </c>
      <c r="M242" s="88">
        <f t="shared" si="51"/>
        <v>-28987.815428716211</v>
      </c>
      <c r="N242" s="88">
        <f t="shared" si="52"/>
        <v>73969.184571283782</v>
      </c>
      <c r="O242" s="88">
        <f t="shared" si="53"/>
        <v>40266.295357258459</v>
      </c>
      <c r="P242" s="89">
        <f t="shared" si="48"/>
        <v>1.3220820409034868</v>
      </c>
      <c r="Q242" s="197">
        <v>-771.86475678602437</v>
      </c>
      <c r="R242" s="89">
        <f t="shared" si="54"/>
        <v>9.8981683104905849E-2</v>
      </c>
      <c r="S242" s="89">
        <f t="shared" si="54"/>
        <v>8.2828985530691124E-2</v>
      </c>
      <c r="T242" s="91">
        <v>1837</v>
      </c>
      <c r="U242" s="193">
        <v>93684</v>
      </c>
      <c r="V242" s="193">
        <v>51759.11602209945</v>
      </c>
      <c r="W242" s="199"/>
      <c r="X242" s="88">
        <v>0</v>
      </c>
      <c r="Y242" s="88">
        <f t="shared" si="55"/>
        <v>0</v>
      </c>
    </row>
    <row r="243" spans="2:27" ht="30.6" customHeight="1" x14ac:dyDescent="0.25">
      <c r="B243" s="85">
        <v>4601</v>
      </c>
      <c r="C243" s="85" t="s">
        <v>259</v>
      </c>
      <c r="D243" s="1">
        <v>9283428</v>
      </c>
      <c r="E243" s="85">
        <f t="shared" si="49"/>
        <v>32085.950298966582</v>
      </c>
      <c r="F243" s="86">
        <f t="shared" si="42"/>
        <v>1.0534929592905513</v>
      </c>
      <c r="G243" s="190">
        <f t="shared" si="43"/>
        <v>-976.00542353442142</v>
      </c>
      <c r="H243" s="190">
        <f t="shared" si="44"/>
        <v>-282387.64919121412</v>
      </c>
      <c r="I243" s="190">
        <f t="shared" si="45"/>
        <v>0</v>
      </c>
      <c r="J243" s="87">
        <f t="shared" si="46"/>
        <v>0</v>
      </c>
      <c r="K243" s="190">
        <f t="shared" si="50"/>
        <v>-427.7778362571807</v>
      </c>
      <c r="L243" s="87">
        <f t="shared" si="47"/>
        <v>-123768.96136429009</v>
      </c>
      <c r="M243" s="88">
        <f t="shared" si="51"/>
        <v>-406156.61055550422</v>
      </c>
      <c r="N243" s="88">
        <f t="shared" si="52"/>
        <v>8877271.3894444965</v>
      </c>
      <c r="O243" s="88">
        <f t="shared" si="53"/>
        <v>30682.167039174979</v>
      </c>
      <c r="P243" s="89">
        <f t="shared" si="48"/>
        <v>1.0074018893119245</v>
      </c>
      <c r="Q243" s="197">
        <v>-108864.44261344516</v>
      </c>
      <c r="R243" s="89">
        <f t="shared" si="54"/>
        <v>9.1245305308872114E-3</v>
      </c>
      <c r="S243" s="89">
        <f t="shared" si="54"/>
        <v>7.5381586848069612E-4</v>
      </c>
      <c r="T243" s="91">
        <v>289330</v>
      </c>
      <c r="U243" s="193">
        <v>9199487</v>
      </c>
      <c r="V243" s="193">
        <v>32061.781619210258</v>
      </c>
      <c r="W243" s="199"/>
      <c r="X243" s="88">
        <v>0</v>
      </c>
      <c r="Y243" s="88">
        <f t="shared" si="55"/>
        <v>0</v>
      </c>
    </row>
    <row r="244" spans="2:27" x14ac:dyDescent="0.25">
      <c r="B244" s="85">
        <v>4602</v>
      </c>
      <c r="C244" s="85" t="s">
        <v>260</v>
      </c>
      <c r="D244" s="1">
        <v>495248</v>
      </c>
      <c r="E244" s="85">
        <f t="shared" si="49"/>
        <v>28828.686186623203</v>
      </c>
      <c r="F244" s="86">
        <f t="shared" si="42"/>
        <v>0.946545688696105</v>
      </c>
      <c r="G244" s="190">
        <f t="shared" si="43"/>
        <v>978.35304387160568</v>
      </c>
      <c r="H244" s="190">
        <f t="shared" si="44"/>
        <v>16807.126940670314</v>
      </c>
      <c r="I244" s="190">
        <f t="shared" si="45"/>
        <v>0</v>
      </c>
      <c r="J244" s="87">
        <f t="shared" si="46"/>
        <v>0</v>
      </c>
      <c r="K244" s="190">
        <f t="shared" si="50"/>
        <v>-427.7778362571807</v>
      </c>
      <c r="L244" s="87">
        <f t="shared" si="47"/>
        <v>-7348.7954490621069</v>
      </c>
      <c r="M244" s="88">
        <f t="shared" si="51"/>
        <v>9458.3314916082072</v>
      </c>
      <c r="N244" s="88">
        <f t="shared" si="52"/>
        <v>504706.33149160823</v>
      </c>
      <c r="O244" s="88">
        <f t="shared" si="53"/>
        <v>29379.26139423763</v>
      </c>
      <c r="P244" s="89">
        <f t="shared" si="48"/>
        <v>0.96462298107414624</v>
      </c>
      <c r="Q244" s="197">
        <v>2818.7175520811297</v>
      </c>
      <c r="R244" s="92">
        <f t="shared" si="54"/>
        <v>-1.3469851198183303E-2</v>
      </c>
      <c r="S244" s="92">
        <f t="shared" si="54"/>
        <v>-1.6226324051229847E-2</v>
      </c>
      <c r="T244" s="91">
        <v>17179</v>
      </c>
      <c r="U244" s="193">
        <v>502010</v>
      </c>
      <c r="V244" s="193">
        <v>29304.185394898137</v>
      </c>
      <c r="W244" s="199"/>
      <c r="X244" s="88">
        <v>0</v>
      </c>
      <c r="Y244" s="88">
        <f t="shared" si="55"/>
        <v>0</v>
      </c>
      <c r="Z244" s="1"/>
      <c r="AA244" s="1"/>
    </row>
    <row r="245" spans="2:27" x14ac:dyDescent="0.25">
      <c r="B245" s="85">
        <v>4611</v>
      </c>
      <c r="C245" s="85" t="s">
        <v>261</v>
      </c>
      <c r="D245" s="1">
        <v>110363</v>
      </c>
      <c r="E245" s="85">
        <f t="shared" si="49"/>
        <v>27096.243555119076</v>
      </c>
      <c r="F245" s="86">
        <f t="shared" si="42"/>
        <v>0.8896635923997962</v>
      </c>
      <c r="G245" s="190">
        <f t="shared" si="43"/>
        <v>2017.8186227740821</v>
      </c>
      <c r="H245" s="190">
        <f t="shared" si="44"/>
        <v>8218.5752505588371</v>
      </c>
      <c r="I245" s="190">
        <f t="shared" si="45"/>
        <v>110.98625252722613</v>
      </c>
      <c r="J245" s="87">
        <f t="shared" si="46"/>
        <v>452.047006543392</v>
      </c>
      <c r="K245" s="190">
        <f t="shared" si="50"/>
        <v>-316.7915837299546</v>
      </c>
      <c r="L245" s="87">
        <f t="shared" si="47"/>
        <v>-1290.2921205321049</v>
      </c>
      <c r="M245" s="88">
        <f t="shared" si="51"/>
        <v>6928.2831300267317</v>
      </c>
      <c r="N245" s="88">
        <f t="shared" si="52"/>
        <v>117291.28313002673</v>
      </c>
      <c r="O245" s="88">
        <f t="shared" si="53"/>
        <v>28797.270594163205</v>
      </c>
      <c r="P245" s="89">
        <f t="shared" si="48"/>
        <v>0.94551420590814994</v>
      </c>
      <c r="Q245" s="197">
        <v>3269.2677172731437</v>
      </c>
      <c r="R245" s="92">
        <f t="shared" si="54"/>
        <v>-7.3395155559952867E-3</v>
      </c>
      <c r="S245" s="92">
        <f t="shared" si="54"/>
        <v>-1.4651033978121638E-2</v>
      </c>
      <c r="T245" s="91">
        <v>4073</v>
      </c>
      <c r="U245" s="193">
        <v>111179</v>
      </c>
      <c r="V245" s="193">
        <v>27499.134306208263</v>
      </c>
      <c r="W245" s="199"/>
      <c r="X245" s="88">
        <v>0</v>
      </c>
      <c r="Y245" s="88">
        <f t="shared" si="55"/>
        <v>0</v>
      </c>
      <c r="Z245" s="1"/>
    </row>
    <row r="246" spans="2:27" x14ac:dyDescent="0.25">
      <c r="B246" s="85">
        <v>4612</v>
      </c>
      <c r="C246" s="85" t="s">
        <v>262</v>
      </c>
      <c r="D246" s="1">
        <v>133670</v>
      </c>
      <c r="E246" s="85">
        <f t="shared" si="49"/>
        <v>23319.958129797626</v>
      </c>
      <c r="F246" s="86">
        <f t="shared" si="42"/>
        <v>0.76567505315507256</v>
      </c>
      <c r="G246" s="190">
        <f t="shared" si="43"/>
        <v>4283.5898779669524</v>
      </c>
      <c r="H246" s="190">
        <f t="shared" si="44"/>
        <v>24553.537180506573</v>
      </c>
      <c r="I246" s="190">
        <f t="shared" si="45"/>
        <v>1432.6861513897336</v>
      </c>
      <c r="J246" s="87">
        <f t="shared" si="46"/>
        <v>8212.157019765953</v>
      </c>
      <c r="K246" s="190">
        <f t="shared" si="50"/>
        <v>1004.9083151325528</v>
      </c>
      <c r="L246" s="87">
        <f t="shared" si="47"/>
        <v>5760.1344623397936</v>
      </c>
      <c r="M246" s="88">
        <f t="shared" si="51"/>
        <v>30313.671642846366</v>
      </c>
      <c r="N246" s="88">
        <f t="shared" si="52"/>
        <v>163983.67164284637</v>
      </c>
      <c r="O246" s="88">
        <f t="shared" si="53"/>
        <v>28608.456322897135</v>
      </c>
      <c r="P246" s="89">
        <f t="shared" si="48"/>
        <v>0.93931477894591386</v>
      </c>
      <c r="Q246" s="197">
        <v>6448.7586162730113</v>
      </c>
      <c r="R246" s="92">
        <f t="shared" si="54"/>
        <v>-0.1668796160678114</v>
      </c>
      <c r="S246" s="92">
        <f t="shared" si="54"/>
        <v>-0.16062975973335863</v>
      </c>
      <c r="T246" s="91">
        <v>5732</v>
      </c>
      <c r="U246" s="193">
        <v>160445</v>
      </c>
      <c r="V246" s="193">
        <v>27782.683982683986</v>
      </c>
      <c r="W246" s="199"/>
      <c r="X246" s="88">
        <v>0</v>
      </c>
      <c r="Y246" s="88">
        <f t="shared" si="55"/>
        <v>0</v>
      </c>
      <c r="Z246" s="1"/>
    </row>
    <row r="247" spans="2:27" x14ac:dyDescent="0.25">
      <c r="B247" s="85">
        <v>4613</v>
      </c>
      <c r="C247" s="85" t="s">
        <v>263</v>
      </c>
      <c r="D247" s="1">
        <v>334571</v>
      </c>
      <c r="E247" s="85">
        <f t="shared" si="49"/>
        <v>27577.563468513024</v>
      </c>
      <c r="F247" s="86">
        <f t="shared" si="42"/>
        <v>0.90546699342741654</v>
      </c>
      <c r="G247" s="190">
        <f t="shared" si="43"/>
        <v>1729.0266747377129</v>
      </c>
      <c r="H247" s="190">
        <f t="shared" si="44"/>
        <v>20976.551617917932</v>
      </c>
      <c r="I247" s="190">
        <f t="shared" si="45"/>
        <v>0</v>
      </c>
      <c r="J247" s="87">
        <f t="shared" si="46"/>
        <v>0</v>
      </c>
      <c r="K247" s="190">
        <f t="shared" si="50"/>
        <v>-427.7778362571807</v>
      </c>
      <c r="L247" s="87">
        <f t="shared" si="47"/>
        <v>-5189.8007094721161</v>
      </c>
      <c r="M247" s="88">
        <f t="shared" si="51"/>
        <v>15786.750908445816</v>
      </c>
      <c r="N247" s="88">
        <f t="shared" si="52"/>
        <v>350357.7509084458</v>
      </c>
      <c r="O247" s="88">
        <f t="shared" si="53"/>
        <v>28878.812306993557</v>
      </c>
      <c r="P247" s="89">
        <f t="shared" si="48"/>
        <v>0.94819150296667076</v>
      </c>
      <c r="Q247" s="197">
        <v>4599.1331359129181</v>
      </c>
      <c r="R247" s="92">
        <f t="shared" si="54"/>
        <v>2.2302549561221248E-2</v>
      </c>
      <c r="S247" s="92">
        <f t="shared" si="54"/>
        <v>1.6319737080274364E-2</v>
      </c>
      <c r="T247" s="91">
        <v>12132</v>
      </c>
      <c r="U247" s="193">
        <v>327272</v>
      </c>
      <c r="V247" s="193">
        <v>27134.731780117738</v>
      </c>
      <c r="W247" s="199"/>
      <c r="X247" s="88">
        <v>0</v>
      </c>
      <c r="Y247" s="88">
        <f t="shared" si="55"/>
        <v>0</v>
      </c>
      <c r="Z247" s="1"/>
    </row>
    <row r="248" spans="2:27" x14ac:dyDescent="0.25">
      <c r="B248" s="85">
        <v>4614</v>
      </c>
      <c r="C248" s="85" t="s">
        <v>264</v>
      </c>
      <c r="D248" s="1">
        <v>558370</v>
      </c>
      <c r="E248" s="85">
        <f t="shared" si="49"/>
        <v>29237.092889307783</v>
      </c>
      <c r="F248" s="86">
        <f t="shared" si="42"/>
        <v>0.95995509629651299</v>
      </c>
      <c r="G248" s="190">
        <f t="shared" si="43"/>
        <v>733.30902226085743</v>
      </c>
      <c r="H248" s="190">
        <f t="shared" si="44"/>
        <v>14004.735707137856</v>
      </c>
      <c r="I248" s="190">
        <f t="shared" si="45"/>
        <v>0</v>
      </c>
      <c r="J248" s="87">
        <f t="shared" si="46"/>
        <v>0</v>
      </c>
      <c r="K248" s="190">
        <f t="shared" si="50"/>
        <v>-427.7778362571807</v>
      </c>
      <c r="L248" s="87">
        <f t="shared" si="47"/>
        <v>-8169.7011168396366</v>
      </c>
      <c r="M248" s="88">
        <f t="shared" si="51"/>
        <v>5835.034590298219</v>
      </c>
      <c r="N248" s="88">
        <f t="shared" si="52"/>
        <v>564205.03459029819</v>
      </c>
      <c r="O248" s="88">
        <f t="shared" si="53"/>
        <v>29542.624075311454</v>
      </c>
      <c r="P248" s="89">
        <f t="shared" si="48"/>
        <v>0.96998674411430907</v>
      </c>
      <c r="Q248" s="197">
        <v>743.26863086590311</v>
      </c>
      <c r="R248" s="92">
        <f t="shared" si="54"/>
        <v>4.6973850498201825E-2</v>
      </c>
      <c r="S248" s="92">
        <f t="shared" si="54"/>
        <v>3.7160869074012073E-2</v>
      </c>
      <c r="T248" s="91">
        <v>19098</v>
      </c>
      <c r="U248" s="193">
        <v>533318</v>
      </c>
      <c r="V248" s="193">
        <v>28189.544901950419</v>
      </c>
      <c r="W248" s="199"/>
      <c r="X248" s="88">
        <v>0</v>
      </c>
      <c r="Y248" s="88">
        <f t="shared" si="55"/>
        <v>0</v>
      </c>
      <c r="Z248" s="1"/>
    </row>
    <row r="249" spans="2:27" x14ac:dyDescent="0.25">
      <c r="B249" s="85">
        <v>4615</v>
      </c>
      <c r="C249" s="85" t="s">
        <v>265</v>
      </c>
      <c r="D249" s="1">
        <v>83402</v>
      </c>
      <c r="E249" s="85">
        <f t="shared" si="49"/>
        <v>26218.799119773656</v>
      </c>
      <c r="F249" s="86">
        <f t="shared" si="42"/>
        <v>0.86085405033568463</v>
      </c>
      <c r="G249" s="190">
        <f t="shared" si="43"/>
        <v>2544.285283981334</v>
      </c>
      <c r="H249" s="190">
        <f t="shared" si="44"/>
        <v>8093.3714883446237</v>
      </c>
      <c r="I249" s="190">
        <f t="shared" si="45"/>
        <v>418.09180489812314</v>
      </c>
      <c r="J249" s="87">
        <f t="shared" si="46"/>
        <v>1329.9500313809297</v>
      </c>
      <c r="K249" s="190">
        <f t="shared" si="50"/>
        <v>-9.6860313590575515</v>
      </c>
      <c r="L249" s="87">
        <f t="shared" si="47"/>
        <v>-30.811265753162072</v>
      </c>
      <c r="M249" s="88">
        <f t="shared" si="51"/>
        <v>8062.5602225914618</v>
      </c>
      <c r="N249" s="88">
        <f t="shared" si="52"/>
        <v>91464.560222591463</v>
      </c>
      <c r="O249" s="88">
        <f t="shared" si="53"/>
        <v>28753.398372395932</v>
      </c>
      <c r="P249" s="89">
        <f t="shared" si="48"/>
        <v>0.94407372880494433</v>
      </c>
      <c r="Q249" s="197">
        <v>1380.1516326525471</v>
      </c>
      <c r="R249" s="92">
        <f t="shared" si="54"/>
        <v>2.1990170513945134E-3</v>
      </c>
      <c r="S249" s="92">
        <f t="shared" si="54"/>
        <v>-1.7964685272179655E-2</v>
      </c>
      <c r="T249" s="91">
        <v>3181</v>
      </c>
      <c r="U249" s="193">
        <v>83219</v>
      </c>
      <c r="V249" s="193">
        <v>26698.427975617582</v>
      </c>
      <c r="W249" s="199"/>
      <c r="X249" s="88">
        <v>0</v>
      </c>
      <c r="Y249" s="88">
        <f t="shared" si="55"/>
        <v>0</v>
      </c>
      <c r="Z249" s="1"/>
    </row>
    <row r="250" spans="2:27" x14ac:dyDescent="0.25">
      <c r="B250" s="85">
        <v>4616</v>
      </c>
      <c r="C250" s="85" t="s">
        <v>266</v>
      </c>
      <c r="D250" s="1">
        <v>90492</v>
      </c>
      <c r="E250" s="85">
        <f t="shared" si="49"/>
        <v>31096.907216494845</v>
      </c>
      <c r="F250" s="86">
        <f t="shared" si="42"/>
        <v>1.0210192468366441</v>
      </c>
      <c r="G250" s="190">
        <f t="shared" si="43"/>
        <v>-382.57957405137932</v>
      </c>
      <c r="H250" s="190">
        <f t="shared" si="44"/>
        <v>-1113.3065604895139</v>
      </c>
      <c r="I250" s="190">
        <f t="shared" si="45"/>
        <v>0</v>
      </c>
      <c r="J250" s="87">
        <f t="shared" si="46"/>
        <v>0</v>
      </c>
      <c r="K250" s="190">
        <f t="shared" si="50"/>
        <v>-427.7778362571807</v>
      </c>
      <c r="L250" s="87">
        <f t="shared" si="47"/>
        <v>-1244.8335035083958</v>
      </c>
      <c r="M250" s="88">
        <f t="shared" si="51"/>
        <v>-2358.1400639979097</v>
      </c>
      <c r="N250" s="88">
        <f t="shared" si="52"/>
        <v>88133.859936002089</v>
      </c>
      <c r="O250" s="88">
        <f t="shared" si="53"/>
        <v>30286.549806186285</v>
      </c>
      <c r="P250" s="89">
        <f t="shared" si="48"/>
        <v>0.99441240433036182</v>
      </c>
      <c r="Q250" s="197">
        <v>-1165.9404693779586</v>
      </c>
      <c r="R250" s="92">
        <f t="shared" si="54"/>
        <v>-2.40503871788788E-2</v>
      </c>
      <c r="S250" s="92">
        <f t="shared" si="54"/>
        <v>-3.3105589772064452E-2</v>
      </c>
      <c r="T250" s="91">
        <v>2910</v>
      </c>
      <c r="U250" s="193">
        <v>92722</v>
      </c>
      <c r="V250" s="193">
        <v>32161.63718348942</v>
      </c>
      <c r="W250" s="199"/>
      <c r="X250" s="88">
        <v>0</v>
      </c>
      <c r="Y250" s="88">
        <f t="shared" si="55"/>
        <v>0</v>
      </c>
      <c r="Z250" s="1"/>
    </row>
    <row r="251" spans="2:27" x14ac:dyDescent="0.25">
      <c r="B251" s="85">
        <v>4617</v>
      </c>
      <c r="C251" s="85" t="s">
        <v>267</v>
      </c>
      <c r="D251" s="1">
        <v>378034</v>
      </c>
      <c r="E251" s="85">
        <f t="shared" si="49"/>
        <v>28950.37524888957</v>
      </c>
      <c r="F251" s="86">
        <f t="shared" si="42"/>
        <v>0.95054116238866426</v>
      </c>
      <c r="G251" s="190">
        <f t="shared" si="43"/>
        <v>905.33960651178563</v>
      </c>
      <c r="H251" s="190">
        <f t="shared" si="44"/>
        <v>11821.924581830897</v>
      </c>
      <c r="I251" s="190">
        <f t="shared" si="45"/>
        <v>0</v>
      </c>
      <c r="J251" s="87">
        <f t="shared" si="46"/>
        <v>0</v>
      </c>
      <c r="K251" s="190">
        <f t="shared" si="50"/>
        <v>-427.7778362571807</v>
      </c>
      <c r="L251" s="87">
        <f t="shared" si="47"/>
        <v>-5585.922985846265</v>
      </c>
      <c r="M251" s="88">
        <f t="shared" si="51"/>
        <v>6236.0015959846323</v>
      </c>
      <c r="N251" s="88">
        <f t="shared" si="52"/>
        <v>384270.00159598462</v>
      </c>
      <c r="O251" s="88">
        <f t="shared" si="53"/>
        <v>29427.937019144174</v>
      </c>
      <c r="P251" s="89">
        <f t="shared" si="48"/>
        <v>0.96622117055116985</v>
      </c>
      <c r="Q251" s="197">
        <v>4541.5704985782368</v>
      </c>
      <c r="R251" s="92">
        <f t="shared" si="54"/>
        <v>3.2776095477960398E-3</v>
      </c>
      <c r="S251" s="92">
        <f t="shared" si="54"/>
        <v>1.2748073852511673E-4</v>
      </c>
      <c r="T251" s="91">
        <v>13058</v>
      </c>
      <c r="U251" s="193">
        <v>376799</v>
      </c>
      <c r="V251" s="193">
        <v>28946.685104094646</v>
      </c>
      <c r="W251" s="199"/>
      <c r="X251" s="88">
        <v>0</v>
      </c>
      <c r="Y251" s="88">
        <f t="shared" si="55"/>
        <v>0</v>
      </c>
      <c r="Z251" s="1"/>
    </row>
    <row r="252" spans="2:27" x14ac:dyDescent="0.25">
      <c r="B252" s="85">
        <v>4618</v>
      </c>
      <c r="C252" s="85" t="s">
        <v>268</v>
      </c>
      <c r="D252" s="1">
        <v>332467</v>
      </c>
      <c r="E252" s="85">
        <f t="shared" si="49"/>
        <v>29823.017581628992</v>
      </c>
      <c r="F252" s="86">
        <f t="shared" si="42"/>
        <v>0.97919303477997299</v>
      </c>
      <c r="G252" s="190">
        <f t="shared" si="43"/>
        <v>381.75420686813231</v>
      </c>
      <c r="H252" s="190">
        <f t="shared" si="44"/>
        <v>4255.7958981659394</v>
      </c>
      <c r="I252" s="190">
        <f t="shared" si="45"/>
        <v>0</v>
      </c>
      <c r="J252" s="87">
        <f t="shared" si="46"/>
        <v>0</v>
      </c>
      <c r="K252" s="190">
        <f t="shared" si="50"/>
        <v>-427.7778362571807</v>
      </c>
      <c r="L252" s="87">
        <f t="shared" si="47"/>
        <v>-4768.8673185950511</v>
      </c>
      <c r="M252" s="88">
        <f t="shared" si="51"/>
        <v>-513.07142042911164</v>
      </c>
      <c r="N252" s="88">
        <f t="shared" si="52"/>
        <v>331953.9285795709</v>
      </c>
      <c r="O252" s="88">
        <f t="shared" si="53"/>
        <v>29776.993952239944</v>
      </c>
      <c r="P252" s="89">
        <f t="shared" si="48"/>
        <v>0.97768191950769334</v>
      </c>
      <c r="Q252" s="197">
        <v>4895.3431090634167</v>
      </c>
      <c r="R252" s="92">
        <f t="shared" si="54"/>
        <v>5.7994252004235367E-3</v>
      </c>
      <c r="S252" s="92">
        <f t="shared" si="54"/>
        <v>-1.8289958234139897E-2</v>
      </c>
      <c r="T252" s="91">
        <v>11148</v>
      </c>
      <c r="U252" s="193">
        <v>330550</v>
      </c>
      <c r="V252" s="193">
        <v>30378.64166896425</v>
      </c>
      <c r="W252" s="199"/>
      <c r="X252" s="88">
        <v>0</v>
      </c>
      <c r="Y252" s="88">
        <f t="shared" si="55"/>
        <v>0</v>
      </c>
      <c r="Z252" s="1"/>
      <c r="AA252" s="1"/>
    </row>
    <row r="253" spans="2:27" x14ac:dyDescent="0.25">
      <c r="B253" s="85">
        <v>4619</v>
      </c>
      <c r="C253" s="85" t="s">
        <v>269</v>
      </c>
      <c r="D253" s="1">
        <v>58418</v>
      </c>
      <c r="E253" s="85">
        <f t="shared" si="49"/>
        <v>60725.571725571725</v>
      </c>
      <c r="F253" s="86">
        <f t="shared" si="42"/>
        <v>1.9938309966104899</v>
      </c>
      <c r="G253" s="190">
        <f t="shared" si="43"/>
        <v>-18159.778279497506</v>
      </c>
      <c r="H253" s="190">
        <f t="shared" si="44"/>
        <v>-17469.7067048766</v>
      </c>
      <c r="I253" s="190">
        <f t="shared" si="45"/>
        <v>0</v>
      </c>
      <c r="J253" s="87">
        <f t="shared" si="46"/>
        <v>0</v>
      </c>
      <c r="K253" s="190">
        <f t="shared" si="50"/>
        <v>-427.7778362571807</v>
      </c>
      <c r="L253" s="87">
        <f t="shared" si="47"/>
        <v>-411.52227847940782</v>
      </c>
      <c r="M253" s="88">
        <f t="shared" si="51"/>
        <v>-17881.22898335601</v>
      </c>
      <c r="N253" s="88">
        <f t="shared" si="52"/>
        <v>40536.771016643994</v>
      </c>
      <c r="O253" s="88">
        <f t="shared" si="53"/>
        <v>42138.015609817041</v>
      </c>
      <c r="P253" s="89">
        <f t="shared" si="48"/>
        <v>1.3835371042399001</v>
      </c>
      <c r="Q253" s="197">
        <v>122.5321197451558</v>
      </c>
      <c r="R253" s="92">
        <f t="shared" si="54"/>
        <v>9.8351100832910293E-2</v>
      </c>
      <c r="S253" s="92">
        <f t="shared" si="54"/>
        <v>6.9807673056587166E-2</v>
      </c>
      <c r="T253" s="91">
        <v>962</v>
      </c>
      <c r="U253" s="193">
        <v>53187</v>
      </c>
      <c r="V253" s="193">
        <v>56763.073639274284</v>
      </c>
      <c r="W253" s="199"/>
      <c r="X253" s="88">
        <v>0</v>
      </c>
      <c r="Y253" s="88">
        <f t="shared" si="55"/>
        <v>0</v>
      </c>
      <c r="Z253" s="1"/>
    </row>
    <row r="254" spans="2:27" x14ac:dyDescent="0.25">
      <c r="B254" s="85">
        <v>4620</v>
      </c>
      <c r="C254" s="85" t="s">
        <v>270</v>
      </c>
      <c r="D254" s="1">
        <v>31662</v>
      </c>
      <c r="E254" s="85">
        <f t="shared" si="49"/>
        <v>29982.954545454548</v>
      </c>
      <c r="F254" s="86">
        <f t="shared" si="42"/>
        <v>0.98444431964922485</v>
      </c>
      <c r="G254" s="190">
        <f t="shared" si="43"/>
        <v>285.79202857279887</v>
      </c>
      <c r="H254" s="190">
        <f t="shared" si="44"/>
        <v>301.79638217287561</v>
      </c>
      <c r="I254" s="190">
        <f t="shared" si="45"/>
        <v>0</v>
      </c>
      <c r="J254" s="87">
        <f t="shared" si="46"/>
        <v>0</v>
      </c>
      <c r="K254" s="190">
        <f t="shared" si="50"/>
        <v>-427.7778362571807</v>
      </c>
      <c r="L254" s="87">
        <f t="shared" si="47"/>
        <v>-451.73339508758284</v>
      </c>
      <c r="M254" s="88">
        <f t="shared" si="51"/>
        <v>-149.93701291470722</v>
      </c>
      <c r="N254" s="88">
        <f t="shared" si="52"/>
        <v>31512.062987085294</v>
      </c>
      <c r="O254" s="88">
        <f t="shared" si="53"/>
        <v>29840.968737770167</v>
      </c>
      <c r="P254" s="89">
        <f t="shared" si="48"/>
        <v>0.97978243345539406</v>
      </c>
      <c r="Q254" s="197">
        <v>1336.5795410092364</v>
      </c>
      <c r="R254" s="92">
        <f t="shared" si="54"/>
        <v>-4.1881014343642199E-2</v>
      </c>
      <c r="S254" s="92">
        <f t="shared" si="54"/>
        <v>-4.6417562571181722E-2</v>
      </c>
      <c r="T254" s="91">
        <v>1056</v>
      </c>
      <c r="U254" s="193">
        <v>33046</v>
      </c>
      <c r="V254" s="193">
        <v>31442.435775451951</v>
      </c>
      <c r="W254" s="199"/>
      <c r="X254" s="88">
        <v>0</v>
      </c>
      <c r="Y254" s="88">
        <f t="shared" si="55"/>
        <v>0</v>
      </c>
      <c r="Z254" s="1"/>
    </row>
    <row r="255" spans="2:27" x14ac:dyDescent="0.25">
      <c r="B255" s="85">
        <v>4621</v>
      </c>
      <c r="C255" s="85" t="s">
        <v>271</v>
      </c>
      <c r="D255" s="1">
        <v>423717</v>
      </c>
      <c r="E255" s="85">
        <f t="shared" si="49"/>
        <v>26246.097621407334</v>
      </c>
      <c r="F255" s="86">
        <f t="shared" si="42"/>
        <v>0.8617503547618367</v>
      </c>
      <c r="G255" s="190">
        <f t="shared" si="43"/>
        <v>2527.9061830011269</v>
      </c>
      <c r="H255" s="190">
        <f t="shared" si="44"/>
        <v>40810.517418370197</v>
      </c>
      <c r="I255" s="190">
        <f t="shared" si="45"/>
        <v>408.53732932633557</v>
      </c>
      <c r="J255" s="87">
        <f t="shared" si="46"/>
        <v>6595.4266446443607</v>
      </c>
      <c r="K255" s="190">
        <f t="shared" si="50"/>
        <v>-19.240506930845129</v>
      </c>
      <c r="L255" s="87">
        <f t="shared" si="47"/>
        <v>-310.61874389156372</v>
      </c>
      <c r="M255" s="88">
        <f t="shared" si="51"/>
        <v>40499.898674478631</v>
      </c>
      <c r="N255" s="88">
        <f t="shared" si="52"/>
        <v>464216.89867447864</v>
      </c>
      <c r="O255" s="88">
        <f t="shared" si="53"/>
        <v>28754.763297477617</v>
      </c>
      <c r="P255" s="89">
        <f t="shared" si="48"/>
        <v>0.94411854402625195</v>
      </c>
      <c r="Q255" s="197">
        <v>11301.056053927292</v>
      </c>
      <c r="R255" s="92">
        <f t="shared" si="54"/>
        <v>2.6749669233639788E-2</v>
      </c>
      <c r="S255" s="92">
        <f t="shared" si="54"/>
        <v>9.6414147103587224E-3</v>
      </c>
      <c r="T255" s="91">
        <v>16144</v>
      </c>
      <c r="U255" s="193">
        <v>412678</v>
      </c>
      <c r="V255" s="193">
        <v>25995.464566929135</v>
      </c>
      <c r="W255" s="199"/>
      <c r="X255" s="88">
        <v>0</v>
      </c>
      <c r="Y255" s="88">
        <f t="shared" si="55"/>
        <v>0</v>
      </c>
      <c r="Z255" s="1"/>
      <c r="AA255" s="1"/>
    </row>
    <row r="256" spans="2:27" x14ac:dyDescent="0.25">
      <c r="B256" s="85">
        <v>4622</v>
      </c>
      <c r="C256" s="85" t="s">
        <v>272</v>
      </c>
      <c r="D256" s="1">
        <v>225228</v>
      </c>
      <c r="E256" s="85">
        <f t="shared" si="49"/>
        <v>26401.125307701324</v>
      </c>
      <c r="F256" s="86">
        <f t="shared" si="42"/>
        <v>0.86684045103400742</v>
      </c>
      <c r="G256" s="190">
        <f t="shared" si="43"/>
        <v>2434.8895712247327</v>
      </c>
      <c r="H256" s="190">
        <f t="shared" si="44"/>
        <v>20772.042932118195</v>
      </c>
      <c r="I256" s="190">
        <f t="shared" si="45"/>
        <v>354.27763912343903</v>
      </c>
      <c r="J256" s="87">
        <f t="shared" si="46"/>
        <v>3022.3425393620587</v>
      </c>
      <c r="K256" s="190">
        <f t="shared" si="50"/>
        <v>-73.500197133741665</v>
      </c>
      <c r="L256" s="87">
        <f t="shared" si="47"/>
        <v>-627.03018174795011</v>
      </c>
      <c r="M256" s="88">
        <f t="shared" si="51"/>
        <v>20145.012750370246</v>
      </c>
      <c r="N256" s="88">
        <f t="shared" si="52"/>
        <v>245373.01275037025</v>
      </c>
      <c r="O256" s="88">
        <f t="shared" si="53"/>
        <v>28762.51468179232</v>
      </c>
      <c r="P256" s="89">
        <f t="shared" si="48"/>
        <v>0.94437304883986062</v>
      </c>
      <c r="Q256" s="197">
        <v>5541.5926998298874</v>
      </c>
      <c r="R256" s="89">
        <f t="shared" si="54"/>
        <v>1.8014171147969736E-3</v>
      </c>
      <c r="S256" s="89">
        <f t="shared" si="54"/>
        <v>-2.1912271451847713E-3</v>
      </c>
      <c r="T256" s="91">
        <v>8531</v>
      </c>
      <c r="U256" s="193">
        <v>224823</v>
      </c>
      <c r="V256" s="193">
        <v>26459.103212898674</v>
      </c>
      <c r="W256" s="199"/>
      <c r="X256" s="88">
        <v>0</v>
      </c>
      <c r="Y256" s="88">
        <f t="shared" si="55"/>
        <v>0</v>
      </c>
    </row>
    <row r="257" spans="2:27" x14ac:dyDescent="0.25">
      <c r="B257" s="85">
        <v>4623</v>
      </c>
      <c r="C257" s="85" t="s">
        <v>273</v>
      </c>
      <c r="D257" s="1">
        <v>62167</v>
      </c>
      <c r="E257" s="85">
        <f t="shared" si="49"/>
        <v>24916.633266533066</v>
      </c>
      <c r="F257" s="86">
        <f t="shared" si="42"/>
        <v>0.81809943202345348</v>
      </c>
      <c r="G257" s="190">
        <f t="shared" si="43"/>
        <v>3325.5847959256876</v>
      </c>
      <c r="H257" s="190">
        <f t="shared" si="44"/>
        <v>8297.3340658345896</v>
      </c>
      <c r="I257" s="190">
        <f t="shared" si="45"/>
        <v>873.84985353232923</v>
      </c>
      <c r="J257" s="87">
        <f t="shared" si="46"/>
        <v>2180.2553845631614</v>
      </c>
      <c r="K257" s="190">
        <f t="shared" si="50"/>
        <v>446.07201727514854</v>
      </c>
      <c r="L257" s="87">
        <f t="shared" si="47"/>
        <v>1112.9496831014956</v>
      </c>
      <c r="M257" s="88">
        <f t="shared" si="51"/>
        <v>9410.2837489360845</v>
      </c>
      <c r="N257" s="88">
        <f t="shared" si="52"/>
        <v>71577.283748936083</v>
      </c>
      <c r="O257" s="88">
        <f t="shared" si="53"/>
        <v>28688.290079733899</v>
      </c>
      <c r="P257" s="89">
        <f t="shared" si="48"/>
        <v>0.94193599788933269</v>
      </c>
      <c r="Q257" s="197">
        <v>3116.7863481509321</v>
      </c>
      <c r="R257" s="89">
        <f t="shared" si="54"/>
        <v>-4.4678602312397909E-3</v>
      </c>
      <c r="S257" s="89">
        <f t="shared" si="54"/>
        <v>-2.0737949652627451E-3</v>
      </c>
      <c r="T257" s="91">
        <v>2495</v>
      </c>
      <c r="U257" s="193">
        <v>62446</v>
      </c>
      <c r="V257" s="193">
        <v>24968.41263494602</v>
      </c>
      <c r="W257" s="199"/>
      <c r="X257" s="88">
        <v>0</v>
      </c>
      <c r="Y257" s="88">
        <f t="shared" si="55"/>
        <v>0</v>
      </c>
    </row>
    <row r="258" spans="2:27" x14ac:dyDescent="0.25">
      <c r="B258" s="85">
        <v>4624</v>
      </c>
      <c r="C258" s="85" t="s">
        <v>274</v>
      </c>
      <c r="D258" s="1">
        <v>689627</v>
      </c>
      <c r="E258" s="85">
        <f t="shared" si="49"/>
        <v>26942.764494452258</v>
      </c>
      <c r="F258" s="86">
        <f t="shared" si="42"/>
        <v>0.88462434287455383</v>
      </c>
      <c r="G258" s="190">
        <f t="shared" si="43"/>
        <v>2109.9060591741727</v>
      </c>
      <c r="H258" s="190">
        <f t="shared" si="44"/>
        <v>54005.155490622128</v>
      </c>
      <c r="I258" s="190">
        <f t="shared" si="45"/>
        <v>164.70392376061227</v>
      </c>
      <c r="J258" s="87">
        <f t="shared" si="46"/>
        <v>4215.7616325766312</v>
      </c>
      <c r="K258" s="190">
        <f t="shared" si="50"/>
        <v>-263.07391249656843</v>
      </c>
      <c r="L258" s="87">
        <f t="shared" si="47"/>
        <v>-6733.6398642621652</v>
      </c>
      <c r="M258" s="88">
        <f t="shared" si="51"/>
        <v>47271.515626359964</v>
      </c>
      <c r="N258" s="88">
        <f t="shared" si="52"/>
        <v>736898.51562635996</v>
      </c>
      <c r="O258" s="88">
        <f t="shared" si="53"/>
        <v>28789.596641129861</v>
      </c>
      <c r="P258" s="89">
        <f t="shared" si="48"/>
        <v>0.94526224343188781</v>
      </c>
      <c r="Q258" s="197">
        <v>8493.6711692469689</v>
      </c>
      <c r="R258" s="89">
        <f t="shared" si="54"/>
        <v>2.0597624125178148E-2</v>
      </c>
      <c r="S258" s="89">
        <f t="shared" si="54"/>
        <v>5.3261406887058511E-3</v>
      </c>
      <c r="T258" s="91">
        <v>25596</v>
      </c>
      <c r="U258" s="193">
        <v>675709</v>
      </c>
      <c r="V258" s="193">
        <v>26800.023797247453</v>
      </c>
      <c r="W258" s="199"/>
      <c r="X258" s="88">
        <v>0</v>
      </c>
      <c r="Y258" s="88">
        <f t="shared" si="55"/>
        <v>0</v>
      </c>
      <c r="Z258" s="1"/>
      <c r="AA258" s="1"/>
    </row>
    <row r="259" spans="2:27" x14ac:dyDescent="0.25">
      <c r="B259" s="85">
        <v>4625</v>
      </c>
      <c r="C259" s="85" t="s">
        <v>275</v>
      </c>
      <c r="D259" s="1">
        <v>246739</v>
      </c>
      <c r="E259" s="85">
        <f t="shared" si="49"/>
        <v>46580.894846139323</v>
      </c>
      <c r="F259" s="86">
        <f t="shared" si="42"/>
        <v>1.5294122287361964</v>
      </c>
      <c r="G259" s="190">
        <f t="shared" si="43"/>
        <v>-9672.9721518380666</v>
      </c>
      <c r="H259" s="190">
        <f t="shared" si="44"/>
        <v>-51237.733488286241</v>
      </c>
      <c r="I259" s="190">
        <f t="shared" si="45"/>
        <v>0</v>
      </c>
      <c r="J259" s="87">
        <f t="shared" si="46"/>
        <v>0</v>
      </c>
      <c r="K259" s="190">
        <f t="shared" si="50"/>
        <v>-427.7778362571807</v>
      </c>
      <c r="L259" s="87">
        <f t="shared" si="47"/>
        <v>-2265.939198654286</v>
      </c>
      <c r="M259" s="88">
        <f t="shared" si="51"/>
        <v>-53503.672686940525</v>
      </c>
      <c r="N259" s="88">
        <f t="shared" si="52"/>
        <v>193235.32731305948</v>
      </c>
      <c r="O259" s="88">
        <f t="shared" si="53"/>
        <v>36480.144858044077</v>
      </c>
      <c r="P259" s="89">
        <f t="shared" si="48"/>
        <v>1.1977695970901827</v>
      </c>
      <c r="Q259" s="197">
        <v>-9229.3575485549882</v>
      </c>
      <c r="R259" s="89">
        <f t="shared" si="54"/>
        <v>-2.7395748337531386E-2</v>
      </c>
      <c r="S259" s="89">
        <f t="shared" si="54"/>
        <v>-2.9966346699486168E-2</v>
      </c>
      <c r="T259" s="91">
        <v>5297</v>
      </c>
      <c r="U259" s="193">
        <v>253689</v>
      </c>
      <c r="V259" s="193">
        <v>48019.875070982394</v>
      </c>
      <c r="W259" s="199"/>
      <c r="X259" s="88">
        <v>0</v>
      </c>
      <c r="Y259" s="88">
        <f t="shared" si="55"/>
        <v>0</v>
      </c>
    </row>
    <row r="260" spans="2:27" x14ac:dyDescent="0.25">
      <c r="B260" s="85">
        <v>4626</v>
      </c>
      <c r="C260" s="85" t="s">
        <v>276</v>
      </c>
      <c r="D260" s="1">
        <v>1061767</v>
      </c>
      <c r="E260" s="85">
        <f t="shared" si="49"/>
        <v>26970.305832147937</v>
      </c>
      <c r="F260" s="86">
        <f t="shared" si="42"/>
        <v>0.88552862045029934</v>
      </c>
      <c r="G260" s="190">
        <f t="shared" si="43"/>
        <v>2093.3812565567655</v>
      </c>
      <c r="H260" s="190">
        <f t="shared" si="44"/>
        <v>82412.233308126742</v>
      </c>
      <c r="I260" s="190">
        <f t="shared" si="45"/>
        <v>155.06445556712478</v>
      </c>
      <c r="J260" s="87">
        <f t="shared" si="46"/>
        <v>6104.5774867665687</v>
      </c>
      <c r="K260" s="190">
        <f t="shared" si="50"/>
        <v>-272.71338069005594</v>
      </c>
      <c r="L260" s="87">
        <f t="shared" si="47"/>
        <v>-10736.180371006121</v>
      </c>
      <c r="M260" s="88">
        <f t="shared" si="51"/>
        <v>71676.052937120621</v>
      </c>
      <c r="N260" s="88">
        <f t="shared" si="52"/>
        <v>1133443.0529371207</v>
      </c>
      <c r="O260" s="88">
        <f t="shared" si="53"/>
        <v>28790.973708014648</v>
      </c>
      <c r="P260" s="89">
        <f t="shared" si="48"/>
        <v>0.94530745731067511</v>
      </c>
      <c r="Q260" s="197">
        <v>15657.206735072592</v>
      </c>
      <c r="R260" s="89">
        <f t="shared" si="54"/>
        <v>1.5376479408772023E-2</v>
      </c>
      <c r="S260" s="89">
        <f t="shared" si="54"/>
        <v>6.7103928135336275E-3</v>
      </c>
      <c r="T260" s="91">
        <v>39368</v>
      </c>
      <c r="U260" s="193">
        <v>1045688</v>
      </c>
      <c r="V260" s="193">
        <v>26790.530846484933</v>
      </c>
      <c r="W260" s="199"/>
      <c r="X260" s="88">
        <v>0</v>
      </c>
      <c r="Y260" s="88">
        <f t="shared" si="55"/>
        <v>0</v>
      </c>
      <c r="Z260" s="1"/>
      <c r="AA260" s="1"/>
    </row>
    <row r="261" spans="2:27" x14ac:dyDescent="0.25">
      <c r="B261" s="85">
        <v>4627</v>
      </c>
      <c r="C261" s="85" t="s">
        <v>277</v>
      </c>
      <c r="D261" s="1">
        <v>740228</v>
      </c>
      <c r="E261" s="85">
        <f t="shared" si="49"/>
        <v>24683.317216312647</v>
      </c>
      <c r="F261" s="86">
        <f t="shared" si="42"/>
        <v>0.81043885741349375</v>
      </c>
      <c r="G261" s="190">
        <f t="shared" si="43"/>
        <v>3465.574426057939</v>
      </c>
      <c r="H261" s="190">
        <f t="shared" si="44"/>
        <v>103929.11146305152</v>
      </c>
      <c r="I261" s="190">
        <f t="shared" si="45"/>
        <v>955.51047110947593</v>
      </c>
      <c r="J261" s="87">
        <f t="shared" si="46"/>
        <v>28654.803518102071</v>
      </c>
      <c r="K261" s="190">
        <f t="shared" si="50"/>
        <v>527.73263485229518</v>
      </c>
      <c r="L261" s="87">
        <f t="shared" si="47"/>
        <v>15826.17398658548</v>
      </c>
      <c r="M261" s="88">
        <f t="shared" si="51"/>
        <v>119755.285449637</v>
      </c>
      <c r="N261" s="88">
        <f t="shared" si="52"/>
        <v>859983.28544963698</v>
      </c>
      <c r="O261" s="88">
        <f t="shared" si="53"/>
        <v>28676.62427722288</v>
      </c>
      <c r="P261" s="89">
        <f t="shared" si="48"/>
        <v>0.94155296915883469</v>
      </c>
      <c r="Q261" s="197">
        <v>27278.572983846956</v>
      </c>
      <c r="R261" s="89">
        <f t="shared" si="54"/>
        <v>2.2223756619967273E-2</v>
      </c>
      <c r="S261" s="89">
        <f t="shared" si="54"/>
        <v>1.6326770728631933E-2</v>
      </c>
      <c r="T261" s="91">
        <v>29989</v>
      </c>
      <c r="U261" s="193">
        <v>724135</v>
      </c>
      <c r="V261" s="193">
        <v>24286.792326267776</v>
      </c>
      <c r="W261" s="199"/>
      <c r="X261" s="88">
        <v>0</v>
      </c>
      <c r="Y261" s="88">
        <f t="shared" si="55"/>
        <v>0</v>
      </c>
    </row>
    <row r="262" spans="2:27" x14ac:dyDescent="0.25">
      <c r="B262" s="85">
        <v>4628</v>
      </c>
      <c r="C262" s="85" t="s">
        <v>278</v>
      </c>
      <c r="D262" s="1">
        <v>96577</v>
      </c>
      <c r="E262" s="85">
        <f t="shared" si="49"/>
        <v>24923.096774193549</v>
      </c>
      <c r="F262" s="86">
        <f t="shared" si="42"/>
        <v>0.81831165138268058</v>
      </c>
      <c r="G262" s="190">
        <f t="shared" si="43"/>
        <v>3321.7066913293979</v>
      </c>
      <c r="H262" s="190">
        <f t="shared" si="44"/>
        <v>12871.613428901417</v>
      </c>
      <c r="I262" s="190">
        <f t="shared" si="45"/>
        <v>871.58762585116028</v>
      </c>
      <c r="J262" s="87">
        <f t="shared" si="46"/>
        <v>3377.4020501732462</v>
      </c>
      <c r="K262" s="190">
        <f t="shared" si="50"/>
        <v>443.80978959397959</v>
      </c>
      <c r="L262" s="87">
        <f t="shared" si="47"/>
        <v>1719.762934676671</v>
      </c>
      <c r="M262" s="88">
        <f t="shared" si="51"/>
        <v>14591.376363578089</v>
      </c>
      <c r="N262" s="88">
        <f t="shared" si="52"/>
        <v>111168.37636357809</v>
      </c>
      <c r="O262" s="88">
        <f t="shared" si="53"/>
        <v>28688.613255116928</v>
      </c>
      <c r="P262" s="89">
        <f t="shared" si="48"/>
        <v>0.9419466088572942</v>
      </c>
      <c r="Q262" s="197">
        <v>7442.5484365069551</v>
      </c>
      <c r="R262" s="89">
        <f t="shared" si="54"/>
        <v>-1.2293028155329877E-2</v>
      </c>
      <c r="S262" s="89">
        <f t="shared" si="54"/>
        <v>-1.4332165129460719E-2</v>
      </c>
      <c r="T262" s="91">
        <v>3875</v>
      </c>
      <c r="U262" s="193">
        <v>97779</v>
      </c>
      <c r="V262" s="193">
        <v>25285.492629945693</v>
      </c>
      <c r="W262" s="199"/>
      <c r="X262" s="88">
        <v>0</v>
      </c>
      <c r="Y262" s="88">
        <f t="shared" si="55"/>
        <v>0</v>
      </c>
    </row>
    <row r="263" spans="2:27" x14ac:dyDescent="0.25">
      <c r="B263" s="85">
        <v>4629</v>
      </c>
      <c r="C263" s="85" t="s">
        <v>279</v>
      </c>
      <c r="D263" s="1">
        <v>23385</v>
      </c>
      <c r="E263" s="85">
        <f t="shared" si="49"/>
        <v>61539.473684210527</v>
      </c>
      <c r="F263" s="86">
        <f t="shared" ref="F263:F326" si="56">E263/E$364</f>
        <v>2.0205542189239765</v>
      </c>
      <c r="G263" s="190">
        <f t="shared" ref="G263:G326" si="57">($E$364+$Y$364-E263-Y263)*0.6</f>
        <v>-18648.119454680789</v>
      </c>
      <c r="H263" s="190">
        <f t="shared" ref="H263:H326" si="58">G263*T263/1000</f>
        <v>-7086.2853927787</v>
      </c>
      <c r="I263" s="190">
        <f t="shared" ref="I263:I326" si="59">IF(E263+Y263&lt;(E$364+Y$364)*0.9,((E$364+Y$364)*0.9-E263-Y263)*0.35,0)</f>
        <v>0</v>
      </c>
      <c r="J263" s="87">
        <f t="shared" ref="J263:J326" si="60">I263*T263/1000</f>
        <v>0</v>
      </c>
      <c r="K263" s="190">
        <f t="shared" si="50"/>
        <v>-427.7778362571807</v>
      </c>
      <c r="L263" s="87">
        <f t="shared" ref="L263:L326" si="61">K263*T263/1000</f>
        <v>-162.55557777772867</v>
      </c>
      <c r="M263" s="88">
        <f t="shared" si="51"/>
        <v>-7248.8409705564291</v>
      </c>
      <c r="N263" s="88">
        <f t="shared" si="52"/>
        <v>16136.15902944357</v>
      </c>
      <c r="O263" s="88">
        <f t="shared" si="53"/>
        <v>42463.576393272553</v>
      </c>
      <c r="P263" s="89">
        <f t="shared" ref="P263:P326" si="62">O263/O$364</f>
        <v>1.3942263931652945</v>
      </c>
      <c r="Q263" s="197">
        <v>1040.800213620746</v>
      </c>
      <c r="R263" s="89">
        <f t="shared" si="54"/>
        <v>-9.9988453989146756E-2</v>
      </c>
      <c r="S263" s="89">
        <f t="shared" si="54"/>
        <v>-0.10472535686288806</v>
      </c>
      <c r="T263" s="91">
        <v>380</v>
      </c>
      <c r="U263" s="193">
        <v>25983</v>
      </c>
      <c r="V263" s="193">
        <v>68738.095238095237</v>
      </c>
      <c r="W263" s="199"/>
      <c r="X263" s="88">
        <v>0</v>
      </c>
      <c r="Y263" s="88">
        <f t="shared" si="55"/>
        <v>0</v>
      </c>
    </row>
    <row r="264" spans="2:27" x14ac:dyDescent="0.25">
      <c r="B264" s="85">
        <v>4630</v>
      </c>
      <c r="C264" s="85" t="s">
        <v>280</v>
      </c>
      <c r="D264" s="1">
        <v>191787</v>
      </c>
      <c r="E264" s="85">
        <f t="shared" ref="E264:E327" si="63">D264/T264*1000</f>
        <v>23526.373895976449</v>
      </c>
      <c r="F264" s="86">
        <f t="shared" si="56"/>
        <v>0.77245239820266354</v>
      </c>
      <c r="G264" s="190">
        <f t="shared" si="57"/>
        <v>4159.7404182596583</v>
      </c>
      <c r="H264" s="190">
        <f t="shared" si="58"/>
        <v>33910.203889652737</v>
      </c>
      <c r="I264" s="190">
        <f t="shared" si="59"/>
        <v>1360.4406332271456</v>
      </c>
      <c r="J264" s="87">
        <f t="shared" si="60"/>
        <v>11090.31204206769</v>
      </c>
      <c r="K264" s="190">
        <f t="shared" ref="K264:K327" si="64">I264+J$366</f>
        <v>932.6627969699648</v>
      </c>
      <c r="L264" s="87">
        <f t="shared" si="61"/>
        <v>7603.0671208991525</v>
      </c>
      <c r="M264" s="88">
        <f t="shared" ref="M264:M327" si="65">+H264+L264</f>
        <v>41513.271010551893</v>
      </c>
      <c r="N264" s="88">
        <f t="shared" ref="N264:N327" si="66">D264+M264</f>
        <v>233300.27101055189</v>
      </c>
      <c r="O264" s="88">
        <f t="shared" ref="O264:O327" si="67">N264/T264*1000</f>
        <v>28618.777111206073</v>
      </c>
      <c r="P264" s="89">
        <f t="shared" si="62"/>
        <v>0.93965364619829328</v>
      </c>
      <c r="Q264" s="197">
        <v>9316.1682204915232</v>
      </c>
      <c r="R264" s="89">
        <f t="shared" ref="R264:S327" si="68">(D264-U264)/U264</f>
        <v>-4.2832222291446015E-3</v>
      </c>
      <c r="S264" s="89">
        <f t="shared" si="68"/>
        <v>-6.8482433691332339E-3</v>
      </c>
      <c r="T264" s="91">
        <v>8152</v>
      </c>
      <c r="U264" s="193">
        <v>192612</v>
      </c>
      <c r="V264" s="193">
        <v>23688.599188291722</v>
      </c>
      <c r="W264" s="199"/>
      <c r="X264" s="88">
        <v>0</v>
      </c>
      <c r="Y264" s="88">
        <f t="shared" ref="Y264:Y327" si="69">X264*1000/T264</f>
        <v>0</v>
      </c>
    </row>
    <row r="265" spans="2:27" x14ac:dyDescent="0.25">
      <c r="B265" s="85">
        <v>4631</v>
      </c>
      <c r="C265" s="85" t="s">
        <v>281</v>
      </c>
      <c r="D265" s="1">
        <v>760731</v>
      </c>
      <c r="E265" s="85">
        <f t="shared" si="63"/>
        <v>25425.501336898396</v>
      </c>
      <c r="F265" s="86">
        <f t="shared" si="56"/>
        <v>0.83480733452727651</v>
      </c>
      <c r="G265" s="190">
        <f t="shared" si="57"/>
        <v>3020.2639537064897</v>
      </c>
      <c r="H265" s="190">
        <f t="shared" si="58"/>
        <v>90366.297494898172</v>
      </c>
      <c r="I265" s="190">
        <f t="shared" si="59"/>
        <v>695.74602890446386</v>
      </c>
      <c r="J265" s="87">
        <f t="shared" si="60"/>
        <v>20816.721184821556</v>
      </c>
      <c r="K265" s="190">
        <f t="shared" si="64"/>
        <v>267.96819264728316</v>
      </c>
      <c r="L265" s="87">
        <f t="shared" si="61"/>
        <v>8017.6083240067119</v>
      </c>
      <c r="M265" s="88">
        <f t="shared" si="65"/>
        <v>98383.905818904881</v>
      </c>
      <c r="N265" s="88">
        <f t="shared" si="66"/>
        <v>859114.90581890487</v>
      </c>
      <c r="O265" s="88">
        <f t="shared" si="67"/>
        <v>28713.733483252166</v>
      </c>
      <c r="P265" s="89">
        <f t="shared" si="62"/>
        <v>0.94277139301452384</v>
      </c>
      <c r="Q265" s="197">
        <v>22768.332379429237</v>
      </c>
      <c r="R265" s="89">
        <f t="shared" si="68"/>
        <v>3.1541622032082661E-2</v>
      </c>
      <c r="S265" s="89">
        <f t="shared" si="68"/>
        <v>2.0267754705729408E-2</v>
      </c>
      <c r="T265" s="91">
        <v>29920</v>
      </c>
      <c r="U265" s="193">
        <v>737470</v>
      </c>
      <c r="V265" s="193">
        <v>24920.420369682019</v>
      </c>
      <c r="W265" s="199"/>
      <c r="X265" s="88">
        <v>0</v>
      </c>
      <c r="Y265" s="88">
        <f t="shared" si="69"/>
        <v>0</v>
      </c>
      <c r="Z265" s="1"/>
      <c r="AA265" s="1"/>
    </row>
    <row r="266" spans="2:27" x14ac:dyDescent="0.25">
      <c r="B266" s="85">
        <v>4632</v>
      </c>
      <c r="C266" s="85" t="s">
        <v>282</v>
      </c>
      <c r="D266" s="1">
        <v>106513</v>
      </c>
      <c r="E266" s="85">
        <f t="shared" si="63"/>
        <v>37294.467787114845</v>
      </c>
      <c r="F266" s="86">
        <f t="shared" si="56"/>
        <v>1.2245066413220489</v>
      </c>
      <c r="G266" s="190">
        <f t="shared" si="57"/>
        <v>-4101.1159164233795</v>
      </c>
      <c r="H266" s="190">
        <f t="shared" si="58"/>
        <v>-11712.787057305171</v>
      </c>
      <c r="I266" s="190">
        <f t="shared" si="59"/>
        <v>0</v>
      </c>
      <c r="J266" s="87">
        <f t="shared" si="60"/>
        <v>0</v>
      </c>
      <c r="K266" s="190">
        <f t="shared" si="64"/>
        <v>-427.7778362571807</v>
      </c>
      <c r="L266" s="87">
        <f t="shared" si="61"/>
        <v>-1221.7335003505082</v>
      </c>
      <c r="M266" s="88">
        <f t="shared" si="65"/>
        <v>-12934.52055765568</v>
      </c>
      <c r="N266" s="88">
        <f t="shared" si="66"/>
        <v>93578.479442344324</v>
      </c>
      <c r="O266" s="88">
        <f t="shared" si="67"/>
        <v>32765.574034434288</v>
      </c>
      <c r="P266" s="89">
        <f t="shared" si="62"/>
        <v>1.0758073621245237</v>
      </c>
      <c r="Q266" s="197">
        <v>-2389.4826049977437</v>
      </c>
      <c r="R266" s="89">
        <f t="shared" si="68"/>
        <v>0.12495511290424791</v>
      </c>
      <c r="S266" s="89">
        <f t="shared" si="68"/>
        <v>0.13795354383066247</v>
      </c>
      <c r="T266" s="91">
        <v>2856</v>
      </c>
      <c r="U266" s="193">
        <v>94682</v>
      </c>
      <c r="V266" s="193">
        <v>32773.277950848045</v>
      </c>
      <c r="W266" s="199"/>
      <c r="X266" s="88">
        <v>0</v>
      </c>
      <c r="Y266" s="88">
        <f t="shared" si="69"/>
        <v>0</v>
      </c>
    </row>
    <row r="267" spans="2:27" x14ac:dyDescent="0.25">
      <c r="B267" s="85">
        <v>4633</v>
      </c>
      <c r="C267" s="85" t="s">
        <v>283</v>
      </c>
      <c r="D267" s="1">
        <v>12987</v>
      </c>
      <c r="E267" s="85">
        <f t="shared" si="63"/>
        <v>25315.78947368421</v>
      </c>
      <c r="F267" s="86">
        <f t="shared" si="56"/>
        <v>0.83120511379297224</v>
      </c>
      <c r="G267" s="190">
        <f t="shared" si="57"/>
        <v>3086.0910716350013</v>
      </c>
      <c r="H267" s="190">
        <f t="shared" si="58"/>
        <v>1583.1647197487557</v>
      </c>
      <c r="I267" s="190">
        <f t="shared" si="59"/>
        <v>734.14518102942907</v>
      </c>
      <c r="J267" s="87">
        <f t="shared" si="60"/>
        <v>376.61647786809715</v>
      </c>
      <c r="K267" s="190">
        <f t="shared" si="64"/>
        <v>306.36734477224837</v>
      </c>
      <c r="L267" s="87">
        <f t="shared" si="61"/>
        <v>157.1664478681634</v>
      </c>
      <c r="M267" s="88">
        <f t="shared" si="65"/>
        <v>1740.3311676169192</v>
      </c>
      <c r="N267" s="88">
        <f t="shared" si="66"/>
        <v>14727.33116761692</v>
      </c>
      <c r="O267" s="88">
        <f t="shared" si="67"/>
        <v>28708.247890091461</v>
      </c>
      <c r="P267" s="89">
        <f t="shared" si="62"/>
        <v>0.94259128197780873</v>
      </c>
      <c r="Q267" s="197">
        <v>356.01492849756687</v>
      </c>
      <c r="R267" s="89">
        <f t="shared" si="68"/>
        <v>-3.0965527533203998E-2</v>
      </c>
      <c r="S267" s="89">
        <f t="shared" si="68"/>
        <v>-5.1744044486683051E-2</v>
      </c>
      <c r="T267" s="91">
        <v>513</v>
      </c>
      <c r="U267" s="193">
        <v>13402</v>
      </c>
      <c r="V267" s="193">
        <v>26697.211155378485</v>
      </c>
      <c r="W267" s="199"/>
      <c r="X267" s="88">
        <v>0</v>
      </c>
      <c r="Y267" s="88">
        <f t="shared" si="69"/>
        <v>0</v>
      </c>
    </row>
    <row r="268" spans="2:27" x14ac:dyDescent="0.25">
      <c r="B268" s="85">
        <v>4634</v>
      </c>
      <c r="C268" s="85" t="s">
        <v>284</v>
      </c>
      <c r="D268" s="1">
        <v>55038</v>
      </c>
      <c r="E268" s="85">
        <f t="shared" si="63"/>
        <v>33275.695284159607</v>
      </c>
      <c r="F268" s="86">
        <f t="shared" si="56"/>
        <v>1.0925564108502972</v>
      </c>
      <c r="G268" s="190">
        <f t="shared" si="57"/>
        <v>-1689.8524146502364</v>
      </c>
      <c r="H268" s="190">
        <f t="shared" si="58"/>
        <v>-2795.0158938314912</v>
      </c>
      <c r="I268" s="190">
        <f t="shared" si="59"/>
        <v>0</v>
      </c>
      <c r="J268" s="87">
        <f t="shared" si="60"/>
        <v>0</v>
      </c>
      <c r="K268" s="190">
        <f t="shared" si="64"/>
        <v>-427.7778362571807</v>
      </c>
      <c r="L268" s="87">
        <f t="shared" si="61"/>
        <v>-707.54454116937688</v>
      </c>
      <c r="M268" s="88">
        <f t="shared" si="65"/>
        <v>-3502.560435000868</v>
      </c>
      <c r="N268" s="88">
        <f t="shared" si="66"/>
        <v>51535.439564999135</v>
      </c>
      <c r="O268" s="88">
        <f t="shared" si="67"/>
        <v>31158.065033252195</v>
      </c>
      <c r="P268" s="89">
        <f t="shared" si="62"/>
        <v>1.0230272699358232</v>
      </c>
      <c r="Q268" s="197">
        <v>1059.7535613913678</v>
      </c>
      <c r="R268" s="89">
        <f t="shared" si="68"/>
        <v>-1.3673590079030842E-2</v>
      </c>
      <c r="S268" s="89">
        <f t="shared" si="68"/>
        <v>-2.8581788536119541E-2</v>
      </c>
      <c r="T268" s="91">
        <v>1654</v>
      </c>
      <c r="U268" s="193">
        <v>55801</v>
      </c>
      <c r="V268" s="193">
        <v>34254.757519950894</v>
      </c>
      <c r="W268" s="199"/>
      <c r="X268" s="88">
        <v>0</v>
      </c>
      <c r="Y268" s="88">
        <f t="shared" si="69"/>
        <v>0</v>
      </c>
    </row>
    <row r="269" spans="2:27" x14ac:dyDescent="0.25">
      <c r="B269" s="85">
        <v>4635</v>
      </c>
      <c r="C269" s="85" t="s">
        <v>285</v>
      </c>
      <c r="D269" s="1">
        <v>77189</v>
      </c>
      <c r="E269" s="85">
        <f t="shared" si="63"/>
        <v>34644.973070017957</v>
      </c>
      <c r="F269" s="86">
        <f t="shared" si="56"/>
        <v>1.1375145465225696</v>
      </c>
      <c r="G269" s="190">
        <f t="shared" si="57"/>
        <v>-2511.4190861652464</v>
      </c>
      <c r="H269" s="190">
        <f t="shared" si="58"/>
        <v>-5595.4417239761688</v>
      </c>
      <c r="I269" s="190">
        <f t="shared" si="59"/>
        <v>0</v>
      </c>
      <c r="J269" s="87">
        <f t="shared" si="60"/>
        <v>0</v>
      </c>
      <c r="K269" s="190">
        <f t="shared" si="64"/>
        <v>-427.7778362571807</v>
      </c>
      <c r="L269" s="87">
        <f t="shared" si="61"/>
        <v>-953.08901918099855</v>
      </c>
      <c r="M269" s="88">
        <f t="shared" si="65"/>
        <v>-6548.5307431571673</v>
      </c>
      <c r="N269" s="88">
        <f t="shared" si="66"/>
        <v>70640.469256842829</v>
      </c>
      <c r="O269" s="88">
        <f t="shared" si="67"/>
        <v>31705.776147595527</v>
      </c>
      <c r="P269" s="89">
        <f t="shared" si="62"/>
        <v>1.0410105242047318</v>
      </c>
      <c r="Q269" s="197">
        <v>-1588.3355896130906</v>
      </c>
      <c r="R269" s="89">
        <f t="shared" si="68"/>
        <v>3.5190773150942128E-2</v>
      </c>
      <c r="S269" s="89">
        <f t="shared" si="68"/>
        <v>3.6120028782136812E-2</v>
      </c>
      <c r="T269" s="91">
        <v>2228</v>
      </c>
      <c r="U269" s="193">
        <v>74565</v>
      </c>
      <c r="V269" s="193">
        <v>33437.21973094171</v>
      </c>
      <c r="W269" s="199"/>
      <c r="X269" s="88">
        <v>0</v>
      </c>
      <c r="Y269" s="88">
        <f t="shared" si="69"/>
        <v>0</v>
      </c>
    </row>
    <row r="270" spans="2:27" x14ac:dyDescent="0.25">
      <c r="B270" s="85">
        <v>4636</v>
      </c>
      <c r="C270" s="85" t="s">
        <v>286</v>
      </c>
      <c r="D270" s="1">
        <v>22811</v>
      </c>
      <c r="E270" s="85">
        <f t="shared" si="63"/>
        <v>30173.280423280423</v>
      </c>
      <c r="F270" s="86">
        <f t="shared" si="56"/>
        <v>0.99069337789409817</v>
      </c>
      <c r="G270" s="190">
        <f t="shared" si="57"/>
        <v>171.59650187727382</v>
      </c>
      <c r="H270" s="190">
        <f t="shared" si="58"/>
        <v>129.72695541921902</v>
      </c>
      <c r="I270" s="190">
        <f t="shared" si="59"/>
        <v>0</v>
      </c>
      <c r="J270" s="87">
        <f t="shared" si="60"/>
        <v>0</v>
      </c>
      <c r="K270" s="190">
        <f t="shared" si="64"/>
        <v>-427.7778362571807</v>
      </c>
      <c r="L270" s="87">
        <f t="shared" si="61"/>
        <v>-323.40004421042863</v>
      </c>
      <c r="M270" s="88">
        <f t="shared" si="65"/>
        <v>-193.67308879120961</v>
      </c>
      <c r="N270" s="88">
        <f t="shared" si="66"/>
        <v>22617.326911208791</v>
      </c>
      <c r="O270" s="88">
        <f t="shared" si="67"/>
        <v>29917.099088900519</v>
      </c>
      <c r="P270" s="89">
        <f t="shared" si="62"/>
        <v>0.98228205675334346</v>
      </c>
      <c r="Q270" s="197">
        <v>28.989898677068794</v>
      </c>
      <c r="R270" s="89">
        <f t="shared" si="68"/>
        <v>0.10150176251871167</v>
      </c>
      <c r="S270" s="89">
        <f t="shared" si="68"/>
        <v>0.11898591747932613</v>
      </c>
      <c r="T270" s="91">
        <v>756</v>
      </c>
      <c r="U270" s="193">
        <v>20709</v>
      </c>
      <c r="V270" s="193">
        <v>26964.84375</v>
      </c>
      <c r="W270" s="199"/>
      <c r="X270" s="88">
        <v>0</v>
      </c>
      <c r="Y270" s="88">
        <f t="shared" si="69"/>
        <v>0</v>
      </c>
    </row>
    <row r="271" spans="2:27" x14ac:dyDescent="0.25">
      <c r="B271" s="85">
        <v>4637</v>
      </c>
      <c r="C271" s="85" t="s">
        <v>287</v>
      </c>
      <c r="D271" s="1">
        <v>35377</v>
      </c>
      <c r="E271" s="85">
        <f t="shared" si="63"/>
        <v>27899.842271293375</v>
      </c>
      <c r="F271" s="86">
        <f t="shared" si="56"/>
        <v>0.91604852355179078</v>
      </c>
      <c r="G271" s="190">
        <f t="shared" si="57"/>
        <v>1535.6593930695024</v>
      </c>
      <c r="H271" s="190">
        <f t="shared" si="58"/>
        <v>1947.216110412129</v>
      </c>
      <c r="I271" s="190">
        <f t="shared" si="59"/>
        <v>0</v>
      </c>
      <c r="J271" s="87">
        <f t="shared" si="60"/>
        <v>0</v>
      </c>
      <c r="K271" s="190">
        <f t="shared" si="64"/>
        <v>-427.7778362571807</v>
      </c>
      <c r="L271" s="87">
        <f t="shared" si="61"/>
        <v>-542.42229637410514</v>
      </c>
      <c r="M271" s="88">
        <f t="shared" si="65"/>
        <v>1404.7938140380238</v>
      </c>
      <c r="N271" s="88">
        <f t="shared" si="66"/>
        <v>36781.793814038021</v>
      </c>
      <c r="O271" s="88">
        <f t="shared" si="67"/>
        <v>29007.723828105696</v>
      </c>
      <c r="P271" s="89">
        <f t="shared" si="62"/>
        <v>0.95242411501642044</v>
      </c>
      <c r="Q271" s="197">
        <v>353.73755492397004</v>
      </c>
      <c r="R271" s="89">
        <f t="shared" si="68"/>
        <v>-3.3494522306914735E-2</v>
      </c>
      <c r="S271" s="89">
        <f t="shared" si="68"/>
        <v>-1.6725499823280685E-2</v>
      </c>
      <c r="T271" s="91">
        <v>1268</v>
      </c>
      <c r="U271" s="193">
        <v>36603</v>
      </c>
      <c r="V271" s="193">
        <v>28374.41860465116</v>
      </c>
      <c r="W271" s="199"/>
      <c r="X271" s="88">
        <v>0</v>
      </c>
      <c r="Y271" s="88">
        <f t="shared" si="69"/>
        <v>0</v>
      </c>
    </row>
    <row r="272" spans="2:27" x14ac:dyDescent="0.25">
      <c r="B272" s="85">
        <v>4638</v>
      </c>
      <c r="C272" s="85" t="s">
        <v>288</v>
      </c>
      <c r="D272" s="1">
        <v>116164</v>
      </c>
      <c r="E272" s="85">
        <f t="shared" si="63"/>
        <v>29416.054697391744</v>
      </c>
      <c r="F272" s="86">
        <f t="shared" si="56"/>
        <v>0.9658310327435139</v>
      </c>
      <c r="G272" s="190">
        <f t="shared" si="57"/>
        <v>625.93193741048083</v>
      </c>
      <c r="H272" s="190">
        <f t="shared" si="58"/>
        <v>2471.8052208339886</v>
      </c>
      <c r="I272" s="190">
        <f t="shared" si="59"/>
        <v>0</v>
      </c>
      <c r="J272" s="87">
        <f t="shared" si="60"/>
        <v>0</v>
      </c>
      <c r="K272" s="190">
        <f t="shared" si="64"/>
        <v>-427.7778362571807</v>
      </c>
      <c r="L272" s="87">
        <f t="shared" si="61"/>
        <v>-1689.2946753796066</v>
      </c>
      <c r="M272" s="88">
        <f t="shared" si="65"/>
        <v>782.51054545438205</v>
      </c>
      <c r="N272" s="88">
        <f t="shared" si="66"/>
        <v>116946.51054545438</v>
      </c>
      <c r="O272" s="88">
        <f t="shared" si="67"/>
        <v>29614.208798545042</v>
      </c>
      <c r="P272" s="89">
        <f t="shared" si="62"/>
        <v>0.97233711869310957</v>
      </c>
      <c r="Q272" s="197">
        <v>2226.4943252324592</v>
      </c>
      <c r="R272" s="92">
        <f t="shared" si="68"/>
        <v>2.1976668484859147E-2</v>
      </c>
      <c r="S272" s="92">
        <f t="shared" si="68"/>
        <v>2.6117369091533695E-2</v>
      </c>
      <c r="T272" s="91">
        <v>3949</v>
      </c>
      <c r="U272" s="193">
        <v>113666</v>
      </c>
      <c r="V272" s="193">
        <v>28667.33921815889</v>
      </c>
      <c r="W272" s="199"/>
      <c r="X272" s="88">
        <v>0</v>
      </c>
      <c r="Y272" s="88">
        <f t="shared" si="69"/>
        <v>0</v>
      </c>
      <c r="Z272" s="1"/>
    </row>
    <row r="273" spans="2:28" x14ac:dyDescent="0.25">
      <c r="B273" s="85">
        <v>4639</v>
      </c>
      <c r="C273" s="85" t="s">
        <v>289</v>
      </c>
      <c r="D273" s="1">
        <v>78306</v>
      </c>
      <c r="E273" s="85">
        <f t="shared" si="63"/>
        <v>30576.33736821554</v>
      </c>
      <c r="F273" s="86">
        <f t="shared" si="56"/>
        <v>1.0039271344051521</v>
      </c>
      <c r="G273" s="190">
        <f t="shared" si="57"/>
        <v>-70.237665083796301</v>
      </c>
      <c r="H273" s="190">
        <f t="shared" si="58"/>
        <v>-179.87866027960234</v>
      </c>
      <c r="I273" s="190">
        <f t="shared" si="59"/>
        <v>0</v>
      </c>
      <c r="J273" s="87">
        <f t="shared" si="60"/>
        <v>0</v>
      </c>
      <c r="K273" s="190">
        <f t="shared" si="64"/>
        <v>-427.7778362571807</v>
      </c>
      <c r="L273" s="87">
        <f t="shared" si="61"/>
        <v>-1095.5390386546399</v>
      </c>
      <c r="M273" s="88">
        <f t="shared" si="65"/>
        <v>-1275.4176989342423</v>
      </c>
      <c r="N273" s="88">
        <f t="shared" si="66"/>
        <v>77030.582301065762</v>
      </c>
      <c r="O273" s="88">
        <f t="shared" si="67"/>
        <v>30078.321866874565</v>
      </c>
      <c r="P273" s="89">
        <f t="shared" si="62"/>
        <v>0.98757555935776509</v>
      </c>
      <c r="Q273" s="197">
        <v>1010.2409133756255</v>
      </c>
      <c r="R273" s="92">
        <f t="shared" si="68"/>
        <v>-1.2073729230536316E-2</v>
      </c>
      <c r="S273" s="92">
        <f t="shared" si="68"/>
        <v>-1.2459487243331924E-2</v>
      </c>
      <c r="T273" s="91">
        <v>2561</v>
      </c>
      <c r="U273" s="193">
        <v>79263</v>
      </c>
      <c r="V273" s="193">
        <v>30962.109375</v>
      </c>
      <c r="W273" s="199"/>
      <c r="X273" s="88">
        <v>0</v>
      </c>
      <c r="Y273" s="88">
        <f t="shared" si="69"/>
        <v>0</v>
      </c>
      <c r="Z273" s="1"/>
    </row>
    <row r="274" spans="2:28" x14ac:dyDescent="0.25">
      <c r="B274" s="85">
        <v>4640</v>
      </c>
      <c r="C274" s="85" t="s">
        <v>290</v>
      </c>
      <c r="D274" s="1">
        <v>309284</v>
      </c>
      <c r="E274" s="85">
        <f t="shared" si="63"/>
        <v>25355.304148221021</v>
      </c>
      <c r="F274" s="86">
        <f t="shared" si="56"/>
        <v>0.8325025175171975</v>
      </c>
      <c r="G274" s="190">
        <f t="shared" si="57"/>
        <v>3062.3822669129149</v>
      </c>
      <c r="H274" s="190">
        <f t="shared" si="58"/>
        <v>37354.938891803737</v>
      </c>
      <c r="I274" s="190">
        <f t="shared" si="59"/>
        <v>720.31504494154524</v>
      </c>
      <c r="J274" s="87">
        <f t="shared" si="60"/>
        <v>8786.402918196969</v>
      </c>
      <c r="K274" s="190">
        <f t="shared" si="64"/>
        <v>292.53720868436454</v>
      </c>
      <c r="L274" s="87">
        <f t="shared" si="61"/>
        <v>3568.3688715318785</v>
      </c>
      <c r="M274" s="88">
        <f t="shared" si="65"/>
        <v>40923.307763335615</v>
      </c>
      <c r="N274" s="88">
        <f t="shared" si="66"/>
        <v>350207.30776333564</v>
      </c>
      <c r="O274" s="88">
        <f t="shared" si="67"/>
        <v>28710.2236238183</v>
      </c>
      <c r="P274" s="89">
        <f t="shared" si="62"/>
        <v>0.94265615216401999</v>
      </c>
      <c r="Q274" s="197">
        <v>7670.6216331643664</v>
      </c>
      <c r="R274" s="92">
        <f t="shared" si="68"/>
        <v>4.8001138527639792E-2</v>
      </c>
      <c r="S274" s="92">
        <f t="shared" si="68"/>
        <v>3.9323640987773328E-2</v>
      </c>
      <c r="T274" s="91">
        <v>12198</v>
      </c>
      <c r="U274" s="193">
        <v>295118</v>
      </c>
      <c r="V274" s="193">
        <v>24395.965941969083</v>
      </c>
      <c r="W274" s="199"/>
      <c r="X274" s="88">
        <v>0</v>
      </c>
      <c r="Y274" s="88">
        <f t="shared" si="69"/>
        <v>0</v>
      </c>
      <c r="Z274" s="1"/>
      <c r="AA274" s="1"/>
    </row>
    <row r="275" spans="2:28" x14ac:dyDescent="0.25">
      <c r="B275" s="85">
        <v>4641</v>
      </c>
      <c r="C275" s="85" t="s">
        <v>291</v>
      </c>
      <c r="D275" s="1">
        <v>80643</v>
      </c>
      <c r="E275" s="85">
        <f t="shared" si="63"/>
        <v>45432.676056338023</v>
      </c>
      <c r="F275" s="86">
        <f t="shared" si="56"/>
        <v>1.4917122261023412</v>
      </c>
      <c r="G275" s="190">
        <f t="shared" si="57"/>
        <v>-8984.0408779572863</v>
      </c>
      <c r="H275" s="190">
        <f t="shared" si="58"/>
        <v>-15946.672558374183</v>
      </c>
      <c r="I275" s="190">
        <f t="shared" si="59"/>
        <v>0</v>
      </c>
      <c r="J275" s="87">
        <f t="shared" si="60"/>
        <v>0</v>
      </c>
      <c r="K275" s="190">
        <f t="shared" si="64"/>
        <v>-427.7778362571807</v>
      </c>
      <c r="L275" s="87">
        <f t="shared" si="61"/>
        <v>-759.30565935649577</v>
      </c>
      <c r="M275" s="88">
        <f t="shared" si="65"/>
        <v>-16705.978217730677</v>
      </c>
      <c r="N275" s="88">
        <f t="shared" si="66"/>
        <v>63937.021782269323</v>
      </c>
      <c r="O275" s="88">
        <f t="shared" si="67"/>
        <v>36020.857342123563</v>
      </c>
      <c r="P275" s="89">
        <f t="shared" si="62"/>
        <v>1.1826895960366408</v>
      </c>
      <c r="Q275" s="197">
        <v>385.37205046534655</v>
      </c>
      <c r="R275" s="92">
        <f t="shared" si="68"/>
        <v>1.2098545413471554E-2</v>
      </c>
      <c r="S275" s="92">
        <f t="shared" si="68"/>
        <v>6.966778140952464E-3</v>
      </c>
      <c r="T275" s="91">
        <v>1775</v>
      </c>
      <c r="U275" s="193">
        <v>79679</v>
      </c>
      <c r="V275" s="193">
        <v>45118.346545866363</v>
      </c>
      <c r="W275" s="199"/>
      <c r="X275" s="88">
        <v>0</v>
      </c>
      <c r="Y275" s="88">
        <f t="shared" si="69"/>
        <v>0</v>
      </c>
    </row>
    <row r="276" spans="2:28" x14ac:dyDescent="0.25">
      <c r="B276" s="85">
        <v>4642</v>
      </c>
      <c r="C276" s="85" t="s">
        <v>292</v>
      </c>
      <c r="D276" s="1">
        <v>67046</v>
      </c>
      <c r="E276" s="85">
        <f t="shared" si="63"/>
        <v>31491.780178487552</v>
      </c>
      <c r="F276" s="86">
        <f t="shared" si="56"/>
        <v>1.0339842948217406</v>
      </c>
      <c r="G276" s="190">
        <f t="shared" si="57"/>
        <v>-619.50335124700359</v>
      </c>
      <c r="H276" s="190">
        <f t="shared" si="58"/>
        <v>-1318.9226348048708</v>
      </c>
      <c r="I276" s="190">
        <f t="shared" si="59"/>
        <v>0</v>
      </c>
      <c r="J276" s="87">
        <f t="shared" si="60"/>
        <v>0</v>
      </c>
      <c r="K276" s="190">
        <f t="shared" si="64"/>
        <v>-427.7778362571807</v>
      </c>
      <c r="L276" s="87">
        <f t="shared" si="61"/>
        <v>-910.7390133915377</v>
      </c>
      <c r="M276" s="88">
        <f t="shared" si="65"/>
        <v>-2229.6616481964084</v>
      </c>
      <c r="N276" s="88">
        <f t="shared" si="66"/>
        <v>64816.338351803592</v>
      </c>
      <c r="O276" s="88">
        <f t="shared" si="67"/>
        <v>30444.498990983371</v>
      </c>
      <c r="P276" s="89">
        <f t="shared" si="62"/>
        <v>0.99959842352440043</v>
      </c>
      <c r="Q276" s="197">
        <v>773.30382841729897</v>
      </c>
      <c r="R276" s="92">
        <f t="shared" si="68"/>
        <v>-1.1995284409077513E-2</v>
      </c>
      <c r="S276" s="92">
        <f t="shared" si="68"/>
        <v>-1.756412263692678E-2</v>
      </c>
      <c r="T276" s="91">
        <v>2129</v>
      </c>
      <c r="U276" s="193">
        <v>67860</v>
      </c>
      <c r="V276" s="193">
        <v>32054.794520547945</v>
      </c>
      <c r="W276" s="199"/>
      <c r="X276" s="88">
        <v>0</v>
      </c>
      <c r="Y276" s="88">
        <f t="shared" si="69"/>
        <v>0</v>
      </c>
    </row>
    <row r="277" spans="2:28" x14ac:dyDescent="0.25">
      <c r="B277" s="85">
        <v>4643</v>
      </c>
      <c r="C277" s="85" t="s">
        <v>293</v>
      </c>
      <c r="D277" s="1">
        <v>157093</v>
      </c>
      <c r="E277" s="85">
        <f t="shared" si="63"/>
        <v>30373.743232791956</v>
      </c>
      <c r="F277" s="86">
        <f t="shared" si="56"/>
        <v>0.99727526674115552</v>
      </c>
      <c r="G277" s="190">
        <f t="shared" si="57"/>
        <v>51.318816170353962</v>
      </c>
      <c r="H277" s="190">
        <f t="shared" si="58"/>
        <v>265.42091723307072</v>
      </c>
      <c r="I277" s="190">
        <f t="shared" si="59"/>
        <v>0</v>
      </c>
      <c r="J277" s="87">
        <f t="shared" si="60"/>
        <v>0</v>
      </c>
      <c r="K277" s="190">
        <f t="shared" si="64"/>
        <v>-427.7778362571807</v>
      </c>
      <c r="L277" s="87">
        <f t="shared" si="61"/>
        <v>-2212.4669691221384</v>
      </c>
      <c r="M277" s="88">
        <f t="shared" si="65"/>
        <v>-1947.0460518890677</v>
      </c>
      <c r="N277" s="88">
        <f t="shared" si="66"/>
        <v>155145.95394811092</v>
      </c>
      <c r="O277" s="88">
        <f t="shared" si="67"/>
        <v>29997.28421270513</v>
      </c>
      <c r="P277" s="89">
        <f t="shared" si="62"/>
        <v>0.98491481229216638</v>
      </c>
      <c r="Q277" s="197">
        <v>6030.4134338066087</v>
      </c>
      <c r="R277" s="92">
        <f t="shared" si="68"/>
        <v>-3.7266966551043675E-2</v>
      </c>
      <c r="S277" s="92">
        <f t="shared" si="68"/>
        <v>-3.131038165731459E-2</v>
      </c>
      <c r="T277" s="91">
        <v>5172</v>
      </c>
      <c r="U277" s="193">
        <v>163174</v>
      </c>
      <c r="V277" s="193">
        <v>31355.495772482704</v>
      </c>
      <c r="W277" s="199"/>
      <c r="X277" s="88">
        <v>0</v>
      </c>
      <c r="Y277" s="88">
        <f t="shared" si="69"/>
        <v>0</v>
      </c>
    </row>
    <row r="278" spans="2:28" x14ac:dyDescent="0.25">
      <c r="B278" s="85">
        <v>4644</v>
      </c>
      <c r="C278" s="85" t="s">
        <v>294</v>
      </c>
      <c r="D278" s="1">
        <v>147027</v>
      </c>
      <c r="E278" s="85">
        <f t="shared" si="63"/>
        <v>27730.479064503961</v>
      </c>
      <c r="F278" s="86">
        <f t="shared" si="56"/>
        <v>0.91048774245436248</v>
      </c>
      <c r="G278" s="190">
        <f t="shared" si="57"/>
        <v>1637.2773171431509</v>
      </c>
      <c r="H278" s="190">
        <f t="shared" si="58"/>
        <v>8680.8443354929859</v>
      </c>
      <c r="I278" s="190">
        <f t="shared" si="59"/>
        <v>0</v>
      </c>
      <c r="J278" s="87">
        <f t="shared" si="60"/>
        <v>0</v>
      </c>
      <c r="K278" s="190">
        <f t="shared" si="64"/>
        <v>-427.7778362571807</v>
      </c>
      <c r="L278" s="87">
        <f t="shared" si="61"/>
        <v>-2268.0780878355722</v>
      </c>
      <c r="M278" s="88">
        <f t="shared" si="65"/>
        <v>6412.7662476574133</v>
      </c>
      <c r="N278" s="88">
        <f t="shared" si="66"/>
        <v>153439.76624765742</v>
      </c>
      <c r="O278" s="88">
        <f t="shared" si="67"/>
        <v>28939.978545389931</v>
      </c>
      <c r="P278" s="89">
        <f t="shared" si="62"/>
        <v>0.95019980257744907</v>
      </c>
      <c r="Q278" s="197">
        <v>9058.9556121505429</v>
      </c>
      <c r="R278" s="92">
        <f t="shared" si="68"/>
        <v>-2.5019893899204244E-2</v>
      </c>
      <c r="S278" s="92">
        <f t="shared" si="68"/>
        <v>-3.5317684533237491E-2</v>
      </c>
      <c r="T278" s="91">
        <v>5302</v>
      </c>
      <c r="U278" s="193">
        <v>150800</v>
      </c>
      <c r="V278" s="193">
        <v>28745.711017918413</v>
      </c>
      <c r="W278" s="199"/>
      <c r="X278" s="88">
        <v>0</v>
      </c>
      <c r="Y278" s="88">
        <f t="shared" si="69"/>
        <v>0</v>
      </c>
    </row>
    <row r="279" spans="2:28" x14ac:dyDescent="0.25">
      <c r="B279" s="85">
        <v>4645</v>
      </c>
      <c r="C279" s="85" t="s">
        <v>295</v>
      </c>
      <c r="D279" s="1">
        <v>77486</v>
      </c>
      <c r="E279" s="85">
        <f t="shared" si="63"/>
        <v>26275.347575449305</v>
      </c>
      <c r="F279" s="86">
        <f t="shared" si="56"/>
        <v>0.86271073213435234</v>
      </c>
      <c r="G279" s="190">
        <f t="shared" si="57"/>
        <v>2510.3562105759447</v>
      </c>
      <c r="H279" s="190">
        <f t="shared" si="58"/>
        <v>7403.0404649884604</v>
      </c>
      <c r="I279" s="190">
        <f t="shared" si="59"/>
        <v>398.29984541164595</v>
      </c>
      <c r="J279" s="87">
        <f t="shared" si="60"/>
        <v>1174.5862441189438</v>
      </c>
      <c r="K279" s="190">
        <f t="shared" si="64"/>
        <v>-29.477990845534748</v>
      </c>
      <c r="L279" s="87">
        <f t="shared" si="61"/>
        <v>-86.930595003481969</v>
      </c>
      <c r="M279" s="88">
        <f t="shared" si="65"/>
        <v>7316.1098699849781</v>
      </c>
      <c r="N279" s="88">
        <f t="shared" si="66"/>
        <v>84802.109869984983</v>
      </c>
      <c r="O279" s="88">
        <f t="shared" si="67"/>
        <v>28756.225795179715</v>
      </c>
      <c r="P279" s="89">
        <f t="shared" si="62"/>
        <v>0.94416656289487766</v>
      </c>
      <c r="Q279" s="197">
        <v>3179.7375714216814</v>
      </c>
      <c r="R279" s="92">
        <f t="shared" si="68"/>
        <v>-3.8766421456128818E-2</v>
      </c>
      <c r="S279" s="92">
        <f t="shared" si="68"/>
        <v>-3.8114516689398484E-2</v>
      </c>
      <c r="T279" s="91">
        <v>2949</v>
      </c>
      <c r="U279" s="193">
        <v>80611</v>
      </c>
      <c r="V279" s="193">
        <v>27316.502880379532</v>
      </c>
      <c r="W279" s="199"/>
      <c r="X279" s="88">
        <v>0</v>
      </c>
      <c r="Y279" s="88">
        <f t="shared" si="69"/>
        <v>0</v>
      </c>
    </row>
    <row r="280" spans="2:28" x14ac:dyDescent="0.25">
      <c r="B280" s="85">
        <v>4646</v>
      </c>
      <c r="C280" s="85" t="s">
        <v>296</v>
      </c>
      <c r="D280" s="1">
        <v>75530</v>
      </c>
      <c r="E280" s="85">
        <f t="shared" si="63"/>
        <v>25928.595949193274</v>
      </c>
      <c r="F280" s="86">
        <f t="shared" si="56"/>
        <v>0.85132567439164797</v>
      </c>
      <c r="G280" s="190">
        <f t="shared" si="57"/>
        <v>2718.4071863295635</v>
      </c>
      <c r="H280" s="190">
        <f t="shared" si="58"/>
        <v>7918.7201337780189</v>
      </c>
      <c r="I280" s="190">
        <f t="shared" si="59"/>
        <v>519.66291460125683</v>
      </c>
      <c r="J280" s="87">
        <f t="shared" si="60"/>
        <v>1513.7780702334612</v>
      </c>
      <c r="K280" s="190">
        <f t="shared" si="64"/>
        <v>91.885078344076135</v>
      </c>
      <c r="L280" s="87">
        <f t="shared" si="61"/>
        <v>267.66123321629379</v>
      </c>
      <c r="M280" s="88">
        <f t="shared" si="65"/>
        <v>8186.3813669943129</v>
      </c>
      <c r="N280" s="88">
        <f t="shared" si="66"/>
        <v>83716.381366994319</v>
      </c>
      <c r="O280" s="88">
        <f t="shared" si="67"/>
        <v>28738.888213866914</v>
      </c>
      <c r="P280" s="89">
        <f t="shared" si="62"/>
        <v>0.9435973100077425</v>
      </c>
      <c r="Q280" s="197">
        <v>996.37073433413116</v>
      </c>
      <c r="R280" s="92">
        <f t="shared" si="68"/>
        <v>-0.17682960056672661</v>
      </c>
      <c r="S280" s="92">
        <f t="shared" si="68"/>
        <v>-0.18022062177963397</v>
      </c>
      <c r="T280" s="91">
        <v>2913</v>
      </c>
      <c r="U280" s="193">
        <v>91755</v>
      </c>
      <c r="V280" s="193">
        <v>31628.748707342296</v>
      </c>
      <c r="W280" s="199"/>
      <c r="X280" s="88">
        <v>0</v>
      </c>
      <c r="Y280" s="88">
        <f t="shared" si="69"/>
        <v>0</v>
      </c>
    </row>
    <row r="281" spans="2:28" x14ac:dyDescent="0.25">
      <c r="B281" s="85">
        <v>4647</v>
      </c>
      <c r="C281" s="85" t="s">
        <v>297</v>
      </c>
      <c r="D281" s="1">
        <v>625974</v>
      </c>
      <c r="E281" s="85">
        <f t="shared" si="63"/>
        <v>28177.987846049968</v>
      </c>
      <c r="F281" s="86">
        <f t="shared" si="56"/>
        <v>0.9251810068329025</v>
      </c>
      <c r="G281" s="190">
        <f t="shared" si="57"/>
        <v>1368.7720482155469</v>
      </c>
      <c r="H281" s="190">
        <f t="shared" si="58"/>
        <v>30407.271051108375</v>
      </c>
      <c r="I281" s="190">
        <f t="shared" si="59"/>
        <v>0</v>
      </c>
      <c r="J281" s="87">
        <f t="shared" si="60"/>
        <v>0</v>
      </c>
      <c r="K281" s="190">
        <f t="shared" si="64"/>
        <v>-427.7778362571807</v>
      </c>
      <c r="L281" s="87">
        <f t="shared" si="61"/>
        <v>-9503.0846324532686</v>
      </c>
      <c r="M281" s="88">
        <f t="shared" si="65"/>
        <v>20904.186418655107</v>
      </c>
      <c r="N281" s="88">
        <f t="shared" si="66"/>
        <v>646878.1864186551</v>
      </c>
      <c r="O281" s="88">
        <f t="shared" si="67"/>
        <v>29118.982058008332</v>
      </c>
      <c r="P281" s="89">
        <f t="shared" si="62"/>
        <v>0.95607710832886506</v>
      </c>
      <c r="Q281" s="197">
        <v>4895.373014697132</v>
      </c>
      <c r="R281" s="92">
        <f t="shared" si="68"/>
        <v>9.2741535735872108E-4</v>
      </c>
      <c r="S281" s="92">
        <f t="shared" si="68"/>
        <v>-3.5331659669886671E-3</v>
      </c>
      <c r="T281" s="91">
        <v>22215</v>
      </c>
      <c r="U281" s="193">
        <v>625394</v>
      </c>
      <c r="V281" s="193">
        <v>28277.898354132754</v>
      </c>
      <c r="W281" s="199"/>
      <c r="X281" s="88">
        <v>0</v>
      </c>
      <c r="Y281" s="88">
        <f t="shared" si="69"/>
        <v>0</v>
      </c>
      <c r="Z281" s="1"/>
      <c r="AA281" s="1"/>
    </row>
    <row r="282" spans="2:28" x14ac:dyDescent="0.25">
      <c r="B282" s="85">
        <v>4648</v>
      </c>
      <c r="C282" s="85" t="s">
        <v>298</v>
      </c>
      <c r="D282" s="1">
        <v>104669</v>
      </c>
      <c r="E282" s="85">
        <f t="shared" si="63"/>
        <v>30060.022975301548</v>
      </c>
      <c r="F282" s="86">
        <f t="shared" si="56"/>
        <v>0.98697474332285395</v>
      </c>
      <c r="G282" s="190">
        <f t="shared" si="57"/>
        <v>239.55097066459857</v>
      </c>
      <c r="H282" s="190">
        <f t="shared" si="58"/>
        <v>834.11647985413219</v>
      </c>
      <c r="I282" s="190">
        <f t="shared" si="59"/>
        <v>0</v>
      </c>
      <c r="J282" s="87">
        <f t="shared" si="60"/>
        <v>0</v>
      </c>
      <c r="K282" s="190">
        <f t="shared" si="64"/>
        <v>-427.7778362571807</v>
      </c>
      <c r="L282" s="87">
        <f t="shared" si="61"/>
        <v>-1489.5224258475032</v>
      </c>
      <c r="M282" s="88">
        <f t="shared" si="65"/>
        <v>-655.40594599337101</v>
      </c>
      <c r="N282" s="88">
        <f t="shared" si="66"/>
        <v>104013.59405400662</v>
      </c>
      <c r="O282" s="88">
        <f t="shared" si="67"/>
        <v>29871.796109708968</v>
      </c>
      <c r="P282" s="89">
        <f t="shared" si="62"/>
        <v>0.98079460292484577</v>
      </c>
      <c r="Q282" s="197">
        <v>1456.3651153353871</v>
      </c>
      <c r="R282" s="92">
        <f t="shared" si="68"/>
        <v>4.5905570821883589E-2</v>
      </c>
      <c r="S282" s="92">
        <f t="shared" si="68"/>
        <v>5.7620193815006319E-2</v>
      </c>
      <c r="T282" s="91">
        <v>3482</v>
      </c>
      <c r="U282" s="193">
        <v>100075</v>
      </c>
      <c r="V282" s="193">
        <v>28422.323203635329</v>
      </c>
      <c r="W282" s="199"/>
      <c r="X282" s="88">
        <v>0</v>
      </c>
      <c r="Y282" s="88">
        <f t="shared" si="69"/>
        <v>0</v>
      </c>
    </row>
    <row r="283" spans="2:28" x14ac:dyDescent="0.25">
      <c r="B283" s="85">
        <v>4649</v>
      </c>
      <c r="C283" s="85" t="s">
        <v>299</v>
      </c>
      <c r="D283" s="1">
        <v>237503</v>
      </c>
      <c r="E283" s="85">
        <f t="shared" si="63"/>
        <v>24887.666352300115</v>
      </c>
      <c r="F283" s="86">
        <f t="shared" si="56"/>
        <v>0.81714834782889334</v>
      </c>
      <c r="G283" s="190">
        <f t="shared" si="57"/>
        <v>3342.9649444654583</v>
      </c>
      <c r="H283" s="190">
        <f t="shared" si="58"/>
        <v>31901.914465033871</v>
      </c>
      <c r="I283" s="190">
        <f t="shared" si="59"/>
        <v>883.98827351386217</v>
      </c>
      <c r="J283" s="87">
        <f t="shared" si="60"/>
        <v>8435.9000941427876</v>
      </c>
      <c r="K283" s="190">
        <f t="shared" si="64"/>
        <v>456.21043725668147</v>
      </c>
      <c r="L283" s="87">
        <f t="shared" si="61"/>
        <v>4353.6162027405107</v>
      </c>
      <c r="M283" s="88">
        <f t="shared" si="65"/>
        <v>36255.530667774379</v>
      </c>
      <c r="N283" s="88">
        <f t="shared" si="66"/>
        <v>273758.53066777438</v>
      </c>
      <c r="O283" s="88">
        <f t="shared" si="67"/>
        <v>28686.841734022255</v>
      </c>
      <c r="P283" s="89">
        <f t="shared" si="62"/>
        <v>0.94188844367960478</v>
      </c>
      <c r="Q283" s="197">
        <v>7924.3048979576233</v>
      </c>
      <c r="R283" s="92">
        <f t="shared" si="68"/>
        <v>3.245116024309027E-2</v>
      </c>
      <c r="S283" s="92">
        <f t="shared" si="68"/>
        <v>3.0720130319178595E-2</v>
      </c>
      <c r="T283" s="91">
        <v>9543</v>
      </c>
      <c r="U283" s="193">
        <v>230038</v>
      </c>
      <c r="V283" s="193">
        <v>24145.901123123753</v>
      </c>
      <c r="W283" s="199"/>
      <c r="X283" s="88">
        <v>0</v>
      </c>
      <c r="Y283" s="88">
        <f t="shared" si="69"/>
        <v>0</v>
      </c>
      <c r="Z283" s="1"/>
      <c r="AA283" s="1"/>
    </row>
    <row r="284" spans="2:28" x14ac:dyDescent="0.25">
      <c r="B284" s="85">
        <v>4650</v>
      </c>
      <c r="C284" s="85" t="s">
        <v>300</v>
      </c>
      <c r="D284" s="1">
        <v>144547</v>
      </c>
      <c r="E284" s="85">
        <f t="shared" si="63"/>
        <v>24532.756279701287</v>
      </c>
      <c r="F284" s="86">
        <f t="shared" si="56"/>
        <v>0.80549542001530738</v>
      </c>
      <c r="G284" s="190">
        <f t="shared" si="57"/>
        <v>3555.9109880247552</v>
      </c>
      <c r="H284" s="190">
        <f t="shared" si="58"/>
        <v>20951.427541441859</v>
      </c>
      <c r="I284" s="190">
        <f t="shared" si="59"/>
        <v>1008.2067989234521</v>
      </c>
      <c r="J284" s="87">
        <f t="shared" si="60"/>
        <v>5940.3544592569797</v>
      </c>
      <c r="K284" s="190">
        <f t="shared" si="64"/>
        <v>580.42896266627145</v>
      </c>
      <c r="L284" s="87">
        <f t="shared" si="61"/>
        <v>3419.8874480296713</v>
      </c>
      <c r="M284" s="88">
        <f t="shared" si="65"/>
        <v>24371.314989471532</v>
      </c>
      <c r="N284" s="88">
        <f t="shared" si="66"/>
        <v>168918.31498947152</v>
      </c>
      <c r="O284" s="88">
        <f t="shared" si="67"/>
        <v>28669.096230392312</v>
      </c>
      <c r="P284" s="89">
        <f t="shared" si="62"/>
        <v>0.94130579728892538</v>
      </c>
      <c r="Q284" s="197">
        <v>4719.8890033287717</v>
      </c>
      <c r="R284" s="92">
        <f t="shared" si="68"/>
        <v>7.6850646653188958E-4</v>
      </c>
      <c r="S284" s="92">
        <f t="shared" si="68"/>
        <v>-2.1189790409243277E-3</v>
      </c>
      <c r="T284" s="91">
        <v>5892</v>
      </c>
      <c r="U284" s="193">
        <v>144436</v>
      </c>
      <c r="V284" s="193">
        <v>24584.851063829788</v>
      </c>
      <c r="W284" s="199"/>
      <c r="X284" s="88">
        <v>0</v>
      </c>
      <c r="Y284" s="88">
        <f t="shared" si="69"/>
        <v>0</v>
      </c>
    </row>
    <row r="285" spans="2:28" x14ac:dyDescent="0.25">
      <c r="B285" s="85">
        <v>4651</v>
      </c>
      <c r="C285" s="85" t="s">
        <v>301</v>
      </c>
      <c r="D285" s="1">
        <v>181825</v>
      </c>
      <c r="E285" s="85">
        <f t="shared" si="63"/>
        <v>25100.082827167309</v>
      </c>
      <c r="F285" s="86">
        <f t="shared" si="56"/>
        <v>0.8241227169413804</v>
      </c>
      <c r="G285" s="190">
        <f t="shared" si="57"/>
        <v>3215.5150595451419</v>
      </c>
      <c r="H285" s="190">
        <f t="shared" si="58"/>
        <v>23293.191091345008</v>
      </c>
      <c r="I285" s="190">
        <f t="shared" si="59"/>
        <v>809.6425073103444</v>
      </c>
      <c r="J285" s="87">
        <f t="shared" si="60"/>
        <v>5865.0503229561346</v>
      </c>
      <c r="K285" s="190">
        <f t="shared" si="64"/>
        <v>381.8646710531637</v>
      </c>
      <c r="L285" s="87">
        <f t="shared" si="61"/>
        <v>2766.2276771091183</v>
      </c>
      <c r="M285" s="88">
        <f t="shared" si="65"/>
        <v>26059.418768454125</v>
      </c>
      <c r="N285" s="88">
        <f t="shared" si="66"/>
        <v>207884.41876845411</v>
      </c>
      <c r="O285" s="88">
        <f t="shared" si="67"/>
        <v>28697.462557765615</v>
      </c>
      <c r="P285" s="89">
        <f t="shared" si="62"/>
        <v>0.94223716213522912</v>
      </c>
      <c r="Q285" s="197">
        <v>3229.9657739500399</v>
      </c>
      <c r="R285" s="92">
        <f t="shared" si="68"/>
        <v>-3.1697172710182825E-2</v>
      </c>
      <c r="S285" s="92">
        <f t="shared" si="68"/>
        <v>-3.6642949161000617E-2</v>
      </c>
      <c r="T285" s="91">
        <v>7244</v>
      </c>
      <c r="U285" s="193">
        <v>187777</v>
      </c>
      <c r="V285" s="193">
        <v>26054.807825724991</v>
      </c>
      <c r="W285" s="199"/>
      <c r="X285" s="88">
        <v>0</v>
      </c>
      <c r="Y285" s="88">
        <f t="shared" si="69"/>
        <v>0</v>
      </c>
    </row>
    <row r="286" spans="2:28" ht="27.95" customHeight="1" x14ac:dyDescent="0.25">
      <c r="B286" s="85">
        <v>5001</v>
      </c>
      <c r="C286" s="85" t="s">
        <v>302</v>
      </c>
      <c r="D286" s="1">
        <v>6465112</v>
      </c>
      <c r="E286" s="85">
        <f t="shared" si="63"/>
        <v>30401.166180758017</v>
      </c>
      <c r="F286" s="86">
        <f t="shared" si="56"/>
        <v>0.99817565717173495</v>
      </c>
      <c r="G286" s="190">
        <f t="shared" si="57"/>
        <v>34.865047390717514</v>
      </c>
      <c r="H286" s="190">
        <f t="shared" si="58"/>
        <v>7414.4009781099867</v>
      </c>
      <c r="I286" s="190">
        <f t="shared" si="59"/>
        <v>0</v>
      </c>
      <c r="J286" s="87">
        <f t="shared" si="60"/>
        <v>0</v>
      </c>
      <c r="K286" s="190">
        <f t="shared" si="64"/>
        <v>-427.7778362571807</v>
      </c>
      <c r="L286" s="87">
        <f t="shared" si="61"/>
        <v>-90971.234658452042</v>
      </c>
      <c r="M286" s="88">
        <f t="shared" si="65"/>
        <v>-83556.833680342053</v>
      </c>
      <c r="N286" s="88">
        <f t="shared" si="66"/>
        <v>6381555.166319658</v>
      </c>
      <c r="O286" s="88">
        <f t="shared" si="67"/>
        <v>30008.253391891554</v>
      </c>
      <c r="P286" s="89">
        <f t="shared" si="62"/>
        <v>0.9852749684643981</v>
      </c>
      <c r="Q286" s="197">
        <v>-38326.84887213567</v>
      </c>
      <c r="R286" s="92">
        <f t="shared" si="68"/>
        <v>2.8929200075119284E-2</v>
      </c>
      <c r="S286" s="92">
        <f t="shared" si="68"/>
        <v>1.8458952783844098E-2</v>
      </c>
      <c r="T286" s="91">
        <v>212660</v>
      </c>
      <c r="U286" s="193">
        <v>6283340</v>
      </c>
      <c r="V286" s="193">
        <v>29850.163423532991</v>
      </c>
      <c r="W286" s="199"/>
      <c r="X286" s="88">
        <v>0</v>
      </c>
      <c r="Y286" s="88">
        <f t="shared" si="69"/>
        <v>0</v>
      </c>
      <c r="Z286" s="1"/>
      <c r="AA286" s="1"/>
    </row>
    <row r="287" spans="2:28" x14ac:dyDescent="0.25">
      <c r="B287" s="85">
        <v>5006</v>
      </c>
      <c r="C287" s="85" t="s">
        <v>303</v>
      </c>
      <c r="D287" s="1">
        <v>527094</v>
      </c>
      <c r="E287" s="85">
        <f t="shared" si="63"/>
        <v>22003.506574827803</v>
      </c>
      <c r="F287" s="86">
        <f t="shared" si="56"/>
        <v>0.72245138574035128</v>
      </c>
      <c r="G287" s="190">
        <f t="shared" si="57"/>
        <v>5073.4608109488454</v>
      </c>
      <c r="H287" s="190">
        <f t="shared" si="58"/>
        <v>121534.75372627958</v>
      </c>
      <c r="I287" s="190">
        <f t="shared" si="59"/>
        <v>1893.4441956291714</v>
      </c>
      <c r="J287" s="87">
        <f t="shared" si="60"/>
        <v>45357.455706296802</v>
      </c>
      <c r="K287" s="190">
        <f t="shared" si="64"/>
        <v>1465.6663593719907</v>
      </c>
      <c r="L287" s="87">
        <f t="shared" si="61"/>
        <v>35110.037638756039</v>
      </c>
      <c r="M287" s="88">
        <f t="shared" si="65"/>
        <v>156644.79136503563</v>
      </c>
      <c r="N287" s="88">
        <f t="shared" si="66"/>
        <v>683738.79136503558</v>
      </c>
      <c r="O287" s="88">
        <f t="shared" si="67"/>
        <v>28542.633745148636</v>
      </c>
      <c r="P287" s="89">
        <f t="shared" si="62"/>
        <v>0.93715359557517752</v>
      </c>
      <c r="Q287" s="197">
        <v>31346.662012006214</v>
      </c>
      <c r="R287" s="92">
        <f t="shared" si="68"/>
        <v>-5.634987860345872E-3</v>
      </c>
      <c r="S287" s="92">
        <f t="shared" si="68"/>
        <v>-3.601012256303231E-3</v>
      </c>
      <c r="T287" s="91">
        <v>23955</v>
      </c>
      <c r="U287" s="193">
        <v>530081</v>
      </c>
      <c r="V287" s="193">
        <v>22083.02782869522</v>
      </c>
      <c r="W287" s="199"/>
      <c r="X287" s="88">
        <v>0</v>
      </c>
      <c r="Y287" s="88">
        <f t="shared" si="69"/>
        <v>0</v>
      </c>
      <c r="Z287" s="1"/>
      <c r="AA287" s="1"/>
      <c r="AB287" s="45"/>
    </row>
    <row r="288" spans="2:28" x14ac:dyDescent="0.25">
      <c r="B288" s="85">
        <v>5007</v>
      </c>
      <c r="C288" s="85" t="s">
        <v>304</v>
      </c>
      <c r="D288" s="1">
        <v>350048</v>
      </c>
      <c r="E288" s="85">
        <f t="shared" si="63"/>
        <v>23456.945654359042</v>
      </c>
      <c r="F288" s="86">
        <f t="shared" si="56"/>
        <v>0.77017282838975964</v>
      </c>
      <c r="G288" s="190">
        <f t="shared" si="57"/>
        <v>4201.3973632301022</v>
      </c>
      <c r="H288" s="190">
        <f t="shared" si="58"/>
        <v>62697.452851482813</v>
      </c>
      <c r="I288" s="190">
        <f t="shared" si="59"/>
        <v>1384.7405177932378</v>
      </c>
      <c r="J288" s="87">
        <f t="shared" si="60"/>
        <v>20664.482747028487</v>
      </c>
      <c r="K288" s="190">
        <f t="shared" si="64"/>
        <v>956.96268153605706</v>
      </c>
      <c r="L288" s="87">
        <f t="shared" si="61"/>
        <v>14280.754096562579</v>
      </c>
      <c r="M288" s="88">
        <f t="shared" si="65"/>
        <v>76978.206948045394</v>
      </c>
      <c r="N288" s="88">
        <f t="shared" si="66"/>
        <v>427026.20694804541</v>
      </c>
      <c r="O288" s="88">
        <f t="shared" si="67"/>
        <v>28615.305699125201</v>
      </c>
      <c r="P288" s="89">
        <f t="shared" si="62"/>
        <v>0.93953966770764807</v>
      </c>
      <c r="Q288" s="197">
        <v>14396.526662707955</v>
      </c>
      <c r="R288" s="92">
        <f t="shared" si="68"/>
        <v>7.3178803182688016E-3</v>
      </c>
      <c r="S288" s="92">
        <f t="shared" si="68"/>
        <v>1.2582960708594123E-2</v>
      </c>
      <c r="T288" s="91">
        <v>14923</v>
      </c>
      <c r="U288" s="193">
        <v>347505</v>
      </c>
      <c r="V288" s="193">
        <v>23165.455636290913</v>
      </c>
      <c r="W288" s="199"/>
      <c r="X288" s="88">
        <v>0</v>
      </c>
      <c r="Y288" s="88">
        <f t="shared" si="69"/>
        <v>0</v>
      </c>
      <c r="Z288" s="1"/>
      <c r="AA288" s="1"/>
    </row>
    <row r="289" spans="2:25" x14ac:dyDescent="0.25">
      <c r="B289" s="85">
        <v>5014</v>
      </c>
      <c r="C289" s="85" t="s">
        <v>305</v>
      </c>
      <c r="D289" s="1">
        <v>387770</v>
      </c>
      <c r="E289" s="85">
        <f t="shared" si="63"/>
        <v>71929.14116119458</v>
      </c>
      <c r="F289" s="86">
        <f t="shared" si="56"/>
        <v>2.3616830131278763</v>
      </c>
      <c r="G289" s="190">
        <f t="shared" si="57"/>
        <v>-24881.919940871219</v>
      </c>
      <c r="H289" s="190">
        <f t="shared" si="58"/>
        <v>-134138.43040123675</v>
      </c>
      <c r="I289" s="190">
        <f t="shared" si="59"/>
        <v>0</v>
      </c>
      <c r="J289" s="87">
        <f t="shared" si="60"/>
        <v>0</v>
      </c>
      <c r="K289" s="190">
        <f t="shared" si="64"/>
        <v>-427.7778362571807</v>
      </c>
      <c r="L289" s="87">
        <f t="shared" si="61"/>
        <v>-2306.1503152624609</v>
      </c>
      <c r="M289" s="88">
        <f t="shared" si="65"/>
        <v>-136444.58071649921</v>
      </c>
      <c r="N289" s="88">
        <f t="shared" si="66"/>
        <v>251325.41928350079</v>
      </c>
      <c r="O289" s="88">
        <f t="shared" si="67"/>
        <v>46619.44338406618</v>
      </c>
      <c r="P289" s="89">
        <f t="shared" si="62"/>
        <v>1.5306779108468545</v>
      </c>
      <c r="Q289" s="197">
        <v>-12746.910127290903</v>
      </c>
      <c r="R289" s="89">
        <f t="shared" si="68"/>
        <v>0.37504166578016068</v>
      </c>
      <c r="S289" s="89">
        <f t="shared" si="68"/>
        <v>0.34290379713087471</v>
      </c>
      <c r="T289" s="91">
        <v>5391</v>
      </c>
      <c r="U289" s="193">
        <v>282006</v>
      </c>
      <c r="V289" s="193">
        <v>53562.393162393164</v>
      </c>
      <c r="W289" s="199"/>
      <c r="X289" s="88">
        <v>0</v>
      </c>
      <c r="Y289" s="88">
        <f t="shared" si="69"/>
        <v>0</v>
      </c>
    </row>
    <row r="290" spans="2:25" x14ac:dyDescent="0.25">
      <c r="B290" s="85">
        <v>5020</v>
      </c>
      <c r="C290" s="85" t="s">
        <v>306</v>
      </c>
      <c r="D290" s="1">
        <v>20793</v>
      </c>
      <c r="E290" s="85">
        <f t="shared" si="63"/>
        <v>23001.106194690266</v>
      </c>
      <c r="F290" s="86">
        <f t="shared" si="56"/>
        <v>0.75520603897404048</v>
      </c>
      <c r="G290" s="190">
        <f t="shared" si="57"/>
        <v>4474.9010390313679</v>
      </c>
      <c r="H290" s="190">
        <f t="shared" si="58"/>
        <v>4045.3105392843563</v>
      </c>
      <c r="I290" s="190">
        <f t="shared" si="59"/>
        <v>1544.2843286773093</v>
      </c>
      <c r="J290" s="87">
        <f t="shared" si="60"/>
        <v>1396.0330331242876</v>
      </c>
      <c r="K290" s="190">
        <f t="shared" si="64"/>
        <v>1116.5064924201286</v>
      </c>
      <c r="L290" s="87">
        <f t="shared" si="61"/>
        <v>1009.3218691477962</v>
      </c>
      <c r="M290" s="88">
        <f t="shared" si="65"/>
        <v>5054.6324084321523</v>
      </c>
      <c r="N290" s="88">
        <f t="shared" si="66"/>
        <v>25847.632408432153</v>
      </c>
      <c r="O290" s="88">
        <f t="shared" si="67"/>
        <v>28592.513726141762</v>
      </c>
      <c r="P290" s="89">
        <f t="shared" si="62"/>
        <v>0.93879132823686207</v>
      </c>
      <c r="Q290" s="197">
        <v>1305.5616868651064</v>
      </c>
      <c r="R290" s="89">
        <f t="shared" si="68"/>
        <v>6.6581174660169273E-2</v>
      </c>
      <c r="S290" s="89">
        <f t="shared" si="68"/>
        <v>6.6581174660169287E-2</v>
      </c>
      <c r="T290" s="91">
        <v>904</v>
      </c>
      <c r="U290" s="193">
        <v>19495</v>
      </c>
      <c r="V290" s="193">
        <v>21565.265486725664</v>
      </c>
      <c r="W290" s="199"/>
      <c r="X290" s="88">
        <v>0</v>
      </c>
      <c r="Y290" s="88">
        <f t="shared" si="69"/>
        <v>0</v>
      </c>
    </row>
    <row r="291" spans="2:25" x14ac:dyDescent="0.25">
      <c r="B291" s="85">
        <v>5021</v>
      </c>
      <c r="C291" s="85" t="s">
        <v>307</v>
      </c>
      <c r="D291" s="1">
        <v>180977</v>
      </c>
      <c r="E291" s="85">
        <f t="shared" si="63"/>
        <v>24941.703417861081</v>
      </c>
      <c r="F291" s="86">
        <f t="shared" si="56"/>
        <v>0.81892257198553409</v>
      </c>
      <c r="G291" s="190">
        <f t="shared" si="57"/>
        <v>3310.5427051288789</v>
      </c>
      <c r="H291" s="190">
        <f t="shared" si="58"/>
        <v>24021.297868415142</v>
      </c>
      <c r="I291" s="190">
        <f t="shared" si="59"/>
        <v>865.07530056752421</v>
      </c>
      <c r="J291" s="87">
        <f t="shared" si="60"/>
        <v>6276.986380917956</v>
      </c>
      <c r="K291" s="190">
        <f t="shared" si="64"/>
        <v>437.29746431034351</v>
      </c>
      <c r="L291" s="87">
        <f t="shared" si="61"/>
        <v>3173.0304010358527</v>
      </c>
      <c r="M291" s="88">
        <f t="shared" si="65"/>
        <v>27194.328269450994</v>
      </c>
      <c r="N291" s="88">
        <f t="shared" si="66"/>
        <v>208171.32826945098</v>
      </c>
      <c r="O291" s="88">
        <f t="shared" si="67"/>
        <v>28689.543587300301</v>
      </c>
      <c r="P291" s="89">
        <f t="shared" si="62"/>
        <v>0.94197715488743672</v>
      </c>
      <c r="Q291" s="197">
        <v>7281.4880529792317</v>
      </c>
      <c r="R291" s="89">
        <f t="shared" si="68"/>
        <v>3.0926014537334519E-2</v>
      </c>
      <c r="S291" s="89">
        <f t="shared" si="68"/>
        <v>3.9309838369357185E-3</v>
      </c>
      <c r="T291" s="91">
        <v>7256</v>
      </c>
      <c r="U291" s="193">
        <v>175548</v>
      </c>
      <c r="V291" s="193">
        <v>24844.041890744411</v>
      </c>
      <c r="W291" s="199"/>
      <c r="X291" s="88">
        <v>0</v>
      </c>
      <c r="Y291" s="88">
        <f t="shared" si="69"/>
        <v>0</v>
      </c>
    </row>
    <row r="292" spans="2:25" x14ac:dyDescent="0.25">
      <c r="B292" s="85">
        <v>5022</v>
      </c>
      <c r="C292" s="85" t="s">
        <v>308</v>
      </c>
      <c r="D292" s="1">
        <v>56190</v>
      </c>
      <c r="E292" s="85">
        <f t="shared" si="63"/>
        <v>22648.125755743651</v>
      </c>
      <c r="F292" s="86">
        <f t="shared" si="56"/>
        <v>0.74361646772143131</v>
      </c>
      <c r="G292" s="190">
        <f t="shared" si="57"/>
        <v>4686.6893023993371</v>
      </c>
      <c r="H292" s="190">
        <f t="shared" si="58"/>
        <v>11627.676159252755</v>
      </c>
      <c r="I292" s="190">
        <f t="shared" si="59"/>
        <v>1667.8274823086247</v>
      </c>
      <c r="J292" s="87">
        <f t="shared" si="60"/>
        <v>4137.8799836076978</v>
      </c>
      <c r="K292" s="190">
        <f t="shared" si="64"/>
        <v>1240.0496460514439</v>
      </c>
      <c r="L292" s="87">
        <f t="shared" si="61"/>
        <v>3076.5631718536324</v>
      </c>
      <c r="M292" s="88">
        <f t="shared" si="65"/>
        <v>14704.239331106386</v>
      </c>
      <c r="N292" s="88">
        <f t="shared" si="66"/>
        <v>70894.239331106393</v>
      </c>
      <c r="O292" s="88">
        <f t="shared" si="67"/>
        <v>28574.864704194435</v>
      </c>
      <c r="P292" s="89">
        <f t="shared" si="62"/>
        <v>0.93821184967423177</v>
      </c>
      <c r="Q292" s="197">
        <v>3902.0686892835529</v>
      </c>
      <c r="R292" s="89">
        <f t="shared" si="68"/>
        <v>3.0668769947540264E-2</v>
      </c>
      <c r="S292" s="89">
        <f t="shared" si="68"/>
        <v>1.4882629980588896E-2</v>
      </c>
      <c r="T292" s="91">
        <v>2481</v>
      </c>
      <c r="U292" s="193">
        <v>54518</v>
      </c>
      <c r="V292" s="193">
        <v>22316.004911993448</v>
      </c>
      <c r="W292" s="199"/>
      <c r="X292" s="88">
        <v>0</v>
      </c>
      <c r="Y292" s="88">
        <f t="shared" si="69"/>
        <v>0</v>
      </c>
    </row>
    <row r="293" spans="2:25" x14ac:dyDescent="0.25">
      <c r="B293" s="85">
        <v>5025</v>
      </c>
      <c r="C293" s="85" t="s">
        <v>309</v>
      </c>
      <c r="D293" s="1">
        <v>136114</v>
      </c>
      <c r="E293" s="85">
        <f t="shared" si="63"/>
        <v>24314.755269739191</v>
      </c>
      <c r="F293" s="86">
        <f t="shared" si="56"/>
        <v>0.79833769125946963</v>
      </c>
      <c r="G293" s="190">
        <f t="shared" si="57"/>
        <v>3686.7115940020126</v>
      </c>
      <c r="H293" s="190">
        <f t="shared" si="58"/>
        <v>20638.211503223265</v>
      </c>
      <c r="I293" s="190">
        <f t="shared" si="59"/>
        <v>1084.5071524101857</v>
      </c>
      <c r="J293" s="87">
        <f t="shared" si="60"/>
        <v>6071.0710391922194</v>
      </c>
      <c r="K293" s="190">
        <f t="shared" si="64"/>
        <v>656.7293161530049</v>
      </c>
      <c r="L293" s="87">
        <f t="shared" si="61"/>
        <v>3676.3707118245215</v>
      </c>
      <c r="M293" s="88">
        <f t="shared" si="65"/>
        <v>24314.582215047787</v>
      </c>
      <c r="N293" s="88">
        <f t="shared" si="66"/>
        <v>160428.58221504779</v>
      </c>
      <c r="O293" s="88">
        <f t="shared" si="67"/>
        <v>28658.19617989421</v>
      </c>
      <c r="P293" s="89">
        <f t="shared" si="62"/>
        <v>0.94094791085113361</v>
      </c>
      <c r="Q293" s="197">
        <v>3761.218167113806</v>
      </c>
      <c r="R293" s="89">
        <f t="shared" si="68"/>
        <v>-1.7298390007941665E-2</v>
      </c>
      <c r="S293" s="89">
        <f t="shared" si="68"/>
        <v>-2.186256325906601E-2</v>
      </c>
      <c r="T293" s="91">
        <v>5598</v>
      </c>
      <c r="U293" s="193">
        <v>138510</v>
      </c>
      <c r="V293" s="193">
        <v>24858.21966977746</v>
      </c>
      <c r="W293" s="199"/>
      <c r="X293" s="88">
        <v>0</v>
      </c>
      <c r="Y293" s="88">
        <f t="shared" si="69"/>
        <v>0</v>
      </c>
    </row>
    <row r="294" spans="2:25" x14ac:dyDescent="0.25">
      <c r="B294" s="85">
        <v>5026</v>
      </c>
      <c r="C294" s="85" t="s">
        <v>310</v>
      </c>
      <c r="D294" s="1">
        <v>41432</v>
      </c>
      <c r="E294" s="85">
        <f t="shared" si="63"/>
        <v>20747.12068102153</v>
      </c>
      <c r="F294" s="86">
        <f t="shared" si="56"/>
        <v>0.6811998821712173</v>
      </c>
      <c r="G294" s="190">
        <f t="shared" si="57"/>
        <v>5827.2923472326092</v>
      </c>
      <c r="H294" s="190">
        <f t="shared" si="58"/>
        <v>11637.10281742352</v>
      </c>
      <c r="I294" s="190">
        <f t="shared" si="59"/>
        <v>2333.1792584613668</v>
      </c>
      <c r="J294" s="87">
        <f t="shared" si="60"/>
        <v>4659.3589791473496</v>
      </c>
      <c r="K294" s="190">
        <f t="shared" si="64"/>
        <v>1905.401422204186</v>
      </c>
      <c r="L294" s="87">
        <f t="shared" si="61"/>
        <v>3805.0866401417597</v>
      </c>
      <c r="M294" s="88">
        <f t="shared" si="65"/>
        <v>15442.18945756528</v>
      </c>
      <c r="N294" s="88">
        <f t="shared" si="66"/>
        <v>56874.189457565284</v>
      </c>
      <c r="O294" s="88">
        <f t="shared" si="67"/>
        <v>28479.814450458332</v>
      </c>
      <c r="P294" s="89">
        <f t="shared" si="62"/>
        <v>0.93509102039672121</v>
      </c>
      <c r="Q294" s="197">
        <v>3188.9367684398458</v>
      </c>
      <c r="R294" s="89">
        <f t="shared" si="68"/>
        <v>4.8506014745828482E-3</v>
      </c>
      <c r="S294" s="89">
        <f t="shared" si="68"/>
        <v>-1.7289321642533832E-2</v>
      </c>
      <c r="T294" s="91">
        <v>1997</v>
      </c>
      <c r="U294" s="193">
        <v>41232</v>
      </c>
      <c r="V294" s="193">
        <v>21112.135176651307</v>
      </c>
      <c r="W294" s="199"/>
      <c r="X294" s="88">
        <v>0</v>
      </c>
      <c r="Y294" s="88">
        <f t="shared" si="69"/>
        <v>0</v>
      </c>
    </row>
    <row r="295" spans="2:25" x14ac:dyDescent="0.25">
      <c r="B295" s="85">
        <v>5027</v>
      </c>
      <c r="C295" s="85" t="s">
        <v>311</v>
      </c>
      <c r="D295" s="1">
        <v>126464</v>
      </c>
      <c r="E295" s="85">
        <f t="shared" si="63"/>
        <v>20620.251100603295</v>
      </c>
      <c r="F295" s="86">
        <f t="shared" si="56"/>
        <v>0.6770343141118832</v>
      </c>
      <c r="G295" s="190">
        <f t="shared" si="57"/>
        <v>5903.4140954835502</v>
      </c>
      <c r="H295" s="190">
        <f t="shared" si="58"/>
        <v>36205.638647600616</v>
      </c>
      <c r="I295" s="190">
        <f t="shared" si="59"/>
        <v>2377.5836116077494</v>
      </c>
      <c r="J295" s="87">
        <f t="shared" si="60"/>
        <v>14581.720289990326</v>
      </c>
      <c r="K295" s="190">
        <f t="shared" si="64"/>
        <v>1949.8057753505686</v>
      </c>
      <c r="L295" s="87">
        <f t="shared" si="61"/>
        <v>11958.158820225037</v>
      </c>
      <c r="M295" s="88">
        <f t="shared" si="65"/>
        <v>48163.797467825651</v>
      </c>
      <c r="N295" s="88">
        <f t="shared" si="66"/>
        <v>174627.79746782564</v>
      </c>
      <c r="O295" s="88">
        <f t="shared" si="67"/>
        <v>28473.470971437411</v>
      </c>
      <c r="P295" s="89">
        <f t="shared" si="62"/>
        <v>0.93488274199375421</v>
      </c>
      <c r="Q295" s="197">
        <v>10142.032273831523</v>
      </c>
      <c r="R295" s="89">
        <f t="shared" si="68"/>
        <v>-9.3143130204538863E-3</v>
      </c>
      <c r="S295" s="89">
        <f t="shared" si="68"/>
        <v>-1.1414250070956825E-2</v>
      </c>
      <c r="T295" s="91">
        <v>6133</v>
      </c>
      <c r="U295" s="193">
        <v>127653</v>
      </c>
      <c r="V295" s="193">
        <v>20858.333333333336</v>
      </c>
      <c r="W295" s="199"/>
      <c r="X295" s="88">
        <v>0</v>
      </c>
      <c r="Y295" s="88">
        <f t="shared" si="69"/>
        <v>0</v>
      </c>
    </row>
    <row r="296" spans="2:25" x14ac:dyDescent="0.25">
      <c r="B296" s="85">
        <v>5028</v>
      </c>
      <c r="C296" s="85" t="s">
        <v>312</v>
      </c>
      <c r="D296" s="1">
        <v>404025</v>
      </c>
      <c r="E296" s="85">
        <f t="shared" si="63"/>
        <v>23300.173010380622</v>
      </c>
      <c r="F296" s="86">
        <f t="shared" si="56"/>
        <v>0.76502543910872756</v>
      </c>
      <c r="G296" s="190">
        <f t="shared" si="57"/>
        <v>4295.4609496171543</v>
      </c>
      <c r="H296" s="190">
        <f t="shared" si="58"/>
        <v>74483.292866361458</v>
      </c>
      <c r="I296" s="190">
        <f t="shared" si="59"/>
        <v>1439.6109431856848</v>
      </c>
      <c r="J296" s="87">
        <f t="shared" si="60"/>
        <v>24962.853754839773</v>
      </c>
      <c r="K296" s="190">
        <f t="shared" si="64"/>
        <v>1011.8331069285041</v>
      </c>
      <c r="L296" s="87">
        <f t="shared" si="61"/>
        <v>17545.186074140263</v>
      </c>
      <c r="M296" s="88">
        <f t="shared" si="65"/>
        <v>92028.478940501722</v>
      </c>
      <c r="N296" s="88">
        <f t="shared" si="66"/>
        <v>496053.47894050169</v>
      </c>
      <c r="O296" s="88">
        <f t="shared" si="67"/>
        <v>28607.467066926278</v>
      </c>
      <c r="P296" s="89">
        <f t="shared" si="62"/>
        <v>0.93928229824359644</v>
      </c>
      <c r="Q296" s="197">
        <v>20769.493197169228</v>
      </c>
      <c r="R296" s="89">
        <f t="shared" si="68"/>
        <v>1.6645278176190836E-2</v>
      </c>
      <c r="S296" s="89">
        <f t="shared" si="68"/>
        <v>3.9225546834437521E-3</v>
      </c>
      <c r="T296" s="91">
        <v>17340</v>
      </c>
      <c r="U296" s="193">
        <v>397410</v>
      </c>
      <c r="V296" s="193">
        <v>23209.133913449747</v>
      </c>
      <c r="W296" s="199"/>
      <c r="X296" s="88">
        <v>0</v>
      </c>
      <c r="Y296" s="88">
        <f t="shared" si="69"/>
        <v>0</v>
      </c>
    </row>
    <row r="297" spans="2:25" x14ac:dyDescent="0.25">
      <c r="B297" s="85">
        <v>5029</v>
      </c>
      <c r="C297" s="85" t="s">
        <v>313</v>
      </c>
      <c r="D297" s="1">
        <v>191522</v>
      </c>
      <c r="E297" s="85">
        <f t="shared" si="63"/>
        <v>22689.491766378393</v>
      </c>
      <c r="F297" s="86">
        <f t="shared" si="56"/>
        <v>0.74497465722654455</v>
      </c>
      <c r="G297" s="190">
        <f t="shared" si="57"/>
        <v>4661.8696960184916</v>
      </c>
      <c r="H297" s="190">
        <f t="shared" si="58"/>
        <v>39350.84210409208</v>
      </c>
      <c r="I297" s="190">
        <f t="shared" si="59"/>
        <v>1653.349378586465</v>
      </c>
      <c r="J297" s="87">
        <f t="shared" si="60"/>
        <v>13955.922104648351</v>
      </c>
      <c r="K297" s="190">
        <f t="shared" si="64"/>
        <v>1225.5715423292843</v>
      </c>
      <c r="L297" s="87">
        <f t="shared" si="61"/>
        <v>10345.04938880149</v>
      </c>
      <c r="M297" s="88">
        <f t="shared" si="65"/>
        <v>49695.89149289357</v>
      </c>
      <c r="N297" s="88">
        <f t="shared" si="66"/>
        <v>241217.89149289357</v>
      </c>
      <c r="O297" s="88">
        <f t="shared" si="67"/>
        <v>28576.933004726165</v>
      </c>
      <c r="P297" s="89">
        <f t="shared" si="62"/>
        <v>0.93827975914948714</v>
      </c>
      <c r="Q297" s="197">
        <v>10884.200607111023</v>
      </c>
      <c r="R297" s="89">
        <f t="shared" si="68"/>
        <v>-3.6830879675388856E-3</v>
      </c>
      <c r="S297" s="89">
        <f t="shared" si="68"/>
        <v>-1.3243764412821213E-2</v>
      </c>
      <c r="T297" s="91">
        <v>8441</v>
      </c>
      <c r="U297" s="193">
        <v>192230</v>
      </c>
      <c r="V297" s="193">
        <v>22994.019138755979</v>
      </c>
      <c r="W297" s="199"/>
      <c r="X297" s="88">
        <v>0</v>
      </c>
      <c r="Y297" s="88">
        <f t="shared" si="69"/>
        <v>0</v>
      </c>
    </row>
    <row r="298" spans="2:25" x14ac:dyDescent="0.25">
      <c r="B298" s="85">
        <v>5031</v>
      </c>
      <c r="C298" s="85" t="s">
        <v>314</v>
      </c>
      <c r="D298" s="1">
        <v>404115</v>
      </c>
      <c r="E298" s="85">
        <f t="shared" si="63"/>
        <v>27562.065202564452</v>
      </c>
      <c r="F298" s="86">
        <f t="shared" si="56"/>
        <v>0.90495813163881744</v>
      </c>
      <c r="G298" s="190">
        <f t="shared" si="57"/>
        <v>1738.3256343068563</v>
      </c>
      <c r="H298" s="190">
        <f t="shared" si="58"/>
        <v>25487.330450207126</v>
      </c>
      <c r="I298" s="190">
        <f t="shared" si="59"/>
        <v>0</v>
      </c>
      <c r="J298" s="87">
        <f t="shared" si="60"/>
        <v>0</v>
      </c>
      <c r="K298" s="190">
        <f t="shared" si="64"/>
        <v>-427.7778362571807</v>
      </c>
      <c r="L298" s="87">
        <f t="shared" si="61"/>
        <v>-6272.0786352027835</v>
      </c>
      <c r="M298" s="88">
        <f t="shared" si="65"/>
        <v>19215.251815004343</v>
      </c>
      <c r="N298" s="88">
        <f t="shared" si="66"/>
        <v>423330.25181500433</v>
      </c>
      <c r="O298" s="88">
        <f t="shared" si="67"/>
        <v>28872.613000614128</v>
      </c>
      <c r="P298" s="89">
        <f t="shared" si="62"/>
        <v>0.94798795825123117</v>
      </c>
      <c r="Q298" s="197">
        <v>4019.5924529142285</v>
      </c>
      <c r="R298" s="89">
        <f t="shared" si="68"/>
        <v>3.2657441833723024E-2</v>
      </c>
      <c r="S298" s="89">
        <f t="shared" si="68"/>
        <v>1.5965325225170888E-2</v>
      </c>
      <c r="T298" s="91">
        <v>14662</v>
      </c>
      <c r="U298" s="193">
        <v>391335</v>
      </c>
      <c r="V298" s="193">
        <v>27128.942807625648</v>
      </c>
      <c r="W298" s="199"/>
      <c r="X298" s="88">
        <v>0</v>
      </c>
      <c r="Y298" s="88">
        <f t="shared" si="69"/>
        <v>0</v>
      </c>
    </row>
    <row r="299" spans="2:25" x14ac:dyDescent="0.25">
      <c r="B299" s="85">
        <v>5032</v>
      </c>
      <c r="C299" s="85" t="s">
        <v>315</v>
      </c>
      <c r="D299" s="1">
        <v>96794</v>
      </c>
      <c r="E299" s="85">
        <f t="shared" si="63"/>
        <v>23357.625482625484</v>
      </c>
      <c r="F299" s="86">
        <f t="shared" si="56"/>
        <v>0.76691180290471417</v>
      </c>
      <c r="G299" s="190">
        <f t="shared" si="57"/>
        <v>4260.9894662702363</v>
      </c>
      <c r="H299" s="190">
        <f t="shared" si="58"/>
        <v>17657.540348223858</v>
      </c>
      <c r="I299" s="190">
        <f t="shared" si="59"/>
        <v>1419.502577899983</v>
      </c>
      <c r="J299" s="87">
        <f t="shared" si="60"/>
        <v>5882.4186828175289</v>
      </c>
      <c r="K299" s="190">
        <f t="shared" si="64"/>
        <v>991.7247416428022</v>
      </c>
      <c r="L299" s="87">
        <f t="shared" si="61"/>
        <v>4109.7073293677722</v>
      </c>
      <c r="M299" s="88">
        <f t="shared" si="65"/>
        <v>21767.247677591629</v>
      </c>
      <c r="N299" s="88">
        <f t="shared" si="66"/>
        <v>118561.24767759163</v>
      </c>
      <c r="O299" s="88">
        <f t="shared" si="67"/>
        <v>28610.33969053852</v>
      </c>
      <c r="P299" s="89">
        <f t="shared" si="62"/>
        <v>0.93937661643339565</v>
      </c>
      <c r="Q299" s="197">
        <v>5030.7770247444641</v>
      </c>
      <c r="R299" s="89">
        <f t="shared" si="68"/>
        <v>1.9291927297234682E-2</v>
      </c>
      <c r="S299" s="89">
        <f t="shared" si="68"/>
        <v>6.0096483218363183E-3</v>
      </c>
      <c r="T299" s="91">
        <v>4144</v>
      </c>
      <c r="U299" s="193">
        <v>94962</v>
      </c>
      <c r="V299" s="193">
        <v>23218.092909535455</v>
      </c>
      <c r="W299" s="199"/>
      <c r="X299" s="88">
        <v>0</v>
      </c>
      <c r="Y299" s="88">
        <f t="shared" si="69"/>
        <v>0</v>
      </c>
    </row>
    <row r="300" spans="2:25" x14ac:dyDescent="0.25">
      <c r="B300" s="85">
        <v>5033</v>
      </c>
      <c r="C300" s="85" t="s">
        <v>316</v>
      </c>
      <c r="D300" s="1">
        <v>31786</v>
      </c>
      <c r="E300" s="85">
        <f t="shared" si="63"/>
        <v>42212.483399734396</v>
      </c>
      <c r="F300" s="86">
        <f t="shared" si="56"/>
        <v>1.3859821398907348</v>
      </c>
      <c r="G300" s="190">
        <f t="shared" si="57"/>
        <v>-7051.9252839951096</v>
      </c>
      <c r="H300" s="190">
        <f t="shared" si="58"/>
        <v>-5310.0997388483174</v>
      </c>
      <c r="I300" s="190">
        <f t="shared" si="59"/>
        <v>0</v>
      </c>
      <c r="J300" s="87">
        <f t="shared" si="60"/>
        <v>0</v>
      </c>
      <c r="K300" s="190">
        <f t="shared" si="64"/>
        <v>-427.7778362571807</v>
      </c>
      <c r="L300" s="87">
        <f t="shared" si="61"/>
        <v>-322.11671070165704</v>
      </c>
      <c r="M300" s="88">
        <f t="shared" si="65"/>
        <v>-5632.2164495499746</v>
      </c>
      <c r="N300" s="88">
        <f t="shared" si="66"/>
        <v>26153.783550450025</v>
      </c>
      <c r="O300" s="88">
        <f t="shared" si="67"/>
        <v>34732.780279482104</v>
      </c>
      <c r="P300" s="89">
        <f t="shared" si="62"/>
        <v>1.1403975615519979</v>
      </c>
      <c r="Q300" s="197">
        <v>497.2820022537453</v>
      </c>
      <c r="R300" s="89">
        <f t="shared" si="68"/>
        <v>3.4936346172630479E-2</v>
      </c>
      <c r="S300" s="89">
        <f t="shared" si="68"/>
        <v>3.081309379744078E-2</v>
      </c>
      <c r="T300" s="91">
        <v>753</v>
      </c>
      <c r="U300" s="193">
        <v>30713</v>
      </c>
      <c r="V300" s="193">
        <v>40950.666666666664</v>
      </c>
      <c r="W300" s="199"/>
      <c r="X300" s="88">
        <v>0</v>
      </c>
      <c r="Y300" s="88">
        <f t="shared" si="69"/>
        <v>0</v>
      </c>
    </row>
    <row r="301" spans="2:25" x14ac:dyDescent="0.25">
      <c r="B301" s="85">
        <v>5034</v>
      </c>
      <c r="C301" s="85" t="s">
        <v>317</v>
      </c>
      <c r="D301" s="1">
        <v>54593</v>
      </c>
      <c r="E301" s="85">
        <f t="shared" si="63"/>
        <v>22503.297609233308</v>
      </c>
      <c r="F301" s="86">
        <f t="shared" si="56"/>
        <v>0.73886125769230337</v>
      </c>
      <c r="G301" s="190">
        <f t="shared" si="57"/>
        <v>4773.586190305542</v>
      </c>
      <c r="H301" s="190">
        <f t="shared" si="58"/>
        <v>11580.720097681246</v>
      </c>
      <c r="I301" s="190">
        <f t="shared" si="59"/>
        <v>1718.5173335872446</v>
      </c>
      <c r="J301" s="87">
        <f t="shared" si="60"/>
        <v>4169.1230512826551</v>
      </c>
      <c r="K301" s="190">
        <f t="shared" si="64"/>
        <v>1290.7394973300638</v>
      </c>
      <c r="L301" s="87">
        <f t="shared" si="61"/>
        <v>3131.334020522735</v>
      </c>
      <c r="M301" s="88">
        <f t="shared" si="65"/>
        <v>14712.054118203981</v>
      </c>
      <c r="N301" s="88">
        <f t="shared" si="66"/>
        <v>69305.054118203989</v>
      </c>
      <c r="O301" s="88">
        <f t="shared" si="67"/>
        <v>28567.623296868915</v>
      </c>
      <c r="P301" s="89">
        <f t="shared" si="62"/>
        <v>0.93797408917277525</v>
      </c>
      <c r="Q301" s="197">
        <v>4821.4457437331293</v>
      </c>
      <c r="R301" s="89">
        <f t="shared" si="68"/>
        <v>4.5342269028243176E-2</v>
      </c>
      <c r="S301" s="89">
        <f t="shared" si="68"/>
        <v>3.3708204203938885E-2</v>
      </c>
      <c r="T301" s="91">
        <v>2426</v>
      </c>
      <c r="U301" s="193">
        <v>52225</v>
      </c>
      <c r="V301" s="193">
        <v>21769.48728636932</v>
      </c>
      <c r="W301" s="199"/>
      <c r="X301" s="88">
        <v>0</v>
      </c>
      <c r="Y301" s="88">
        <f t="shared" si="69"/>
        <v>0</v>
      </c>
    </row>
    <row r="302" spans="2:25" x14ac:dyDescent="0.25">
      <c r="B302" s="85">
        <v>5035</v>
      </c>
      <c r="C302" s="85" t="s">
        <v>318</v>
      </c>
      <c r="D302" s="1">
        <v>583640</v>
      </c>
      <c r="E302" s="85">
        <f t="shared" si="63"/>
        <v>23782.24196243022</v>
      </c>
      <c r="F302" s="86">
        <f t="shared" si="56"/>
        <v>0.78085343367160576</v>
      </c>
      <c r="G302" s="190">
        <f t="shared" si="57"/>
        <v>4006.2195783873954</v>
      </c>
      <c r="H302" s="190">
        <f t="shared" si="58"/>
        <v>98316.634673205059</v>
      </c>
      <c r="I302" s="190">
        <f t="shared" si="59"/>
        <v>1270.8868099683255</v>
      </c>
      <c r="J302" s="87">
        <f t="shared" si="60"/>
        <v>31188.833203432674</v>
      </c>
      <c r="K302" s="190">
        <f t="shared" si="64"/>
        <v>843.1089737111447</v>
      </c>
      <c r="L302" s="87">
        <f t="shared" si="61"/>
        <v>20690.737323845202</v>
      </c>
      <c r="M302" s="88">
        <f t="shared" si="65"/>
        <v>119007.37199705026</v>
      </c>
      <c r="N302" s="88">
        <f t="shared" si="66"/>
        <v>702647.37199705024</v>
      </c>
      <c r="O302" s="88">
        <f t="shared" si="67"/>
        <v>28631.570514528757</v>
      </c>
      <c r="P302" s="89">
        <f t="shared" si="62"/>
        <v>0.94007369797174034</v>
      </c>
      <c r="Q302" s="197">
        <v>22787.758304597883</v>
      </c>
      <c r="R302" s="89">
        <f t="shared" si="68"/>
        <v>1.5359831318468157E-2</v>
      </c>
      <c r="S302" s="89">
        <f t="shared" si="68"/>
        <v>4.8508301712090187E-3</v>
      </c>
      <c r="T302" s="91">
        <v>24541</v>
      </c>
      <c r="U302" s="193">
        <v>574811</v>
      </c>
      <c r="V302" s="193">
        <v>23667.435253427757</v>
      </c>
      <c r="W302" s="199"/>
      <c r="X302" s="88">
        <v>0</v>
      </c>
      <c r="Y302" s="88">
        <f t="shared" si="69"/>
        <v>0</v>
      </c>
    </row>
    <row r="303" spans="2:25" x14ac:dyDescent="0.25">
      <c r="B303" s="85">
        <v>5036</v>
      </c>
      <c r="C303" s="85" t="s">
        <v>319</v>
      </c>
      <c r="D303" s="1">
        <v>58369</v>
      </c>
      <c r="E303" s="85">
        <f t="shared" si="63"/>
        <v>22067.674858223061</v>
      </c>
      <c r="F303" s="86">
        <f t="shared" si="56"/>
        <v>0.72455825289363118</v>
      </c>
      <c r="G303" s="190">
        <f t="shared" si="57"/>
        <v>5034.9598409116907</v>
      </c>
      <c r="H303" s="190">
        <f t="shared" si="58"/>
        <v>13317.468779211422</v>
      </c>
      <c r="I303" s="190">
        <f t="shared" si="59"/>
        <v>1870.985296440831</v>
      </c>
      <c r="J303" s="87">
        <f t="shared" si="60"/>
        <v>4948.7561090859972</v>
      </c>
      <c r="K303" s="190">
        <f t="shared" si="64"/>
        <v>1443.2074601836503</v>
      </c>
      <c r="L303" s="87">
        <f t="shared" si="61"/>
        <v>3817.2837321857551</v>
      </c>
      <c r="M303" s="88">
        <f t="shared" si="65"/>
        <v>17134.752511397179</v>
      </c>
      <c r="N303" s="88">
        <f t="shared" si="66"/>
        <v>75503.752511397179</v>
      </c>
      <c r="O303" s="88">
        <f t="shared" si="67"/>
        <v>28545.842159318403</v>
      </c>
      <c r="P303" s="89">
        <f t="shared" si="62"/>
        <v>0.93725893893284162</v>
      </c>
      <c r="Q303" s="197">
        <v>2913.4898360157204</v>
      </c>
      <c r="R303" s="89">
        <f t="shared" si="68"/>
        <v>2.4394952526369366E-2</v>
      </c>
      <c r="S303" s="89">
        <f t="shared" si="68"/>
        <v>1.006504203734257E-2</v>
      </c>
      <c r="T303" s="91">
        <v>2645</v>
      </c>
      <c r="U303" s="193">
        <v>56979</v>
      </c>
      <c r="V303" s="193">
        <v>21847.776073619632</v>
      </c>
      <c r="W303" s="199"/>
      <c r="X303" s="88">
        <v>0</v>
      </c>
      <c r="Y303" s="88">
        <f t="shared" si="69"/>
        <v>0</v>
      </c>
    </row>
    <row r="304" spans="2:25" x14ac:dyDescent="0.25">
      <c r="B304" s="85">
        <v>5037</v>
      </c>
      <c r="C304" s="85" t="s">
        <v>320</v>
      </c>
      <c r="D304" s="1">
        <v>473204</v>
      </c>
      <c r="E304" s="85">
        <f t="shared" si="63"/>
        <v>23260.125835627212</v>
      </c>
      <c r="F304" s="86">
        <f t="shared" si="56"/>
        <v>0.76371055155672773</v>
      </c>
      <c r="G304" s="190">
        <f t="shared" si="57"/>
        <v>4319.4892544692002</v>
      </c>
      <c r="H304" s="190">
        <f t="shared" si="58"/>
        <v>87875.689392921398</v>
      </c>
      <c r="I304" s="190">
        <f t="shared" si="59"/>
        <v>1453.6274543493782</v>
      </c>
      <c r="J304" s="87">
        <f t="shared" si="60"/>
        <v>29572.596931283748</v>
      </c>
      <c r="K304" s="190">
        <f t="shared" si="64"/>
        <v>1025.8496180921975</v>
      </c>
      <c r="L304" s="87">
        <f t="shared" si="61"/>
        <v>20869.884630467663</v>
      </c>
      <c r="M304" s="88">
        <f t="shared" si="65"/>
        <v>108745.57402338905</v>
      </c>
      <c r="N304" s="88">
        <f t="shared" si="66"/>
        <v>581949.57402338902</v>
      </c>
      <c r="O304" s="88">
        <f t="shared" si="67"/>
        <v>28605.464708188607</v>
      </c>
      <c r="P304" s="89">
        <f t="shared" si="62"/>
        <v>0.93921655386599634</v>
      </c>
      <c r="Q304" s="197">
        <v>18999.003714141247</v>
      </c>
      <c r="R304" s="89">
        <f t="shared" si="68"/>
        <v>-1.6435188603810685E-3</v>
      </c>
      <c r="S304" s="89">
        <f t="shared" si="68"/>
        <v>-1.0133278555482936E-2</v>
      </c>
      <c r="T304" s="91">
        <v>20344</v>
      </c>
      <c r="U304" s="193">
        <v>473983</v>
      </c>
      <c r="V304" s="193">
        <v>23498.240047593077</v>
      </c>
      <c r="W304" s="199"/>
      <c r="X304" s="88">
        <v>0</v>
      </c>
      <c r="Y304" s="88">
        <f t="shared" si="69"/>
        <v>0</v>
      </c>
    </row>
    <row r="305" spans="2:27" x14ac:dyDescent="0.25">
      <c r="B305" s="85">
        <v>5038</v>
      </c>
      <c r="C305" s="85" t="s">
        <v>321</v>
      </c>
      <c r="D305" s="1">
        <v>330127</v>
      </c>
      <c r="E305" s="85">
        <f t="shared" si="63"/>
        <v>22005.532595653913</v>
      </c>
      <c r="F305" s="86">
        <f t="shared" si="56"/>
        <v>0.72251790702632834</v>
      </c>
      <c r="G305" s="190">
        <f t="shared" si="57"/>
        <v>5072.2451984531799</v>
      </c>
      <c r="H305" s="190">
        <f t="shared" si="58"/>
        <v>76093.822467194608</v>
      </c>
      <c r="I305" s="190">
        <f t="shared" si="59"/>
        <v>1892.7350883400329</v>
      </c>
      <c r="J305" s="87">
        <f t="shared" si="60"/>
        <v>28394.811795277175</v>
      </c>
      <c r="K305" s="190">
        <f t="shared" si="64"/>
        <v>1464.9572520828522</v>
      </c>
      <c r="L305" s="87">
        <f t="shared" si="61"/>
        <v>21977.288695746945</v>
      </c>
      <c r="M305" s="88">
        <f t="shared" si="65"/>
        <v>98071.111162941554</v>
      </c>
      <c r="N305" s="88">
        <f t="shared" si="66"/>
        <v>428198.11116294155</v>
      </c>
      <c r="O305" s="88">
        <f t="shared" si="67"/>
        <v>28542.735046189948</v>
      </c>
      <c r="P305" s="89">
        <f t="shared" si="62"/>
        <v>0.93715692163947661</v>
      </c>
      <c r="Q305" s="197">
        <v>18937.294166316744</v>
      </c>
      <c r="R305" s="89">
        <f t="shared" si="68"/>
        <v>1.8608683846761453E-2</v>
      </c>
      <c r="S305" s="89">
        <f t="shared" si="68"/>
        <v>1.5417468799381271E-2</v>
      </c>
      <c r="T305" s="91">
        <v>15002</v>
      </c>
      <c r="U305" s="193">
        <v>324096</v>
      </c>
      <c r="V305" s="193">
        <v>21671.414242728184</v>
      </c>
      <c r="W305" s="199"/>
      <c r="X305" s="88">
        <v>0</v>
      </c>
      <c r="Y305" s="88">
        <f t="shared" si="69"/>
        <v>0</v>
      </c>
    </row>
    <row r="306" spans="2:27" x14ac:dyDescent="0.25">
      <c r="B306" s="85">
        <v>5041</v>
      </c>
      <c r="C306" s="85" t="s">
        <v>322</v>
      </c>
      <c r="D306" s="1">
        <v>44941</v>
      </c>
      <c r="E306" s="85">
        <f t="shared" si="63"/>
        <v>22237.0113805047</v>
      </c>
      <c r="F306" s="86">
        <f t="shared" si="56"/>
        <v>0.73011815784617984</v>
      </c>
      <c r="G306" s="190">
        <f t="shared" si="57"/>
        <v>4933.3579275427073</v>
      </c>
      <c r="H306" s="190">
        <f t="shared" si="58"/>
        <v>9970.3163715638111</v>
      </c>
      <c r="I306" s="190">
        <f t="shared" si="59"/>
        <v>1811.7175136422572</v>
      </c>
      <c r="J306" s="87">
        <f t="shared" si="60"/>
        <v>3661.4810950710021</v>
      </c>
      <c r="K306" s="190">
        <f t="shared" si="64"/>
        <v>1383.9396773850765</v>
      </c>
      <c r="L306" s="87">
        <f t="shared" si="61"/>
        <v>2796.9420879952395</v>
      </c>
      <c r="M306" s="88">
        <f t="shared" si="65"/>
        <v>12767.258459559051</v>
      </c>
      <c r="N306" s="88">
        <f t="shared" si="66"/>
        <v>57708.258459559052</v>
      </c>
      <c r="O306" s="88">
        <f t="shared" si="67"/>
        <v>28554.308985432486</v>
      </c>
      <c r="P306" s="89">
        <f t="shared" si="62"/>
        <v>0.93753693418046913</v>
      </c>
      <c r="Q306" s="197">
        <v>2801.8313264982098</v>
      </c>
      <c r="R306" s="89">
        <f t="shared" si="68"/>
        <v>3.5960443512136647E-2</v>
      </c>
      <c r="S306" s="89">
        <f t="shared" si="68"/>
        <v>4.2111618832347326E-2</v>
      </c>
      <c r="T306" s="91">
        <v>2021</v>
      </c>
      <c r="U306" s="193">
        <v>43381</v>
      </c>
      <c r="V306" s="193">
        <v>21338.416133792423</v>
      </c>
      <c r="W306" s="199"/>
      <c r="X306" s="88">
        <v>0</v>
      </c>
      <c r="Y306" s="88">
        <f t="shared" si="69"/>
        <v>0</v>
      </c>
    </row>
    <row r="307" spans="2:27" x14ac:dyDescent="0.25">
      <c r="B307" s="85">
        <v>5042</v>
      </c>
      <c r="C307" s="85" t="s">
        <v>323</v>
      </c>
      <c r="D307" s="1">
        <v>30562</v>
      </c>
      <c r="E307" s="85">
        <f t="shared" si="63"/>
        <v>23600</v>
      </c>
      <c r="F307" s="86">
        <f t="shared" si="56"/>
        <v>0.77486979838829262</v>
      </c>
      <c r="G307" s="190">
        <f t="shared" si="57"/>
        <v>4115.5647558455275</v>
      </c>
      <c r="H307" s="190">
        <f t="shared" si="58"/>
        <v>5329.6563588199579</v>
      </c>
      <c r="I307" s="190">
        <f t="shared" si="59"/>
        <v>1334.6714968189026</v>
      </c>
      <c r="J307" s="87">
        <f t="shared" si="60"/>
        <v>1728.3995883804787</v>
      </c>
      <c r="K307" s="190">
        <f t="shared" si="64"/>
        <v>906.89366056172184</v>
      </c>
      <c r="L307" s="87">
        <f t="shared" si="61"/>
        <v>1174.4272904274299</v>
      </c>
      <c r="M307" s="88">
        <f t="shared" si="65"/>
        <v>6504.0836492473882</v>
      </c>
      <c r="N307" s="88">
        <f t="shared" si="66"/>
        <v>37066.08364924739</v>
      </c>
      <c r="O307" s="88">
        <f t="shared" si="67"/>
        <v>28622.458416407251</v>
      </c>
      <c r="P307" s="89">
        <f t="shared" si="62"/>
        <v>0.93977451620757479</v>
      </c>
      <c r="Q307" s="197">
        <v>1842.8084452326511</v>
      </c>
      <c r="R307" s="89">
        <f t="shared" si="68"/>
        <v>3.1176192725555031E-2</v>
      </c>
      <c r="S307" s="89">
        <f t="shared" si="68"/>
        <v>4.2324043457723268E-2</v>
      </c>
      <c r="T307" s="91">
        <v>1295</v>
      </c>
      <c r="U307" s="193">
        <v>29638</v>
      </c>
      <c r="V307" s="193">
        <v>22641.711229946523</v>
      </c>
      <c r="W307" s="199"/>
      <c r="X307" s="88">
        <v>0</v>
      </c>
      <c r="Y307" s="88">
        <f t="shared" si="69"/>
        <v>0</v>
      </c>
    </row>
    <row r="308" spans="2:27" x14ac:dyDescent="0.25">
      <c r="B308" s="85">
        <v>5043</v>
      </c>
      <c r="C308" s="85" t="s">
        <v>324</v>
      </c>
      <c r="D308" s="1">
        <v>11353</v>
      </c>
      <c r="E308" s="85">
        <f t="shared" si="63"/>
        <v>26463.869463869465</v>
      </c>
      <c r="F308" s="86">
        <f t="shared" si="56"/>
        <v>0.8689005591543485</v>
      </c>
      <c r="G308" s="190">
        <f t="shared" si="57"/>
        <v>2397.2430775238486</v>
      </c>
      <c r="H308" s="190">
        <f t="shared" si="58"/>
        <v>1028.4172802577311</v>
      </c>
      <c r="I308" s="190">
        <f t="shared" si="59"/>
        <v>332.31718446458979</v>
      </c>
      <c r="J308" s="87">
        <f t="shared" si="60"/>
        <v>142.56407213530903</v>
      </c>
      <c r="K308" s="190">
        <f t="shared" si="64"/>
        <v>-95.460651792590909</v>
      </c>
      <c r="L308" s="87">
        <f t="shared" si="61"/>
        <v>-40.952619619021497</v>
      </c>
      <c r="M308" s="88">
        <f t="shared" si="65"/>
        <v>987.46466063870969</v>
      </c>
      <c r="N308" s="88">
        <f t="shared" si="66"/>
        <v>12340.46466063871</v>
      </c>
      <c r="O308" s="88">
        <f t="shared" si="67"/>
        <v>28765.651889600722</v>
      </c>
      <c r="P308" s="89">
        <f t="shared" si="62"/>
        <v>0.94447605424587755</v>
      </c>
      <c r="Q308" s="197">
        <v>727.79326067031172</v>
      </c>
      <c r="R308" s="89">
        <f t="shared" si="68"/>
        <v>-1.3554609436093492E-2</v>
      </c>
      <c r="S308" s="89">
        <f t="shared" si="68"/>
        <v>1.4038268621638291E-2</v>
      </c>
      <c r="T308" s="91">
        <v>429</v>
      </c>
      <c r="U308" s="193">
        <v>11509</v>
      </c>
      <c r="V308" s="193">
        <v>26097.505668934238</v>
      </c>
      <c r="W308" s="199"/>
      <c r="X308" s="88">
        <v>0</v>
      </c>
      <c r="Y308" s="88">
        <f t="shared" si="69"/>
        <v>0</v>
      </c>
    </row>
    <row r="309" spans="2:27" x14ac:dyDescent="0.25">
      <c r="B309" s="85">
        <v>5044</v>
      </c>
      <c r="C309" s="85" t="s">
        <v>325</v>
      </c>
      <c r="D309" s="1">
        <v>27032</v>
      </c>
      <c r="E309" s="85">
        <f t="shared" si="63"/>
        <v>33208.84520884521</v>
      </c>
      <c r="F309" s="86">
        <f t="shared" si="56"/>
        <v>1.0903614911731316</v>
      </c>
      <c r="G309" s="190">
        <f t="shared" si="57"/>
        <v>-1649.7423694615986</v>
      </c>
      <c r="H309" s="190">
        <f t="shared" si="58"/>
        <v>-1342.8902887417414</v>
      </c>
      <c r="I309" s="190">
        <f t="shared" si="59"/>
        <v>0</v>
      </c>
      <c r="J309" s="87">
        <f t="shared" si="60"/>
        <v>0</v>
      </c>
      <c r="K309" s="190">
        <f t="shared" si="64"/>
        <v>-427.7778362571807</v>
      </c>
      <c r="L309" s="87">
        <f t="shared" si="61"/>
        <v>-348.21115871334507</v>
      </c>
      <c r="M309" s="88">
        <f t="shared" si="65"/>
        <v>-1691.1014474550866</v>
      </c>
      <c r="N309" s="88">
        <f t="shared" si="66"/>
        <v>25340.898552544913</v>
      </c>
      <c r="O309" s="88">
        <f t="shared" si="67"/>
        <v>31131.325003126429</v>
      </c>
      <c r="P309" s="89">
        <f t="shared" si="62"/>
        <v>1.0221493020649566</v>
      </c>
      <c r="Q309" s="197">
        <v>822.34256286128539</v>
      </c>
      <c r="R309" s="89">
        <f t="shared" si="68"/>
        <v>1.9883040935672516E-2</v>
      </c>
      <c r="S309" s="89">
        <f t="shared" si="68"/>
        <v>2.4894751210540644E-2</v>
      </c>
      <c r="T309" s="91">
        <v>814</v>
      </c>
      <c r="U309" s="193">
        <v>26505</v>
      </c>
      <c r="V309" s="193">
        <v>32402.200488997558</v>
      </c>
      <c r="W309" s="199"/>
      <c r="X309" s="88">
        <v>0</v>
      </c>
      <c r="Y309" s="88">
        <f t="shared" si="69"/>
        <v>0</v>
      </c>
    </row>
    <row r="310" spans="2:27" x14ac:dyDescent="0.25">
      <c r="B310" s="85">
        <v>5045</v>
      </c>
      <c r="C310" s="85" t="s">
        <v>326</v>
      </c>
      <c r="D310" s="1">
        <v>52643</v>
      </c>
      <c r="E310" s="85">
        <f t="shared" si="63"/>
        <v>22928.135888501743</v>
      </c>
      <c r="F310" s="86">
        <f t="shared" si="56"/>
        <v>0.75281017090435265</v>
      </c>
      <c r="G310" s="190">
        <f t="shared" si="57"/>
        <v>4518.6832227444811</v>
      </c>
      <c r="H310" s="190">
        <f t="shared" si="58"/>
        <v>10374.896679421328</v>
      </c>
      <c r="I310" s="190">
        <f t="shared" si="59"/>
        <v>1569.8239358432922</v>
      </c>
      <c r="J310" s="87">
        <f t="shared" si="60"/>
        <v>3604.3157566961991</v>
      </c>
      <c r="K310" s="190">
        <f t="shared" si="64"/>
        <v>1142.0460995861115</v>
      </c>
      <c r="L310" s="87">
        <f t="shared" si="61"/>
        <v>2622.137844649712</v>
      </c>
      <c r="M310" s="88">
        <f t="shared" si="65"/>
        <v>12997.034524071041</v>
      </c>
      <c r="N310" s="88">
        <f t="shared" si="66"/>
        <v>65640.034524071045</v>
      </c>
      <c r="O310" s="88">
        <f t="shared" si="67"/>
        <v>28588.865210832333</v>
      </c>
      <c r="P310" s="89">
        <f t="shared" si="62"/>
        <v>0.93867153483337762</v>
      </c>
      <c r="Q310" s="197">
        <v>3675.9960542503104</v>
      </c>
      <c r="R310" s="89">
        <f t="shared" si="68"/>
        <v>-2.7506835143722753E-2</v>
      </c>
      <c r="S310" s="89">
        <f t="shared" si="68"/>
        <v>-3.1318872810842148E-2</v>
      </c>
      <c r="T310" s="91">
        <v>2296</v>
      </c>
      <c r="U310" s="193">
        <v>54132</v>
      </c>
      <c r="V310" s="193">
        <v>23669.435942282464</v>
      </c>
      <c r="W310" s="199"/>
      <c r="X310" s="88">
        <v>0</v>
      </c>
      <c r="Y310" s="88">
        <f t="shared" si="69"/>
        <v>0</v>
      </c>
    </row>
    <row r="311" spans="2:27" x14ac:dyDescent="0.25">
      <c r="B311" s="85">
        <v>5046</v>
      </c>
      <c r="C311" s="85" t="s">
        <v>327</v>
      </c>
      <c r="D311" s="1">
        <v>23313</v>
      </c>
      <c r="E311" s="85">
        <f t="shared" si="63"/>
        <v>19171.875</v>
      </c>
      <c r="F311" s="86">
        <f t="shared" si="56"/>
        <v>0.62947910660913331</v>
      </c>
      <c r="G311" s="190">
        <f t="shared" si="57"/>
        <v>6772.4397558455275</v>
      </c>
      <c r="H311" s="190">
        <f t="shared" si="58"/>
        <v>8235.2867431081613</v>
      </c>
      <c r="I311" s="190">
        <f t="shared" si="59"/>
        <v>2884.5152468189026</v>
      </c>
      <c r="J311" s="87">
        <f t="shared" si="60"/>
        <v>3507.5705401317855</v>
      </c>
      <c r="K311" s="190">
        <f t="shared" si="64"/>
        <v>2456.7374105617218</v>
      </c>
      <c r="L311" s="87">
        <f t="shared" si="61"/>
        <v>2987.3926912430538</v>
      </c>
      <c r="M311" s="88">
        <f t="shared" si="65"/>
        <v>11222.679434351216</v>
      </c>
      <c r="N311" s="88">
        <f t="shared" si="66"/>
        <v>34535.679434351216</v>
      </c>
      <c r="O311" s="88">
        <f t="shared" si="67"/>
        <v>28401.052166407251</v>
      </c>
      <c r="P311" s="89">
        <f t="shared" si="62"/>
        <v>0.93250498161861683</v>
      </c>
      <c r="Q311" s="197">
        <v>2153.6909416238614</v>
      </c>
      <c r="R311" s="89">
        <f t="shared" si="68"/>
        <v>1.9771663531779012E-2</v>
      </c>
      <c r="S311" s="89">
        <f t="shared" si="68"/>
        <v>4.8321923800356332E-4</v>
      </c>
      <c r="T311" s="91">
        <v>1216</v>
      </c>
      <c r="U311" s="193">
        <v>22861</v>
      </c>
      <c r="V311" s="193">
        <v>19162.615255658005</v>
      </c>
      <c r="W311" s="199"/>
      <c r="X311" s="88">
        <v>0</v>
      </c>
      <c r="Y311" s="88">
        <f t="shared" si="69"/>
        <v>0</v>
      </c>
    </row>
    <row r="312" spans="2:27" x14ac:dyDescent="0.25">
      <c r="B312" s="85">
        <v>5047</v>
      </c>
      <c r="C312" s="85" t="s">
        <v>328</v>
      </c>
      <c r="D312" s="1">
        <v>85822</v>
      </c>
      <c r="E312" s="85">
        <f t="shared" si="63"/>
        <v>22159.049832171444</v>
      </c>
      <c r="F312" s="86">
        <f t="shared" si="56"/>
        <v>0.72755840999706844</v>
      </c>
      <c r="G312" s="190">
        <f t="shared" si="57"/>
        <v>4980.1348565426606</v>
      </c>
      <c r="H312" s="190">
        <f t="shared" si="58"/>
        <v>19288.062299389723</v>
      </c>
      <c r="I312" s="190">
        <f t="shared" si="59"/>
        <v>1839.0040555588971</v>
      </c>
      <c r="J312" s="87">
        <f t="shared" si="60"/>
        <v>7122.4627071796085</v>
      </c>
      <c r="K312" s="190">
        <f t="shared" si="64"/>
        <v>1411.2262193017164</v>
      </c>
      <c r="L312" s="87">
        <f t="shared" si="61"/>
        <v>5465.6791473555468</v>
      </c>
      <c r="M312" s="88">
        <f t="shared" si="65"/>
        <v>24753.741446745269</v>
      </c>
      <c r="N312" s="88">
        <f t="shared" si="66"/>
        <v>110575.74144674526</v>
      </c>
      <c r="O312" s="88">
        <f t="shared" si="67"/>
        <v>28550.410908015816</v>
      </c>
      <c r="P312" s="89">
        <f t="shared" si="62"/>
        <v>0.93740894678801334</v>
      </c>
      <c r="Q312" s="197">
        <v>5221.8030566687594</v>
      </c>
      <c r="R312" s="89">
        <f t="shared" si="68"/>
        <v>-1.2689099798677021E-2</v>
      </c>
      <c r="S312" s="89">
        <f t="shared" si="68"/>
        <v>-2.6964702796682297E-2</v>
      </c>
      <c r="T312" s="91">
        <v>3873</v>
      </c>
      <c r="U312" s="193">
        <v>86925</v>
      </c>
      <c r="V312" s="193">
        <v>22773.120251506421</v>
      </c>
      <c r="W312" s="199"/>
      <c r="X312" s="88">
        <v>0</v>
      </c>
      <c r="Y312" s="88">
        <f t="shared" si="69"/>
        <v>0</v>
      </c>
    </row>
    <row r="313" spans="2:27" x14ac:dyDescent="0.25">
      <c r="B313" s="85">
        <v>5049</v>
      </c>
      <c r="C313" s="85" t="s">
        <v>329</v>
      </c>
      <c r="D313" s="1">
        <v>34620</v>
      </c>
      <c r="E313" s="85">
        <f t="shared" si="63"/>
        <v>31245.487364620938</v>
      </c>
      <c r="F313" s="86">
        <f t="shared" si="56"/>
        <v>1.0258976480833801</v>
      </c>
      <c r="G313" s="190">
        <f t="shared" si="57"/>
        <v>-471.72766292703523</v>
      </c>
      <c r="H313" s="190">
        <f t="shared" si="58"/>
        <v>-522.67425052315502</v>
      </c>
      <c r="I313" s="190">
        <f t="shared" si="59"/>
        <v>0</v>
      </c>
      <c r="J313" s="87">
        <f t="shared" si="60"/>
        <v>0</v>
      </c>
      <c r="K313" s="190">
        <f t="shared" si="64"/>
        <v>-427.7778362571807</v>
      </c>
      <c r="L313" s="87">
        <f t="shared" si="61"/>
        <v>-473.97784257295621</v>
      </c>
      <c r="M313" s="88">
        <f t="shared" si="65"/>
        <v>-996.65209309611123</v>
      </c>
      <c r="N313" s="88">
        <f t="shared" si="66"/>
        <v>33623.347906903888</v>
      </c>
      <c r="O313" s="88">
        <f t="shared" si="67"/>
        <v>30345.981865436723</v>
      </c>
      <c r="P313" s="89">
        <f t="shared" si="62"/>
        <v>0.9963637648290562</v>
      </c>
      <c r="Q313" s="197">
        <v>-547.88358765318628</v>
      </c>
      <c r="R313" s="89">
        <f t="shared" si="68"/>
        <v>-7.4405796326497881E-2</v>
      </c>
      <c r="S313" s="89">
        <f t="shared" si="68"/>
        <v>-8.0253413136709473E-2</v>
      </c>
      <c r="T313" s="91">
        <v>1108</v>
      </c>
      <c r="U313" s="193">
        <v>37403</v>
      </c>
      <c r="V313" s="193">
        <v>33971.843778383285</v>
      </c>
      <c r="W313" s="199"/>
      <c r="X313" s="88">
        <v>0</v>
      </c>
      <c r="Y313" s="88">
        <f t="shared" si="69"/>
        <v>0</v>
      </c>
    </row>
    <row r="314" spans="2:27" x14ac:dyDescent="0.25">
      <c r="B314" s="85">
        <v>5052</v>
      </c>
      <c r="C314" s="85" t="s">
        <v>330</v>
      </c>
      <c r="D314" s="1">
        <v>12986</v>
      </c>
      <c r="E314" s="85">
        <f t="shared" si="63"/>
        <v>22312.7147766323</v>
      </c>
      <c r="F314" s="86">
        <f t="shared" si="56"/>
        <v>0.73260376273154859</v>
      </c>
      <c r="G314" s="190">
        <f t="shared" si="57"/>
        <v>4887.9358898661476</v>
      </c>
      <c r="H314" s="190">
        <f t="shared" si="58"/>
        <v>2844.7786879020982</v>
      </c>
      <c r="I314" s="190">
        <f t="shared" si="59"/>
        <v>1785.2213249975975</v>
      </c>
      <c r="J314" s="87">
        <f t="shared" si="60"/>
        <v>1038.9988111486018</v>
      </c>
      <c r="K314" s="190">
        <f t="shared" si="64"/>
        <v>1357.4434887404168</v>
      </c>
      <c r="L314" s="87">
        <f t="shared" si="61"/>
        <v>790.03211044692262</v>
      </c>
      <c r="M314" s="88">
        <f t="shared" si="65"/>
        <v>3634.8107983490208</v>
      </c>
      <c r="N314" s="88">
        <f t="shared" si="66"/>
        <v>16620.810798349019</v>
      </c>
      <c r="O314" s="88">
        <f t="shared" si="67"/>
        <v>28558.094155238865</v>
      </c>
      <c r="P314" s="89">
        <f t="shared" si="62"/>
        <v>0.9376612144247376</v>
      </c>
      <c r="Q314" s="197">
        <v>705.25553291536926</v>
      </c>
      <c r="R314" s="89">
        <f t="shared" si="68"/>
        <v>-3.97101234933077E-2</v>
      </c>
      <c r="S314" s="89">
        <f t="shared" si="68"/>
        <v>-5.9509914761487002E-2</v>
      </c>
      <c r="T314" s="91">
        <v>582</v>
      </c>
      <c r="U314" s="193">
        <v>13523</v>
      </c>
      <c r="V314" s="193">
        <v>23724.561403508771</v>
      </c>
      <c r="W314" s="199"/>
      <c r="X314" s="88">
        <v>0</v>
      </c>
      <c r="Y314" s="88">
        <f t="shared" si="69"/>
        <v>0</v>
      </c>
    </row>
    <row r="315" spans="2:27" x14ac:dyDescent="0.25">
      <c r="B315" s="85">
        <v>5053</v>
      </c>
      <c r="C315" s="85" t="s">
        <v>331</v>
      </c>
      <c r="D315" s="1">
        <v>160207</v>
      </c>
      <c r="E315" s="85">
        <f t="shared" si="63"/>
        <v>23418.652243824003</v>
      </c>
      <c r="F315" s="86">
        <f t="shared" si="56"/>
        <v>0.76891552299565424</v>
      </c>
      <c r="G315" s="190">
        <f t="shared" si="57"/>
        <v>4224.3734095511254</v>
      </c>
      <c r="H315" s="190">
        <f t="shared" si="58"/>
        <v>28898.93849473925</v>
      </c>
      <c r="I315" s="190">
        <f t="shared" si="59"/>
        <v>1398.1432114805016</v>
      </c>
      <c r="J315" s="87">
        <f t="shared" si="60"/>
        <v>9564.6977097381114</v>
      </c>
      <c r="K315" s="190">
        <f t="shared" si="64"/>
        <v>970.36537522332083</v>
      </c>
      <c r="L315" s="87">
        <f t="shared" si="61"/>
        <v>6638.269531902738</v>
      </c>
      <c r="M315" s="88">
        <f t="shared" si="65"/>
        <v>35537.208026641987</v>
      </c>
      <c r="N315" s="88">
        <f t="shared" si="66"/>
        <v>195744.20802664198</v>
      </c>
      <c r="O315" s="88">
        <f t="shared" si="67"/>
        <v>28613.391028598446</v>
      </c>
      <c r="P315" s="89">
        <f t="shared" si="62"/>
        <v>0.93947680243794274</v>
      </c>
      <c r="Q315" s="197">
        <v>7222.5467365533041</v>
      </c>
      <c r="R315" s="89">
        <f t="shared" si="68"/>
        <v>-8.7310645038572591E-4</v>
      </c>
      <c r="S315" s="89">
        <f t="shared" si="68"/>
        <v>-7.7374485051777391E-3</v>
      </c>
      <c r="T315" s="91">
        <v>6841</v>
      </c>
      <c r="U315" s="193">
        <v>160347</v>
      </c>
      <c r="V315" s="193">
        <v>23601.265822784811</v>
      </c>
      <c r="W315" s="199"/>
      <c r="X315" s="88">
        <v>0</v>
      </c>
      <c r="Y315" s="88">
        <f t="shared" si="69"/>
        <v>0</v>
      </c>
    </row>
    <row r="316" spans="2:27" x14ac:dyDescent="0.25">
      <c r="B316" s="85">
        <v>5054</v>
      </c>
      <c r="C316" s="85" t="s">
        <v>332</v>
      </c>
      <c r="D316" s="1">
        <v>206925</v>
      </c>
      <c r="E316" s="85">
        <f t="shared" si="63"/>
        <v>20740.202465671042</v>
      </c>
      <c r="F316" s="86">
        <f t="shared" si="56"/>
        <v>0.68097273318249529</v>
      </c>
      <c r="G316" s="190">
        <f t="shared" si="57"/>
        <v>5831.4432764429021</v>
      </c>
      <c r="H316" s="190">
        <f t="shared" si="58"/>
        <v>58180.309569070829</v>
      </c>
      <c r="I316" s="190">
        <f t="shared" si="59"/>
        <v>2335.6006338340376</v>
      </c>
      <c r="J316" s="87">
        <f t="shared" si="60"/>
        <v>23302.287523762192</v>
      </c>
      <c r="K316" s="190">
        <f t="shared" si="64"/>
        <v>1907.8227975768568</v>
      </c>
      <c r="L316" s="87">
        <f t="shared" si="61"/>
        <v>19034.348051424302</v>
      </c>
      <c r="M316" s="88">
        <f t="shared" si="65"/>
        <v>77214.657620495127</v>
      </c>
      <c r="N316" s="88">
        <f t="shared" si="66"/>
        <v>284139.65762049513</v>
      </c>
      <c r="O316" s="88">
        <f t="shared" si="67"/>
        <v>28479.468539690803</v>
      </c>
      <c r="P316" s="89">
        <f t="shared" si="62"/>
        <v>0.93507966294728495</v>
      </c>
      <c r="Q316" s="197">
        <v>16520.852322846426</v>
      </c>
      <c r="R316" s="92">
        <f t="shared" si="68"/>
        <v>-1.9822896168538023E-3</v>
      </c>
      <c r="S316" s="92">
        <f t="shared" si="68"/>
        <v>-9.7847734707062223E-3</v>
      </c>
      <c r="T316" s="91">
        <v>9977</v>
      </c>
      <c r="U316" s="193">
        <v>207336</v>
      </c>
      <c r="V316" s="193">
        <v>20945.145974340841</v>
      </c>
      <c r="W316" s="199"/>
      <c r="X316" s="88">
        <v>0</v>
      </c>
      <c r="Y316" s="88">
        <f t="shared" si="69"/>
        <v>0</v>
      </c>
      <c r="Z316" s="1"/>
    </row>
    <row r="317" spans="2:27" x14ac:dyDescent="0.25">
      <c r="B317" s="85">
        <v>5055</v>
      </c>
      <c r="C317" s="85" t="s">
        <v>333</v>
      </c>
      <c r="D317" s="1">
        <v>152235</v>
      </c>
      <c r="E317" s="85">
        <f t="shared" si="63"/>
        <v>25890.306122448979</v>
      </c>
      <c r="F317" s="86">
        <f t="shared" si="56"/>
        <v>0.85006848666581436</v>
      </c>
      <c r="G317" s="190">
        <f t="shared" si="57"/>
        <v>2741.3810823761401</v>
      </c>
      <c r="H317" s="190">
        <f t="shared" si="58"/>
        <v>16119.320764371705</v>
      </c>
      <c r="I317" s="190">
        <f t="shared" si="59"/>
        <v>533.06435396175982</v>
      </c>
      <c r="J317" s="87">
        <f t="shared" si="60"/>
        <v>3134.4184012951478</v>
      </c>
      <c r="K317" s="190">
        <f t="shared" si="64"/>
        <v>105.28651770457913</v>
      </c>
      <c r="L317" s="87">
        <f t="shared" si="61"/>
        <v>619.08472410292529</v>
      </c>
      <c r="M317" s="88">
        <f t="shared" si="65"/>
        <v>16738.405488474629</v>
      </c>
      <c r="N317" s="88">
        <f t="shared" si="66"/>
        <v>168973.40548847464</v>
      </c>
      <c r="O317" s="88">
        <f t="shared" si="67"/>
        <v>28736.973722529699</v>
      </c>
      <c r="P317" s="89">
        <f t="shared" si="62"/>
        <v>0.9435344506214508</v>
      </c>
      <c r="Q317" s="197">
        <v>3193.4667242995838</v>
      </c>
      <c r="R317" s="92">
        <f t="shared" si="68"/>
        <v>4.0745171765510166E-2</v>
      </c>
      <c r="S317" s="92">
        <f t="shared" si="68"/>
        <v>4.1453161678275847E-2</v>
      </c>
      <c r="T317" s="91">
        <v>5880</v>
      </c>
      <c r="U317" s="193">
        <v>146275</v>
      </c>
      <c r="V317" s="193">
        <v>24859.789259007477</v>
      </c>
      <c r="W317" s="199"/>
      <c r="X317" s="88">
        <v>0</v>
      </c>
      <c r="Y317" s="88">
        <f t="shared" si="69"/>
        <v>0</v>
      </c>
      <c r="Z317" s="1"/>
      <c r="AA317" s="1"/>
    </row>
    <row r="318" spans="2:27" x14ac:dyDescent="0.25">
      <c r="B318" s="85">
        <v>5056</v>
      </c>
      <c r="C318" s="85" t="s">
        <v>334</v>
      </c>
      <c r="D318" s="1">
        <v>131494</v>
      </c>
      <c r="E318" s="85">
        <f t="shared" si="63"/>
        <v>24899.450861579247</v>
      </c>
      <c r="F318" s="86">
        <f t="shared" si="56"/>
        <v>0.81753527411403004</v>
      </c>
      <c r="G318" s="190">
        <f t="shared" si="57"/>
        <v>3335.894238897979</v>
      </c>
      <c r="H318" s="190">
        <f t="shared" si="58"/>
        <v>17616.857475620229</v>
      </c>
      <c r="I318" s="190">
        <f t="shared" si="59"/>
        <v>879.86369526616591</v>
      </c>
      <c r="J318" s="87">
        <f t="shared" si="60"/>
        <v>4646.5601747006222</v>
      </c>
      <c r="K318" s="190">
        <f t="shared" si="64"/>
        <v>452.08585900898521</v>
      </c>
      <c r="L318" s="87">
        <f t="shared" si="61"/>
        <v>2387.465421426451</v>
      </c>
      <c r="M318" s="88">
        <f t="shared" si="65"/>
        <v>20004.322897046681</v>
      </c>
      <c r="N318" s="88">
        <f t="shared" si="66"/>
        <v>151498.32289704669</v>
      </c>
      <c r="O318" s="88">
        <f t="shared" si="67"/>
        <v>28687.430959486213</v>
      </c>
      <c r="P318" s="89">
        <f t="shared" si="62"/>
        <v>0.9419077899938616</v>
      </c>
      <c r="Q318" s="197">
        <v>4496.2004627595506</v>
      </c>
      <c r="R318" s="92">
        <f t="shared" si="68"/>
        <v>9.1402346837755073E-3</v>
      </c>
      <c r="S318" s="92">
        <f t="shared" si="68"/>
        <v>-1.4745871988345623E-2</v>
      </c>
      <c r="T318" s="91">
        <v>5281</v>
      </c>
      <c r="U318" s="193">
        <v>130303</v>
      </c>
      <c r="V318" s="193">
        <v>25272.11016291699</v>
      </c>
      <c r="W318" s="199"/>
      <c r="X318" s="88">
        <v>0</v>
      </c>
      <c r="Y318" s="88">
        <f t="shared" si="69"/>
        <v>0</v>
      </c>
      <c r="Z318" s="1"/>
      <c r="AA318" s="1"/>
    </row>
    <row r="319" spans="2:27" x14ac:dyDescent="0.25">
      <c r="B319" s="85">
        <v>5057</v>
      </c>
      <c r="C319" s="85" t="s">
        <v>335</v>
      </c>
      <c r="D319" s="1">
        <v>243817</v>
      </c>
      <c r="E319" s="85">
        <f t="shared" si="63"/>
        <v>23282.754010695186</v>
      </c>
      <c r="F319" s="86">
        <f t="shared" si="56"/>
        <v>0.76445351297421993</v>
      </c>
      <c r="G319" s="190">
        <f t="shared" si="57"/>
        <v>4305.9123494284158</v>
      </c>
      <c r="H319" s="190">
        <f t="shared" si="58"/>
        <v>45091.514123214372</v>
      </c>
      <c r="I319" s="190">
        <f t="shared" si="59"/>
        <v>1445.7075930755875</v>
      </c>
      <c r="J319" s="87">
        <f t="shared" si="60"/>
        <v>15139.449914687551</v>
      </c>
      <c r="K319" s="190">
        <f t="shared" si="64"/>
        <v>1017.9297568184068</v>
      </c>
      <c r="L319" s="87">
        <f t="shared" si="61"/>
        <v>10659.760413402357</v>
      </c>
      <c r="M319" s="88">
        <f t="shared" si="65"/>
        <v>55751.274536616729</v>
      </c>
      <c r="N319" s="88">
        <f t="shared" si="66"/>
        <v>299568.27453661675</v>
      </c>
      <c r="O319" s="88">
        <f t="shared" si="67"/>
        <v>28606.596116942012</v>
      </c>
      <c r="P319" s="89">
        <f t="shared" si="62"/>
        <v>0.93925370193687119</v>
      </c>
      <c r="Q319" s="197">
        <v>10188.258832800253</v>
      </c>
      <c r="R319" s="92">
        <f t="shared" si="68"/>
        <v>1.3101253199481435E-2</v>
      </c>
      <c r="S319" s="92">
        <f t="shared" si="68"/>
        <v>3.3301276672861495E-3</v>
      </c>
      <c r="T319" s="91">
        <v>10472</v>
      </c>
      <c r="U319" s="193">
        <v>240664</v>
      </c>
      <c r="V319" s="193">
        <v>23205.476810336517</v>
      </c>
      <c r="W319" s="199"/>
      <c r="X319" s="88">
        <v>0</v>
      </c>
      <c r="Y319" s="88">
        <f t="shared" si="69"/>
        <v>0</v>
      </c>
      <c r="Z319" s="1"/>
      <c r="AA319" s="1"/>
    </row>
    <row r="320" spans="2:27" x14ac:dyDescent="0.25">
      <c r="B320" s="85">
        <v>5058</v>
      </c>
      <c r="C320" s="85" t="s">
        <v>336</v>
      </c>
      <c r="D320" s="1">
        <v>102362</v>
      </c>
      <c r="E320" s="85">
        <f t="shared" si="63"/>
        <v>24073.84760112888</v>
      </c>
      <c r="F320" s="86">
        <f t="shared" si="56"/>
        <v>0.7904278575049668</v>
      </c>
      <c r="G320" s="190">
        <f t="shared" si="57"/>
        <v>3831.2561951681992</v>
      </c>
      <c r="H320" s="190">
        <f t="shared" si="58"/>
        <v>16290.501341855183</v>
      </c>
      <c r="I320" s="190">
        <f t="shared" si="59"/>
        <v>1168.8248364237943</v>
      </c>
      <c r="J320" s="87">
        <f t="shared" si="60"/>
        <v>4969.8432044739729</v>
      </c>
      <c r="K320" s="190">
        <f t="shared" si="64"/>
        <v>741.04700016661354</v>
      </c>
      <c r="L320" s="87">
        <f t="shared" si="61"/>
        <v>3150.9318447084406</v>
      </c>
      <c r="M320" s="88">
        <f t="shared" si="65"/>
        <v>19441.433186563623</v>
      </c>
      <c r="N320" s="88">
        <f t="shared" si="66"/>
        <v>121803.43318656362</v>
      </c>
      <c r="O320" s="88">
        <f t="shared" si="67"/>
        <v>28646.150796463695</v>
      </c>
      <c r="P320" s="89">
        <f t="shared" si="62"/>
        <v>0.94055241916340848</v>
      </c>
      <c r="Q320" s="197">
        <v>4855.8275360071239</v>
      </c>
      <c r="R320" s="92">
        <f t="shared" si="68"/>
        <v>-2.3160827949498516E-2</v>
      </c>
      <c r="S320" s="92">
        <f t="shared" si="68"/>
        <v>-2.3160827949498555E-2</v>
      </c>
      <c r="T320" s="91">
        <v>4252</v>
      </c>
      <c r="U320" s="193">
        <v>104789</v>
      </c>
      <c r="V320" s="193">
        <v>24644.637817497649</v>
      </c>
      <c r="W320" s="199"/>
      <c r="X320" s="88">
        <v>0</v>
      </c>
      <c r="Y320" s="88">
        <f t="shared" si="69"/>
        <v>0</v>
      </c>
      <c r="Z320" s="1"/>
      <c r="AA320" s="1"/>
    </row>
    <row r="321" spans="2:27" x14ac:dyDescent="0.25">
      <c r="B321" s="85">
        <v>5059</v>
      </c>
      <c r="C321" s="85" t="s">
        <v>337</v>
      </c>
      <c r="D321" s="1">
        <v>430937</v>
      </c>
      <c r="E321" s="85">
        <f t="shared" si="63"/>
        <v>23057.089352594972</v>
      </c>
      <c r="F321" s="86">
        <f t="shared" si="56"/>
        <v>0.75704416008754716</v>
      </c>
      <c r="G321" s="190">
        <f t="shared" si="57"/>
        <v>4441.3111442885438</v>
      </c>
      <c r="H321" s="190">
        <f t="shared" si="58"/>
        <v>83008.105286752878</v>
      </c>
      <c r="I321" s="190">
        <f t="shared" si="59"/>
        <v>1524.6902234106622</v>
      </c>
      <c r="J321" s="87">
        <f t="shared" si="60"/>
        <v>28496.460275545276</v>
      </c>
      <c r="K321" s="190">
        <f t="shared" si="64"/>
        <v>1096.9123871534814</v>
      </c>
      <c r="L321" s="87">
        <f t="shared" si="61"/>
        <v>20501.292515898567</v>
      </c>
      <c r="M321" s="88">
        <f t="shared" si="65"/>
        <v>103509.39780265145</v>
      </c>
      <c r="N321" s="88">
        <f t="shared" si="66"/>
        <v>534446.39780265139</v>
      </c>
      <c r="O321" s="88">
        <f t="shared" si="67"/>
        <v>28595.312884036994</v>
      </c>
      <c r="P321" s="89">
        <f t="shared" si="62"/>
        <v>0.93888323429253728</v>
      </c>
      <c r="Q321" s="197">
        <v>23730.674587952206</v>
      </c>
      <c r="R321" s="92">
        <f t="shared" si="68"/>
        <v>1.9964402535372613E-2</v>
      </c>
      <c r="S321" s="92">
        <f t="shared" si="68"/>
        <v>9.7047285023790474E-3</v>
      </c>
      <c r="T321" s="91">
        <v>18690</v>
      </c>
      <c r="U321" s="193">
        <v>422502</v>
      </c>
      <c r="V321" s="193">
        <v>22835.477245703169</v>
      </c>
      <c r="W321" s="199"/>
      <c r="X321" s="88">
        <v>0</v>
      </c>
      <c r="Y321" s="88">
        <f t="shared" si="69"/>
        <v>0</v>
      </c>
      <c r="Z321" s="1"/>
      <c r="AA321" s="1"/>
    </row>
    <row r="322" spans="2:27" x14ac:dyDescent="0.25">
      <c r="B322" s="85">
        <v>5060</v>
      </c>
      <c r="C322" s="85" t="s">
        <v>338</v>
      </c>
      <c r="D322" s="1">
        <v>317910</v>
      </c>
      <c r="E322" s="85">
        <f t="shared" si="63"/>
        <v>32144.590495449946</v>
      </c>
      <c r="F322" s="86">
        <f t="shared" si="56"/>
        <v>1.0554183201899798</v>
      </c>
      <c r="G322" s="190">
        <f t="shared" si="57"/>
        <v>-1011.1895414244398</v>
      </c>
      <c r="H322" s="190">
        <f t="shared" si="58"/>
        <v>-10000.664564687708</v>
      </c>
      <c r="I322" s="190">
        <f t="shared" si="59"/>
        <v>0</v>
      </c>
      <c r="J322" s="87">
        <f t="shared" si="60"/>
        <v>0</v>
      </c>
      <c r="K322" s="190">
        <f t="shared" si="64"/>
        <v>-427.7778362571807</v>
      </c>
      <c r="L322" s="87">
        <f t="shared" si="61"/>
        <v>-4230.7228005835168</v>
      </c>
      <c r="M322" s="88">
        <f t="shared" si="65"/>
        <v>-14231.387365271225</v>
      </c>
      <c r="N322" s="88">
        <f t="shared" si="66"/>
        <v>303678.61263472878</v>
      </c>
      <c r="O322" s="88">
        <f t="shared" si="67"/>
        <v>30705.623117768329</v>
      </c>
      <c r="P322" s="89">
        <f t="shared" si="62"/>
        <v>1.0081720336716962</v>
      </c>
      <c r="Q322" s="197">
        <v>1468.4318755505519</v>
      </c>
      <c r="R322" s="92">
        <f t="shared" si="68"/>
        <v>8.4787519364503072E-2</v>
      </c>
      <c r="S322" s="92">
        <f t="shared" si="68"/>
        <v>6.7457243524301561E-2</v>
      </c>
      <c r="T322" s="91">
        <v>9890</v>
      </c>
      <c r="U322" s="193">
        <v>293062</v>
      </c>
      <c r="V322" s="193">
        <v>30113.234689683519</v>
      </c>
      <c r="W322" s="199"/>
      <c r="X322" s="88">
        <v>0</v>
      </c>
      <c r="Y322" s="88">
        <f t="shared" si="69"/>
        <v>0</v>
      </c>
      <c r="Z322" s="1"/>
      <c r="AA322" s="1"/>
    </row>
    <row r="323" spans="2:27" x14ac:dyDescent="0.25">
      <c r="B323" s="85">
        <v>5061</v>
      </c>
      <c r="C323" s="85" t="s">
        <v>339</v>
      </c>
      <c r="D323" s="1">
        <v>44649</v>
      </c>
      <c r="E323" s="85">
        <f t="shared" si="63"/>
        <v>22815.022994379153</v>
      </c>
      <c r="F323" s="86">
        <f t="shared" si="56"/>
        <v>0.7490962825372387</v>
      </c>
      <c r="G323" s="190">
        <f t="shared" si="57"/>
        <v>4586.550959218036</v>
      </c>
      <c r="H323" s="190">
        <f t="shared" si="58"/>
        <v>8975.8802271896966</v>
      </c>
      <c r="I323" s="190">
        <f t="shared" si="59"/>
        <v>1609.4134487861991</v>
      </c>
      <c r="J323" s="87">
        <f t="shared" si="60"/>
        <v>3149.6221192745916</v>
      </c>
      <c r="K323" s="190">
        <f t="shared" si="64"/>
        <v>1181.6356125290183</v>
      </c>
      <c r="L323" s="87">
        <f t="shared" si="61"/>
        <v>2312.4608937192888</v>
      </c>
      <c r="M323" s="88">
        <f t="shared" si="65"/>
        <v>11288.341120908986</v>
      </c>
      <c r="N323" s="88">
        <f t="shared" si="66"/>
        <v>55937.341120908983</v>
      </c>
      <c r="O323" s="88">
        <f t="shared" si="67"/>
        <v>28583.209566126203</v>
      </c>
      <c r="P323" s="89">
        <f t="shared" si="62"/>
        <v>0.93848584041502192</v>
      </c>
      <c r="Q323" s="197">
        <v>2886.3291716759049</v>
      </c>
      <c r="R323" s="89">
        <f t="shared" si="68"/>
        <v>3.8783676887999628E-2</v>
      </c>
      <c r="S323" s="89">
        <f t="shared" si="68"/>
        <v>5.0992171813101304E-2</v>
      </c>
      <c r="T323" s="91">
        <v>1957</v>
      </c>
      <c r="U323" s="193">
        <v>42982</v>
      </c>
      <c r="V323" s="193">
        <v>21708.080808080809</v>
      </c>
      <c r="W323" s="199"/>
      <c r="X323" s="88">
        <v>0</v>
      </c>
      <c r="Y323" s="88">
        <f t="shared" si="69"/>
        <v>0</v>
      </c>
    </row>
    <row r="324" spans="2:27" ht="28.5" customHeight="1" x14ac:dyDescent="0.25">
      <c r="B324" s="85">
        <v>5401</v>
      </c>
      <c r="C324" s="85" t="s">
        <v>340</v>
      </c>
      <c r="D324" s="1">
        <v>2253403</v>
      </c>
      <c r="E324" s="85">
        <f t="shared" si="63"/>
        <v>28892.745409785617</v>
      </c>
      <c r="F324" s="86">
        <f t="shared" si="56"/>
        <v>0.94864897502393419</v>
      </c>
      <c r="G324" s="190">
        <f t="shared" si="57"/>
        <v>939.91750997415727</v>
      </c>
      <c r="H324" s="190">
        <f t="shared" si="58"/>
        <v>73306.046437904472</v>
      </c>
      <c r="I324" s="190">
        <f t="shared" si="59"/>
        <v>0</v>
      </c>
      <c r="J324" s="87">
        <f t="shared" si="60"/>
        <v>0</v>
      </c>
      <c r="K324" s="190">
        <f t="shared" si="64"/>
        <v>-427.7778362571807</v>
      </c>
      <c r="L324" s="87">
        <f t="shared" si="61"/>
        <v>-33363.249005370039</v>
      </c>
      <c r="M324" s="88">
        <f t="shared" si="65"/>
        <v>39942.797432534433</v>
      </c>
      <c r="N324" s="88">
        <f t="shared" si="66"/>
        <v>2293345.7974325344</v>
      </c>
      <c r="O324" s="88">
        <f t="shared" si="67"/>
        <v>29404.885083502595</v>
      </c>
      <c r="P324" s="89">
        <f t="shared" si="62"/>
        <v>0.96546429560527791</v>
      </c>
      <c r="Q324" s="197">
        <v>6258.6859492352451</v>
      </c>
      <c r="R324" s="89">
        <f t="shared" si="68"/>
        <v>6.4174996895982822E-3</v>
      </c>
      <c r="S324" s="89">
        <f t="shared" si="68"/>
        <v>6.364575332110633E-4</v>
      </c>
      <c r="T324" s="91">
        <v>77992</v>
      </c>
      <c r="U324" s="193">
        <v>2239034</v>
      </c>
      <c r="V324" s="193">
        <v>28874.368100691223</v>
      </c>
      <c r="W324" s="199"/>
      <c r="X324" s="88">
        <v>0</v>
      </c>
      <c r="Y324" s="88">
        <f t="shared" si="69"/>
        <v>0</v>
      </c>
    </row>
    <row r="325" spans="2:27" x14ac:dyDescent="0.25">
      <c r="B325" s="85">
        <v>5402</v>
      </c>
      <c r="C325" s="85" t="s">
        <v>341</v>
      </c>
      <c r="D325" s="1">
        <v>647305</v>
      </c>
      <c r="E325" s="85">
        <f t="shared" si="63"/>
        <v>25993.053045817775</v>
      </c>
      <c r="F325" s="86">
        <f t="shared" si="56"/>
        <v>0.85344202428428029</v>
      </c>
      <c r="G325" s="190">
        <f t="shared" si="57"/>
        <v>2679.7329283548629</v>
      </c>
      <c r="H325" s="190">
        <f t="shared" si="58"/>
        <v>66733.389114821155</v>
      </c>
      <c r="I325" s="190">
        <f t="shared" si="59"/>
        <v>497.10293078268148</v>
      </c>
      <c r="J325" s="87">
        <f t="shared" si="60"/>
        <v>12379.354285281117</v>
      </c>
      <c r="K325" s="190">
        <f t="shared" si="64"/>
        <v>69.325094525500788</v>
      </c>
      <c r="L325" s="87">
        <f t="shared" si="61"/>
        <v>1726.4028289685461</v>
      </c>
      <c r="M325" s="88">
        <f t="shared" si="65"/>
        <v>68459.791943789707</v>
      </c>
      <c r="N325" s="88">
        <f t="shared" si="66"/>
        <v>715764.79194378969</v>
      </c>
      <c r="O325" s="88">
        <f t="shared" si="67"/>
        <v>28742.111068698137</v>
      </c>
      <c r="P325" s="89">
        <f t="shared" si="62"/>
        <v>0.94370312750237406</v>
      </c>
      <c r="Q325" s="197">
        <v>14797.722055311584</v>
      </c>
      <c r="R325" s="89">
        <f t="shared" si="68"/>
        <v>-3.4593073379806391E-3</v>
      </c>
      <c r="S325" s="89">
        <f t="shared" si="68"/>
        <v>-7.4209797699581843E-3</v>
      </c>
      <c r="T325" s="91">
        <v>24903</v>
      </c>
      <c r="U325" s="193">
        <v>649552</v>
      </c>
      <c r="V325" s="193">
        <v>26187.389130785356</v>
      </c>
      <c r="W325" s="199"/>
      <c r="X325" s="88">
        <v>0</v>
      </c>
      <c r="Y325" s="88">
        <f t="shared" si="69"/>
        <v>0</v>
      </c>
    </row>
    <row r="326" spans="2:27" x14ac:dyDescent="0.25">
      <c r="B326" s="85">
        <v>5403</v>
      </c>
      <c r="C326" s="85" t="s">
        <v>342</v>
      </c>
      <c r="D326" s="1">
        <v>554903</v>
      </c>
      <c r="E326" s="85">
        <f t="shared" si="63"/>
        <v>26031.008115588498</v>
      </c>
      <c r="F326" s="86">
        <f t="shared" si="56"/>
        <v>0.85468822077839268</v>
      </c>
      <c r="G326" s="190">
        <f t="shared" si="57"/>
        <v>2656.9598864924287</v>
      </c>
      <c r="H326" s="190">
        <f t="shared" si="58"/>
        <v>56638.413900359104</v>
      </c>
      <c r="I326" s="190">
        <f t="shared" si="59"/>
        <v>483.81865636292821</v>
      </c>
      <c r="J326" s="87">
        <f t="shared" si="60"/>
        <v>10313.562297688541</v>
      </c>
      <c r="K326" s="190">
        <f t="shared" si="64"/>
        <v>56.040820105747514</v>
      </c>
      <c r="L326" s="87">
        <f t="shared" si="61"/>
        <v>1194.6221621942198</v>
      </c>
      <c r="M326" s="88">
        <f t="shared" si="65"/>
        <v>57833.036062553321</v>
      </c>
      <c r="N326" s="88">
        <f t="shared" si="66"/>
        <v>612736.03606255329</v>
      </c>
      <c r="O326" s="88">
        <f t="shared" si="67"/>
        <v>28744.008822186672</v>
      </c>
      <c r="P326" s="89">
        <f t="shared" si="62"/>
        <v>0.94376543732707963</v>
      </c>
      <c r="Q326" s="197">
        <v>13840.406005424207</v>
      </c>
      <c r="R326" s="89">
        <f t="shared" si="68"/>
        <v>3.4786078855158706E-2</v>
      </c>
      <c r="S326" s="89">
        <f t="shared" si="68"/>
        <v>2.6388180856287302E-2</v>
      </c>
      <c r="T326" s="91">
        <v>21317</v>
      </c>
      <c r="U326" s="193">
        <v>536249</v>
      </c>
      <c r="V326" s="193">
        <v>25361.75747256905</v>
      </c>
      <c r="W326" s="199"/>
      <c r="X326" s="88">
        <v>0</v>
      </c>
      <c r="Y326" s="88">
        <f t="shared" si="69"/>
        <v>0</v>
      </c>
    </row>
    <row r="327" spans="2:27" x14ac:dyDescent="0.25">
      <c r="B327" s="85">
        <v>5404</v>
      </c>
      <c r="C327" s="85" t="s">
        <v>343</v>
      </c>
      <c r="D327" s="1">
        <v>43073</v>
      </c>
      <c r="E327" s="85">
        <f t="shared" si="63"/>
        <v>22282.979824107606</v>
      </c>
      <c r="F327" s="86">
        <f t="shared" ref="F327:F362" si="70">E327/E$364</f>
        <v>0.73162746117782429</v>
      </c>
      <c r="G327" s="190">
        <f t="shared" ref="G327:G362" si="71">($E$364+$Y$364-E327-Y327)*0.6</f>
        <v>4905.776861380964</v>
      </c>
      <c r="H327" s="190">
        <f t="shared" ref="H327:H362" si="72">G327*T327/1000</f>
        <v>9482.8666730494042</v>
      </c>
      <c r="I327" s="190">
        <f t="shared" ref="I327:I362" si="73">IF(E327+Y327&lt;(E$364+Y$364)*0.9,((E$364+Y$364)*0.9-E327-Y327)*0.35,0)</f>
        <v>1795.6285583812403</v>
      </c>
      <c r="J327" s="87">
        <f t="shared" ref="J327:J362" si="74">I327*T327/1000</f>
        <v>3470.9500033509371</v>
      </c>
      <c r="K327" s="190">
        <f t="shared" si="64"/>
        <v>1367.8507221240595</v>
      </c>
      <c r="L327" s="87">
        <f t="shared" ref="L327:L362" si="75">K327*T327/1000</f>
        <v>2644.0554458658071</v>
      </c>
      <c r="M327" s="88">
        <f t="shared" si="65"/>
        <v>12126.922118915212</v>
      </c>
      <c r="N327" s="88">
        <f t="shared" si="66"/>
        <v>55199.922118915216</v>
      </c>
      <c r="O327" s="88">
        <f t="shared" si="67"/>
        <v>28556.607407612632</v>
      </c>
      <c r="P327" s="89">
        <f t="shared" ref="P327:P362" si="76">O327/O$364</f>
        <v>0.93761239934705132</v>
      </c>
      <c r="Q327" s="197">
        <v>2719.5846136175405</v>
      </c>
      <c r="R327" s="89">
        <f t="shared" si="68"/>
        <v>7.6798080047998804E-2</v>
      </c>
      <c r="S327" s="89">
        <f t="shared" si="68"/>
        <v>5.6743899560814152E-2</v>
      </c>
      <c r="T327" s="91">
        <v>1933</v>
      </c>
      <c r="U327" s="193">
        <v>40001</v>
      </c>
      <c r="V327" s="193">
        <v>21086.45229309436</v>
      </c>
      <c r="W327" s="199"/>
      <c r="X327" s="88">
        <v>0</v>
      </c>
      <c r="Y327" s="88">
        <f t="shared" si="69"/>
        <v>0</v>
      </c>
    </row>
    <row r="328" spans="2:27" x14ac:dyDescent="0.25">
      <c r="B328" s="85">
        <v>5405</v>
      </c>
      <c r="C328" s="85" t="s">
        <v>344</v>
      </c>
      <c r="D328" s="1">
        <v>137340</v>
      </c>
      <c r="E328" s="85">
        <f t="shared" ref="E328:E362" si="77">D328/T328*1000</f>
        <v>24555.694618272842</v>
      </c>
      <c r="F328" s="86">
        <f t="shared" si="70"/>
        <v>0.80624856517565924</v>
      </c>
      <c r="G328" s="190">
        <f t="shared" si="71"/>
        <v>3542.1479848818221</v>
      </c>
      <c r="H328" s="190">
        <f t="shared" si="72"/>
        <v>19811.233679444031</v>
      </c>
      <c r="I328" s="190">
        <f t="shared" si="73"/>
        <v>1000.1783804234077</v>
      </c>
      <c r="J328" s="87">
        <f t="shared" si="74"/>
        <v>5593.9976817081188</v>
      </c>
      <c r="K328" s="190">
        <f t="shared" ref="K328:K362" si="78">I328+J$366</f>
        <v>572.40054416622706</v>
      </c>
      <c r="L328" s="87">
        <f t="shared" si="75"/>
        <v>3201.4362435217081</v>
      </c>
      <c r="M328" s="88">
        <f t="shared" ref="M328:M362" si="79">+H328+L328</f>
        <v>23012.669922965739</v>
      </c>
      <c r="N328" s="88">
        <f t="shared" ref="N328:N362" si="80">D328+M328</f>
        <v>160352.66992296575</v>
      </c>
      <c r="O328" s="88">
        <f t="shared" ref="O328:O362" si="81">N328/T328*1000</f>
        <v>28670.243147320893</v>
      </c>
      <c r="P328" s="89">
        <f t="shared" si="76"/>
        <v>0.94134345454694313</v>
      </c>
      <c r="Q328" s="197">
        <v>4133.0797175182888</v>
      </c>
      <c r="R328" s="89">
        <f t="shared" ref="R328:S362" si="82">(D328-U328)/U328</f>
        <v>2.2803437644290204E-2</v>
      </c>
      <c r="S328" s="89">
        <f t="shared" si="82"/>
        <v>1.8231636117183595E-2</v>
      </c>
      <c r="T328" s="91">
        <v>5593</v>
      </c>
      <c r="U328" s="193">
        <v>134278</v>
      </c>
      <c r="V328" s="193">
        <v>24116.02011494253</v>
      </c>
      <c r="W328" s="199"/>
      <c r="X328" s="88">
        <v>0</v>
      </c>
      <c r="Y328" s="88">
        <f t="shared" ref="Y328:Y362" si="83">X328*1000/T328</f>
        <v>0</v>
      </c>
    </row>
    <row r="329" spans="2:27" x14ac:dyDescent="0.25">
      <c r="B329" s="85">
        <v>5406</v>
      </c>
      <c r="C329" s="85" t="s">
        <v>345</v>
      </c>
      <c r="D329" s="1">
        <v>316738</v>
      </c>
      <c r="E329" s="85">
        <f t="shared" si="77"/>
        <v>28005.128205128207</v>
      </c>
      <c r="F329" s="86">
        <f t="shared" si="70"/>
        <v>0.91950542568415172</v>
      </c>
      <c r="G329" s="190">
        <f t="shared" si="71"/>
        <v>1472.4878327686033</v>
      </c>
      <c r="H329" s="190">
        <f t="shared" si="72"/>
        <v>16653.837388612905</v>
      </c>
      <c r="I329" s="190">
        <f t="shared" si="73"/>
        <v>0</v>
      </c>
      <c r="J329" s="87">
        <f t="shared" si="74"/>
        <v>0</v>
      </c>
      <c r="K329" s="190">
        <f t="shared" si="78"/>
        <v>-427.7778362571807</v>
      </c>
      <c r="L329" s="87">
        <f t="shared" si="75"/>
        <v>-4838.1673280687137</v>
      </c>
      <c r="M329" s="88">
        <f t="shared" si="79"/>
        <v>11815.670060544191</v>
      </c>
      <c r="N329" s="88">
        <f t="shared" si="80"/>
        <v>328553.67006054422</v>
      </c>
      <c r="O329" s="88">
        <f t="shared" si="81"/>
        <v>29049.838201639632</v>
      </c>
      <c r="P329" s="89">
        <f t="shared" si="76"/>
        <v>0.95380687586936486</v>
      </c>
      <c r="Q329" s="197">
        <v>3530.1695159227929</v>
      </c>
      <c r="R329" s="89">
        <f>(D329-U329)/U329</f>
        <v>1.7641937111040427E-2</v>
      </c>
      <c r="S329" s="89">
        <f t="shared" si="82"/>
        <v>1.4402758531376611E-2</v>
      </c>
      <c r="T329" s="91">
        <v>11310</v>
      </c>
      <c r="U329" s="193">
        <v>311247</v>
      </c>
      <c r="V329" s="193">
        <v>27607.503991484835</v>
      </c>
      <c r="W329" s="199"/>
      <c r="X329" s="88">
        <v>0</v>
      </c>
      <c r="Y329" s="88">
        <f t="shared" si="83"/>
        <v>0</v>
      </c>
    </row>
    <row r="330" spans="2:27" x14ac:dyDescent="0.25">
      <c r="B330" s="85">
        <v>5411</v>
      </c>
      <c r="C330" s="85" t="s">
        <v>346</v>
      </c>
      <c r="D330" s="1">
        <v>59029</v>
      </c>
      <c r="E330" s="85">
        <f t="shared" si="77"/>
        <v>20596.30146545708</v>
      </c>
      <c r="F330" s="86">
        <f t="shared" si="70"/>
        <v>0.67624796457979763</v>
      </c>
      <c r="G330" s="190">
        <f t="shared" si="71"/>
        <v>5917.7838765712795</v>
      </c>
      <c r="H330" s="190">
        <f t="shared" si="72"/>
        <v>16960.368590253285</v>
      </c>
      <c r="I330" s="190">
        <f t="shared" si="73"/>
        <v>2385.9659839089245</v>
      </c>
      <c r="J330" s="87">
        <f t="shared" si="74"/>
        <v>6838.1785098829769</v>
      </c>
      <c r="K330" s="190">
        <f t="shared" si="78"/>
        <v>1958.1881476517437</v>
      </c>
      <c r="L330" s="87">
        <f t="shared" si="75"/>
        <v>5612.1672311698967</v>
      </c>
      <c r="M330" s="88">
        <f t="shared" si="79"/>
        <v>22572.535821423182</v>
      </c>
      <c r="N330" s="88">
        <f t="shared" si="80"/>
        <v>81601.535821423182</v>
      </c>
      <c r="O330" s="88">
        <f t="shared" si="81"/>
        <v>28472.273489680105</v>
      </c>
      <c r="P330" s="89">
        <f t="shared" si="76"/>
        <v>0.93484342451715008</v>
      </c>
      <c r="Q330" s="197">
        <v>4663.6293081365075</v>
      </c>
      <c r="R330" s="89">
        <f t="shared" si="82"/>
        <v>-1.0112020391735982E-2</v>
      </c>
      <c r="S330" s="89">
        <f t="shared" si="82"/>
        <v>-3.6707056829222734E-2</v>
      </c>
      <c r="T330" s="91">
        <v>2866</v>
      </c>
      <c r="U330" s="193">
        <v>59632</v>
      </c>
      <c r="V330" s="193">
        <v>21381.140193617786</v>
      </c>
      <c r="W330" s="199"/>
      <c r="X330" s="88">
        <v>0</v>
      </c>
      <c r="Y330" s="88">
        <f t="shared" si="83"/>
        <v>0</v>
      </c>
    </row>
    <row r="331" spans="2:27" x14ac:dyDescent="0.25">
      <c r="B331" s="85">
        <v>5412</v>
      </c>
      <c r="C331" s="85" t="s">
        <v>347</v>
      </c>
      <c r="D331" s="1">
        <v>99462</v>
      </c>
      <c r="E331" s="85">
        <f t="shared" si="77"/>
        <v>23647.646219686161</v>
      </c>
      <c r="F331" s="86">
        <f t="shared" si="70"/>
        <v>0.7764341889239782</v>
      </c>
      <c r="G331" s="190">
        <f t="shared" si="71"/>
        <v>4086.9770240338307</v>
      </c>
      <c r="H331" s="190">
        <f t="shared" si="72"/>
        <v>17189.825363086289</v>
      </c>
      <c r="I331" s="190">
        <f t="shared" si="73"/>
        <v>1317.9953199287461</v>
      </c>
      <c r="J331" s="87">
        <f t="shared" si="74"/>
        <v>5543.4883156203059</v>
      </c>
      <c r="K331" s="190">
        <f t="shared" si="78"/>
        <v>890.21748367156533</v>
      </c>
      <c r="L331" s="87">
        <f t="shared" si="75"/>
        <v>3744.2547363226035</v>
      </c>
      <c r="M331" s="88">
        <f t="shared" si="79"/>
        <v>20934.080099408893</v>
      </c>
      <c r="N331" s="88">
        <f t="shared" si="80"/>
        <v>120396.08009940889</v>
      </c>
      <c r="O331" s="88">
        <f t="shared" si="81"/>
        <v>28624.840727391558</v>
      </c>
      <c r="P331" s="89">
        <f t="shared" si="76"/>
        <v>0.93985273573435901</v>
      </c>
      <c r="Q331" s="197">
        <v>4423.1837997285947</v>
      </c>
      <c r="R331" s="89">
        <f t="shared" si="82"/>
        <v>3.4456936629606132E-2</v>
      </c>
      <c r="S331" s="89">
        <f t="shared" si="82"/>
        <v>3.322719704730754E-2</v>
      </c>
      <c r="T331" s="91">
        <v>4206</v>
      </c>
      <c r="U331" s="193">
        <v>96149</v>
      </c>
      <c r="V331" s="193">
        <v>22887.16972149488</v>
      </c>
      <c r="W331" s="199"/>
      <c r="X331" s="88">
        <v>0</v>
      </c>
      <c r="Y331" s="88">
        <f t="shared" si="83"/>
        <v>0</v>
      </c>
    </row>
    <row r="332" spans="2:27" x14ac:dyDescent="0.25">
      <c r="B332" s="85">
        <v>5413</v>
      </c>
      <c r="C332" s="85" t="s">
        <v>348</v>
      </c>
      <c r="D332" s="1">
        <v>36046</v>
      </c>
      <c r="E332" s="85">
        <f t="shared" si="77"/>
        <v>28182.955433932762</v>
      </c>
      <c r="F332" s="86">
        <f t="shared" si="70"/>
        <v>0.92534410996092009</v>
      </c>
      <c r="G332" s="190">
        <f t="shared" si="71"/>
        <v>1365.79149548587</v>
      </c>
      <c r="H332" s="190">
        <f t="shared" si="72"/>
        <v>1746.8473227264278</v>
      </c>
      <c r="I332" s="190">
        <f t="shared" si="73"/>
        <v>0</v>
      </c>
      <c r="J332" s="87">
        <f t="shared" si="74"/>
        <v>0</v>
      </c>
      <c r="K332" s="190">
        <f t="shared" si="78"/>
        <v>-427.7778362571807</v>
      </c>
      <c r="L332" s="87">
        <f t="shared" si="75"/>
        <v>-547.1278525729341</v>
      </c>
      <c r="M332" s="88">
        <f t="shared" si="79"/>
        <v>1199.7194701534936</v>
      </c>
      <c r="N332" s="88">
        <f t="shared" si="80"/>
        <v>37245.71947015349</v>
      </c>
      <c r="O332" s="88">
        <f t="shared" si="81"/>
        <v>29120.969093161446</v>
      </c>
      <c r="P332" s="89">
        <f t="shared" si="76"/>
        <v>0.95614234958007194</v>
      </c>
      <c r="Q332" s="197">
        <v>496.26650847614542</v>
      </c>
      <c r="R332" s="89">
        <f t="shared" si="82"/>
        <v>-1.2468482447147487E-3</v>
      </c>
      <c r="S332" s="89">
        <f t="shared" si="82"/>
        <v>6.5620114249903801E-3</v>
      </c>
      <c r="T332" s="91">
        <v>1279</v>
      </c>
      <c r="U332" s="193">
        <v>36091</v>
      </c>
      <c r="V332" s="193">
        <v>27999.224204809932</v>
      </c>
      <c r="W332" s="199"/>
      <c r="X332" s="88">
        <v>0</v>
      </c>
      <c r="Y332" s="88">
        <f t="shared" si="83"/>
        <v>0</v>
      </c>
    </row>
    <row r="333" spans="2:27" x14ac:dyDescent="0.25">
      <c r="B333" s="85">
        <v>5414</v>
      </c>
      <c r="C333" s="85" t="s">
        <v>349</v>
      </c>
      <c r="D333" s="1">
        <v>31531</v>
      </c>
      <c r="E333" s="85">
        <f t="shared" si="77"/>
        <v>29222.428174235403</v>
      </c>
      <c r="F333" s="86">
        <f t="shared" si="70"/>
        <v>0.95947360287229444</v>
      </c>
      <c r="G333" s="190">
        <f t="shared" si="71"/>
        <v>742.10785130428553</v>
      </c>
      <c r="H333" s="190">
        <f t="shared" si="72"/>
        <v>800.73437155732404</v>
      </c>
      <c r="I333" s="190">
        <f t="shared" si="73"/>
        <v>0</v>
      </c>
      <c r="J333" s="87">
        <f t="shared" si="74"/>
        <v>0</v>
      </c>
      <c r="K333" s="190">
        <f t="shared" si="78"/>
        <v>-427.7778362571807</v>
      </c>
      <c r="L333" s="87">
        <f t="shared" si="75"/>
        <v>-461.57228532149799</v>
      </c>
      <c r="M333" s="88">
        <f t="shared" si="79"/>
        <v>339.16208623582605</v>
      </c>
      <c r="N333" s="88">
        <f t="shared" si="80"/>
        <v>31870.162086235825</v>
      </c>
      <c r="O333" s="88">
        <f t="shared" si="81"/>
        <v>29536.758189282507</v>
      </c>
      <c r="P333" s="89">
        <f t="shared" si="76"/>
        <v>0.96979414674462183</v>
      </c>
      <c r="Q333" s="197">
        <v>651.14008025470298</v>
      </c>
      <c r="R333" s="89">
        <f t="shared" si="82"/>
        <v>0.21291737190336976</v>
      </c>
      <c r="S333" s="89">
        <f t="shared" si="82"/>
        <v>0.20280035953346215</v>
      </c>
      <c r="T333" s="91">
        <v>1079</v>
      </c>
      <c r="U333" s="193">
        <v>25996</v>
      </c>
      <c r="V333" s="193">
        <v>24295.327102803738</v>
      </c>
      <c r="W333" s="199"/>
      <c r="X333" s="88">
        <v>0</v>
      </c>
      <c r="Y333" s="88">
        <f t="shared" si="83"/>
        <v>0</v>
      </c>
    </row>
    <row r="334" spans="2:27" x14ac:dyDescent="0.25">
      <c r="B334" s="85">
        <v>5415</v>
      </c>
      <c r="C334" s="85" t="s">
        <v>350</v>
      </c>
      <c r="D334" s="1">
        <v>17189</v>
      </c>
      <c r="E334" s="85">
        <f t="shared" si="77"/>
        <v>17486.266531027468</v>
      </c>
      <c r="F334" s="86">
        <f t="shared" si="70"/>
        <v>0.5741347381975086</v>
      </c>
      <c r="G334" s="190">
        <f t="shared" si="71"/>
        <v>7783.8048372290468</v>
      </c>
      <c r="H334" s="190">
        <f t="shared" si="72"/>
        <v>7651.480154996153</v>
      </c>
      <c r="I334" s="190">
        <f t="shared" si="73"/>
        <v>3474.4782109592888</v>
      </c>
      <c r="J334" s="87">
        <f t="shared" si="74"/>
        <v>3415.412081372981</v>
      </c>
      <c r="K334" s="190">
        <f t="shared" si="78"/>
        <v>3046.7003747021081</v>
      </c>
      <c r="L334" s="87">
        <f t="shared" si="75"/>
        <v>2994.9064683321722</v>
      </c>
      <c r="M334" s="88">
        <f t="shared" si="79"/>
        <v>10646.386623328326</v>
      </c>
      <c r="N334" s="88">
        <f t="shared" si="80"/>
        <v>27835.386623328326</v>
      </c>
      <c r="O334" s="88">
        <f t="shared" si="81"/>
        <v>28316.771742958623</v>
      </c>
      <c r="P334" s="89">
        <f t="shared" si="76"/>
        <v>0.92973776319803558</v>
      </c>
      <c r="Q334" s="197">
        <v>2205.929190473893</v>
      </c>
      <c r="R334" s="89">
        <f t="shared" si="82"/>
        <v>-8.4863972741308635E-2</v>
      </c>
      <c r="S334" s="89">
        <f t="shared" si="82"/>
        <v>-9.6966483783386861E-2</v>
      </c>
      <c r="T334" s="91">
        <v>983</v>
      </c>
      <c r="U334" s="193">
        <v>18783</v>
      </c>
      <c r="V334" s="193">
        <v>19363.917525773195</v>
      </c>
      <c r="W334" s="199"/>
      <c r="X334" s="88">
        <v>0</v>
      </c>
      <c r="Y334" s="88">
        <f t="shared" si="83"/>
        <v>0</v>
      </c>
    </row>
    <row r="335" spans="2:27" x14ac:dyDescent="0.25">
      <c r="B335" s="85">
        <v>5416</v>
      </c>
      <c r="C335" s="85" t="s">
        <v>351</v>
      </c>
      <c r="D335" s="1">
        <v>112419</v>
      </c>
      <c r="E335" s="85">
        <f t="shared" si="77"/>
        <v>28467.713345150671</v>
      </c>
      <c r="F335" s="86">
        <f t="shared" si="70"/>
        <v>0.93469369916663592</v>
      </c>
      <c r="G335" s="190">
        <f t="shared" si="71"/>
        <v>1194.9367487551251</v>
      </c>
      <c r="H335" s="190">
        <f t="shared" si="72"/>
        <v>4718.8052208339886</v>
      </c>
      <c r="I335" s="190">
        <f t="shared" si="73"/>
        <v>0</v>
      </c>
      <c r="J335" s="87">
        <f t="shared" si="74"/>
        <v>0</v>
      </c>
      <c r="K335" s="190">
        <f t="shared" si="78"/>
        <v>-427.7778362571807</v>
      </c>
      <c r="L335" s="87">
        <f t="shared" si="75"/>
        <v>-1689.2946753796066</v>
      </c>
      <c r="M335" s="88">
        <f t="shared" si="79"/>
        <v>3029.5105454543818</v>
      </c>
      <c r="N335" s="88">
        <f t="shared" si="80"/>
        <v>115448.51054545438</v>
      </c>
      <c r="O335" s="88">
        <f t="shared" si="81"/>
        <v>29234.872257648614</v>
      </c>
      <c r="P335" s="89">
        <f t="shared" si="76"/>
        <v>0.95988218526235847</v>
      </c>
      <c r="Q335" s="197">
        <v>2453.894325232458</v>
      </c>
      <c r="R335" s="89">
        <f t="shared" si="82"/>
        <v>6.5868529974631718E-4</v>
      </c>
      <c r="S335" s="89">
        <f t="shared" si="82"/>
        <v>1.1808085693058227E-2</v>
      </c>
      <c r="T335" s="91">
        <v>3949</v>
      </c>
      <c r="U335" s="193">
        <v>112345</v>
      </c>
      <c r="V335" s="193">
        <v>28135.487102429252</v>
      </c>
      <c r="W335" s="199"/>
      <c r="X335" s="88">
        <v>0</v>
      </c>
      <c r="Y335" s="88">
        <f t="shared" si="83"/>
        <v>0</v>
      </c>
    </row>
    <row r="336" spans="2:27" x14ac:dyDescent="0.25">
      <c r="B336" s="85">
        <v>5417</v>
      </c>
      <c r="C336" s="85" t="s">
        <v>352</v>
      </c>
      <c r="D336" s="1">
        <v>45930</v>
      </c>
      <c r="E336" s="85">
        <f t="shared" si="77"/>
        <v>22426.7578125</v>
      </c>
      <c r="F336" s="86">
        <f t="shared" si="70"/>
        <v>0.73634819087605685</v>
      </c>
      <c r="G336" s="190">
        <f t="shared" si="71"/>
        <v>4819.5100683455275</v>
      </c>
      <c r="H336" s="190">
        <f t="shared" si="72"/>
        <v>9870.3566199716406</v>
      </c>
      <c r="I336" s="190">
        <f t="shared" si="73"/>
        <v>1745.3062624439026</v>
      </c>
      <c r="J336" s="87">
        <f t="shared" si="74"/>
        <v>3574.3872254851126</v>
      </c>
      <c r="K336" s="190">
        <f t="shared" si="78"/>
        <v>1317.5284261867218</v>
      </c>
      <c r="L336" s="87">
        <f t="shared" si="75"/>
        <v>2698.2982168304065</v>
      </c>
      <c r="M336" s="88">
        <f t="shared" si="79"/>
        <v>12568.654836802047</v>
      </c>
      <c r="N336" s="88">
        <f t="shared" si="80"/>
        <v>58498.654836802045</v>
      </c>
      <c r="O336" s="88">
        <f t="shared" si="81"/>
        <v>28563.796307032248</v>
      </c>
      <c r="P336" s="89">
        <f t="shared" si="76"/>
        <v>0.93784843583196287</v>
      </c>
      <c r="Q336" s="197">
        <v>2766.1689543138709</v>
      </c>
      <c r="R336" s="89">
        <f t="shared" si="82"/>
        <v>1.1740863933740115E-2</v>
      </c>
      <c r="S336" s="89">
        <f t="shared" si="82"/>
        <v>3.1007413588728418E-2</v>
      </c>
      <c r="T336" s="91">
        <v>2048</v>
      </c>
      <c r="U336" s="193">
        <v>45397</v>
      </c>
      <c r="V336" s="193">
        <v>21752.275994250118</v>
      </c>
      <c r="W336" s="199"/>
      <c r="X336" s="88">
        <v>0</v>
      </c>
      <c r="Y336" s="88">
        <f t="shared" si="83"/>
        <v>0</v>
      </c>
    </row>
    <row r="337" spans="2:25" x14ac:dyDescent="0.25">
      <c r="B337" s="85">
        <v>5418</v>
      </c>
      <c r="C337" s="85" t="s">
        <v>353</v>
      </c>
      <c r="D337" s="1">
        <v>173661</v>
      </c>
      <c r="E337" s="85">
        <f t="shared" si="77"/>
        <v>25606.163373636096</v>
      </c>
      <c r="F337" s="86">
        <f t="shared" si="70"/>
        <v>0.84073909537402902</v>
      </c>
      <c r="G337" s="190">
        <f t="shared" si="71"/>
        <v>2911.8667316638698</v>
      </c>
      <c r="H337" s="190">
        <f t="shared" si="72"/>
        <v>19748.280174144365</v>
      </c>
      <c r="I337" s="190">
        <f t="shared" si="73"/>
        <v>632.51431604626885</v>
      </c>
      <c r="J337" s="87">
        <f t="shared" si="74"/>
        <v>4289.7120914257948</v>
      </c>
      <c r="K337" s="190">
        <f t="shared" si="78"/>
        <v>204.73647978908815</v>
      </c>
      <c r="L337" s="87">
        <f t="shared" si="75"/>
        <v>1388.5228059295957</v>
      </c>
      <c r="M337" s="88">
        <f t="shared" si="79"/>
        <v>21136.80298007396</v>
      </c>
      <c r="N337" s="88">
        <f t="shared" si="80"/>
        <v>194797.80298007396</v>
      </c>
      <c r="O337" s="88">
        <f t="shared" si="81"/>
        <v>28722.766585089055</v>
      </c>
      <c r="P337" s="89">
        <f t="shared" si="76"/>
        <v>0.94306798105686163</v>
      </c>
      <c r="Q337" s="197">
        <v>6026.983031326492</v>
      </c>
      <c r="R337" s="89">
        <f t="shared" si="82"/>
        <v>1.2134352106026961E-2</v>
      </c>
      <c r="S337" s="89">
        <f t="shared" si="82"/>
        <v>-1.5176262231248659E-2</v>
      </c>
      <c r="T337" s="91">
        <v>6782</v>
      </c>
      <c r="U337" s="193">
        <v>171579</v>
      </c>
      <c r="V337" s="193">
        <v>26000.757690559178</v>
      </c>
      <c r="W337" s="199"/>
      <c r="X337" s="88">
        <v>0</v>
      </c>
      <c r="Y337" s="88">
        <f t="shared" si="83"/>
        <v>0</v>
      </c>
    </row>
    <row r="338" spans="2:25" x14ac:dyDescent="0.25">
      <c r="B338" s="85">
        <v>5419</v>
      </c>
      <c r="C338" s="85" t="s">
        <v>354</v>
      </c>
      <c r="D338" s="1">
        <v>80983</v>
      </c>
      <c r="E338" s="85">
        <f t="shared" si="77"/>
        <v>23623.978996499416</v>
      </c>
      <c r="F338" s="86">
        <f t="shared" si="70"/>
        <v>0.77565711195537124</v>
      </c>
      <c r="G338" s="190">
        <f t="shared" si="71"/>
        <v>4101.1773579458777</v>
      </c>
      <c r="H338" s="190">
        <f t="shared" si="72"/>
        <v>14058.835983038469</v>
      </c>
      <c r="I338" s="190">
        <f t="shared" si="73"/>
        <v>1326.2788480441068</v>
      </c>
      <c r="J338" s="87">
        <f t="shared" si="74"/>
        <v>4546.4838910951976</v>
      </c>
      <c r="K338" s="190">
        <f t="shared" si="78"/>
        <v>898.50101178692603</v>
      </c>
      <c r="L338" s="87">
        <f t="shared" si="75"/>
        <v>3080.0614684055827</v>
      </c>
      <c r="M338" s="88">
        <f t="shared" si="79"/>
        <v>17138.897451444052</v>
      </c>
      <c r="N338" s="88">
        <f t="shared" si="80"/>
        <v>98121.897451444049</v>
      </c>
      <c r="O338" s="88">
        <f t="shared" si="81"/>
        <v>28623.657366232219</v>
      </c>
      <c r="P338" s="89">
        <f t="shared" si="76"/>
        <v>0.93981388188592863</v>
      </c>
      <c r="Q338" s="197">
        <v>3738.4310426698976</v>
      </c>
      <c r="R338" s="89">
        <f t="shared" si="82"/>
        <v>-2.9178704580601077E-2</v>
      </c>
      <c r="S338" s="89">
        <f t="shared" si="82"/>
        <v>-3.3143552344857601E-2</v>
      </c>
      <c r="T338" s="91">
        <v>3428</v>
      </c>
      <c r="U338" s="193">
        <v>83417</v>
      </c>
      <c r="V338" s="193">
        <v>24433.801991798475</v>
      </c>
      <c r="W338" s="199"/>
      <c r="X338" s="88">
        <v>0</v>
      </c>
      <c r="Y338" s="88">
        <f t="shared" si="83"/>
        <v>0</v>
      </c>
    </row>
    <row r="339" spans="2:25" x14ac:dyDescent="0.25">
      <c r="B339" s="85">
        <v>5420</v>
      </c>
      <c r="C339" s="85" t="s">
        <v>355</v>
      </c>
      <c r="D339" s="1">
        <v>21616</v>
      </c>
      <c r="E339" s="85">
        <f t="shared" si="77"/>
        <v>20469.696969696968</v>
      </c>
      <c r="F339" s="86">
        <f t="shared" si="70"/>
        <v>0.67209110016858198</v>
      </c>
      <c r="G339" s="190">
        <f t="shared" si="71"/>
        <v>5993.7465740273465</v>
      </c>
      <c r="H339" s="190">
        <f t="shared" si="72"/>
        <v>6329.3963821728776</v>
      </c>
      <c r="I339" s="190">
        <f t="shared" si="73"/>
        <v>2430.2775574249636</v>
      </c>
      <c r="J339" s="87">
        <f t="shared" si="74"/>
        <v>2566.3731006407615</v>
      </c>
      <c r="K339" s="190">
        <f t="shared" si="78"/>
        <v>2002.4997211677828</v>
      </c>
      <c r="L339" s="87">
        <f t="shared" si="75"/>
        <v>2114.6397055531788</v>
      </c>
      <c r="M339" s="88">
        <f t="shared" si="79"/>
        <v>8444.0360877260573</v>
      </c>
      <c r="N339" s="88">
        <f t="shared" si="80"/>
        <v>30060.036087726057</v>
      </c>
      <c r="O339" s="88">
        <f t="shared" si="81"/>
        <v>28465.943264892099</v>
      </c>
      <c r="P339" s="89">
        <f t="shared" si="76"/>
        <v>0.93463558129658919</v>
      </c>
      <c r="Q339" s="197">
        <v>2444.2605545680926</v>
      </c>
      <c r="R339" s="89">
        <f t="shared" si="82"/>
        <v>-1.9148743080134315E-2</v>
      </c>
      <c r="S339" s="89">
        <f t="shared" si="82"/>
        <v>-8.0027060696812626E-3</v>
      </c>
      <c r="T339" s="91">
        <v>1056</v>
      </c>
      <c r="U339" s="193">
        <v>22038</v>
      </c>
      <c r="V339" s="193">
        <v>20634.831460674155</v>
      </c>
      <c r="W339" s="199"/>
      <c r="X339" s="88">
        <v>0</v>
      </c>
      <c r="Y339" s="88">
        <f t="shared" si="83"/>
        <v>0</v>
      </c>
    </row>
    <row r="340" spans="2:25" x14ac:dyDescent="0.25">
      <c r="B340" s="85">
        <v>5421</v>
      </c>
      <c r="C340" s="85" t="s">
        <v>356</v>
      </c>
      <c r="D340" s="1">
        <v>387305</v>
      </c>
      <c r="E340" s="85">
        <f t="shared" si="77"/>
        <v>26079.388593360716</v>
      </c>
      <c r="F340" s="86">
        <f t="shared" si="70"/>
        <v>0.85627671955200657</v>
      </c>
      <c r="G340" s="190">
        <f t="shared" si="71"/>
        <v>2627.9315998290976</v>
      </c>
      <c r="H340" s="190">
        <f t="shared" si="72"/>
        <v>39027.412189061935</v>
      </c>
      <c r="I340" s="190">
        <f t="shared" si="73"/>
        <v>466.88548914265192</v>
      </c>
      <c r="J340" s="87">
        <f t="shared" si="74"/>
        <v>6933.7163992575242</v>
      </c>
      <c r="K340" s="190">
        <f t="shared" si="78"/>
        <v>39.107652885471225</v>
      </c>
      <c r="L340" s="87">
        <f t="shared" si="75"/>
        <v>580.78775300213317</v>
      </c>
      <c r="M340" s="88">
        <f t="shared" si="79"/>
        <v>39608.199942064071</v>
      </c>
      <c r="N340" s="88">
        <f t="shared" si="80"/>
        <v>426913.19994206406</v>
      </c>
      <c r="O340" s="88">
        <f t="shared" si="81"/>
        <v>28746.427846075287</v>
      </c>
      <c r="P340" s="89">
        <f t="shared" si="76"/>
        <v>0.94384486226576048</v>
      </c>
      <c r="Q340" s="197">
        <v>12866.492988532864</v>
      </c>
      <c r="R340" s="89">
        <f t="shared" si="82"/>
        <v>2.8007739818926458E-2</v>
      </c>
      <c r="S340" s="89">
        <f t="shared" si="82"/>
        <v>2.0185716076448687E-2</v>
      </c>
      <c r="T340" s="91">
        <v>14851</v>
      </c>
      <c r="U340" s="193">
        <v>376753</v>
      </c>
      <c r="V340" s="193">
        <v>25563.373592074906</v>
      </c>
      <c r="W340" s="199"/>
      <c r="X340" s="88">
        <v>0</v>
      </c>
      <c r="Y340" s="88">
        <f t="shared" si="83"/>
        <v>0</v>
      </c>
    </row>
    <row r="341" spans="2:25" x14ac:dyDescent="0.25">
      <c r="B341" s="85">
        <v>5422</v>
      </c>
      <c r="C341" s="85" t="s">
        <v>357</v>
      </c>
      <c r="D341" s="1">
        <v>118599</v>
      </c>
      <c r="E341" s="85">
        <f t="shared" si="77"/>
        <v>21497.009244154429</v>
      </c>
      <c r="F341" s="86">
        <f t="shared" si="70"/>
        <v>0.70582132283767818</v>
      </c>
      <c r="G341" s="190">
        <f t="shared" si="71"/>
        <v>5377.3592093528696</v>
      </c>
      <c r="H341" s="190">
        <f t="shared" si="72"/>
        <v>29666.890757999783</v>
      </c>
      <c r="I341" s="190">
        <f t="shared" si="73"/>
        <v>2070.7182613648524</v>
      </c>
      <c r="J341" s="87">
        <f t="shared" si="74"/>
        <v>11424.152647949892</v>
      </c>
      <c r="K341" s="190">
        <f t="shared" si="78"/>
        <v>1642.9404251076717</v>
      </c>
      <c r="L341" s="87">
        <f t="shared" si="75"/>
        <v>9064.1023253190233</v>
      </c>
      <c r="M341" s="88">
        <f t="shared" si="79"/>
        <v>38730.993083318805</v>
      </c>
      <c r="N341" s="88">
        <f t="shared" si="80"/>
        <v>157329.99308331881</v>
      </c>
      <c r="O341" s="88">
        <f t="shared" si="81"/>
        <v>28517.308878614971</v>
      </c>
      <c r="P341" s="89">
        <f t="shared" si="76"/>
        <v>0.93632209243004405</v>
      </c>
      <c r="Q341" s="197">
        <v>8155.5552836668212</v>
      </c>
      <c r="R341" s="89">
        <f t="shared" si="82"/>
        <v>-4.0727553659601623E-3</v>
      </c>
      <c r="S341" s="89">
        <f t="shared" si="82"/>
        <v>6.5779075728485828E-3</v>
      </c>
      <c r="T341" s="91">
        <v>5517</v>
      </c>
      <c r="U341" s="193">
        <v>119084</v>
      </c>
      <c r="V341" s="193">
        <v>21356.527977044476</v>
      </c>
      <c r="W341" s="199"/>
      <c r="X341" s="88">
        <v>0</v>
      </c>
      <c r="Y341" s="88">
        <f t="shared" si="83"/>
        <v>0</v>
      </c>
    </row>
    <row r="342" spans="2:25" x14ac:dyDescent="0.25">
      <c r="B342" s="85">
        <v>5423</v>
      </c>
      <c r="C342" s="85" t="s">
        <v>358</v>
      </c>
      <c r="D342" s="1">
        <v>53640</v>
      </c>
      <c r="E342" s="85">
        <f t="shared" si="77"/>
        <v>24707.508060801472</v>
      </c>
      <c r="F342" s="86">
        <f t="shared" si="70"/>
        <v>0.81123312668433689</v>
      </c>
      <c r="G342" s="190">
        <f t="shared" si="71"/>
        <v>3451.059919364644</v>
      </c>
      <c r="H342" s="190">
        <f t="shared" si="72"/>
        <v>7492.2510849406417</v>
      </c>
      <c r="I342" s="190">
        <f t="shared" si="73"/>
        <v>947.04367553838722</v>
      </c>
      <c r="J342" s="87">
        <f t="shared" si="74"/>
        <v>2056.0318195938385</v>
      </c>
      <c r="K342" s="190">
        <f t="shared" si="78"/>
        <v>519.26583928120658</v>
      </c>
      <c r="L342" s="87">
        <f t="shared" si="75"/>
        <v>1127.3261370794994</v>
      </c>
      <c r="M342" s="88">
        <f t="shared" si="79"/>
        <v>8619.5772220201416</v>
      </c>
      <c r="N342" s="88">
        <f t="shared" si="80"/>
        <v>62259.57722202014</v>
      </c>
      <c r="O342" s="88">
        <f t="shared" si="81"/>
        <v>28677.833819447322</v>
      </c>
      <c r="P342" s="89">
        <f t="shared" si="76"/>
        <v>0.94159268262237694</v>
      </c>
      <c r="Q342" s="197">
        <v>2021.884814363003</v>
      </c>
      <c r="R342" s="89">
        <f t="shared" si="82"/>
        <v>6.3694772745300235E-2</v>
      </c>
      <c r="S342" s="89">
        <f t="shared" si="82"/>
        <v>6.7614421838788172E-2</v>
      </c>
      <c r="T342" s="91">
        <v>2171</v>
      </c>
      <c r="U342" s="193">
        <v>50428</v>
      </c>
      <c r="V342" s="193">
        <v>23142.7260211106</v>
      </c>
      <c r="W342" s="199"/>
      <c r="X342" s="88">
        <v>0</v>
      </c>
      <c r="Y342" s="88">
        <f t="shared" si="83"/>
        <v>0</v>
      </c>
    </row>
    <row r="343" spans="2:25" x14ac:dyDescent="0.25">
      <c r="B343" s="85">
        <v>5424</v>
      </c>
      <c r="C343" s="85" t="s">
        <v>359</v>
      </c>
      <c r="D343" s="1">
        <v>57326</v>
      </c>
      <c r="E343" s="85">
        <f t="shared" si="77"/>
        <v>21122.328666175388</v>
      </c>
      <c r="F343" s="86">
        <f t="shared" si="70"/>
        <v>0.69351926080722781</v>
      </c>
      <c r="G343" s="190">
        <f t="shared" si="71"/>
        <v>5602.1675561402944</v>
      </c>
      <c r="H343" s="190">
        <f t="shared" si="72"/>
        <v>15204.282747364759</v>
      </c>
      <c r="I343" s="190">
        <f t="shared" si="73"/>
        <v>2201.8564636575165</v>
      </c>
      <c r="J343" s="87">
        <f t="shared" si="74"/>
        <v>5975.8384423664993</v>
      </c>
      <c r="K343" s="190">
        <f t="shared" si="78"/>
        <v>1774.0786274003358</v>
      </c>
      <c r="L343" s="87">
        <f t="shared" si="75"/>
        <v>4814.8493947645111</v>
      </c>
      <c r="M343" s="88">
        <f t="shared" si="79"/>
        <v>20019.132142129271</v>
      </c>
      <c r="N343" s="88">
        <f t="shared" si="80"/>
        <v>77345.132142129267</v>
      </c>
      <c r="O343" s="88">
        <f t="shared" si="81"/>
        <v>28498.574849716013</v>
      </c>
      <c r="P343" s="89">
        <f t="shared" si="76"/>
        <v>0.93570698932852125</v>
      </c>
      <c r="Q343" s="197">
        <v>3708.2804404335093</v>
      </c>
      <c r="R343" s="89">
        <f t="shared" si="82"/>
        <v>-2.3756407418129802E-2</v>
      </c>
      <c r="S343" s="89">
        <f t="shared" si="82"/>
        <v>-1.8360809080352293E-2</v>
      </c>
      <c r="T343" s="91">
        <v>2714</v>
      </c>
      <c r="U343" s="193">
        <v>58721</v>
      </c>
      <c r="V343" s="193">
        <v>21517.405643092708</v>
      </c>
      <c r="W343" s="199"/>
      <c r="X343" s="88">
        <v>0</v>
      </c>
      <c r="Y343" s="88">
        <f t="shared" si="83"/>
        <v>0</v>
      </c>
    </row>
    <row r="344" spans="2:25" x14ac:dyDescent="0.25">
      <c r="B344" s="85">
        <v>5425</v>
      </c>
      <c r="C344" s="85" t="s">
        <v>360</v>
      </c>
      <c r="D344" s="1">
        <v>42160</v>
      </c>
      <c r="E344" s="85">
        <f t="shared" si="77"/>
        <v>22962.962962962964</v>
      </c>
      <c r="F344" s="86">
        <f t="shared" si="70"/>
        <v>0.75395366447071788</v>
      </c>
      <c r="G344" s="190">
        <f t="shared" si="71"/>
        <v>4497.7869780677493</v>
      </c>
      <c r="H344" s="190">
        <f t="shared" si="72"/>
        <v>8257.9368917323864</v>
      </c>
      <c r="I344" s="190">
        <f t="shared" si="73"/>
        <v>1557.6344597818652</v>
      </c>
      <c r="J344" s="87">
        <f t="shared" si="74"/>
        <v>2859.8168681595048</v>
      </c>
      <c r="K344" s="190">
        <f t="shared" si="78"/>
        <v>1129.8566235246844</v>
      </c>
      <c r="L344" s="87">
        <f t="shared" si="75"/>
        <v>2074.4167607913205</v>
      </c>
      <c r="M344" s="88">
        <f t="shared" si="79"/>
        <v>10332.353652523707</v>
      </c>
      <c r="N344" s="88">
        <f t="shared" si="80"/>
        <v>52492.353652523707</v>
      </c>
      <c r="O344" s="88">
        <f t="shared" si="81"/>
        <v>28590.606564555397</v>
      </c>
      <c r="P344" s="89">
        <f t="shared" si="76"/>
        <v>0.93872870951169596</v>
      </c>
      <c r="Q344" s="197">
        <v>3140.0586914649712</v>
      </c>
      <c r="R344" s="89">
        <f t="shared" si="82"/>
        <v>9.3758107196596274E-2</v>
      </c>
      <c r="S344" s="89">
        <f t="shared" si="82"/>
        <v>9.3758107196596274E-2</v>
      </c>
      <c r="T344" s="91">
        <v>1836</v>
      </c>
      <c r="U344" s="193">
        <v>38546</v>
      </c>
      <c r="V344" s="193">
        <v>20994.553376906319</v>
      </c>
      <c r="W344" s="199"/>
      <c r="X344" s="88">
        <v>0</v>
      </c>
      <c r="Y344" s="88">
        <f t="shared" si="83"/>
        <v>0</v>
      </c>
    </row>
    <row r="345" spans="2:25" x14ac:dyDescent="0.25">
      <c r="B345" s="85">
        <v>5426</v>
      </c>
      <c r="C345" s="85" t="s">
        <v>361</v>
      </c>
      <c r="D345" s="1">
        <v>42245</v>
      </c>
      <c r="E345" s="85">
        <f t="shared" si="77"/>
        <v>21122.5</v>
      </c>
      <c r="F345" s="86">
        <f t="shared" si="70"/>
        <v>0.69352488629053854</v>
      </c>
      <c r="G345" s="190">
        <f t="shared" si="71"/>
        <v>5602.0647558455275</v>
      </c>
      <c r="H345" s="190">
        <f t="shared" si="72"/>
        <v>11204.129511691055</v>
      </c>
      <c r="I345" s="190">
        <f t="shared" si="73"/>
        <v>2201.7964968189026</v>
      </c>
      <c r="J345" s="87">
        <f t="shared" si="74"/>
        <v>4403.5929936378052</v>
      </c>
      <c r="K345" s="190">
        <f t="shared" si="78"/>
        <v>1774.0186605617218</v>
      </c>
      <c r="L345" s="87">
        <f t="shared" si="75"/>
        <v>3548.0373211234437</v>
      </c>
      <c r="M345" s="88">
        <f t="shared" si="79"/>
        <v>14752.166832814499</v>
      </c>
      <c r="N345" s="88">
        <f t="shared" si="80"/>
        <v>56997.166832814502</v>
      </c>
      <c r="O345" s="88">
        <f t="shared" si="81"/>
        <v>28498.583416407251</v>
      </c>
      <c r="P345" s="89">
        <f t="shared" si="76"/>
        <v>0.9357072706026871</v>
      </c>
      <c r="Q345" s="197">
        <v>3977.3798381971392</v>
      </c>
      <c r="R345" s="89">
        <f t="shared" si="82"/>
        <v>7.4909035393501439E-2</v>
      </c>
      <c r="S345" s="89">
        <f t="shared" si="82"/>
        <v>8.1358489605862325E-2</v>
      </c>
      <c r="T345" s="91">
        <v>2000</v>
      </c>
      <c r="U345" s="193">
        <v>39301</v>
      </c>
      <c r="V345" s="193">
        <v>19533.300198807159</v>
      </c>
      <c r="W345" s="199"/>
      <c r="X345" s="88">
        <v>0</v>
      </c>
      <c r="Y345" s="88">
        <f t="shared" si="83"/>
        <v>0</v>
      </c>
    </row>
    <row r="346" spans="2:25" x14ac:dyDescent="0.25">
      <c r="B346" s="85">
        <v>5427</v>
      </c>
      <c r="C346" s="85" t="s">
        <v>362</v>
      </c>
      <c r="D346" s="1">
        <v>62746</v>
      </c>
      <c r="E346" s="85">
        <f t="shared" si="77"/>
        <v>22489.605734767025</v>
      </c>
      <c r="F346" s="86">
        <f t="shared" si="70"/>
        <v>0.73841170599708106</v>
      </c>
      <c r="G346" s="190">
        <f t="shared" si="71"/>
        <v>4781.8013149853123</v>
      </c>
      <c r="H346" s="190">
        <f t="shared" si="72"/>
        <v>13341.22566880902</v>
      </c>
      <c r="I346" s="190">
        <f t="shared" si="73"/>
        <v>1723.3094896504438</v>
      </c>
      <c r="J346" s="87">
        <f t="shared" si="74"/>
        <v>4808.0334761247386</v>
      </c>
      <c r="K346" s="190">
        <f t="shared" si="78"/>
        <v>1295.531653393263</v>
      </c>
      <c r="L346" s="87">
        <f t="shared" si="75"/>
        <v>3614.533312967204</v>
      </c>
      <c r="M346" s="88">
        <f t="shared" si="79"/>
        <v>16955.758981776224</v>
      </c>
      <c r="N346" s="88">
        <f t="shared" si="80"/>
        <v>79701.75898177622</v>
      </c>
      <c r="O346" s="88">
        <f t="shared" si="81"/>
        <v>28566.938703145599</v>
      </c>
      <c r="P346" s="89">
        <f t="shared" si="76"/>
        <v>0.9379516115880141</v>
      </c>
      <c r="Q346" s="197">
        <v>3794.5548742850006</v>
      </c>
      <c r="R346" s="89">
        <f t="shared" si="82"/>
        <v>9.3948071168881309E-3</v>
      </c>
      <c r="S346" s="89">
        <f t="shared" si="82"/>
        <v>1.4459870665144774E-2</v>
      </c>
      <c r="T346" s="91">
        <v>2790</v>
      </c>
      <c r="U346" s="193">
        <v>62162</v>
      </c>
      <c r="V346" s="193">
        <v>22169.044222539233</v>
      </c>
      <c r="W346" s="199"/>
      <c r="X346" s="88">
        <v>0</v>
      </c>
      <c r="Y346" s="88">
        <f t="shared" si="83"/>
        <v>0</v>
      </c>
    </row>
    <row r="347" spans="2:25" x14ac:dyDescent="0.25">
      <c r="B347" s="85">
        <v>5428</v>
      </c>
      <c r="C347" s="85" t="s">
        <v>363</v>
      </c>
      <c r="D347" s="1">
        <v>108588</v>
      </c>
      <c r="E347" s="85">
        <f t="shared" si="77"/>
        <v>22755.238893545684</v>
      </c>
      <c r="F347" s="86">
        <f t="shared" si="70"/>
        <v>0.74713336329318558</v>
      </c>
      <c r="G347" s="190">
        <f t="shared" si="71"/>
        <v>4622.4214197181172</v>
      </c>
      <c r="H347" s="190">
        <f t="shared" si="72"/>
        <v>22058.195014894853</v>
      </c>
      <c r="I347" s="190">
        <f t="shared" si="73"/>
        <v>1630.3378840779133</v>
      </c>
      <c r="J347" s="87">
        <f t="shared" si="74"/>
        <v>7779.9723828198021</v>
      </c>
      <c r="K347" s="190">
        <f t="shared" si="78"/>
        <v>1202.5600478207325</v>
      </c>
      <c r="L347" s="87">
        <f t="shared" si="75"/>
        <v>5738.6165482005354</v>
      </c>
      <c r="M347" s="88">
        <f t="shared" si="79"/>
        <v>27796.811563095387</v>
      </c>
      <c r="N347" s="88">
        <f t="shared" si="80"/>
        <v>136384.8115630954</v>
      </c>
      <c r="O347" s="88">
        <f t="shared" si="81"/>
        <v>28580.220361084535</v>
      </c>
      <c r="P347" s="89">
        <f t="shared" si="76"/>
        <v>0.93838769445281944</v>
      </c>
      <c r="Q347" s="197">
        <v>6084.1262939383669</v>
      </c>
      <c r="R347" s="89">
        <f t="shared" si="82"/>
        <v>2.0496771828921029E-2</v>
      </c>
      <c r="S347" s="89">
        <f t="shared" si="82"/>
        <v>1.4936646919543111E-2</v>
      </c>
      <c r="T347" s="91">
        <v>4772</v>
      </c>
      <c r="U347" s="193">
        <v>106407</v>
      </c>
      <c r="V347" s="193">
        <v>22420.353982300883</v>
      </c>
      <c r="W347" s="199"/>
      <c r="X347" s="88">
        <v>0</v>
      </c>
      <c r="Y347" s="88">
        <f t="shared" si="83"/>
        <v>0</v>
      </c>
    </row>
    <row r="348" spans="2:25" x14ac:dyDescent="0.25">
      <c r="B348" s="85">
        <v>5429</v>
      </c>
      <c r="C348" s="85" t="s">
        <v>364</v>
      </c>
      <c r="D348" s="1">
        <v>25960</v>
      </c>
      <c r="E348" s="85">
        <f t="shared" si="77"/>
        <v>23220.035778175312</v>
      </c>
      <c r="F348" s="86">
        <f t="shared" si="70"/>
        <v>0.76239425601710364</v>
      </c>
      <c r="G348" s="190">
        <f t="shared" si="71"/>
        <v>4343.5432889403401</v>
      </c>
      <c r="H348" s="190">
        <f t="shared" si="72"/>
        <v>4856.0813970353001</v>
      </c>
      <c r="I348" s="190">
        <f t="shared" si="73"/>
        <v>1467.6589744575433</v>
      </c>
      <c r="J348" s="87">
        <f t="shared" si="74"/>
        <v>1640.8427334435332</v>
      </c>
      <c r="K348" s="190">
        <f t="shared" si="78"/>
        <v>1039.8811382003626</v>
      </c>
      <c r="L348" s="87">
        <f t="shared" si="75"/>
        <v>1162.5871125080052</v>
      </c>
      <c r="M348" s="88">
        <f t="shared" si="79"/>
        <v>6018.6685095433058</v>
      </c>
      <c r="N348" s="88">
        <f t="shared" si="80"/>
        <v>31978.668509543306</v>
      </c>
      <c r="O348" s="88">
        <f t="shared" si="81"/>
        <v>28603.460205316016</v>
      </c>
      <c r="P348" s="89">
        <f t="shared" si="76"/>
        <v>0.93915073908901536</v>
      </c>
      <c r="Q348" s="197">
        <v>1719.8173295522029</v>
      </c>
      <c r="R348" s="89">
        <f t="shared" si="82"/>
        <v>7.8252201362352544E-2</v>
      </c>
      <c r="S348" s="89">
        <f t="shared" si="82"/>
        <v>0.11779454506168754</v>
      </c>
      <c r="T348" s="91">
        <v>1118</v>
      </c>
      <c r="U348" s="193">
        <v>24076</v>
      </c>
      <c r="V348" s="193">
        <v>20773.080241587573</v>
      </c>
      <c r="W348" s="199"/>
      <c r="X348" s="88">
        <v>0</v>
      </c>
      <c r="Y348" s="88">
        <f t="shared" si="83"/>
        <v>0</v>
      </c>
    </row>
    <row r="349" spans="2:25" x14ac:dyDescent="0.25">
      <c r="B349" s="85">
        <v>5430</v>
      </c>
      <c r="C349" s="85" t="s">
        <v>365</v>
      </c>
      <c r="D349" s="1">
        <v>50881</v>
      </c>
      <c r="E349" s="85">
        <f t="shared" si="77"/>
        <v>17871.794871794871</v>
      </c>
      <c r="F349" s="86">
        <f t="shared" si="70"/>
        <v>0.58679296987900909</v>
      </c>
      <c r="G349" s="190">
        <f t="shared" si="71"/>
        <v>7552.4878327686047</v>
      </c>
      <c r="H349" s="190">
        <f t="shared" si="72"/>
        <v>21501.932859892218</v>
      </c>
      <c r="I349" s="190">
        <f t="shared" si="73"/>
        <v>3339.5432916906975</v>
      </c>
      <c r="J349" s="87">
        <f t="shared" si="74"/>
        <v>9507.6797514434165</v>
      </c>
      <c r="K349" s="190">
        <f t="shared" si="78"/>
        <v>2911.7654554335168</v>
      </c>
      <c r="L349" s="87">
        <f t="shared" si="75"/>
        <v>8289.7962516192219</v>
      </c>
      <c r="M349" s="88">
        <f t="shared" si="79"/>
        <v>29791.729111511442</v>
      </c>
      <c r="N349" s="88">
        <f t="shared" si="80"/>
        <v>80672.729111511435</v>
      </c>
      <c r="O349" s="88">
        <f t="shared" si="81"/>
        <v>28336.04815999699</v>
      </c>
      <c r="P349" s="89">
        <f t="shared" si="76"/>
        <v>0.93037067478211044</v>
      </c>
      <c r="Q349" s="197">
        <v>6383.1731996736307</v>
      </c>
      <c r="R349" s="89">
        <f t="shared" si="82"/>
        <v>-1.8234090996796973E-2</v>
      </c>
      <c r="S349" s="89">
        <f t="shared" si="82"/>
        <v>-7.8888232517685241E-3</v>
      </c>
      <c r="T349" s="91">
        <v>2847</v>
      </c>
      <c r="U349" s="193">
        <v>51826</v>
      </c>
      <c r="V349" s="193">
        <v>18013.903371567605</v>
      </c>
      <c r="W349" s="199"/>
      <c r="X349" s="88">
        <v>0</v>
      </c>
      <c r="Y349" s="88">
        <f t="shared" si="83"/>
        <v>0</v>
      </c>
    </row>
    <row r="350" spans="2:25" x14ac:dyDescent="0.25">
      <c r="B350" s="85">
        <v>5432</v>
      </c>
      <c r="C350" s="85" t="s">
        <v>366</v>
      </c>
      <c r="D350" s="1">
        <v>19394</v>
      </c>
      <c r="E350" s="85">
        <f t="shared" si="77"/>
        <v>22498.839907192574</v>
      </c>
      <c r="F350" s="86">
        <f t="shared" si="70"/>
        <v>0.73871489588376194</v>
      </c>
      <c r="G350" s="190">
        <f t="shared" si="71"/>
        <v>4776.2608115299827</v>
      </c>
      <c r="H350" s="190">
        <f t="shared" si="72"/>
        <v>4117.136819538845</v>
      </c>
      <c r="I350" s="190">
        <f t="shared" si="73"/>
        <v>1720.0775293015015</v>
      </c>
      <c r="J350" s="87">
        <f t="shared" si="74"/>
        <v>1482.7068302578941</v>
      </c>
      <c r="K350" s="190">
        <f t="shared" si="78"/>
        <v>1292.2996930443207</v>
      </c>
      <c r="L350" s="87">
        <f t="shared" si="75"/>
        <v>1113.9623354042044</v>
      </c>
      <c r="M350" s="88">
        <f t="shared" si="79"/>
        <v>5231.0991549430491</v>
      </c>
      <c r="N350" s="88">
        <f t="shared" si="80"/>
        <v>24625.099154943047</v>
      </c>
      <c r="O350" s="88">
        <f t="shared" si="81"/>
        <v>28567.400411766877</v>
      </c>
      <c r="P350" s="89">
        <f t="shared" si="76"/>
        <v>0.93796677108234816</v>
      </c>
      <c r="Q350" s="197">
        <v>923.50871026296863</v>
      </c>
      <c r="R350" s="89">
        <f t="shared" si="82"/>
        <v>3.5782952360606711E-2</v>
      </c>
      <c r="S350" s="89">
        <f t="shared" si="82"/>
        <v>3.2178139301346914E-2</v>
      </c>
      <c r="T350" s="91">
        <v>862</v>
      </c>
      <c r="U350" s="193">
        <v>18724</v>
      </c>
      <c r="V350" s="193">
        <v>21797.438882421422</v>
      </c>
      <c r="W350" s="199"/>
      <c r="X350" s="88">
        <v>0</v>
      </c>
      <c r="Y350" s="88">
        <f t="shared" si="83"/>
        <v>0</v>
      </c>
    </row>
    <row r="351" spans="2:25" x14ac:dyDescent="0.25">
      <c r="B351" s="85">
        <v>5433</v>
      </c>
      <c r="C351" s="85" t="s">
        <v>367</v>
      </c>
      <c r="D351" s="1">
        <v>21783</v>
      </c>
      <c r="E351" s="85">
        <f t="shared" si="77"/>
        <v>22456.701030927834</v>
      </c>
      <c r="F351" s="86">
        <f t="shared" si="70"/>
        <v>0.73733133052123789</v>
      </c>
      <c r="G351" s="190">
        <f t="shared" si="71"/>
        <v>4801.5441372888272</v>
      </c>
      <c r="H351" s="190">
        <f t="shared" si="72"/>
        <v>4657.4978131701619</v>
      </c>
      <c r="I351" s="190">
        <f t="shared" si="73"/>
        <v>1734.8261359941607</v>
      </c>
      <c r="J351" s="87">
        <f t="shared" si="74"/>
        <v>1682.781351914336</v>
      </c>
      <c r="K351" s="190">
        <f t="shared" si="78"/>
        <v>1307.04829973698</v>
      </c>
      <c r="L351" s="87">
        <f t="shared" si="75"/>
        <v>1267.8368507448704</v>
      </c>
      <c r="M351" s="88">
        <f t="shared" si="79"/>
        <v>5925.3346639150323</v>
      </c>
      <c r="N351" s="88">
        <f t="shared" si="80"/>
        <v>27708.334663915033</v>
      </c>
      <c r="O351" s="88">
        <f t="shared" si="81"/>
        <v>28565.293467953641</v>
      </c>
      <c r="P351" s="89">
        <f t="shared" si="76"/>
        <v>0.93789759281422203</v>
      </c>
      <c r="Q351" s="197">
        <v>1413.5592215256138</v>
      </c>
      <c r="R351" s="89">
        <f t="shared" si="82"/>
        <v>8.238833603332562E-3</v>
      </c>
      <c r="S351" s="89">
        <f t="shared" si="82"/>
        <v>2.0023047356829827E-3</v>
      </c>
      <c r="T351" s="91">
        <v>970</v>
      </c>
      <c r="U351" s="193">
        <v>21605</v>
      </c>
      <c r="V351" s="193">
        <v>22411.82572614108</v>
      </c>
      <c r="W351" s="199"/>
      <c r="X351" s="88">
        <v>0</v>
      </c>
      <c r="Y351" s="88">
        <f t="shared" si="83"/>
        <v>0</v>
      </c>
    </row>
    <row r="352" spans="2:25" x14ac:dyDescent="0.25">
      <c r="B352" s="85">
        <v>5434</v>
      </c>
      <c r="C352" s="85" t="s">
        <v>368</v>
      </c>
      <c r="D352" s="1">
        <v>30053</v>
      </c>
      <c r="E352" s="85">
        <f t="shared" si="77"/>
        <v>26857.015192135837</v>
      </c>
      <c r="F352" s="86">
        <f t="shared" si="70"/>
        <v>0.8818088960695597</v>
      </c>
      <c r="G352" s="190">
        <f t="shared" si="71"/>
        <v>2161.3556405640252</v>
      </c>
      <c r="H352" s="190">
        <f t="shared" si="72"/>
        <v>2418.5569617911442</v>
      </c>
      <c r="I352" s="190">
        <f t="shared" si="73"/>
        <v>194.71617957135948</v>
      </c>
      <c r="J352" s="87">
        <f t="shared" si="74"/>
        <v>217.88740494035127</v>
      </c>
      <c r="K352" s="190">
        <f t="shared" si="78"/>
        <v>-233.06165668582122</v>
      </c>
      <c r="L352" s="87">
        <f t="shared" si="75"/>
        <v>-260.79599383143392</v>
      </c>
      <c r="M352" s="88">
        <f t="shared" si="79"/>
        <v>2157.7609679597103</v>
      </c>
      <c r="N352" s="88">
        <f t="shared" si="80"/>
        <v>32210.760967959712</v>
      </c>
      <c r="O352" s="88">
        <f t="shared" si="81"/>
        <v>28785.309176014041</v>
      </c>
      <c r="P352" s="89">
        <f t="shared" si="76"/>
        <v>0.94512147109163813</v>
      </c>
      <c r="Q352" s="197">
        <v>660.86501947129818</v>
      </c>
      <c r="R352" s="89">
        <f t="shared" si="82"/>
        <v>-1.89018020370854E-2</v>
      </c>
      <c r="S352" s="89">
        <f t="shared" si="82"/>
        <v>1.8799022370783569E-2</v>
      </c>
      <c r="T352" s="91">
        <v>1119</v>
      </c>
      <c r="U352" s="193">
        <v>30632</v>
      </c>
      <c r="V352" s="193">
        <v>26361.445783132531</v>
      </c>
      <c r="W352" s="199"/>
      <c r="X352" s="88">
        <v>0</v>
      </c>
      <c r="Y352" s="88">
        <f t="shared" si="83"/>
        <v>0</v>
      </c>
    </row>
    <row r="353" spans="2:28" x14ac:dyDescent="0.25">
      <c r="B353" s="85">
        <v>5435</v>
      </c>
      <c r="C353" s="85" t="s">
        <v>369</v>
      </c>
      <c r="D353" s="1">
        <v>78156</v>
      </c>
      <c r="E353" s="85">
        <f t="shared" si="77"/>
        <v>26656.207366984992</v>
      </c>
      <c r="F353" s="86">
        <f t="shared" si="70"/>
        <v>0.87521567916322807</v>
      </c>
      <c r="G353" s="190">
        <f t="shared" si="71"/>
        <v>2281.8403356545318</v>
      </c>
      <c r="H353" s="190">
        <f t="shared" si="72"/>
        <v>6690.3558641390873</v>
      </c>
      <c r="I353" s="190">
        <f t="shared" si="73"/>
        <v>264.99891837415527</v>
      </c>
      <c r="J353" s="87">
        <f t="shared" si="74"/>
        <v>776.97682867302331</v>
      </c>
      <c r="K353" s="190">
        <f t="shared" si="78"/>
        <v>-162.77891788302543</v>
      </c>
      <c r="L353" s="87">
        <f t="shared" si="75"/>
        <v>-477.26778723303056</v>
      </c>
      <c r="M353" s="88">
        <f t="shared" si="79"/>
        <v>6213.0880769060568</v>
      </c>
      <c r="N353" s="88">
        <f t="shared" si="80"/>
        <v>84369.08807690606</v>
      </c>
      <c r="O353" s="88">
        <f t="shared" si="81"/>
        <v>28775.268784756503</v>
      </c>
      <c r="P353" s="89">
        <f t="shared" si="76"/>
        <v>0.94479181024632164</v>
      </c>
      <c r="Q353" s="197">
        <v>895.62684279701443</v>
      </c>
      <c r="R353" s="89">
        <f t="shared" si="82"/>
        <v>1.9009622154423846E-2</v>
      </c>
      <c r="S353" s="89">
        <f t="shared" si="82"/>
        <v>2.4222836456032435E-2</v>
      </c>
      <c r="T353" s="91">
        <v>2932</v>
      </c>
      <c r="U353" s="193">
        <v>76698</v>
      </c>
      <c r="V353" s="193">
        <v>26025.788937902951</v>
      </c>
      <c r="W353" s="199"/>
      <c r="X353" s="88">
        <v>0</v>
      </c>
      <c r="Y353" s="88">
        <f t="shared" si="83"/>
        <v>0</v>
      </c>
    </row>
    <row r="354" spans="2:28" x14ac:dyDescent="0.25">
      <c r="B354" s="85">
        <v>5436</v>
      </c>
      <c r="C354" s="85" t="s">
        <v>370</v>
      </c>
      <c r="D354" s="1">
        <v>92175</v>
      </c>
      <c r="E354" s="85">
        <f t="shared" si="77"/>
        <v>23860.988868754856</v>
      </c>
      <c r="F354" s="86">
        <f t="shared" si="70"/>
        <v>0.78343896754565123</v>
      </c>
      <c r="G354" s="190">
        <f t="shared" si="71"/>
        <v>3958.9714345926141</v>
      </c>
      <c r="H354" s="190">
        <f t="shared" si="72"/>
        <v>15293.506651831267</v>
      </c>
      <c r="I354" s="190">
        <f t="shared" si="73"/>
        <v>1243.325392754703</v>
      </c>
      <c r="J354" s="87">
        <f t="shared" si="74"/>
        <v>4802.965992211417</v>
      </c>
      <c r="K354" s="190">
        <f t="shared" si="78"/>
        <v>815.54755649752224</v>
      </c>
      <c r="L354" s="87">
        <f t="shared" si="75"/>
        <v>3150.4602107499286</v>
      </c>
      <c r="M354" s="88">
        <f t="shared" si="79"/>
        <v>18443.966862581197</v>
      </c>
      <c r="N354" s="88">
        <f t="shared" si="80"/>
        <v>110618.9668625812</v>
      </c>
      <c r="O354" s="88">
        <f t="shared" si="81"/>
        <v>28635.507859844991</v>
      </c>
      <c r="P354" s="89">
        <f t="shared" si="76"/>
        <v>0.94020297466544256</v>
      </c>
      <c r="Q354" s="197">
        <v>3548.7261574777585</v>
      </c>
      <c r="R354" s="89">
        <f t="shared" si="82"/>
        <v>3.0533070971781227E-2</v>
      </c>
      <c r="S354" s="89">
        <f t="shared" si="82"/>
        <v>4.1470646925662602E-2</v>
      </c>
      <c r="T354" s="91">
        <v>3863</v>
      </c>
      <c r="U354" s="193">
        <v>89444</v>
      </c>
      <c r="V354" s="193">
        <v>22910.860655737702</v>
      </c>
      <c r="W354" s="199"/>
      <c r="X354" s="88">
        <v>0</v>
      </c>
      <c r="Y354" s="88">
        <f t="shared" si="83"/>
        <v>0</v>
      </c>
    </row>
    <row r="355" spans="2:28" x14ac:dyDescent="0.25">
      <c r="B355" s="85">
        <v>5437</v>
      </c>
      <c r="C355" s="85" t="s">
        <v>371</v>
      </c>
      <c r="D355" s="1">
        <v>54429</v>
      </c>
      <c r="E355" s="85">
        <f t="shared" si="77"/>
        <v>21403.46047974833</v>
      </c>
      <c r="F355" s="86">
        <f t="shared" si="70"/>
        <v>0.70274979265908377</v>
      </c>
      <c r="G355" s="190">
        <f t="shared" si="71"/>
        <v>5433.4884679965298</v>
      </c>
      <c r="H355" s="190">
        <f t="shared" si="72"/>
        <v>13817.361174115176</v>
      </c>
      <c r="I355" s="190">
        <f t="shared" si="73"/>
        <v>2103.4603289069869</v>
      </c>
      <c r="J355" s="87">
        <f t="shared" si="74"/>
        <v>5349.0996164104681</v>
      </c>
      <c r="K355" s="190">
        <f t="shared" si="78"/>
        <v>1675.6824926498061</v>
      </c>
      <c r="L355" s="87">
        <f t="shared" si="75"/>
        <v>4261.2605788084566</v>
      </c>
      <c r="M355" s="88">
        <f t="shared" si="79"/>
        <v>18078.621752923631</v>
      </c>
      <c r="N355" s="88">
        <f t="shared" si="80"/>
        <v>72507.621752923631</v>
      </c>
      <c r="O355" s="88">
        <f t="shared" si="81"/>
        <v>28512.631440394664</v>
      </c>
      <c r="P355" s="89">
        <f t="shared" si="76"/>
        <v>0.93616851592111416</v>
      </c>
      <c r="Q355" s="197">
        <v>3702.975464267658</v>
      </c>
      <c r="R355" s="89">
        <f t="shared" si="82"/>
        <v>-6.117157256591922E-3</v>
      </c>
      <c r="S355" s="89">
        <f t="shared" si="82"/>
        <v>9.9069074514221995E-3</v>
      </c>
      <c r="T355" s="91">
        <v>2543</v>
      </c>
      <c r="U355" s="193">
        <v>54764</v>
      </c>
      <c r="V355" s="193">
        <v>21193.498452012383</v>
      </c>
      <c r="W355" s="199"/>
      <c r="X355" s="88">
        <v>0</v>
      </c>
      <c r="Y355" s="88">
        <f t="shared" si="83"/>
        <v>0</v>
      </c>
    </row>
    <row r="356" spans="2:28" x14ac:dyDescent="0.25">
      <c r="B356" s="85">
        <v>5438</v>
      </c>
      <c r="C356" s="85" t="s">
        <v>372</v>
      </c>
      <c r="D356" s="1">
        <v>32674</v>
      </c>
      <c r="E356" s="85">
        <f t="shared" si="77"/>
        <v>26650.89722675367</v>
      </c>
      <c r="F356" s="86">
        <f t="shared" si="70"/>
        <v>0.8750413288543103</v>
      </c>
      <c r="G356" s="190">
        <f t="shared" si="71"/>
        <v>2285.0264197933252</v>
      </c>
      <c r="H356" s="190">
        <f t="shared" si="72"/>
        <v>2801.4423906666166</v>
      </c>
      <c r="I356" s="190">
        <f t="shared" si="73"/>
        <v>266.85746745511807</v>
      </c>
      <c r="J356" s="87">
        <f t="shared" si="74"/>
        <v>327.16725509997474</v>
      </c>
      <c r="K356" s="190">
        <f t="shared" si="78"/>
        <v>-160.92036880206263</v>
      </c>
      <c r="L356" s="87">
        <f t="shared" si="75"/>
        <v>-197.28837215132879</v>
      </c>
      <c r="M356" s="88">
        <f t="shared" si="79"/>
        <v>2604.1540185152876</v>
      </c>
      <c r="N356" s="88">
        <f t="shared" si="80"/>
        <v>35278.154018515284</v>
      </c>
      <c r="O356" s="88">
        <f t="shared" si="81"/>
        <v>28775.003277744931</v>
      </c>
      <c r="P356" s="89">
        <f t="shared" si="76"/>
        <v>0.94478309273087557</v>
      </c>
      <c r="Q356" s="197">
        <v>1365.3942600974392</v>
      </c>
      <c r="R356" s="89">
        <f t="shared" si="82"/>
        <v>2.0297277042218335E-2</v>
      </c>
      <c r="S356" s="89">
        <f t="shared" si="82"/>
        <v>1.6136195161948263E-2</v>
      </c>
      <c r="T356" s="91">
        <v>1226</v>
      </c>
      <c r="U356" s="193">
        <v>32024</v>
      </c>
      <c r="V356" s="193">
        <v>26227.682227682228</v>
      </c>
      <c r="W356" s="199"/>
      <c r="X356" s="88">
        <v>0</v>
      </c>
      <c r="Y356" s="88">
        <f t="shared" si="83"/>
        <v>0</v>
      </c>
    </row>
    <row r="357" spans="2:28" x14ac:dyDescent="0.25">
      <c r="B357" s="85">
        <v>5439</v>
      </c>
      <c r="C357" s="85" t="s">
        <v>373</v>
      </c>
      <c r="D357" s="1">
        <v>23100</v>
      </c>
      <c r="E357" s="85">
        <f t="shared" si="77"/>
        <v>21916.50853889943</v>
      </c>
      <c r="F357" s="86">
        <f t="shared" si="70"/>
        <v>0.71959493868272439</v>
      </c>
      <c r="G357" s="190">
        <f t="shared" si="71"/>
        <v>5125.659632505869</v>
      </c>
      <c r="H357" s="190">
        <f t="shared" si="72"/>
        <v>5402.4452526611867</v>
      </c>
      <c r="I357" s="190">
        <f t="shared" si="73"/>
        <v>1923.8935082041019</v>
      </c>
      <c r="J357" s="87">
        <f t="shared" si="74"/>
        <v>2027.7837576471234</v>
      </c>
      <c r="K357" s="190">
        <f t="shared" si="78"/>
        <v>1496.1156719469211</v>
      </c>
      <c r="L357" s="87">
        <f t="shared" si="75"/>
        <v>1576.905918232055</v>
      </c>
      <c r="M357" s="88">
        <f t="shared" si="79"/>
        <v>6979.3511708932419</v>
      </c>
      <c r="N357" s="88">
        <f t="shared" si="80"/>
        <v>30079.351170893242</v>
      </c>
      <c r="O357" s="88">
        <f t="shared" si="81"/>
        <v>28538.283843352223</v>
      </c>
      <c r="P357" s="89">
        <f t="shared" si="76"/>
        <v>0.93701077322229642</v>
      </c>
      <c r="Q357" s="197">
        <v>1826.1651747298911</v>
      </c>
      <c r="R357" s="89">
        <f t="shared" si="82"/>
        <v>1.4760147601476014E-2</v>
      </c>
      <c r="S357" s="89">
        <f t="shared" si="82"/>
        <v>1.7648459217040054E-2</v>
      </c>
      <c r="T357" s="91">
        <v>1054</v>
      </c>
      <c r="U357" s="193">
        <v>22764</v>
      </c>
      <c r="V357" s="193">
        <v>21536.423841059601</v>
      </c>
      <c r="W357" s="199"/>
      <c r="X357" s="88">
        <v>0</v>
      </c>
      <c r="Y357" s="88">
        <f t="shared" si="83"/>
        <v>0</v>
      </c>
    </row>
    <row r="358" spans="2:28" x14ac:dyDescent="0.25">
      <c r="B358" s="85">
        <v>5440</v>
      </c>
      <c r="C358" s="85" t="s">
        <v>374</v>
      </c>
      <c r="D358" s="1">
        <v>22737</v>
      </c>
      <c r="E358" s="85">
        <f t="shared" si="77"/>
        <v>25040.748898678412</v>
      </c>
      <c r="F358" s="86">
        <f t="shared" si="70"/>
        <v>0.82217457841571195</v>
      </c>
      <c r="G358" s="190">
        <f t="shared" si="71"/>
        <v>3251.1154166384804</v>
      </c>
      <c r="H358" s="190">
        <f t="shared" si="72"/>
        <v>2952.01279830774</v>
      </c>
      <c r="I358" s="190">
        <f t="shared" si="73"/>
        <v>830.40938228145842</v>
      </c>
      <c r="J358" s="87">
        <f t="shared" si="74"/>
        <v>754.01171911156428</v>
      </c>
      <c r="K358" s="190">
        <f t="shared" si="78"/>
        <v>402.63154602427772</v>
      </c>
      <c r="L358" s="87">
        <f t="shared" si="75"/>
        <v>365.58944379004419</v>
      </c>
      <c r="M358" s="88">
        <f t="shared" si="79"/>
        <v>3317.6022420977843</v>
      </c>
      <c r="N358" s="88">
        <f t="shared" si="80"/>
        <v>26054.602242097782</v>
      </c>
      <c r="O358" s="88">
        <f t="shared" si="81"/>
        <v>28694.495861341169</v>
      </c>
      <c r="P358" s="89">
        <f t="shared" si="76"/>
        <v>0.94213975520894566</v>
      </c>
      <c r="Q358" s="197">
        <v>681.65244654150138</v>
      </c>
      <c r="R358" s="89">
        <f t="shared" si="82"/>
        <v>-6.4474983541803824E-2</v>
      </c>
      <c r="S358" s="89">
        <f t="shared" si="82"/>
        <v>-6.6535611331359351E-2</v>
      </c>
      <c r="T358" s="91">
        <v>908</v>
      </c>
      <c r="U358" s="193">
        <v>24304</v>
      </c>
      <c r="V358" s="193">
        <v>26825.607064017659</v>
      </c>
      <c r="W358" s="199"/>
      <c r="X358" s="88">
        <v>0</v>
      </c>
      <c r="Y358" s="88">
        <f t="shared" si="83"/>
        <v>0</v>
      </c>
    </row>
    <row r="359" spans="2:28" x14ac:dyDescent="0.25">
      <c r="B359" s="85">
        <v>5441</v>
      </c>
      <c r="C359" s="85" t="s">
        <v>375</v>
      </c>
      <c r="D359" s="1">
        <v>64642</v>
      </c>
      <c r="E359" s="85">
        <f t="shared" si="77"/>
        <v>23053.495007132668</v>
      </c>
      <c r="F359" s="86">
        <f t="shared" si="70"/>
        <v>0.75692614526789836</v>
      </c>
      <c r="G359" s="190">
        <f t="shared" si="71"/>
        <v>4443.4677515659268</v>
      </c>
      <c r="H359" s="190">
        <f t="shared" si="72"/>
        <v>12459.483575390859</v>
      </c>
      <c r="I359" s="190">
        <f t="shared" si="73"/>
        <v>1525.9482443224688</v>
      </c>
      <c r="J359" s="87">
        <f t="shared" si="74"/>
        <v>4278.7588770802022</v>
      </c>
      <c r="K359" s="190">
        <f t="shared" si="78"/>
        <v>1098.170408065288</v>
      </c>
      <c r="L359" s="87">
        <f t="shared" si="75"/>
        <v>3079.2698242150677</v>
      </c>
      <c r="M359" s="88">
        <f t="shared" si="79"/>
        <v>15538.753399605926</v>
      </c>
      <c r="N359" s="88">
        <f t="shared" si="80"/>
        <v>80180.753399605921</v>
      </c>
      <c r="O359" s="88">
        <f t="shared" si="81"/>
        <v>28595.133166763881</v>
      </c>
      <c r="P359" s="89">
        <f t="shared" si="76"/>
        <v>0.93887733355155489</v>
      </c>
      <c r="Q359" s="197">
        <v>2690.0725331523881</v>
      </c>
      <c r="R359" s="89">
        <f t="shared" si="82"/>
        <v>-1.6163399488615608E-2</v>
      </c>
      <c r="S359" s="89">
        <f t="shared" si="82"/>
        <v>-1.0198626946285478E-2</v>
      </c>
      <c r="T359" s="91">
        <v>2804</v>
      </c>
      <c r="U359" s="193">
        <v>65704</v>
      </c>
      <c r="V359" s="193">
        <v>23291.031549096064</v>
      </c>
      <c r="W359" s="199"/>
      <c r="X359" s="88">
        <v>0</v>
      </c>
      <c r="Y359" s="88">
        <f t="shared" si="83"/>
        <v>0</v>
      </c>
    </row>
    <row r="360" spans="2:28" x14ac:dyDescent="0.25">
      <c r="B360" s="85">
        <v>5442</v>
      </c>
      <c r="C360" s="85" t="s">
        <v>376</v>
      </c>
      <c r="D360" s="1">
        <v>19353</v>
      </c>
      <c r="E360" s="85">
        <f t="shared" si="77"/>
        <v>22399.305555555558</v>
      </c>
      <c r="F360" s="86">
        <f t="shared" si="70"/>
        <v>0.73544683813013123</v>
      </c>
      <c r="G360" s="190">
        <f t="shared" si="71"/>
        <v>4835.9814225121927</v>
      </c>
      <c r="H360" s="190">
        <f t="shared" si="72"/>
        <v>4178.2879490505347</v>
      </c>
      <c r="I360" s="190">
        <f t="shared" si="73"/>
        <v>1754.9145523744571</v>
      </c>
      <c r="J360" s="87">
        <f t="shared" si="74"/>
        <v>1516.2461732515308</v>
      </c>
      <c r="K360" s="190">
        <f t="shared" si="78"/>
        <v>1327.1367161172764</v>
      </c>
      <c r="L360" s="87">
        <f t="shared" si="75"/>
        <v>1146.6461227253269</v>
      </c>
      <c r="M360" s="88">
        <f t="shared" si="79"/>
        <v>5324.9340717758614</v>
      </c>
      <c r="N360" s="88">
        <f t="shared" si="80"/>
        <v>24677.934071775861</v>
      </c>
      <c r="O360" s="88">
        <f t="shared" si="81"/>
        <v>28562.423694185025</v>
      </c>
      <c r="P360" s="89">
        <f t="shared" si="76"/>
        <v>0.93780336819466659</v>
      </c>
      <c r="Q360" s="197">
        <v>691.354090101162</v>
      </c>
      <c r="R360" s="89">
        <f t="shared" si="82"/>
        <v>2.5813632990565039E-2</v>
      </c>
      <c r="S360" s="89">
        <f t="shared" si="82"/>
        <v>1.3940790016137255E-2</v>
      </c>
      <c r="T360" s="91">
        <v>864</v>
      </c>
      <c r="U360" s="193">
        <v>18866</v>
      </c>
      <c r="V360" s="193">
        <v>22091.334894613585</v>
      </c>
      <c r="W360" s="199"/>
      <c r="X360" s="88">
        <v>0</v>
      </c>
      <c r="Y360" s="88">
        <f t="shared" si="83"/>
        <v>0</v>
      </c>
    </row>
    <row r="361" spans="2:28" x14ac:dyDescent="0.25">
      <c r="B361" s="85">
        <v>5443</v>
      </c>
      <c r="C361" s="85" t="s">
        <v>377</v>
      </c>
      <c r="D361" s="1">
        <v>52017</v>
      </c>
      <c r="E361" s="85">
        <f t="shared" si="77"/>
        <v>24571.091166745395</v>
      </c>
      <c r="F361" s="86">
        <f t="shared" si="70"/>
        <v>0.80675408722696451</v>
      </c>
      <c r="G361" s="190">
        <f t="shared" si="71"/>
        <v>3532.9100557982906</v>
      </c>
      <c r="H361" s="190">
        <f t="shared" si="72"/>
        <v>7479.1705881249809</v>
      </c>
      <c r="I361" s="190">
        <f t="shared" si="73"/>
        <v>994.78958845801435</v>
      </c>
      <c r="J361" s="87">
        <f t="shared" si="74"/>
        <v>2105.9695587656161</v>
      </c>
      <c r="K361" s="190">
        <f t="shared" si="78"/>
        <v>567.0117522008336</v>
      </c>
      <c r="L361" s="87">
        <f t="shared" si="75"/>
        <v>1200.3638794091646</v>
      </c>
      <c r="M361" s="88">
        <f t="shared" si="79"/>
        <v>8679.5344675341457</v>
      </c>
      <c r="N361" s="88">
        <f t="shared" si="80"/>
        <v>60696.534467534148</v>
      </c>
      <c r="O361" s="88">
        <f t="shared" si="81"/>
        <v>28671.012974744521</v>
      </c>
      <c r="P361" s="89">
        <f t="shared" si="76"/>
        <v>0.94136873064950832</v>
      </c>
      <c r="Q361" s="197">
        <v>3414.659558731666</v>
      </c>
      <c r="R361" s="89">
        <f t="shared" si="82"/>
        <v>-8.3878224069237669E-3</v>
      </c>
      <c r="S361" s="89">
        <f t="shared" si="82"/>
        <v>1.4095590216821122E-2</v>
      </c>
      <c r="T361" s="91">
        <v>2117</v>
      </c>
      <c r="U361" s="193">
        <v>52457</v>
      </c>
      <c r="V361" s="193">
        <v>24229.561200923785</v>
      </c>
      <c r="W361" s="199"/>
      <c r="X361" s="88">
        <v>0</v>
      </c>
      <c r="Y361" s="88">
        <f t="shared" si="83"/>
        <v>0</v>
      </c>
    </row>
    <row r="362" spans="2:28" x14ac:dyDescent="0.25">
      <c r="B362" s="85">
        <v>5444</v>
      </c>
      <c r="C362" s="85" t="s">
        <v>378</v>
      </c>
      <c r="D362" s="1">
        <v>241727</v>
      </c>
      <c r="E362" s="85">
        <f t="shared" si="77"/>
        <v>24540.812182741116</v>
      </c>
      <c r="F362" s="86">
        <f t="shared" si="70"/>
        <v>0.80575992323413403</v>
      </c>
      <c r="G362" s="190">
        <f t="shared" si="71"/>
        <v>3551.077446200858</v>
      </c>
      <c r="H362" s="190">
        <f t="shared" si="72"/>
        <v>34978.112845078453</v>
      </c>
      <c r="I362" s="190">
        <f t="shared" si="73"/>
        <v>1005.387232859512</v>
      </c>
      <c r="J362" s="87">
        <f t="shared" si="74"/>
        <v>9903.0642436661929</v>
      </c>
      <c r="K362" s="190">
        <f t="shared" si="78"/>
        <v>577.60939660233134</v>
      </c>
      <c r="L362" s="87">
        <f t="shared" si="75"/>
        <v>5689.4525565329641</v>
      </c>
      <c r="M362" s="88">
        <f t="shared" si="79"/>
        <v>40667.565401611413</v>
      </c>
      <c r="N362" s="88">
        <f t="shared" si="80"/>
        <v>282394.56540161138</v>
      </c>
      <c r="O362" s="88">
        <f t="shared" si="81"/>
        <v>28669.499025544304</v>
      </c>
      <c r="P362" s="89">
        <f t="shared" si="76"/>
        <v>0.94131902244986676</v>
      </c>
      <c r="Q362" s="197">
        <v>7897.8957031209284</v>
      </c>
      <c r="R362" s="89">
        <f t="shared" si="82"/>
        <v>-4.4438770046868695E-3</v>
      </c>
      <c r="S362" s="89">
        <f t="shared" si="82"/>
        <v>3.1364995663434769E-3</v>
      </c>
      <c r="T362" s="91">
        <v>9850</v>
      </c>
      <c r="U362" s="193">
        <v>242806</v>
      </c>
      <c r="V362" s="193">
        <v>24464.080604534003</v>
      </c>
      <c r="W362" s="199"/>
      <c r="X362" s="88">
        <v>0</v>
      </c>
      <c r="Y362" s="88">
        <f t="shared" si="83"/>
        <v>0</v>
      </c>
    </row>
    <row r="363" spans="2:28" x14ac:dyDescent="0.25">
      <c r="B363" s="85"/>
      <c r="C363" s="85"/>
      <c r="D363" s="85"/>
      <c r="E363" s="85"/>
      <c r="F363" s="86"/>
      <c r="G363" s="190"/>
      <c r="H363" s="190"/>
      <c r="I363" s="190"/>
      <c r="J363" s="87"/>
      <c r="K363" s="190"/>
      <c r="L363" s="87"/>
      <c r="M363" s="88"/>
      <c r="N363" s="88"/>
      <c r="O363" s="88"/>
      <c r="P363" s="89"/>
      <c r="Q363" s="90"/>
      <c r="R363" s="89"/>
      <c r="S363" s="89"/>
      <c r="T363" s="91"/>
      <c r="U363" s="1"/>
      <c r="V363" s="129"/>
      <c r="X363" s="88"/>
      <c r="Y363" s="88"/>
    </row>
    <row r="364" spans="2:28" ht="23.25" customHeight="1" x14ac:dyDescent="0.25">
      <c r="B364" s="206"/>
      <c r="C364" s="94" t="s">
        <v>380</v>
      </c>
      <c r="D364" s="95">
        <f>SUM(D7:D362)</f>
        <v>167176502</v>
      </c>
      <c r="E364" s="96">
        <f>D364/T364*1000</f>
        <v>30456.729697153427</v>
      </c>
      <c r="F364" s="97">
        <f>E364/E$364</f>
        <v>1</v>
      </c>
      <c r="G364" s="98">
        <f>($E$364-E364)*0.6</f>
        <v>0</v>
      </c>
      <c r="H364" s="95">
        <f>SUM(H7:H362)</f>
        <v>8.1345206126570702E-9</v>
      </c>
      <c r="I364" s="99">
        <f>IF(E364&lt;E$364*0.9,(E$364*0.9-E364)*0.35,0)</f>
        <v>0</v>
      </c>
      <c r="J364" s="95">
        <f>SUM(J7:J362)</f>
        <v>2348065.6987702847</v>
      </c>
      <c r="K364" s="94"/>
      <c r="L364" s="95">
        <f>SUM(L7:L362)</f>
        <v>-5.0931703299283981E-10</v>
      </c>
      <c r="M364" s="95">
        <f>SUM(M7:M362)</f>
        <v>5.6534190662205219E-9</v>
      </c>
      <c r="N364" s="95">
        <f>SUM(N7:N362)</f>
        <v>167176502.00000009</v>
      </c>
      <c r="O364" s="100">
        <f>N364/T364*1000</f>
        <v>30456.729697153442</v>
      </c>
      <c r="P364" s="97">
        <f>O364/O$364</f>
        <v>1</v>
      </c>
      <c r="Q364" s="217">
        <f>SUM(Q7:Q362)</f>
        <v>-1.3769749784842134E-9</v>
      </c>
      <c r="R364" s="97">
        <f>(D364-U364)/U364</f>
        <v>9.10309959763843E-3</v>
      </c>
      <c r="S364" s="97">
        <f>(E364-V364)/V364</f>
        <v>-2.6101782854388105E-3</v>
      </c>
      <c r="T364" s="101">
        <f>SUM(T7:T362)</f>
        <v>5488984</v>
      </c>
      <c r="U364" s="169">
        <f>SUM(U7:U362)</f>
        <v>165668406</v>
      </c>
      <c r="V364" s="169">
        <v>30536.4352373246</v>
      </c>
      <c r="W364" s="207"/>
      <c r="X364" s="95">
        <f>SUM(X7:X362)</f>
        <v>13968.892999999996</v>
      </c>
      <c r="Y364" s="100">
        <f>X364*1000/T364</f>
        <v>2.5448959224512215</v>
      </c>
      <c r="Z364" s="1"/>
      <c r="AA364" s="45"/>
      <c r="AB364" s="1"/>
    </row>
    <row r="366" spans="2:28" ht="19.5" customHeight="1" x14ac:dyDescent="0.25">
      <c r="B366" s="192" t="s">
        <v>421</v>
      </c>
      <c r="C366" s="106" t="s">
        <v>422</v>
      </c>
      <c r="D366" s="102"/>
      <c r="E366" s="102"/>
      <c r="F366" s="102"/>
      <c r="G366" s="102"/>
      <c r="H366" s="102"/>
      <c r="I366" s="102"/>
      <c r="J366" s="103">
        <f>-J364*1000/$T$364</f>
        <v>-427.7778362571807</v>
      </c>
      <c r="S366" s="104"/>
    </row>
    <row r="367" spans="2:28" ht="20.25" customHeight="1" x14ac:dyDescent="0.25">
      <c r="B367" s="105"/>
      <c r="C367" s="106" t="s">
        <v>419</v>
      </c>
      <c r="D367" s="106"/>
      <c r="E367" s="106"/>
      <c r="F367" s="106"/>
      <c r="G367" s="106"/>
      <c r="H367" s="106"/>
      <c r="I367" s="106"/>
      <c r="J367" s="107">
        <f>J364/D364</f>
        <v>1.4045429056592442E-2</v>
      </c>
    </row>
    <row r="368" spans="2:28" ht="21.75" customHeight="1" x14ac:dyDescent="0.25">
      <c r="B368" s="105" t="s">
        <v>420</v>
      </c>
      <c r="C368" s="106" t="s">
        <v>445</v>
      </c>
      <c r="D368" s="168"/>
      <c r="E368" s="108"/>
      <c r="F368" s="108"/>
      <c r="G368" s="108"/>
      <c r="H368" s="108"/>
      <c r="I368" s="108"/>
      <c r="J368" s="108"/>
    </row>
  </sheetData>
  <sheetProtection sheet="1" objects="1" scenarios="1"/>
  <mergeCells count="10">
    <mergeCell ref="R1:S1"/>
    <mergeCell ref="D2:F2"/>
    <mergeCell ref="G2:H2"/>
    <mergeCell ref="N2:P2"/>
    <mergeCell ref="G3:H3"/>
    <mergeCell ref="D1:F1"/>
    <mergeCell ref="G1:H1"/>
    <mergeCell ref="I1:L1"/>
    <mergeCell ref="N1:P1"/>
    <mergeCell ref="R2:S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0012-6A72-417C-A5EE-B33A081868F9}">
  <dimension ref="A1:T21"/>
  <sheetViews>
    <sheetView topLeftCell="B1" zoomScale="80" zoomScaleNormal="80" workbookViewId="0">
      <selection activeCell="P23" sqref="P23"/>
    </sheetView>
  </sheetViews>
  <sheetFormatPr baseColWidth="10" defaultRowHeight="15" x14ac:dyDescent="0.25"/>
  <cols>
    <col min="2" max="2" width="18.85546875" customWidth="1"/>
    <col min="11" max="11" width="12.5703125" customWidth="1"/>
  </cols>
  <sheetData>
    <row r="1" spans="1:20" ht="33" customHeight="1" x14ac:dyDescent="0.25">
      <c r="A1" s="48"/>
      <c r="B1" s="2"/>
      <c r="C1" s="245" t="s">
        <v>433</v>
      </c>
      <c r="D1" s="245"/>
      <c r="E1" s="245"/>
      <c r="F1" s="246" t="s">
        <v>384</v>
      </c>
      <c r="G1" s="246"/>
      <c r="H1" s="246" t="s">
        <v>434</v>
      </c>
      <c r="I1" s="246"/>
      <c r="J1" s="246"/>
      <c r="K1" s="4" t="s">
        <v>385</v>
      </c>
      <c r="L1" s="49" t="s">
        <v>5</v>
      </c>
      <c r="M1" s="44"/>
      <c r="N1" s="247" t="s">
        <v>386</v>
      </c>
      <c r="O1" s="248"/>
      <c r="Q1" s="125"/>
    </row>
    <row r="2" spans="1:20" x14ac:dyDescent="0.25">
      <c r="A2" s="113"/>
      <c r="B2" s="114"/>
      <c r="C2" s="249" t="s">
        <v>444</v>
      </c>
      <c r="D2" s="249"/>
      <c r="E2" s="249"/>
      <c r="F2" s="250" t="str">
        <f>C2</f>
        <v>Jan-sept</v>
      </c>
      <c r="G2" s="250"/>
      <c r="H2" s="250" t="str">
        <f>C2</f>
        <v>Jan-sept</v>
      </c>
      <c r="I2" s="251"/>
      <c r="J2" s="251"/>
      <c r="K2" s="110" t="s">
        <v>387</v>
      </c>
      <c r="L2" s="111" t="s">
        <v>11</v>
      </c>
      <c r="M2" s="112"/>
      <c r="N2" s="252" t="str">
        <f>C2</f>
        <v>Jan-sept</v>
      </c>
      <c r="O2" s="253"/>
      <c r="P2" s="26"/>
      <c r="Q2" s="235" t="str">
        <f>N2</f>
        <v>Jan-sept</v>
      </c>
      <c r="R2" s="236"/>
      <c r="S2" s="237"/>
      <c r="T2" s="237"/>
    </row>
    <row r="3" spans="1:20" x14ac:dyDescent="0.25">
      <c r="C3" s="238"/>
      <c r="D3" s="239"/>
      <c r="E3" s="46" t="s">
        <v>13</v>
      </c>
      <c r="F3" s="3"/>
      <c r="G3" s="3"/>
      <c r="H3" s="240"/>
      <c r="I3" s="240"/>
      <c r="J3" s="47" t="s">
        <v>19</v>
      </c>
      <c r="K3" s="109" t="str">
        <f>RIGHT(C2,4)</f>
        <v>sept</v>
      </c>
      <c r="L3" s="196" t="s">
        <v>437</v>
      </c>
      <c r="M3" s="44"/>
      <c r="N3" s="122" t="s">
        <v>388</v>
      </c>
      <c r="O3" s="50" t="s">
        <v>388</v>
      </c>
      <c r="Q3" s="241" t="s">
        <v>423</v>
      </c>
      <c r="R3" s="242"/>
      <c r="S3" s="243"/>
      <c r="T3" s="244"/>
    </row>
    <row r="4" spans="1:20" x14ac:dyDescent="0.25">
      <c r="A4" s="48" t="s">
        <v>382</v>
      </c>
      <c r="B4" s="2" t="s">
        <v>383</v>
      </c>
      <c r="C4" s="115" t="s">
        <v>20</v>
      </c>
      <c r="D4" s="115" t="s">
        <v>21</v>
      </c>
      <c r="E4" s="115" t="s">
        <v>22</v>
      </c>
      <c r="F4" s="115" t="s">
        <v>21</v>
      </c>
      <c r="G4" s="115" t="s">
        <v>20</v>
      </c>
      <c r="H4" s="115" t="s">
        <v>20</v>
      </c>
      <c r="I4" s="115" t="s">
        <v>21</v>
      </c>
      <c r="J4" s="115" t="s">
        <v>24</v>
      </c>
      <c r="K4" s="116" t="s">
        <v>389</v>
      </c>
      <c r="L4" s="117"/>
      <c r="M4" s="118"/>
      <c r="N4" s="123" t="s">
        <v>25</v>
      </c>
      <c r="O4" s="119" t="s">
        <v>418</v>
      </c>
      <c r="P4" s="120"/>
      <c r="Q4" s="127" t="s">
        <v>25</v>
      </c>
      <c r="R4" s="121" t="s">
        <v>390</v>
      </c>
      <c r="S4" s="21"/>
      <c r="T4" s="21"/>
    </row>
    <row r="5" spans="1:20" x14ac:dyDescent="0.25">
      <c r="A5" s="5"/>
      <c r="B5" s="5"/>
      <c r="C5" s="208">
        <v>1</v>
      </c>
      <c r="D5" s="6">
        <v>2</v>
      </c>
      <c r="E5" s="6">
        <v>3</v>
      </c>
      <c r="F5" s="6"/>
      <c r="G5" s="6"/>
      <c r="H5" s="6"/>
      <c r="I5" s="6"/>
      <c r="J5" s="6"/>
      <c r="K5" s="208" t="s">
        <v>439</v>
      </c>
      <c r="L5" s="51"/>
      <c r="M5" s="29"/>
      <c r="N5" s="124"/>
      <c r="O5" s="6"/>
      <c r="Q5" s="211"/>
      <c r="R5" s="212"/>
      <c r="S5" s="22"/>
      <c r="T5" s="22"/>
    </row>
    <row r="6" spans="1:20" x14ac:dyDescent="0.25">
      <c r="A6" s="8"/>
      <c r="B6" s="9"/>
      <c r="C6" s="10"/>
      <c r="D6" s="10"/>
      <c r="E6" s="10"/>
      <c r="F6" s="10"/>
      <c r="G6" s="10"/>
      <c r="H6" s="10"/>
      <c r="I6" s="10"/>
      <c r="J6" s="10"/>
      <c r="K6" s="11"/>
      <c r="L6" s="12"/>
      <c r="N6" s="125"/>
      <c r="Q6" s="128"/>
      <c r="R6" s="23"/>
      <c r="S6" s="23"/>
      <c r="T6" s="23"/>
    </row>
    <row r="7" spans="1:20" x14ac:dyDescent="0.25">
      <c r="A7" s="19">
        <v>3</v>
      </c>
      <c r="B7" t="s">
        <v>26</v>
      </c>
      <c r="C7" s="220">
        <v>5770647</v>
      </c>
      <c r="D7" s="52">
        <f t="shared" ref="D7:D17" si="0">C7*1000/L7</f>
        <v>8138.7106737730192</v>
      </c>
      <c r="E7" s="37">
        <f t="shared" ref="E7:E17" si="1">D7/D$19</f>
        <v>1.3505649079664535</v>
      </c>
      <c r="F7" s="53">
        <f t="shared" ref="F7:F17" si="2">($D$19-D7)*0.875</f>
        <v>-1848.4880280846432</v>
      </c>
      <c r="G7" s="52">
        <f t="shared" ref="G7:G17" si="3">(F7*L7)/1000</f>
        <v>-1310646.4059690512</v>
      </c>
      <c r="H7" s="52">
        <f>G7+C7</f>
        <v>4460000.5940309484</v>
      </c>
      <c r="I7" s="54">
        <f t="shared" ref="I7:I17" si="4">H7*1000/L7</f>
        <v>6290.2226456883755</v>
      </c>
      <c r="J7" s="37">
        <f t="shared" ref="J7:J17" si="5">I7/I$19</f>
        <v>1.0438206134958068</v>
      </c>
      <c r="K7" s="213">
        <v>-303071.44771637197</v>
      </c>
      <c r="L7" s="63">
        <v>709037</v>
      </c>
      <c r="N7" s="126">
        <f>(C7-Q7)/Q7</f>
        <v>-4.5813448754451714E-3</v>
      </c>
      <c r="O7" s="27">
        <f>(D7-R7)/R7</f>
        <v>-1.7511284799168674E-2</v>
      </c>
      <c r="Q7" s="1">
        <v>5797206</v>
      </c>
      <c r="R7" s="24">
        <v>8283.7701317611354</v>
      </c>
      <c r="S7" s="24"/>
      <c r="T7" s="1"/>
    </row>
    <row r="8" spans="1:20" x14ac:dyDescent="0.25">
      <c r="A8" s="19">
        <v>11</v>
      </c>
      <c r="B8" t="s">
        <v>392</v>
      </c>
      <c r="C8" s="220">
        <v>3151930</v>
      </c>
      <c r="D8" s="52">
        <f t="shared" si="0"/>
        <v>6401.8076571544634</v>
      </c>
      <c r="E8" s="37">
        <f t="shared" si="1"/>
        <v>1.0623374040271094</v>
      </c>
      <c r="F8" s="53">
        <f t="shared" si="2"/>
        <v>-328.69788854340686</v>
      </c>
      <c r="G8" s="52">
        <f t="shared" si="3"/>
        <v>-161834.40542434636</v>
      </c>
      <c r="H8" s="52">
        <f t="shared" ref="H8:H17" si="6">G8+C8</f>
        <v>2990095.5945756538</v>
      </c>
      <c r="I8" s="54">
        <f t="shared" si="4"/>
        <v>6073.1097686110561</v>
      </c>
      <c r="J8" s="37">
        <f t="shared" si="5"/>
        <v>1.0077921755033887</v>
      </c>
      <c r="K8" s="213">
        <v>-23123.9162806815</v>
      </c>
      <c r="L8" s="63">
        <v>492350</v>
      </c>
      <c r="N8" s="126">
        <f>(C8-Q8)/Q8</f>
        <v>4.1757690701259677E-3</v>
      </c>
      <c r="O8" s="27">
        <f t="shared" ref="O8:O17" si="7">(D8-R8)/R8</f>
        <v>-9.1894463553163497E-3</v>
      </c>
      <c r="Q8" s="1">
        <v>3138823</v>
      </c>
      <c r="R8" s="24">
        <v>6461.1823457123037</v>
      </c>
      <c r="S8" s="24"/>
      <c r="T8" s="1"/>
    </row>
    <row r="9" spans="1:20" x14ac:dyDescent="0.25">
      <c r="A9" s="20">
        <v>15</v>
      </c>
      <c r="B9" t="s">
        <v>393</v>
      </c>
      <c r="C9" s="220">
        <v>1455963</v>
      </c>
      <c r="D9" s="52">
        <f t="shared" si="0"/>
        <v>5425.3088144877311</v>
      </c>
      <c r="E9" s="37">
        <f t="shared" si="1"/>
        <v>0.90029391551418614</v>
      </c>
      <c r="F9" s="53">
        <f t="shared" si="2"/>
        <v>525.73859878998394</v>
      </c>
      <c r="G9" s="52">
        <f t="shared" si="3"/>
        <v>141089.83906427404</v>
      </c>
      <c r="H9" s="52">
        <f t="shared" si="6"/>
        <v>1597052.839064274</v>
      </c>
      <c r="I9" s="54">
        <f t="shared" si="4"/>
        <v>5951.0474132777153</v>
      </c>
      <c r="J9" s="37">
        <f t="shared" si="5"/>
        <v>0.98753673943927345</v>
      </c>
      <c r="K9" s="213">
        <v>34462.480823773556</v>
      </c>
      <c r="L9" s="63">
        <v>268365</v>
      </c>
      <c r="N9" s="126">
        <f t="shared" ref="N9:N17" si="8">(C9-Q9)/Q9</f>
        <v>-5.158819907988518E-3</v>
      </c>
      <c r="O9" s="27">
        <f t="shared" si="7"/>
        <v>-1.448945262943729E-2</v>
      </c>
      <c r="Q9" s="1">
        <v>1463513</v>
      </c>
      <c r="R9" s="24">
        <v>5505.0743281875357</v>
      </c>
      <c r="S9" s="24"/>
      <c r="T9" s="1"/>
    </row>
    <row r="10" spans="1:20" x14ac:dyDescent="0.25">
      <c r="A10" s="20">
        <v>18</v>
      </c>
      <c r="B10" t="s">
        <v>394</v>
      </c>
      <c r="C10" s="220">
        <v>1285053</v>
      </c>
      <c r="D10" s="52">
        <f t="shared" si="0"/>
        <v>5330.3122563090046</v>
      </c>
      <c r="E10" s="37">
        <f t="shared" si="1"/>
        <v>0.88452986848063997</v>
      </c>
      <c r="F10" s="53">
        <f t="shared" si="2"/>
        <v>608.86058719636958</v>
      </c>
      <c r="G10" s="52">
        <f t="shared" si="3"/>
        <v>146786.54580364958</v>
      </c>
      <c r="H10" s="52">
        <f t="shared" si="6"/>
        <v>1431839.5458036496</v>
      </c>
      <c r="I10" s="54">
        <f t="shared" si="4"/>
        <v>5939.1728435053747</v>
      </c>
      <c r="J10" s="37">
        <f t="shared" si="5"/>
        <v>0.98556623356008022</v>
      </c>
      <c r="K10" s="213">
        <v>34210.903344954117</v>
      </c>
      <c r="L10" s="63">
        <v>241084</v>
      </c>
      <c r="N10" s="126">
        <f t="shared" si="8"/>
        <v>-3.1615507680064991E-2</v>
      </c>
      <c r="O10" s="27">
        <f t="shared" si="7"/>
        <v>-3.5206520506026052E-2</v>
      </c>
      <c r="Q10" s="1">
        <v>1327007</v>
      </c>
      <c r="R10" s="24">
        <v>5524.8220159040757</v>
      </c>
      <c r="S10" s="24"/>
      <c r="T10" s="1"/>
    </row>
    <row r="11" spans="1:20" x14ac:dyDescent="0.25">
      <c r="A11" s="20">
        <v>30</v>
      </c>
      <c r="B11" t="s">
        <v>395</v>
      </c>
      <c r="C11" s="220">
        <v>7978224</v>
      </c>
      <c r="D11" s="52">
        <f t="shared" si="0"/>
        <v>6173.9443339129466</v>
      </c>
      <c r="E11" s="37">
        <f t="shared" si="1"/>
        <v>1.0245250009920297</v>
      </c>
      <c r="F11" s="53">
        <f t="shared" si="2"/>
        <v>-129.31748070707965</v>
      </c>
      <c r="G11" s="52">
        <f t="shared" si="3"/>
        <v>-167109.35058639731</v>
      </c>
      <c r="H11" s="52">
        <f t="shared" si="6"/>
        <v>7811114.6494136024</v>
      </c>
      <c r="I11" s="54">
        <f t="shared" si="4"/>
        <v>6044.6268532058666</v>
      </c>
      <c r="J11" s="37">
        <f t="shared" si="5"/>
        <v>1.0030656251240038</v>
      </c>
      <c r="K11" s="213">
        <v>-39639.286951282877</v>
      </c>
      <c r="L11" s="63">
        <v>1292241</v>
      </c>
      <c r="N11" s="126">
        <f t="shared" si="8"/>
        <v>-1.027938291696889E-2</v>
      </c>
      <c r="O11" s="27">
        <f t="shared" si="7"/>
        <v>-2.7903387355535436E-2</v>
      </c>
      <c r="Q11" s="1">
        <v>8061087</v>
      </c>
      <c r="R11" s="24">
        <v>6351.1633037353358</v>
      </c>
      <c r="S11" s="24"/>
      <c r="T11" s="1"/>
    </row>
    <row r="12" spans="1:20" x14ac:dyDescent="0.25">
      <c r="A12" s="20">
        <v>34</v>
      </c>
      <c r="B12" t="s">
        <v>396</v>
      </c>
      <c r="C12" s="220">
        <v>1819691</v>
      </c>
      <c r="D12" s="52">
        <f t="shared" si="0"/>
        <v>4870.3282409241274</v>
      </c>
      <c r="E12" s="37">
        <f t="shared" si="1"/>
        <v>0.80819858035582004</v>
      </c>
      <c r="F12" s="53">
        <f t="shared" si="2"/>
        <v>1011.3466006581372</v>
      </c>
      <c r="G12" s="52">
        <f t="shared" si="3"/>
        <v>377867.40771069849</v>
      </c>
      <c r="H12" s="52">
        <f t="shared" si="6"/>
        <v>2197558.4077106984</v>
      </c>
      <c r="I12" s="54">
        <f t="shared" si="4"/>
        <v>5881.6748415822649</v>
      </c>
      <c r="J12" s="37">
        <f t="shared" si="5"/>
        <v>0.97602482254447775</v>
      </c>
      <c r="K12" s="213">
        <v>76036.111662194715</v>
      </c>
      <c r="L12" s="63">
        <v>373628</v>
      </c>
      <c r="N12" s="126">
        <f t="shared" si="8"/>
        <v>-9.404093488937738E-3</v>
      </c>
      <c r="O12" s="27">
        <f t="shared" si="7"/>
        <v>-1.5700905499717931E-2</v>
      </c>
      <c r="Q12" s="1">
        <v>1836966</v>
      </c>
      <c r="R12" s="24">
        <v>4948.0165816841882</v>
      </c>
      <c r="S12" s="24"/>
      <c r="T12" s="1"/>
    </row>
    <row r="13" spans="1:20" x14ac:dyDescent="0.25">
      <c r="A13" s="20">
        <v>38</v>
      </c>
      <c r="B13" t="s">
        <v>397</v>
      </c>
      <c r="C13" s="220">
        <v>2320368</v>
      </c>
      <c r="D13" s="52">
        <f t="shared" si="0"/>
        <v>5407.5101199950595</v>
      </c>
      <c r="E13" s="37">
        <f t="shared" si="1"/>
        <v>0.89734034053739264</v>
      </c>
      <c r="F13" s="53">
        <f t="shared" si="2"/>
        <v>541.31245647107153</v>
      </c>
      <c r="G13" s="52">
        <f t="shared" si="3"/>
        <v>232277.71638419328</v>
      </c>
      <c r="H13" s="52">
        <f t="shared" si="6"/>
        <v>2552645.7163841934</v>
      </c>
      <c r="I13" s="54">
        <f t="shared" si="4"/>
        <v>5948.8225764661311</v>
      </c>
      <c r="J13" s="37">
        <f t="shared" si="5"/>
        <v>0.98716754256717421</v>
      </c>
      <c r="K13" s="213">
        <v>53532.219809166854</v>
      </c>
      <c r="L13" s="63">
        <v>429101</v>
      </c>
      <c r="N13" s="126">
        <f t="shared" si="8"/>
        <v>-9.0596869979355839E-3</v>
      </c>
      <c r="O13" s="27">
        <f t="shared" si="7"/>
        <v>-1.8918261543802033E-2</v>
      </c>
      <c r="Q13" s="1">
        <v>2341582</v>
      </c>
      <c r="R13" s="24">
        <v>5511.7834814703228</v>
      </c>
      <c r="S13" s="24"/>
      <c r="T13" s="1"/>
    </row>
    <row r="14" spans="1:20" x14ac:dyDescent="0.25">
      <c r="A14" s="20">
        <v>42</v>
      </c>
      <c r="B14" t="s">
        <v>398</v>
      </c>
      <c r="C14" s="220">
        <v>1591948</v>
      </c>
      <c r="D14" s="52">
        <f t="shared" si="0"/>
        <v>5036.9971934909236</v>
      </c>
      <c r="E14" s="37">
        <f t="shared" si="1"/>
        <v>0.83585618456450816</v>
      </c>
      <c r="F14" s="53">
        <f t="shared" si="2"/>
        <v>865.51126716219051</v>
      </c>
      <c r="G14" s="52">
        <f t="shared" si="3"/>
        <v>273545.70149787748</v>
      </c>
      <c r="H14" s="52">
        <f t="shared" si="6"/>
        <v>1865493.7014978775</v>
      </c>
      <c r="I14" s="54">
        <f t="shared" si="4"/>
        <v>5902.5084606531145</v>
      </c>
      <c r="J14" s="37">
        <f t="shared" si="5"/>
        <v>0.97948202307056376</v>
      </c>
      <c r="K14" s="213">
        <v>59438.548509341694</v>
      </c>
      <c r="L14" s="63">
        <v>316051</v>
      </c>
      <c r="N14" s="126">
        <f t="shared" si="8"/>
        <v>-7.7419845434560253E-3</v>
      </c>
      <c r="O14" s="27">
        <f t="shared" si="7"/>
        <v>-2.3179153424427258E-2</v>
      </c>
      <c r="Q14" s="1">
        <v>1604369</v>
      </c>
      <c r="R14" s="24">
        <v>5156.5209845275667</v>
      </c>
      <c r="S14" s="24"/>
      <c r="T14" s="1"/>
    </row>
    <row r="15" spans="1:20" x14ac:dyDescent="0.25">
      <c r="A15" s="20">
        <v>46</v>
      </c>
      <c r="B15" t="s">
        <v>399</v>
      </c>
      <c r="C15" s="220">
        <v>3809411</v>
      </c>
      <c r="D15" s="52">
        <f t="shared" si="0"/>
        <v>5895.0503323248813</v>
      </c>
      <c r="E15" s="37">
        <f t="shared" si="1"/>
        <v>0.97824439627647186</v>
      </c>
      <c r="F15" s="53">
        <f t="shared" si="2"/>
        <v>114.71477068247748</v>
      </c>
      <c r="G15" s="52">
        <f t="shared" si="3"/>
        <v>74129.258388870352</v>
      </c>
      <c r="H15" s="52">
        <f t="shared" si="6"/>
        <v>3883540.2583888704</v>
      </c>
      <c r="I15" s="54">
        <f t="shared" si="4"/>
        <v>6009.7651030073584</v>
      </c>
      <c r="J15" s="37">
        <f t="shared" si="5"/>
        <v>0.99728054953455902</v>
      </c>
      <c r="K15" s="213">
        <v>23055.481024356806</v>
      </c>
      <c r="L15" s="63">
        <v>646205</v>
      </c>
      <c r="N15" s="126">
        <f t="shared" si="8"/>
        <v>-8.7005828492736897E-3</v>
      </c>
      <c r="O15" s="27">
        <f t="shared" si="7"/>
        <v>-1.6237284107328845E-2</v>
      </c>
      <c r="Q15" s="1">
        <v>3842846</v>
      </c>
      <c r="R15" s="24">
        <v>5992.3498188032909</v>
      </c>
      <c r="S15" s="24"/>
      <c r="T15" s="1"/>
    </row>
    <row r="16" spans="1:20" x14ac:dyDescent="0.25">
      <c r="A16" s="20">
        <v>50</v>
      </c>
      <c r="B16" t="s">
        <v>400</v>
      </c>
      <c r="C16" s="220">
        <v>2602612</v>
      </c>
      <c r="D16" s="52">
        <f t="shared" si="0"/>
        <v>5439.4465692728909</v>
      </c>
      <c r="E16" s="37">
        <f t="shared" si="1"/>
        <v>0.90263998189443007</v>
      </c>
      <c r="F16" s="53">
        <f t="shared" si="2"/>
        <v>513.3680633529691</v>
      </c>
      <c r="G16" s="52">
        <f t="shared" si="3"/>
        <v>245631.21727249512</v>
      </c>
      <c r="H16" s="52">
        <f t="shared" si="6"/>
        <v>2848243.2172724949</v>
      </c>
      <c r="I16" s="54">
        <f t="shared" si="4"/>
        <v>5952.8146326258593</v>
      </c>
      <c r="J16" s="37">
        <f t="shared" si="5"/>
        <v>0.9878299977368038</v>
      </c>
      <c r="K16" s="213">
        <v>51197.471323107806</v>
      </c>
      <c r="L16" s="63">
        <v>478470</v>
      </c>
      <c r="N16" s="126">
        <f t="shared" si="8"/>
        <v>1.1236382894152488E-2</v>
      </c>
      <c r="O16" s="27">
        <f t="shared" si="7"/>
        <v>2.0659967354011658E-3</v>
      </c>
      <c r="Q16" s="1">
        <v>2573693</v>
      </c>
      <c r="R16" s="24">
        <v>5428.2318599711898</v>
      </c>
      <c r="S16" s="24"/>
      <c r="T16" s="1"/>
    </row>
    <row r="17" spans="1:20" x14ac:dyDescent="0.25">
      <c r="A17" s="20">
        <v>54</v>
      </c>
      <c r="B17" t="s">
        <v>401</v>
      </c>
      <c r="C17" s="220">
        <v>1291610</v>
      </c>
      <c r="D17" s="52">
        <f t="shared" si="0"/>
        <v>5327.2812762938647</v>
      </c>
      <c r="E17" s="37">
        <f t="shared" si="1"/>
        <v>0.88402689750534946</v>
      </c>
      <c r="F17" s="53">
        <f t="shared" si="2"/>
        <v>611.51269470961699</v>
      </c>
      <c r="G17" s="52">
        <f t="shared" si="3"/>
        <v>148262.47585773605</v>
      </c>
      <c r="H17" s="52">
        <f t="shared" si="6"/>
        <v>1439872.4758577361</v>
      </c>
      <c r="I17" s="54">
        <f t="shared" si="4"/>
        <v>5938.7939710034816</v>
      </c>
      <c r="J17" s="37">
        <f t="shared" si="5"/>
        <v>0.98550336218816881</v>
      </c>
      <c r="K17" s="213">
        <v>33901.434451439331</v>
      </c>
      <c r="L17" s="63">
        <v>242452</v>
      </c>
      <c r="N17" s="126">
        <f t="shared" si="8"/>
        <v>-5.9713599447116256E-3</v>
      </c>
      <c r="O17" s="27">
        <f t="shared" si="7"/>
        <v>-8.9068874152195485E-3</v>
      </c>
      <c r="Q17" s="1">
        <v>1299369</v>
      </c>
      <c r="R17" s="24">
        <v>5375.15719628024</v>
      </c>
      <c r="S17" s="24"/>
      <c r="T17" s="1"/>
    </row>
    <row r="18" spans="1:20" x14ac:dyDescent="0.25">
      <c r="A18" s="13"/>
      <c r="B18" s="8"/>
      <c r="C18" s="55"/>
      <c r="D18" s="52"/>
      <c r="E18" s="37"/>
      <c r="F18" s="56"/>
      <c r="G18" s="52"/>
      <c r="H18" s="52"/>
      <c r="I18" s="54"/>
      <c r="J18" s="37"/>
      <c r="K18" s="57"/>
      <c r="L18" s="14"/>
      <c r="N18" s="126"/>
      <c r="O18" s="27"/>
      <c r="Q18" s="15"/>
      <c r="R18" s="15"/>
      <c r="S18" s="15"/>
      <c r="T18" s="25"/>
    </row>
    <row r="19" spans="1:20" x14ac:dyDescent="0.25">
      <c r="A19" s="16" t="s">
        <v>380</v>
      </c>
      <c r="B19" s="17"/>
      <c r="C19" s="58">
        <f>SUM(C7:C17)</f>
        <v>33077457</v>
      </c>
      <c r="D19" s="58">
        <f>C19*1000/L19</f>
        <v>6026.1529273905699</v>
      </c>
      <c r="E19" s="59">
        <f>D19/D$19</f>
        <v>1</v>
      </c>
      <c r="F19" s="60"/>
      <c r="G19" s="58">
        <f>SUM(G7:G17)</f>
        <v>-6.9849193096160889E-10</v>
      </c>
      <c r="H19" s="58">
        <f>SUM(H7:H18)</f>
        <v>33077456.999999996</v>
      </c>
      <c r="I19" s="61">
        <f>H19*1000/L19</f>
        <v>6026.1529273905689</v>
      </c>
      <c r="J19" s="59">
        <f>I19/I$19</f>
        <v>1</v>
      </c>
      <c r="K19" s="62">
        <f>SUM(K7:K17)</f>
        <v>-1.469743438065052E-9</v>
      </c>
      <c r="L19" s="18">
        <f>SUM(L7:L17)</f>
        <v>5488984</v>
      </c>
      <c r="N19" s="216">
        <f>(C19-Q19)/Q19</f>
        <v>-6.2789492700951292E-3</v>
      </c>
      <c r="O19" s="131">
        <f>(D19-R19)/R19</f>
        <v>-1.781367828847186E-2</v>
      </c>
      <c r="Q19" s="130">
        <f>SUM(Q7:Q18)</f>
        <v>33286461</v>
      </c>
      <c r="R19" s="219">
        <v>6135.4478210301058</v>
      </c>
      <c r="S19" s="15"/>
      <c r="T19" s="24"/>
    </row>
    <row r="20" spans="1:20" x14ac:dyDescent="0.25">
      <c r="D20" s="24"/>
      <c r="E20" s="221"/>
    </row>
    <row r="21" spans="1:20" x14ac:dyDescent="0.25">
      <c r="A21" s="64" t="s">
        <v>421</v>
      </c>
      <c r="B21" s="175" t="s">
        <v>445</v>
      </c>
      <c r="C21" s="65"/>
      <c r="D21" s="65"/>
      <c r="E21" s="65"/>
      <c r="O21" s="66"/>
      <c r="Q21" s="45"/>
    </row>
  </sheetData>
  <sheetProtection sheet="1" objects="1" scenarios="1"/>
  <mergeCells count="14">
    <mergeCell ref="C1:E1"/>
    <mergeCell ref="F1:G1"/>
    <mergeCell ref="H1:J1"/>
    <mergeCell ref="N1:O1"/>
    <mergeCell ref="C2:E2"/>
    <mergeCell ref="F2:G2"/>
    <mergeCell ref="H2:J2"/>
    <mergeCell ref="N2:O2"/>
    <mergeCell ref="Q2:R2"/>
    <mergeCell ref="S2:T2"/>
    <mergeCell ref="C3:D3"/>
    <mergeCell ref="H3:I3"/>
    <mergeCell ref="Q3:R3"/>
    <mergeCell ref="S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731D-BFF1-46DE-95F0-186DFB26424E}">
  <dimension ref="A1:S63"/>
  <sheetViews>
    <sheetView tabSelected="1" zoomScale="90" zoomScaleNormal="90" workbookViewId="0">
      <selection activeCell="C58" sqref="C58"/>
    </sheetView>
  </sheetViews>
  <sheetFormatPr baseColWidth="10" defaultColWidth="11.5703125" defaultRowHeight="15" x14ac:dyDescent="0.25"/>
  <cols>
    <col min="1" max="1" width="23" style="29" customWidth="1"/>
    <col min="2" max="2" width="12.85546875" style="29" customWidth="1"/>
    <col min="3" max="4" width="13.85546875" style="29" customWidth="1"/>
    <col min="5" max="5" width="12.5703125" style="29" bestFit="1" customWidth="1"/>
    <col min="6" max="6" width="11.5703125" style="29" bestFit="1" customWidth="1"/>
    <col min="7" max="8" width="12.140625" style="29" customWidth="1"/>
    <col min="9" max="9" width="14.85546875" style="29" customWidth="1"/>
    <col min="10" max="12" width="14.5703125" style="29" customWidth="1"/>
    <col min="13" max="13" width="13.85546875" style="29" customWidth="1"/>
    <col min="14" max="14" width="11.5703125" style="29" bestFit="1" customWidth="1"/>
    <col min="15" max="15" width="15.28515625" style="29" bestFit="1" customWidth="1"/>
    <col min="16" max="16" width="11.5703125" style="29"/>
    <col min="17" max="17" width="13.85546875" style="29" bestFit="1" customWidth="1"/>
    <col min="18" max="18" width="12.28515625" style="29" customWidth="1"/>
    <col min="19" max="16384" width="11.5703125" style="29"/>
  </cols>
  <sheetData>
    <row r="1" spans="1:17" x14ac:dyDescent="0.25">
      <c r="A1" s="137" t="s">
        <v>402</v>
      </c>
      <c r="B1" s="254" t="s">
        <v>440</v>
      </c>
      <c r="C1" s="254"/>
      <c r="D1" s="254"/>
      <c r="E1" s="210"/>
      <c r="F1" s="254" t="s">
        <v>441</v>
      </c>
      <c r="G1" s="254"/>
      <c r="H1" s="254"/>
      <c r="I1" s="210"/>
      <c r="J1" s="255" t="s">
        <v>442</v>
      </c>
      <c r="K1" s="255"/>
      <c r="L1" s="255"/>
    </row>
    <row r="2" spans="1:17" x14ac:dyDescent="0.25">
      <c r="A2" s="138"/>
      <c r="B2" s="136">
        <v>2021</v>
      </c>
      <c r="C2" s="136">
        <v>2022</v>
      </c>
      <c r="D2" s="136">
        <v>2023</v>
      </c>
      <c r="E2" s="136"/>
      <c r="F2" s="136">
        <f>B2</f>
        <v>2021</v>
      </c>
      <c r="G2" s="136">
        <f>C2</f>
        <v>2022</v>
      </c>
      <c r="H2" s="136">
        <f>D2</f>
        <v>2023</v>
      </c>
      <c r="I2" s="136"/>
      <c r="J2" s="136">
        <f>F2</f>
        <v>2021</v>
      </c>
      <c r="K2" s="136">
        <f>G2</f>
        <v>2022</v>
      </c>
      <c r="L2" s="136">
        <f>H2</f>
        <v>2023</v>
      </c>
    </row>
    <row r="3" spans="1:17" x14ac:dyDescent="0.25">
      <c r="A3" s="7" t="s">
        <v>391</v>
      </c>
      <c r="B3" s="28">
        <v>21035195</v>
      </c>
      <c r="C3" s="28">
        <v>25046985</v>
      </c>
      <c r="D3" s="28">
        <f>25063955</f>
        <v>25063955</v>
      </c>
      <c r="E3" s="7"/>
      <c r="F3" s="28">
        <v>4256424</v>
      </c>
      <c r="G3" s="28">
        <v>5183875</v>
      </c>
      <c r="H3" s="28">
        <v>4993742</v>
      </c>
      <c r="I3" s="7"/>
      <c r="J3" s="28">
        <f t="shared" ref="J3:J14" si="0">B3+F3</f>
        <v>25291619</v>
      </c>
      <c r="K3" s="28">
        <f t="shared" ref="K3:K14" si="1">C3+G3</f>
        <v>30230860</v>
      </c>
      <c r="L3" s="28">
        <f t="shared" ref="L3:L14" si="2">D3+H3</f>
        <v>30057697</v>
      </c>
      <c r="O3" s="165"/>
      <c r="P3" s="165"/>
      <c r="Q3" s="165"/>
    </row>
    <row r="4" spans="1:17" x14ac:dyDescent="0.25">
      <c r="A4" s="7" t="s">
        <v>403</v>
      </c>
      <c r="B4" s="28">
        <v>22196274</v>
      </c>
      <c r="C4" s="28">
        <v>26348339</v>
      </c>
      <c r="D4" s="28">
        <v>26304885</v>
      </c>
      <c r="E4" s="7"/>
      <c r="F4" s="28">
        <v>4477215</v>
      </c>
      <c r="G4" s="28">
        <v>5437205</v>
      </c>
      <c r="H4" s="209">
        <v>5229541</v>
      </c>
      <c r="I4" s="28"/>
      <c r="J4" s="28">
        <f t="shared" si="0"/>
        <v>26673489</v>
      </c>
      <c r="K4" s="28">
        <f t="shared" si="1"/>
        <v>31785544</v>
      </c>
      <c r="L4" s="28">
        <f t="shared" si="2"/>
        <v>31534426</v>
      </c>
      <c r="N4" s="218"/>
      <c r="O4" s="165"/>
      <c r="P4" s="165"/>
    </row>
    <row r="5" spans="1:17" x14ac:dyDescent="0.25">
      <c r="A5" s="7" t="s">
        <v>404</v>
      </c>
      <c r="B5" s="28">
        <v>53484714</v>
      </c>
      <c r="C5" s="28">
        <f>58238448</f>
        <v>58238448</v>
      </c>
      <c r="D5" s="28">
        <v>60452989</v>
      </c>
      <c r="E5" s="28"/>
      <c r="F5" s="28">
        <v>10944789</v>
      </c>
      <c r="G5" s="28">
        <v>11795438</v>
      </c>
      <c r="H5" s="28">
        <v>11982449</v>
      </c>
      <c r="I5" s="28"/>
      <c r="J5" s="28">
        <f t="shared" si="0"/>
        <v>64429503</v>
      </c>
      <c r="K5" s="28">
        <f t="shared" si="1"/>
        <v>70033886</v>
      </c>
      <c r="L5" s="28">
        <f t="shared" si="2"/>
        <v>72435438</v>
      </c>
      <c r="N5" s="218"/>
      <c r="O5" s="165"/>
    </row>
    <row r="6" spans="1:17" x14ac:dyDescent="0.25">
      <c r="A6" s="7" t="s">
        <v>405</v>
      </c>
      <c r="B6" s="28">
        <v>55218728</v>
      </c>
      <c r="C6" s="28">
        <v>60397398</v>
      </c>
      <c r="D6" s="28">
        <v>62209675</v>
      </c>
      <c r="E6" s="28"/>
      <c r="F6" s="28">
        <v>11281613</v>
      </c>
      <c r="G6" s="28">
        <v>12221762</v>
      </c>
      <c r="H6" s="28">
        <v>12319395</v>
      </c>
      <c r="I6" s="28"/>
      <c r="J6" s="28">
        <f t="shared" si="0"/>
        <v>66500341</v>
      </c>
      <c r="K6" s="28">
        <f t="shared" si="1"/>
        <v>72619160</v>
      </c>
      <c r="L6" s="28">
        <f t="shared" si="2"/>
        <v>74529070</v>
      </c>
      <c r="N6" s="218"/>
      <c r="O6" s="165"/>
    </row>
    <row r="7" spans="1:17" x14ac:dyDescent="0.25">
      <c r="A7" s="7" t="s">
        <v>406</v>
      </c>
      <c r="B7" s="28">
        <v>86991741</v>
      </c>
      <c r="C7" s="28">
        <v>97791092</v>
      </c>
      <c r="D7" s="28">
        <v>99697151</v>
      </c>
      <c r="E7" s="28"/>
      <c r="F7" s="28">
        <v>17844123</v>
      </c>
      <c r="G7" s="28">
        <v>19699908</v>
      </c>
      <c r="H7" s="28">
        <v>19731661</v>
      </c>
      <c r="I7" s="28"/>
      <c r="J7" s="28">
        <f t="shared" si="0"/>
        <v>104835864</v>
      </c>
      <c r="K7" s="28">
        <f t="shared" si="1"/>
        <v>117491000</v>
      </c>
      <c r="L7" s="28">
        <f t="shared" si="2"/>
        <v>119428812</v>
      </c>
      <c r="N7" s="165"/>
      <c r="O7" s="165"/>
      <c r="P7" s="165"/>
    </row>
    <row r="8" spans="1:17" x14ac:dyDescent="0.25">
      <c r="A8" s="7" t="s">
        <v>407</v>
      </c>
      <c r="B8" s="28">
        <v>90692438</v>
      </c>
      <c r="C8" s="28">
        <v>102840296</v>
      </c>
      <c r="D8" s="28">
        <v>104847661</v>
      </c>
      <c r="E8" s="28"/>
      <c r="F8" s="28">
        <v>18598039</v>
      </c>
      <c r="G8" s="28">
        <v>20707889</v>
      </c>
      <c r="H8" s="28">
        <v>20742396</v>
      </c>
      <c r="I8" s="28"/>
      <c r="J8" s="28">
        <f t="shared" si="0"/>
        <v>109290477</v>
      </c>
      <c r="K8" s="28">
        <f t="shared" si="1"/>
        <v>123548185</v>
      </c>
      <c r="L8" s="28">
        <f t="shared" si="2"/>
        <v>125590057</v>
      </c>
      <c r="N8" s="165"/>
      <c r="O8" s="165"/>
      <c r="P8" s="165"/>
      <c r="Q8" s="165"/>
    </row>
    <row r="9" spans="1:17" x14ac:dyDescent="0.25">
      <c r="A9" s="7" t="s">
        <v>408</v>
      </c>
      <c r="B9" s="28">
        <v>112974018</v>
      </c>
      <c r="C9" s="28">
        <v>124903414</v>
      </c>
      <c r="D9" s="28">
        <v>127895476</v>
      </c>
      <c r="E9" s="28"/>
      <c r="F9" s="28">
        <v>23210943</v>
      </c>
      <c r="G9" s="28">
        <v>25114257</v>
      </c>
      <c r="H9" s="28">
        <v>25309163</v>
      </c>
      <c r="I9" s="28"/>
      <c r="J9" s="28">
        <f t="shared" si="0"/>
        <v>136184961</v>
      </c>
      <c r="K9" s="28">
        <f t="shared" si="1"/>
        <v>150017671</v>
      </c>
      <c r="L9" s="28">
        <f t="shared" si="2"/>
        <v>153204639</v>
      </c>
      <c r="N9" s="165"/>
      <c r="O9" s="165"/>
      <c r="P9" s="165"/>
      <c r="Q9" s="165"/>
    </row>
    <row r="10" spans="1:17" x14ac:dyDescent="0.25">
      <c r="A10" s="7" t="s">
        <v>409</v>
      </c>
      <c r="B10" s="28">
        <v>115926311</v>
      </c>
      <c r="C10" s="28">
        <v>129404724</v>
      </c>
      <c r="D10" s="28">
        <v>130669635</v>
      </c>
      <c r="E10" s="28"/>
      <c r="F10" s="28">
        <v>23805587</v>
      </c>
      <c r="G10" s="28">
        <v>26034503</v>
      </c>
      <c r="H10" s="28">
        <v>25857833</v>
      </c>
      <c r="I10" s="28"/>
      <c r="J10" s="28">
        <f t="shared" si="0"/>
        <v>139731898</v>
      </c>
      <c r="K10" s="28">
        <f t="shared" si="1"/>
        <v>155439227</v>
      </c>
      <c r="L10" s="28">
        <f t="shared" si="2"/>
        <v>156527468</v>
      </c>
      <c r="M10" s="165"/>
      <c r="N10" s="165"/>
      <c r="O10" s="165"/>
      <c r="P10" s="165"/>
    </row>
    <row r="11" spans="1:17" x14ac:dyDescent="0.25">
      <c r="A11" s="7" t="s">
        <v>410</v>
      </c>
      <c r="B11" s="28">
        <v>150576254</v>
      </c>
      <c r="C11" s="28">
        <v>165668406</v>
      </c>
      <c r="D11" s="28">
        <v>167176502</v>
      </c>
      <c r="E11" s="28"/>
      <c r="F11" s="28">
        <v>30954025</v>
      </c>
      <c r="G11" s="28">
        <v>33286461</v>
      </c>
      <c r="H11" s="28">
        <v>33077457</v>
      </c>
      <c r="I11" s="28"/>
      <c r="J11" s="28">
        <f t="shared" si="0"/>
        <v>181530279</v>
      </c>
      <c r="K11" s="28">
        <f t="shared" si="1"/>
        <v>198954867</v>
      </c>
      <c r="L11" s="28">
        <f t="shared" si="2"/>
        <v>200253959</v>
      </c>
      <c r="M11" s="165"/>
    </row>
    <row r="12" spans="1:17" ht="15.75" thickBot="1" x14ac:dyDescent="0.3">
      <c r="A12" s="7" t="s">
        <v>411</v>
      </c>
      <c r="B12" s="28">
        <v>152418472</v>
      </c>
      <c r="C12" s="28">
        <v>167290401</v>
      </c>
      <c r="D12" s="28"/>
      <c r="E12" s="28"/>
      <c r="F12" s="28">
        <v>31323277</v>
      </c>
      <c r="G12" s="28">
        <v>33623340</v>
      </c>
      <c r="H12" s="28"/>
      <c r="I12" s="28"/>
      <c r="J12" s="28">
        <f t="shared" si="0"/>
        <v>183741749</v>
      </c>
      <c r="K12" s="28">
        <f t="shared" si="1"/>
        <v>200913741</v>
      </c>
      <c r="L12" s="28">
        <f t="shared" si="2"/>
        <v>0</v>
      </c>
    </row>
    <row r="13" spans="1:17" x14ac:dyDescent="0.25">
      <c r="A13" s="7" t="s">
        <v>412</v>
      </c>
      <c r="B13" s="28">
        <v>190287729</v>
      </c>
      <c r="C13" s="28">
        <v>216186638</v>
      </c>
      <c r="D13" s="28"/>
      <c r="E13" s="30" t="s">
        <v>21</v>
      </c>
      <c r="F13" s="28">
        <v>39300433</v>
      </c>
      <c r="G13" s="28">
        <v>43645701</v>
      </c>
      <c r="H13" s="28"/>
      <c r="I13" s="30" t="s">
        <v>21</v>
      </c>
      <c r="J13" s="28">
        <f t="shared" si="0"/>
        <v>229588162</v>
      </c>
      <c r="K13" s="28">
        <f t="shared" si="1"/>
        <v>259832339</v>
      </c>
      <c r="L13" s="28">
        <f t="shared" si="2"/>
        <v>0</v>
      </c>
      <c r="M13" s="31"/>
      <c r="N13" s="139"/>
    </row>
    <row r="14" spans="1:17" x14ac:dyDescent="0.25">
      <c r="A14" s="38" t="s">
        <v>413</v>
      </c>
      <c r="B14" s="28">
        <v>195955447</v>
      </c>
      <c r="C14" s="28">
        <v>220842958</v>
      </c>
      <c r="D14" s="28"/>
      <c r="E14" s="200">
        <f>D14*1000/$N$15</f>
        <v>0</v>
      </c>
      <c r="F14" s="28">
        <v>40450518</v>
      </c>
      <c r="G14" s="28">
        <v>44561358</v>
      </c>
      <c r="H14" s="28"/>
      <c r="I14" s="200">
        <f>H14*1000/$N$15</f>
        <v>0</v>
      </c>
      <c r="J14" s="28">
        <f t="shared" si="0"/>
        <v>236405965</v>
      </c>
      <c r="K14" s="28">
        <f t="shared" si="1"/>
        <v>265404316</v>
      </c>
      <c r="L14" s="28">
        <f t="shared" si="2"/>
        <v>0</v>
      </c>
      <c r="N14" s="194" t="s">
        <v>436</v>
      </c>
      <c r="O14" s="194"/>
    </row>
    <row r="15" spans="1:17" x14ac:dyDescent="0.25">
      <c r="A15" s="133" t="s">
        <v>424</v>
      </c>
      <c r="B15" s="137"/>
      <c r="C15" s="201"/>
      <c r="D15" s="201">
        <v>200750000</v>
      </c>
      <c r="E15" s="202">
        <f>D15*1000/$N$15</f>
        <v>36573.252900718966</v>
      </c>
      <c r="F15" s="137"/>
      <c r="G15" s="203"/>
      <c r="H15" s="204">
        <v>40350000</v>
      </c>
      <c r="I15" s="202">
        <f>H15*1000/$N$15</f>
        <v>7351.0871957360414</v>
      </c>
      <c r="J15" s="137"/>
      <c r="K15" s="205"/>
      <c r="L15" s="205">
        <f>D15+H15</f>
        <v>241100000</v>
      </c>
      <c r="M15" s="32"/>
      <c r="N15" s="195">
        <v>5488984</v>
      </c>
      <c r="O15" s="194"/>
    </row>
    <row r="16" spans="1:17" x14ac:dyDescent="0.25">
      <c r="A16" s="40" t="s">
        <v>428</v>
      </c>
      <c r="B16" s="38"/>
      <c r="C16" s="170"/>
      <c r="D16" s="170">
        <v>200725000</v>
      </c>
      <c r="E16" s="41">
        <f>D16*1000/$N$15</f>
        <v>36568.698323769939</v>
      </c>
      <c r="F16" s="38"/>
      <c r="G16" s="171"/>
      <c r="H16" s="171">
        <v>40265000</v>
      </c>
      <c r="I16" s="41">
        <f>H16*1000/$N$15</f>
        <v>7335.6016341093364</v>
      </c>
      <c r="J16" s="38"/>
      <c r="K16" s="42"/>
      <c r="L16" s="42">
        <f>D16+H16</f>
        <v>240990000</v>
      </c>
      <c r="M16" s="32"/>
      <c r="N16" s="140"/>
    </row>
    <row r="17" spans="1:19" x14ac:dyDescent="0.25">
      <c r="A17" s="7" t="s">
        <v>443</v>
      </c>
      <c r="B17" s="43"/>
      <c r="C17" s="38"/>
      <c r="D17" s="38">
        <v>204653000</v>
      </c>
      <c r="E17" s="41">
        <f>D17*1000/$N$15</f>
        <v>37284.313454001691</v>
      </c>
      <c r="F17" s="43"/>
      <c r="G17" s="38"/>
      <c r="H17" s="38">
        <v>40464000</v>
      </c>
      <c r="I17" s="41">
        <f>H17*1000/$N$15</f>
        <v>7371.8560666236226</v>
      </c>
      <c r="J17" s="43"/>
      <c r="K17" s="38"/>
      <c r="L17" s="38">
        <f>D17+H17</f>
        <v>245117000</v>
      </c>
      <c r="M17" s="33"/>
      <c r="N17" s="149"/>
    </row>
    <row r="18" spans="1:19" ht="15.75" thickBot="1" x14ac:dyDescent="0.3">
      <c r="A18" s="40" t="s">
        <v>438</v>
      </c>
      <c r="B18" s="198"/>
      <c r="C18" s="198"/>
      <c r="D18" s="172">
        <v>208200000</v>
      </c>
      <c r="E18" s="173">
        <f>D18*1000/$N$15</f>
        <v>37930.516831530207</v>
      </c>
      <c r="F18" s="43"/>
      <c r="G18" s="38"/>
      <c r="H18" s="38">
        <v>41000000</v>
      </c>
      <c r="I18" s="173">
        <f>H18*1000/$N$15</f>
        <v>7469.5061964108472</v>
      </c>
      <c r="J18" s="43"/>
      <c r="K18" s="223"/>
      <c r="L18" s="38">
        <f>D18+H18</f>
        <v>249200000</v>
      </c>
      <c r="M18" s="33"/>
      <c r="N18" s="149"/>
    </row>
    <row r="19" spans="1:19" x14ac:dyDescent="0.25">
      <c r="A19" s="141"/>
      <c r="B19" s="142"/>
      <c r="C19" s="143"/>
      <c r="D19" s="143"/>
      <c r="E19" s="144"/>
      <c r="F19" s="142"/>
      <c r="G19" s="143"/>
      <c r="H19" s="143"/>
      <c r="I19" s="144"/>
      <c r="J19" s="142"/>
      <c r="K19" s="145"/>
      <c r="L19" s="145"/>
      <c r="M19" s="33"/>
      <c r="N19" s="32"/>
      <c r="O19" s="148"/>
      <c r="P19" s="148"/>
    </row>
    <row r="20" spans="1:19" x14ac:dyDescent="0.25">
      <c r="A20" s="161"/>
      <c r="B20" s="161"/>
      <c r="C20" s="161"/>
      <c r="D20" s="161"/>
      <c r="E20" s="144"/>
      <c r="F20" s="142"/>
      <c r="G20" s="146"/>
      <c r="H20" s="146"/>
      <c r="I20" s="144"/>
      <c r="J20" s="142"/>
      <c r="K20" s="145"/>
      <c r="L20" s="145"/>
      <c r="M20" s="224"/>
      <c r="N20" s="32"/>
      <c r="O20" s="148"/>
    </row>
    <row r="21" spans="1:19" x14ac:dyDescent="0.25">
      <c r="A21" s="162"/>
      <c r="B21" s="163"/>
      <c r="C21" s="164"/>
      <c r="D21" s="164"/>
      <c r="E21" s="144"/>
      <c r="F21" s="142"/>
      <c r="G21" s="146"/>
      <c r="H21" s="146"/>
      <c r="I21" s="144"/>
      <c r="J21" s="142"/>
      <c r="K21" s="145"/>
      <c r="L21" s="145"/>
      <c r="M21" s="33"/>
      <c r="N21" s="32"/>
    </row>
    <row r="22" spans="1:19" x14ac:dyDescent="0.25">
      <c r="A22" s="34" t="s">
        <v>414</v>
      </c>
      <c r="B22" s="257"/>
      <c r="C22" s="257"/>
      <c r="D22" s="257"/>
      <c r="E22" s="35"/>
      <c r="F22" s="257"/>
      <c r="G22" s="257"/>
      <c r="H22" s="132"/>
      <c r="I22" s="35"/>
      <c r="J22" s="257"/>
      <c r="K22" s="257"/>
      <c r="L22" s="257"/>
    </row>
    <row r="23" spans="1:19" x14ac:dyDescent="0.25">
      <c r="A23" s="36" t="s">
        <v>415</v>
      </c>
      <c r="B23" s="136">
        <f t="shared" ref="B23:K23" si="3">B2</f>
        <v>2021</v>
      </c>
      <c r="C23" s="136">
        <f>C2</f>
        <v>2022</v>
      </c>
      <c r="D23" s="136">
        <f>D2</f>
        <v>2023</v>
      </c>
      <c r="E23" s="136"/>
      <c r="F23" s="136">
        <f t="shared" si="3"/>
        <v>2021</v>
      </c>
      <c r="G23" s="136">
        <f t="shared" si="3"/>
        <v>2022</v>
      </c>
      <c r="H23" s="136">
        <f t="shared" si="3"/>
        <v>2023</v>
      </c>
      <c r="I23" s="136"/>
      <c r="J23" s="136">
        <f t="shared" si="3"/>
        <v>2021</v>
      </c>
      <c r="K23" s="136">
        <f t="shared" si="3"/>
        <v>2022</v>
      </c>
      <c r="L23" s="136">
        <f t="shared" ref="L23" si="4">L2</f>
        <v>2023</v>
      </c>
      <c r="O23"/>
      <c r="Q23" s="44"/>
      <c r="R23" s="44"/>
      <c r="S23" s="44"/>
    </row>
    <row r="24" spans="1:19" x14ac:dyDescent="0.25">
      <c r="A24" s="7" t="s">
        <v>391</v>
      </c>
      <c r="B24" s="37">
        <v>6.6961061728874824E-3</v>
      </c>
      <c r="C24" s="37">
        <f>(C3-B3)/B3</f>
        <v>0.19071798478692495</v>
      </c>
      <c r="D24" s="37">
        <f>(D3-C3)/C3</f>
        <v>6.775266564019582E-4</v>
      </c>
      <c r="E24" s="7"/>
      <c r="F24" s="37">
        <v>-1.7725790945053971E-2</v>
      </c>
      <c r="G24" s="37">
        <f>(G3-F3)/F3</f>
        <v>0.21789441089515518</v>
      </c>
      <c r="H24" s="37">
        <f>(H3-G3)/G3</f>
        <v>-3.6677774830604519E-2</v>
      </c>
      <c r="I24" s="7"/>
      <c r="J24" s="37">
        <v>2.501415858374842E-3</v>
      </c>
      <c r="K24" s="37">
        <f>(K3-J3)/J3</f>
        <v>0.19529161023657679</v>
      </c>
      <c r="L24" s="37">
        <f>(L3-K3)/K3</f>
        <v>-5.7280209693009064E-3</v>
      </c>
      <c r="N24" s="147"/>
      <c r="O24"/>
      <c r="Q24" s="174"/>
      <c r="R24" s="31"/>
      <c r="S24" s="148"/>
    </row>
    <row r="25" spans="1:19" x14ac:dyDescent="0.25">
      <c r="A25" s="7" t="s">
        <v>403</v>
      </c>
      <c r="B25" s="37">
        <v>1.0327737969847123E-2</v>
      </c>
      <c r="C25" s="37">
        <f t="shared" ref="C25:C30" si="5">(C4-B4)/B4</f>
        <v>0.18706135092763768</v>
      </c>
      <c r="D25" s="37">
        <f>(D4-C4)/C4</f>
        <v>-1.6492121192155603E-3</v>
      </c>
      <c r="E25" s="7"/>
      <c r="F25" s="37">
        <v>-1.3458364191117674E-2</v>
      </c>
      <c r="G25" s="37">
        <f t="shared" ref="G25:G30" si="6">(G4-F4)/F4</f>
        <v>0.21441677471374504</v>
      </c>
      <c r="H25" s="37">
        <f>(H4-G4)/G4</f>
        <v>-3.8193152548046283E-2</v>
      </c>
      <c r="I25" s="7"/>
      <c r="J25" s="37">
        <v>6.2553963148707925E-3</v>
      </c>
      <c r="K25" s="37">
        <f t="shared" ref="K25:K29" si="7">(K4-J4)/J4</f>
        <v>0.1916530304678177</v>
      </c>
      <c r="L25" s="37">
        <f>(L4-K4)/K4</f>
        <v>-7.9003838977869945E-3</v>
      </c>
      <c r="N25" s="147"/>
      <c r="O25"/>
      <c r="Q25" s="174"/>
      <c r="R25" s="31"/>
      <c r="S25" s="148"/>
    </row>
    <row r="26" spans="1:19" x14ac:dyDescent="0.25">
      <c r="A26" s="7" t="s">
        <v>404</v>
      </c>
      <c r="B26" s="37">
        <v>8.0149806077892169E-2</v>
      </c>
      <c r="C26" s="37">
        <f t="shared" si="5"/>
        <v>8.88802359492845E-2</v>
      </c>
      <c r="D26" s="37">
        <f t="shared" ref="D26" si="8">(D5-C5)/C5</f>
        <v>3.8025412353021495E-2</v>
      </c>
      <c r="E26" s="7"/>
      <c r="F26" s="37">
        <v>6.759514606973048E-2</v>
      </c>
      <c r="G26" s="37">
        <f t="shared" si="6"/>
        <v>7.772182725496124E-2</v>
      </c>
      <c r="H26" s="37">
        <f t="shared" ref="H26:H27" si="9">(H5-G5)/G5</f>
        <v>1.5854519348921167E-2</v>
      </c>
      <c r="I26" s="7"/>
      <c r="J26" s="37">
        <v>7.7996338866638815E-2</v>
      </c>
      <c r="K26" s="37">
        <f t="shared" si="7"/>
        <v>8.6984731203032878E-2</v>
      </c>
      <c r="L26" s="37">
        <f t="shared" ref="L26:L27" si="10">(L5-K5)/K5</f>
        <v>3.4291285792708973E-2</v>
      </c>
      <c r="N26" s="147"/>
      <c r="O26"/>
      <c r="Q26" s="174"/>
      <c r="R26" s="174"/>
      <c r="S26" s="148"/>
    </row>
    <row r="27" spans="1:19" x14ac:dyDescent="0.25">
      <c r="A27" s="7" t="s">
        <v>405</v>
      </c>
      <c r="B27" s="37">
        <v>8.4302728586373638E-2</v>
      </c>
      <c r="C27" s="37">
        <f t="shared" si="5"/>
        <v>9.3784666680478412E-2</v>
      </c>
      <c r="D27" s="37">
        <f t="shared" ref="D27:D32" si="11">(D6-C6)/C6</f>
        <v>3.0005878730073769E-2</v>
      </c>
      <c r="E27" s="7"/>
      <c r="F27" s="37">
        <v>7.1834367502448093E-2</v>
      </c>
      <c r="G27" s="37">
        <f t="shared" si="6"/>
        <v>8.3334625997186745E-2</v>
      </c>
      <c r="H27" s="37">
        <f t="shared" si="9"/>
        <v>7.9884553471095254E-3</v>
      </c>
      <c r="I27" s="7"/>
      <c r="J27" s="37">
        <v>8.2167111684589844E-2</v>
      </c>
      <c r="K27" s="37">
        <f t="shared" si="7"/>
        <v>9.201184396934145E-2</v>
      </c>
      <c r="L27" s="37">
        <f t="shared" si="10"/>
        <v>2.6300359299116102E-2</v>
      </c>
      <c r="N27" s="147"/>
      <c r="Q27" s="174"/>
    </row>
    <row r="28" spans="1:19" x14ac:dyDescent="0.25">
      <c r="A28" s="7" t="s">
        <v>406</v>
      </c>
      <c r="B28" s="37">
        <v>0.10262940860256554</v>
      </c>
      <c r="C28" s="37">
        <f t="shared" si="5"/>
        <v>0.12414225621717354</v>
      </c>
      <c r="D28" s="37">
        <f t="shared" si="11"/>
        <v>1.949113115538172E-2</v>
      </c>
      <c r="E28" s="7"/>
      <c r="F28" s="37">
        <v>0.11231838616456015</v>
      </c>
      <c r="G28" s="37">
        <f t="shared" si="6"/>
        <v>0.10399978749305865</v>
      </c>
      <c r="H28" s="37">
        <f>(H7-G7)/G7</f>
        <v>1.6118349385184946E-3</v>
      </c>
      <c r="I28" s="7"/>
      <c r="J28" s="37">
        <v>0.10426663264273323</v>
      </c>
      <c r="K28" s="37">
        <f t="shared" si="7"/>
        <v>0.12071380458122613</v>
      </c>
      <c r="L28" s="37">
        <f>(L7-K7)/K7</f>
        <v>1.6493280336366191E-2</v>
      </c>
      <c r="N28" s="147"/>
      <c r="Q28" s="174"/>
    </row>
    <row r="29" spans="1:19" x14ac:dyDescent="0.25">
      <c r="A29" s="7" t="s">
        <v>407</v>
      </c>
      <c r="B29" s="37">
        <v>0.1230328893920848</v>
      </c>
      <c r="C29" s="37">
        <f t="shared" si="5"/>
        <v>0.13394565487367316</v>
      </c>
      <c r="D29" s="37">
        <f t="shared" si="11"/>
        <v>1.951924564666753E-2</v>
      </c>
      <c r="E29" s="7"/>
      <c r="F29" s="37">
        <v>0.13244872861006549</v>
      </c>
      <c r="G29" s="37">
        <f t="shared" si="6"/>
        <v>0.11344475619176839</v>
      </c>
      <c r="H29" s="37">
        <f>(H8-G8)/G8</f>
        <v>1.6663697588875429E-3</v>
      </c>
      <c r="I29" s="7"/>
      <c r="J29" s="37">
        <v>0.12462411848746795</v>
      </c>
      <c r="K29" s="37">
        <f t="shared" si="7"/>
        <v>0.13045700221438322</v>
      </c>
      <c r="L29" s="37">
        <f>(L8-K8)/K8</f>
        <v>1.6526928339740482E-2</v>
      </c>
      <c r="N29" s="147"/>
    </row>
    <row r="30" spans="1:19" x14ac:dyDescent="0.25">
      <c r="A30" s="7" t="s">
        <v>408</v>
      </c>
      <c r="B30" s="37">
        <v>0.10965031611484194</v>
      </c>
      <c r="C30" s="37">
        <f t="shared" si="5"/>
        <v>0.10559415528621811</v>
      </c>
      <c r="D30" s="37">
        <f t="shared" si="11"/>
        <v>2.3955005745479464E-2</v>
      </c>
      <c r="E30" s="7"/>
      <c r="F30" s="37">
        <v>0.12233028852967505</v>
      </c>
      <c r="G30" s="37">
        <f t="shared" si="6"/>
        <v>8.2000718368055961E-2</v>
      </c>
      <c r="H30" s="37">
        <f>(H9-G9)/G9</f>
        <v>7.7607711030431839E-3</v>
      </c>
      <c r="I30" s="7"/>
      <c r="J30" s="37">
        <v>0.11179115741872528</v>
      </c>
      <c r="K30" s="37">
        <f t="shared" ref="K30:K35" si="12">(K9-J9)/J9</f>
        <v>0.10157296296468447</v>
      </c>
      <c r="L30" s="37">
        <f>(L9-K9)/K9</f>
        <v>2.1243950654319915E-2</v>
      </c>
      <c r="N30" s="147"/>
    </row>
    <row r="31" spans="1:19" x14ac:dyDescent="0.25">
      <c r="A31" s="7" t="s">
        <v>409</v>
      </c>
      <c r="B31" s="37">
        <v>0.11675989832566422</v>
      </c>
      <c r="C31" s="37">
        <f>(C10-B10)/B10</f>
        <v>0.11626707417611175</v>
      </c>
      <c r="D31" s="37">
        <f t="shared" si="11"/>
        <v>9.774844077562423E-3</v>
      </c>
      <c r="E31" s="7"/>
      <c r="F31" s="37">
        <v>0.12877488957197988</v>
      </c>
      <c r="G31" s="37">
        <f>(G10-F10)/F10</f>
        <v>9.3629953338264668E-2</v>
      </c>
      <c r="H31" s="37">
        <f>(H10-G10)/G10</f>
        <v>-6.7859947240014526E-3</v>
      </c>
      <c r="I31" s="7"/>
      <c r="J31" s="37">
        <v>0.11878873712349543</v>
      </c>
      <c r="K31" s="37">
        <f t="shared" si="12"/>
        <v>0.11241047480797835</v>
      </c>
      <c r="L31" s="37">
        <f>(L10-K10)/K10</f>
        <v>7.0010705856122148E-3</v>
      </c>
      <c r="N31" s="147"/>
    </row>
    <row r="32" spans="1:19" x14ac:dyDescent="0.25">
      <c r="A32" s="7" t="s">
        <v>410</v>
      </c>
      <c r="B32" s="37">
        <v>0.13355824738380964</v>
      </c>
      <c r="C32" s="37">
        <f>(C11-B11)/B11</f>
        <v>0.10022929644670268</v>
      </c>
      <c r="D32" s="37">
        <f t="shared" si="11"/>
        <v>9.10309959763843E-3</v>
      </c>
      <c r="E32" s="7"/>
      <c r="F32" s="37">
        <v>0.1478999722092284</v>
      </c>
      <c r="G32" s="37">
        <f>(G11-F11)/F11</f>
        <v>7.5351622284985556E-2</v>
      </c>
      <c r="H32" s="37">
        <f>(H11-G11)/G11</f>
        <v>-6.2789492700951292E-3</v>
      </c>
      <c r="I32" s="7"/>
      <c r="J32" s="37">
        <v>0.13597835931072322</v>
      </c>
      <c r="K32" s="37">
        <f t="shared" si="12"/>
        <v>9.5987226461542535E-2</v>
      </c>
      <c r="L32" s="37">
        <f>(L11-K11)/K11</f>
        <v>6.5295814050128267E-3</v>
      </c>
      <c r="N32" s="147"/>
    </row>
    <row r="33" spans="1:18" x14ac:dyDescent="0.25">
      <c r="A33" s="7" t="s">
        <v>411</v>
      </c>
      <c r="B33" s="37">
        <v>0.13129314002925702</v>
      </c>
      <c r="C33" s="37">
        <f>(C12-B12)/B12</f>
        <v>9.7573009392194932E-2</v>
      </c>
      <c r="D33" s="37"/>
      <c r="E33" s="7"/>
      <c r="F33" s="37">
        <v>0.14513109538463204</v>
      </c>
      <c r="G33" s="37">
        <f>(G12-F12)/F12</f>
        <v>7.3429833028006611E-2</v>
      </c>
      <c r="H33" s="37"/>
      <c r="I33" s="7"/>
      <c r="J33" s="37">
        <v>0.133628462206662</v>
      </c>
      <c r="K33" s="37">
        <f t="shared" si="12"/>
        <v>9.345721423387561E-2</v>
      </c>
      <c r="L33" s="37"/>
      <c r="N33" s="147"/>
    </row>
    <row r="34" spans="1:18" x14ac:dyDescent="0.25">
      <c r="A34" s="7" t="s">
        <v>412</v>
      </c>
      <c r="B34" s="37">
        <v>0.13751650730764295</v>
      </c>
      <c r="C34" s="37">
        <f>(C13-B13)/B13</f>
        <v>0.13610393658121803</v>
      </c>
      <c r="D34" s="37"/>
      <c r="E34" s="38"/>
      <c r="F34" s="37">
        <v>0.15594887385642472</v>
      </c>
      <c r="G34" s="37">
        <f>(G13-F13)/F13</f>
        <v>0.11056539758734973</v>
      </c>
      <c r="H34" s="37"/>
      <c r="I34" s="38"/>
      <c r="J34" s="37">
        <v>0.14062990838331985</v>
      </c>
      <c r="K34" s="37">
        <f t="shared" si="12"/>
        <v>0.13173230159837249</v>
      </c>
      <c r="L34" s="37"/>
      <c r="N34" s="147"/>
    </row>
    <row r="35" spans="1:18" x14ac:dyDescent="0.25">
      <c r="A35" s="38" t="s">
        <v>413</v>
      </c>
      <c r="B35" s="39">
        <v>0.160238236383168</v>
      </c>
      <c r="C35" s="37">
        <f>(C14-B14)/B14</f>
        <v>0.12700596682061102</v>
      </c>
      <c r="D35" s="37"/>
      <c r="E35" s="38"/>
      <c r="F35" s="39">
        <v>0.17858896357787174</v>
      </c>
      <c r="G35" s="37">
        <f>(G14-F14)/F14</f>
        <v>0.10162638708359681</v>
      </c>
      <c r="H35" s="37"/>
      <c r="I35" s="38"/>
      <c r="J35" s="39">
        <v>0.1633375270166513</v>
      </c>
      <c r="K35" s="37">
        <f t="shared" si="12"/>
        <v>0.12266336426832546</v>
      </c>
      <c r="L35" s="37"/>
      <c r="N35" s="147"/>
    </row>
    <row r="36" spans="1:18" x14ac:dyDescent="0.25">
      <c r="A36" s="133" t="str">
        <f>A15</f>
        <v>Anslag NB2023</v>
      </c>
      <c r="B36" s="134"/>
      <c r="C36" s="135"/>
      <c r="D36" s="135">
        <f>(D15-C$14)/C$14</f>
        <v>-9.0983014273880544E-2</v>
      </c>
      <c r="E36" s="134"/>
      <c r="F36" s="134"/>
      <c r="G36" s="135"/>
      <c r="H36" s="135">
        <f>(H15-G$14)/G$14</f>
        <v>-9.4506949272057647E-2</v>
      </c>
      <c r="I36" s="134"/>
      <c r="J36" s="134"/>
      <c r="K36" s="135"/>
      <c r="L36" s="135">
        <f>(L15-K$14)/K$14</f>
        <v>-9.1574682606141183E-2</v>
      </c>
      <c r="O36" s="31"/>
      <c r="P36" s="148"/>
      <c r="Q36" s="148"/>
      <c r="R36" s="148"/>
    </row>
    <row r="37" spans="1:18" x14ac:dyDescent="0.25">
      <c r="A37" s="133" t="str">
        <f>A16</f>
        <v>Anslag Budsjettvedtak-23</v>
      </c>
      <c r="C37" s="39"/>
      <c r="D37" s="39">
        <f>(D16-C14)/C14</f>
        <v>-9.1096216887295994E-2</v>
      </c>
      <c r="G37" s="39"/>
      <c r="H37" s="39">
        <f>(H16-G14)/G14</f>
        <v>-9.6414431535053302E-2</v>
      </c>
      <c r="K37" s="39"/>
      <c r="L37" s="39">
        <f>(L16-K$14)/K$14</f>
        <v>-9.1989144592509189E-2</v>
      </c>
      <c r="O37" s="31"/>
      <c r="P37" s="148"/>
      <c r="Q37" s="148"/>
      <c r="R37" s="148"/>
    </row>
    <row r="38" spans="1:18" x14ac:dyDescent="0.25">
      <c r="A38" s="7" t="str">
        <f>A17</f>
        <v>Anslag RNB2023</v>
      </c>
      <c r="C38" s="39"/>
      <c r="D38" s="39">
        <f>(D17-C14)/C14</f>
        <v>-7.3309822267459399E-2</v>
      </c>
      <c r="G38" s="39"/>
      <c r="H38" s="39">
        <f>(H17-G14)/G14</f>
        <v>-9.194867894286346E-2</v>
      </c>
      <c r="K38" s="37"/>
      <c r="L38" s="39">
        <f>(L17-K$14)/K$14</f>
        <v>-7.6439284431229826E-2</v>
      </c>
      <c r="O38" s="31"/>
      <c r="P38" s="148"/>
      <c r="Q38" s="148"/>
      <c r="R38" s="148"/>
    </row>
    <row r="39" spans="1:18" x14ac:dyDescent="0.25">
      <c r="A39" s="7" t="str">
        <f>A18</f>
        <v>Anslag NB2024</v>
      </c>
      <c r="C39" s="39"/>
      <c r="D39" s="39"/>
      <c r="G39" s="39"/>
      <c r="H39" s="39"/>
      <c r="K39" s="37"/>
      <c r="L39" s="37"/>
    </row>
    <row r="40" spans="1:18" x14ac:dyDescent="0.25">
      <c r="A40" s="141"/>
      <c r="C40" s="149"/>
      <c r="D40" s="149"/>
      <c r="F40" s="150"/>
      <c r="G40" s="149"/>
      <c r="H40" s="149"/>
      <c r="K40" s="149"/>
      <c r="L40" s="149"/>
    </row>
    <row r="41" spans="1:18" x14ac:dyDescent="0.25">
      <c r="A41" s="146"/>
      <c r="B41" s="151"/>
      <c r="C41" s="152"/>
      <c r="D41" s="152"/>
      <c r="E41" s="151"/>
      <c r="F41" s="151"/>
      <c r="G41" s="152"/>
      <c r="H41" s="152"/>
      <c r="I41" s="151"/>
      <c r="J41" s="151"/>
      <c r="K41" s="152"/>
      <c r="L41" s="152"/>
    </row>
    <row r="42" spans="1:18" x14ac:dyDescent="0.25">
      <c r="A42" s="7" t="s">
        <v>416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</row>
    <row r="43" spans="1:18" x14ac:dyDescent="0.25">
      <c r="A43" s="167"/>
      <c r="B43" s="136">
        <f>B23</f>
        <v>2021</v>
      </c>
      <c r="C43" s="136">
        <f>C23</f>
        <v>2022</v>
      </c>
      <c r="D43" s="136">
        <f>D23</f>
        <v>2023</v>
      </c>
      <c r="E43" s="153" t="s">
        <v>429</v>
      </c>
      <c r="F43" s="136">
        <f>F23</f>
        <v>2021</v>
      </c>
      <c r="G43" s="136">
        <f>G23</f>
        <v>2022</v>
      </c>
      <c r="H43" s="136">
        <f>H23</f>
        <v>2023</v>
      </c>
      <c r="I43" s="153" t="str">
        <f>E43</f>
        <v>endring 22-23</v>
      </c>
      <c r="J43" s="136">
        <f>J23</f>
        <v>2021</v>
      </c>
      <c r="K43" s="136">
        <f>K23</f>
        <v>2022</v>
      </c>
      <c r="L43" s="136">
        <f>L23</f>
        <v>2023</v>
      </c>
      <c r="M43" s="153" t="str">
        <f>I43</f>
        <v>endring 22-23</v>
      </c>
    </row>
    <row r="44" spans="1:18" x14ac:dyDescent="0.25">
      <c r="A44" s="31" t="str">
        <f>A3</f>
        <v>Januar</v>
      </c>
      <c r="B44" s="31">
        <v>21035195</v>
      </c>
      <c r="C44" s="31">
        <f>C3</f>
        <v>25046985</v>
      </c>
      <c r="D44" s="31">
        <f>D3</f>
        <v>25063955</v>
      </c>
      <c r="E44" s="154">
        <f>(D44-C44)/C44</f>
        <v>6.775266564019582E-4</v>
      </c>
      <c r="F44" s="31">
        <v>4256424</v>
      </c>
      <c r="G44" s="31">
        <f>G3</f>
        <v>5183875</v>
      </c>
      <c r="H44" s="31">
        <f>H3</f>
        <v>4993742</v>
      </c>
      <c r="I44" s="154">
        <f>(H44-G44)/G44</f>
        <v>-3.6677774830604519E-2</v>
      </c>
      <c r="J44" s="31">
        <f t="shared" ref="J44:J56" si="13">B44+F44</f>
        <v>25291619</v>
      </c>
      <c r="K44" s="31">
        <f t="shared" ref="K44:K56" si="14">C44+G44</f>
        <v>30230860</v>
      </c>
      <c r="L44" s="31">
        <f t="shared" ref="L44:L55" si="15">D44+H44</f>
        <v>30057697</v>
      </c>
      <c r="M44" s="154">
        <f>(L44-K44)/K44</f>
        <v>-5.7280209693009064E-3</v>
      </c>
      <c r="O44" s="148"/>
    </row>
    <row r="45" spans="1:18" x14ac:dyDescent="0.25">
      <c r="A45" s="31" t="str">
        <f t="shared" ref="A45:A55" si="16">A4</f>
        <v>Februar</v>
      </c>
      <c r="B45" s="31">
        <v>1161079</v>
      </c>
      <c r="C45" s="31">
        <f>C4-C3</f>
        <v>1301354</v>
      </c>
      <c r="D45" s="31">
        <f>D4-D3</f>
        <v>1240930</v>
      </c>
      <c r="E45" s="154">
        <f>(D45-C45)/C45</f>
        <v>-4.6431639661460293E-2</v>
      </c>
      <c r="F45" s="31">
        <v>220791</v>
      </c>
      <c r="G45" s="31">
        <f>G4-G3</f>
        <v>253330</v>
      </c>
      <c r="H45" s="31">
        <f>H4-H3</f>
        <v>235799</v>
      </c>
      <c r="I45" s="154">
        <f>(H45-G45)/G45</f>
        <v>-6.9202226345083481E-2</v>
      </c>
      <c r="J45" s="31">
        <f t="shared" si="13"/>
        <v>1381870</v>
      </c>
      <c r="K45" s="31">
        <f t="shared" si="14"/>
        <v>1554684</v>
      </c>
      <c r="L45" s="31">
        <f t="shared" si="15"/>
        <v>1476729</v>
      </c>
      <c r="M45" s="154">
        <f t="shared" ref="M45:M55" si="17">(L45-K45)/K45</f>
        <v>-5.0142022430281652E-2</v>
      </c>
      <c r="O45" s="148"/>
    </row>
    <row r="46" spans="1:18" x14ac:dyDescent="0.25">
      <c r="A46" s="31" t="str">
        <f t="shared" si="16"/>
        <v>Mars</v>
      </c>
      <c r="B46" s="31">
        <v>31288440</v>
      </c>
      <c r="C46" s="31">
        <f>C5-C4</f>
        <v>31890109</v>
      </c>
      <c r="D46" s="31">
        <f>D5-D4</f>
        <v>34148104</v>
      </c>
      <c r="E46" s="154">
        <f t="shared" ref="E46:E47" si="18">(D46-C46)/C46</f>
        <v>7.0805496462868781E-2</v>
      </c>
      <c r="F46" s="31">
        <v>6467574</v>
      </c>
      <c r="G46" s="31">
        <f>G5-G4</f>
        <v>6358233</v>
      </c>
      <c r="H46" s="31">
        <f>H5-H4</f>
        <v>6752908</v>
      </c>
      <c r="I46" s="154">
        <f t="shared" ref="I46:I47" si="19">(H46-G46)/G46</f>
        <v>6.2073063380973931E-2</v>
      </c>
      <c r="J46" s="31">
        <f t="shared" si="13"/>
        <v>37756014</v>
      </c>
      <c r="K46" s="31">
        <f t="shared" si="14"/>
        <v>38248342</v>
      </c>
      <c r="L46" s="31">
        <f t="shared" si="15"/>
        <v>40901012</v>
      </c>
      <c r="M46" s="154">
        <f t="shared" si="17"/>
        <v>6.9353855913545218E-2</v>
      </c>
      <c r="O46" s="148"/>
    </row>
    <row r="47" spans="1:18" x14ac:dyDescent="0.25">
      <c r="A47" s="31" t="str">
        <f t="shared" si="16"/>
        <v>April</v>
      </c>
      <c r="B47" s="31">
        <v>1734014</v>
      </c>
      <c r="C47" s="31">
        <f t="shared" ref="C47:D55" si="20">C6-C5</f>
        <v>2158950</v>
      </c>
      <c r="D47" s="31">
        <f>D6-D5</f>
        <v>1756686</v>
      </c>
      <c r="E47" s="154">
        <f t="shared" si="18"/>
        <v>-0.18632390745501284</v>
      </c>
      <c r="F47" s="31">
        <v>336824</v>
      </c>
      <c r="G47" s="31">
        <f t="shared" ref="G47:H51" si="21">G6-G5</f>
        <v>426324</v>
      </c>
      <c r="H47" s="31">
        <f t="shared" si="21"/>
        <v>336946</v>
      </c>
      <c r="I47" s="154">
        <f t="shared" si="19"/>
        <v>-0.20964806109907019</v>
      </c>
      <c r="J47" s="31">
        <f t="shared" si="13"/>
        <v>2070838</v>
      </c>
      <c r="K47" s="31">
        <f t="shared" si="14"/>
        <v>2585274</v>
      </c>
      <c r="L47" s="31">
        <f t="shared" si="15"/>
        <v>2093632</v>
      </c>
      <c r="M47" s="154">
        <f t="shared" si="17"/>
        <v>-0.19017017151760315</v>
      </c>
      <c r="O47" s="148"/>
    </row>
    <row r="48" spans="1:18" x14ac:dyDescent="0.25">
      <c r="A48" s="31" t="str">
        <f t="shared" si="16"/>
        <v>Mai</v>
      </c>
      <c r="B48" s="31">
        <v>31773013</v>
      </c>
      <c r="C48" s="31">
        <f t="shared" si="20"/>
        <v>37393694</v>
      </c>
      <c r="D48" s="31">
        <f t="shared" si="20"/>
        <v>37487476</v>
      </c>
      <c r="E48" s="154">
        <f>(D48-C48)/C48</f>
        <v>2.5079629736500493E-3</v>
      </c>
      <c r="F48" s="31">
        <v>6562510</v>
      </c>
      <c r="G48" s="31">
        <f t="shared" si="21"/>
        <v>7478146</v>
      </c>
      <c r="H48" s="31">
        <f t="shared" si="21"/>
        <v>7412266</v>
      </c>
      <c r="I48" s="154">
        <f>(H48-G48)/G48</f>
        <v>-8.8096702043527902E-3</v>
      </c>
      <c r="J48" s="31">
        <f t="shared" si="13"/>
        <v>38335523</v>
      </c>
      <c r="K48" s="31">
        <f t="shared" si="14"/>
        <v>44871840</v>
      </c>
      <c r="L48" s="31">
        <f>D48+H48</f>
        <v>44899742</v>
      </c>
      <c r="M48" s="154">
        <f t="shared" si="17"/>
        <v>6.2181537463139465E-4</v>
      </c>
      <c r="N48" s="154"/>
      <c r="O48" s="148"/>
      <c r="P48" s="155"/>
    </row>
    <row r="49" spans="1:16" x14ac:dyDescent="0.25">
      <c r="A49" s="31" t="str">
        <f t="shared" si="16"/>
        <v>Juni</v>
      </c>
      <c r="B49" s="31">
        <v>3700697</v>
      </c>
      <c r="C49" s="31">
        <f t="shared" si="20"/>
        <v>5049204</v>
      </c>
      <c r="D49" s="31">
        <f>D8-D7</f>
        <v>5150510</v>
      </c>
      <c r="E49" s="154">
        <f>(D49-C49)/C49</f>
        <v>2.0063756584206144E-2</v>
      </c>
      <c r="F49" s="31">
        <v>753916</v>
      </c>
      <c r="G49" s="31">
        <f t="shared" si="21"/>
        <v>1007981</v>
      </c>
      <c r="H49" s="31">
        <f t="shared" si="21"/>
        <v>1010735</v>
      </c>
      <c r="I49" s="154">
        <f>(H49-G49)/G49</f>
        <v>2.7321943568380754E-3</v>
      </c>
      <c r="J49" s="31">
        <f t="shared" si="13"/>
        <v>4454613</v>
      </c>
      <c r="K49" s="31">
        <f t="shared" si="14"/>
        <v>6057185</v>
      </c>
      <c r="L49" s="31">
        <f>D49+H49</f>
        <v>6161245</v>
      </c>
      <c r="M49" s="154">
        <f>(L49-K49)/K49</f>
        <v>1.7179597453272435E-2</v>
      </c>
      <c r="O49" s="148"/>
    </row>
    <row r="50" spans="1:16" x14ac:dyDescent="0.25">
      <c r="A50" s="31" t="str">
        <f t="shared" si="16"/>
        <v>Juli</v>
      </c>
      <c r="B50" s="31">
        <v>22281580</v>
      </c>
      <c r="C50" s="31">
        <f t="shared" si="20"/>
        <v>22063118</v>
      </c>
      <c r="D50" s="31">
        <f>D9-D8</f>
        <v>23047815</v>
      </c>
      <c r="E50" s="154">
        <f>(D50-C50)/C50</f>
        <v>4.4630908469056818E-2</v>
      </c>
      <c r="F50" s="31">
        <v>4612904</v>
      </c>
      <c r="G50" s="31">
        <f t="shared" si="21"/>
        <v>4406368</v>
      </c>
      <c r="H50" s="31">
        <f t="shared" si="21"/>
        <v>4566767</v>
      </c>
      <c r="I50" s="154">
        <f>(H50-G50)/G50</f>
        <v>3.6401635088127E-2</v>
      </c>
      <c r="J50" s="31">
        <f t="shared" si="13"/>
        <v>26894484</v>
      </c>
      <c r="K50" s="31">
        <f t="shared" si="14"/>
        <v>26469486</v>
      </c>
      <c r="L50" s="31">
        <f t="shared" si="15"/>
        <v>27614582</v>
      </c>
      <c r="M50" s="154">
        <f t="shared" si="17"/>
        <v>4.3260983609579723E-2</v>
      </c>
      <c r="N50" s="31"/>
      <c r="O50" s="148"/>
    </row>
    <row r="51" spans="1:16" x14ac:dyDescent="0.25">
      <c r="A51" s="31" t="str">
        <f t="shared" si="16"/>
        <v>August</v>
      </c>
      <c r="B51" s="31">
        <v>2952293</v>
      </c>
      <c r="C51" s="31">
        <f t="shared" si="20"/>
        <v>4501310</v>
      </c>
      <c r="D51" s="31">
        <f>D10-D9</f>
        <v>2774159</v>
      </c>
      <c r="E51" s="154">
        <f>(D51-C51)/C51</f>
        <v>-0.38369963410651564</v>
      </c>
      <c r="F51" s="31">
        <v>594644</v>
      </c>
      <c r="G51" s="31">
        <f t="shared" ref="G51:H55" si="22">G10-G9</f>
        <v>920246</v>
      </c>
      <c r="H51" s="31">
        <f t="shared" si="21"/>
        <v>548670</v>
      </c>
      <c r="I51" s="154">
        <f>(H51-G51)/G51</f>
        <v>-0.40377898953106017</v>
      </c>
      <c r="J51" s="31">
        <f t="shared" si="13"/>
        <v>3546937</v>
      </c>
      <c r="K51" s="31">
        <f t="shared" si="14"/>
        <v>5421556</v>
      </c>
      <c r="L51" s="31">
        <f>D51+H51</f>
        <v>3322829</v>
      </c>
      <c r="M51" s="154">
        <f t="shared" si="17"/>
        <v>-0.38710787087692167</v>
      </c>
      <c r="N51" s="31"/>
      <c r="O51" s="174"/>
    </row>
    <row r="52" spans="1:16" x14ac:dyDescent="0.25">
      <c r="A52" s="31" t="str">
        <f t="shared" si="16"/>
        <v>September</v>
      </c>
      <c r="B52" s="31">
        <v>34649943</v>
      </c>
      <c r="C52" s="31">
        <f t="shared" si="20"/>
        <v>36263682</v>
      </c>
      <c r="D52" s="31">
        <f>D11-D10</f>
        <v>36506867</v>
      </c>
      <c r="E52" s="154">
        <f>(D52-C52)/C52</f>
        <v>6.7060206407060377E-3</v>
      </c>
      <c r="F52" s="31">
        <v>7148438</v>
      </c>
      <c r="G52" s="31">
        <f t="shared" si="22"/>
        <v>7251958</v>
      </c>
      <c r="H52" s="31">
        <f>H11-H10</f>
        <v>7219624</v>
      </c>
      <c r="I52" s="154">
        <f>(H52-G52)/G52</f>
        <v>-4.4586579238324328E-3</v>
      </c>
      <c r="J52" s="31">
        <f t="shared" si="13"/>
        <v>41798381</v>
      </c>
      <c r="K52" s="31">
        <f t="shared" si="14"/>
        <v>43515640</v>
      </c>
      <c r="L52" s="31">
        <f t="shared" si="15"/>
        <v>43726491</v>
      </c>
      <c r="M52" s="154">
        <f>(L52-K52)/K52</f>
        <v>4.8454073064305159E-3</v>
      </c>
      <c r="N52" s="31"/>
      <c r="O52" s="174"/>
    </row>
    <row r="53" spans="1:16" x14ac:dyDescent="0.25">
      <c r="A53" s="31" t="str">
        <f t="shared" si="16"/>
        <v>Oktober</v>
      </c>
      <c r="B53" s="31">
        <v>1842218</v>
      </c>
      <c r="C53" s="31">
        <f t="shared" si="20"/>
        <v>1621995</v>
      </c>
      <c r="D53" s="31"/>
      <c r="E53" s="154"/>
      <c r="F53" s="31">
        <v>369252</v>
      </c>
      <c r="G53" s="31">
        <f t="shared" si="22"/>
        <v>336879</v>
      </c>
      <c r="H53" s="31"/>
      <c r="I53" s="154"/>
      <c r="J53" s="31">
        <f t="shared" si="13"/>
        <v>2211470</v>
      </c>
      <c r="K53" s="31">
        <f t="shared" si="14"/>
        <v>1958874</v>
      </c>
      <c r="L53" s="31">
        <f t="shared" si="15"/>
        <v>0</v>
      </c>
      <c r="M53" s="154">
        <f t="shared" si="17"/>
        <v>-1</v>
      </c>
      <c r="O53" s="174"/>
      <c r="P53" s="31"/>
    </row>
    <row r="54" spans="1:16" x14ac:dyDescent="0.25">
      <c r="A54" s="31" t="str">
        <f t="shared" si="16"/>
        <v>November</v>
      </c>
      <c r="B54" s="31">
        <v>37869257</v>
      </c>
      <c r="C54" s="31">
        <f t="shared" si="20"/>
        <v>48896237</v>
      </c>
      <c r="D54" s="31">
        <f t="shared" si="20"/>
        <v>0</v>
      </c>
      <c r="E54" s="154"/>
      <c r="F54" s="31">
        <v>7977156</v>
      </c>
      <c r="G54" s="31">
        <f t="shared" si="22"/>
        <v>10022361</v>
      </c>
      <c r="H54" s="31">
        <f t="shared" si="22"/>
        <v>0</v>
      </c>
      <c r="I54" s="154"/>
      <c r="J54" s="31">
        <f t="shared" si="13"/>
        <v>45846413</v>
      </c>
      <c r="K54" s="31">
        <f t="shared" si="14"/>
        <v>58918598</v>
      </c>
      <c r="L54" s="31">
        <f t="shared" si="15"/>
        <v>0</v>
      </c>
      <c r="M54" s="154">
        <f t="shared" si="17"/>
        <v>-1</v>
      </c>
      <c r="O54" s="148"/>
    </row>
    <row r="55" spans="1:16" x14ac:dyDescent="0.25">
      <c r="A55" s="31" t="str">
        <f t="shared" si="16"/>
        <v>Desember</v>
      </c>
      <c r="B55" s="31">
        <v>5667718</v>
      </c>
      <c r="C55" s="31">
        <f t="shared" si="20"/>
        <v>4656320</v>
      </c>
      <c r="D55" s="31">
        <f t="shared" si="20"/>
        <v>0</v>
      </c>
      <c r="E55" s="154"/>
      <c r="F55" s="31">
        <v>1150085</v>
      </c>
      <c r="G55" s="31">
        <f t="shared" si="22"/>
        <v>915657</v>
      </c>
      <c r="H55" s="31">
        <f t="shared" si="22"/>
        <v>0</v>
      </c>
      <c r="I55" s="154"/>
      <c r="J55" s="31">
        <f t="shared" si="13"/>
        <v>6817803</v>
      </c>
      <c r="K55" s="31">
        <f t="shared" si="14"/>
        <v>5571977</v>
      </c>
      <c r="L55" s="31">
        <f t="shared" si="15"/>
        <v>0</v>
      </c>
      <c r="M55" s="154">
        <f t="shared" si="17"/>
        <v>-1</v>
      </c>
      <c r="O55" s="148"/>
    </row>
    <row r="56" spans="1:16" x14ac:dyDescent="0.25">
      <c r="A56" s="156" t="s">
        <v>417</v>
      </c>
      <c r="B56" s="156">
        <f>SUM(B44:B55)</f>
        <v>195955447</v>
      </c>
      <c r="C56" s="156">
        <f>SUM(C44:C55)</f>
        <v>220842958</v>
      </c>
      <c r="D56" s="156">
        <f>SUM(D44:D55)</f>
        <v>167176502</v>
      </c>
      <c r="E56" s="157"/>
      <c r="F56" s="156">
        <f>SUM(F44:F55)</f>
        <v>40450518</v>
      </c>
      <c r="G56" s="156">
        <f>SUM(G44:G55)</f>
        <v>44561358</v>
      </c>
      <c r="H56" s="156">
        <f>SUM(H44:H55)</f>
        <v>33077457</v>
      </c>
      <c r="I56" s="157"/>
      <c r="J56" s="156">
        <f t="shared" si="13"/>
        <v>236405965</v>
      </c>
      <c r="K56" s="156">
        <f t="shared" si="14"/>
        <v>265404316</v>
      </c>
      <c r="L56" s="156">
        <f>D56+H56</f>
        <v>200253959</v>
      </c>
      <c r="M56" s="157"/>
    </row>
    <row r="57" spans="1:16" x14ac:dyDescent="0.25">
      <c r="A57" s="35"/>
      <c r="B57" s="134"/>
      <c r="C57" s="35"/>
      <c r="D57" s="35"/>
      <c r="E57" s="158"/>
      <c r="F57" s="134"/>
      <c r="G57" s="35"/>
      <c r="H57" s="35"/>
      <c r="I57" s="158"/>
      <c r="J57" s="134"/>
      <c r="K57" s="35"/>
      <c r="L57" s="35"/>
      <c r="M57" s="158"/>
    </row>
    <row r="58" spans="1:16" x14ac:dyDescent="0.25">
      <c r="A58" s="31"/>
      <c r="C58" s="31"/>
      <c r="D58" s="31"/>
      <c r="G58" s="31"/>
      <c r="H58" s="31"/>
      <c r="K58" s="31"/>
      <c r="L58" s="31"/>
    </row>
    <row r="59" spans="1:16" x14ac:dyDescent="0.25">
      <c r="A59" s="31"/>
      <c r="D59" s="31"/>
      <c r="E59" s="159"/>
      <c r="F59" s="159"/>
      <c r="G59" s="159"/>
      <c r="H59" s="222"/>
      <c r="I59" s="159"/>
      <c r="J59" s="159"/>
      <c r="K59" s="160"/>
      <c r="L59" s="160"/>
    </row>
    <row r="60" spans="1:16" x14ac:dyDescent="0.25">
      <c r="A60" s="31"/>
      <c r="E60" s="148"/>
      <c r="G60" s="31"/>
      <c r="H60" s="31"/>
      <c r="I60" s="148"/>
      <c r="K60" s="148"/>
      <c r="L60" s="148"/>
    </row>
    <row r="61" spans="1:16" x14ac:dyDescent="0.25">
      <c r="A61" s="31"/>
      <c r="E61" s="148"/>
      <c r="I61" s="148"/>
      <c r="K61" s="148"/>
      <c r="L61" s="148"/>
    </row>
    <row r="62" spans="1:16" x14ac:dyDescent="0.25">
      <c r="A62" s="31"/>
      <c r="E62" s="148"/>
      <c r="I62" s="148"/>
      <c r="K62" s="148"/>
      <c r="L62" s="148"/>
    </row>
    <row r="63" spans="1:16" x14ac:dyDescent="0.25">
      <c r="A63" s="31"/>
      <c r="E63" s="148"/>
      <c r="I63" s="148"/>
      <c r="K63" s="148"/>
      <c r="L63" s="148"/>
    </row>
  </sheetData>
  <sheetProtection sheet="1" objects="1" scenarios="1"/>
  <mergeCells count="9">
    <mergeCell ref="B1:D1"/>
    <mergeCell ref="F1:H1"/>
    <mergeCell ref="J1:L1"/>
    <mergeCell ref="B42:E42"/>
    <mergeCell ref="F42:I42"/>
    <mergeCell ref="J42:M42"/>
    <mergeCell ref="F22:G22"/>
    <mergeCell ref="B22:D22"/>
    <mergeCell ref="J22:L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2</vt:i4>
      </vt:variant>
    </vt:vector>
  </HeadingPairs>
  <TitlesOfParts>
    <vt:vector size="5" baseType="lpstr">
      <vt:lpstr>komm</vt:lpstr>
      <vt:lpstr>fylk</vt:lpstr>
      <vt:lpstr>tabellalle</vt:lpstr>
      <vt:lpstr>fig_komm</vt:lpstr>
      <vt:lpstr>fig_fylk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Ingunn Monsen;Martin.Fjordholm@ks.no;anita.ekle.kildahl@ks.no</dc:creator>
  <cp:lastModifiedBy>Martin Fjordholm</cp:lastModifiedBy>
  <dcterms:created xsi:type="dcterms:W3CDTF">2019-11-19T09:55:59Z</dcterms:created>
  <dcterms:modified xsi:type="dcterms:W3CDTF">2023-10-18T13:56:29Z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975b9e0c-23fc-44b2-abf9-0363b2492404</vt:lpwstr>
  </property>
</Properties>
</file>