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531"/>
  <workbookPr codeName="ThisWorkbook" defaultThemeVersion="166925"/>
  <mc:AlternateContent xmlns:mc="http://schemas.openxmlformats.org/markup-compatibility/2006">
    <mc:Choice Requires="x15">
      <x15ac:absPath xmlns:x15ac="http://schemas.microsoft.com/office/spreadsheetml/2010/11/ac" url="https://ksiskyen.sharepoint.com/sites/KS-ITsikkerhetikommunalsektor/Shared Documents/General/Final/Anbefalte sikkerhetskrav til kommunens driftsorganisasjon/"/>
    </mc:Choice>
  </mc:AlternateContent>
  <xr:revisionPtr revIDLastSave="70" documentId="13_ncr:1_{BBF611EA-6CA8-400C-9BF6-9C688CCCEB0F}" xr6:coauthVersionLast="47" xr6:coauthVersionMax="47" xr10:uidLastSave="{3749ABC5-EA12-4521-9CF7-A894689FBE0F}"/>
  <bookViews>
    <workbookView xWindow="-98" yWindow="-98" windowWidth="25996" windowHeight="10276" activeTab="3" xr2:uid="{C81BED26-7537-4D37-92D5-F77D1B52DDAB}"/>
  </bookViews>
  <sheets>
    <sheet name="Innledning" sheetId="4" r:id="rId1"/>
    <sheet name="For kommunedirektør" sheetId="7" r:id="rId2"/>
    <sheet name="For (it, sikkerhet) ansvarlig" sheetId="1" r:id="rId3"/>
    <sheet name="Restrisiko" sheetId="2" r:id="rId4"/>
    <sheet name="Tiltak" sheetId="3" state="hidden" r:id="rId5"/>
  </sheets>
  <definedNames>
    <definedName name="AS_1">Restrisiko!$A$7</definedName>
    <definedName name="AS_1_tekst">'For (it, sikkerhet) ansvarlig'!$B$139</definedName>
    <definedName name="AS_10">Restrisiko!$A$108</definedName>
    <definedName name="AS_10_tekst">'For (it, sikkerhet) ansvarlig'!$B$108</definedName>
    <definedName name="AS_11">Restrisiko!$A$116</definedName>
    <definedName name="AS_11_tekst">'For (it, sikkerhet) ansvarlig'!#REF!</definedName>
    <definedName name="AS_2">Restrisiko!#REF!</definedName>
    <definedName name="AS_2_tekst">'For (it, sikkerhet) ansvarlig'!$B$96</definedName>
    <definedName name="AS_3">Restrisiko!$A$15</definedName>
    <definedName name="AS_3_tekst">'For (it, sikkerhet) ansvarlig'!$B$174</definedName>
    <definedName name="AS_4">Restrisiko!$A$31</definedName>
    <definedName name="AS_4_tekst">'For (it, sikkerhet) ansvarlig'!$B$84</definedName>
    <definedName name="AS_5">Restrisiko!$A$63</definedName>
    <definedName name="AS_5_tekst">'For (it, sikkerhet) ansvarlig'!$B$183</definedName>
    <definedName name="AS_6">Restrisiko!$A$70</definedName>
    <definedName name="AS_6_tekst">'For (it, sikkerhet) ansvarlig'!$B$162</definedName>
    <definedName name="AS_7">Restrisiko!$A$82</definedName>
    <definedName name="AS_7_tekst">'For (it, sikkerhet) ansvarlig'!#REF!</definedName>
    <definedName name="AS_8">Restrisiko!$A$87</definedName>
    <definedName name="AS_8_tekst">'For (it, sikkerhet) ansvarlig'!$B$194</definedName>
    <definedName name="AS_9">Restrisiko!$A$97</definedName>
    <definedName name="AS_9_tekst">'For (it, sikkerhet) ansvarlig'!$B$55</definedName>
    <definedName name="PROSENT_UTFYLT">'For kommunedirektør'!$I$113:$I$113</definedName>
    <definedName name="R_1_3_1">'For (it, sikkerhet) ansvarlig'!$H$8:$H$8</definedName>
    <definedName name="R_1_3_2">'For (it, sikkerhet) ansvarlig'!$H$44:$H$44</definedName>
    <definedName name="R_1_3_3">'For (it, sikkerhet) ansvarlig'!$H$50:$H$50</definedName>
    <definedName name="R_1_3_4">'For (it, sikkerhet) ansvarlig'!$H$49:$H$49</definedName>
    <definedName name="R_10_1_1">'For (it, sikkerhet) ansvarlig'!$H$178:$H$178</definedName>
    <definedName name="R_10_1_2">'For (it, sikkerhet) ansvarlig'!$H$90:$H$90</definedName>
    <definedName name="R_10_1_3">'For (it, sikkerhet) ansvarlig'!$H$102:$H$102</definedName>
    <definedName name="R_10_1_4">'For (it, sikkerhet) ansvarlig'!$H$59:$H$59</definedName>
    <definedName name="R_10_2_1">'For (it, sikkerhet) ansvarlig'!$H$143:$H$143</definedName>
    <definedName name="R_10_2_2">'For (it, sikkerhet) ansvarlig'!$H$91:$H$91</definedName>
    <definedName name="R_10_2_3">'For (it, sikkerhet) ansvarlig'!$H$100:$H$100</definedName>
    <definedName name="R_10_2_4">'For (it, sikkerhet) ansvarlig'!$H$84:$H$84</definedName>
    <definedName name="R_10_2_5">'For (it, sikkerhet) ansvarlig'!$H$85:$H$85</definedName>
    <definedName name="R_10_3_1">'For (it, sikkerhet) ansvarlig'!$H$183:$H$183</definedName>
    <definedName name="R_10_3_2">'For (it, sikkerhet) ansvarlig'!$H$184:$H$184</definedName>
    <definedName name="R_10_3_3">'For (it, sikkerhet) ansvarlig'!$H$98:$H$98</definedName>
    <definedName name="R_10_3_4">'For (it, sikkerhet) ansvarlig'!$H$99:$H$99</definedName>
    <definedName name="R_10_3_5">'For (it, sikkerhet) ansvarlig'!$H$101:$H$101</definedName>
    <definedName name="R_10_3_6">'For (it, sikkerhet) ansvarlig'!$H$103:$H$103</definedName>
    <definedName name="R_11_1_1">'For (it, sikkerhet) ansvarlig'!$H$110:$H$110</definedName>
    <definedName name="R_11_1_2">'For (it, sikkerhet) ansvarlig'!$H$111:$H$111</definedName>
    <definedName name="R_11_1_3">'For (it, sikkerhet) ansvarlig'!$H$206:$H$206</definedName>
    <definedName name="R_11_2_1">'For (it, sikkerhet) ansvarlig'!$H$185:$H$185</definedName>
    <definedName name="R_11_2_3">'For (it, sikkerhet) ansvarlig'!$H$162:$H$162</definedName>
    <definedName name="R_11_2_4">'For (it, sikkerhet) ansvarlig'!$H$194:$H$194</definedName>
    <definedName name="R_12_2_1">'For (it, sikkerhet) ansvarlig'!$H$197:$H$197</definedName>
    <definedName name="R_13_1_1">'For (it, sikkerhet) ansvarlig'!$H$73:$H$73</definedName>
    <definedName name="R_13_10_1">'For (it, sikkerhet) ansvarlig'!$H$166:$H$166</definedName>
    <definedName name="R_13_10_2">'For (it, sikkerhet) ansvarlig'!$H$157:$H$157</definedName>
    <definedName name="R_13_11_1">'For (it, sikkerhet) ansvarlig'!$H$71:$H$71</definedName>
    <definedName name="R_13_11_10">'For (it, sikkerhet) ansvarlig'!$H$22:$H$22</definedName>
    <definedName name="R_13_11_2">'For (it, sikkerhet) ansvarlig'!$H$15:$H$15</definedName>
    <definedName name="R_13_11_3">'For (it, sikkerhet) ansvarlig'!$H$72:$H$72</definedName>
    <definedName name="R_13_11_4">'For (it, sikkerhet) ansvarlig'!$H$56:$H$56</definedName>
    <definedName name="R_13_11_5">'For (it, sikkerhet) ansvarlig'!$H$17:$H$17</definedName>
    <definedName name="R_13_11_6">'For (it, sikkerhet) ansvarlig'!$H$19:$H$19</definedName>
    <definedName name="R_13_11_7">'For (it, sikkerhet) ansvarlig'!$H$18:$H$18</definedName>
    <definedName name="R_13_11_8">'For (it, sikkerhet) ansvarlig'!$H$205:$H$205</definedName>
    <definedName name="R_13_11_9">'For (it, sikkerhet) ansvarlig'!$H$21:$H$21</definedName>
    <definedName name="R_13_12_1">'For (it, sikkerhet) ansvarlig'!$H$139:$H$139</definedName>
    <definedName name="R_13_12_2">'For (it, sikkerhet) ansvarlig'!$H$140:$H$140</definedName>
    <definedName name="R_13_12_3">'For (it, sikkerhet) ansvarlig'!$H$141:$H$141</definedName>
    <definedName name="R_13_2_1">'For (it, sikkerhet) ansvarlig'!$H$174:$H$174</definedName>
    <definedName name="R_13_5_1">'For (it, sikkerhet) ansvarlig'!$H$97:$H$97</definedName>
    <definedName name="R_13_5_2">'For (it, sikkerhet) ansvarlig'!$H$163:$H$163</definedName>
    <definedName name="R_13_5_3">'For (it, sikkerhet) ansvarlig'!$H$109:$H$109</definedName>
    <definedName name="R_13_5_4">'For (it, sikkerhet) ansvarlig'!$H$168:$H$168</definedName>
    <definedName name="R_13_5_5">'For (it, sikkerhet) ansvarlig'!$H$80:$H$80</definedName>
    <definedName name="R_13_6_1">'For (it, sikkerhet) ansvarlig'!$H$170:$H$170</definedName>
    <definedName name="R_13_7_1">'For (it, sikkerhet) ansvarlig'!$H$116:$H$116</definedName>
    <definedName name="R_13_7_2">'For (it, sikkerhet) ansvarlig'!$H$117:$H$117</definedName>
    <definedName name="R_13_7_3">'For (it, sikkerhet) ansvarlig'!$H$118:$H$118</definedName>
    <definedName name="R_13_7_4">'For (it, sikkerhet) ansvarlig'!$H$119:$H$119</definedName>
    <definedName name="R_13_7_5">'For (it, sikkerhet) ansvarlig'!$H$120:$H$120</definedName>
    <definedName name="R_13_8_1">'For (it, sikkerhet) ansvarlig'!$H$150:$H$150</definedName>
    <definedName name="R_13_8_2">'For (it, sikkerhet) ansvarlig'!$H$89:$H$89</definedName>
    <definedName name="R_13_8_3">'For (it, sikkerhet) ansvarlig'!$H$151:$H$151</definedName>
    <definedName name="R_13_8_4">'For (it, sikkerhet) ansvarlig'!$H$195:$H$195</definedName>
    <definedName name="R_13_8_5">'For (it, sikkerhet) ansvarlig'!$H$169:$H$169</definedName>
    <definedName name="R_13_9_1">'For (it, sikkerhet) ansvarlig'!$H$86:$H$86</definedName>
    <definedName name="R_13_9_2">'For (it, sikkerhet) ansvarlig'!$H$87:$H$87</definedName>
    <definedName name="R_13_9_3">'For (it, sikkerhet) ansvarlig'!$H$88:$H$88</definedName>
    <definedName name="R_16_1_1">'For (it, sikkerhet) ansvarlig'!$H$11:$H$11</definedName>
    <definedName name="R_16_1_2">'For (it, sikkerhet) ansvarlig'!$H$165:$H$165</definedName>
    <definedName name="R_16_1_3">'For (it, sikkerhet) ansvarlig'!$H$57:$H$57</definedName>
    <definedName name="R_16_1_4">'For (it, sikkerhet) ansvarlig'!$H$16:$H$16</definedName>
    <definedName name="R_16_1_5">'For (it, sikkerhet) ansvarlig'!$H$58:$H$58</definedName>
    <definedName name="R_16_1_6">'For (it, sikkerhet) ansvarlig'!$H$20:$H$20</definedName>
    <definedName name="R_2_1_1">'For (it, sikkerhet) ansvarlig'!$H$7:$H$7</definedName>
    <definedName name="R_2_2_1">'For (it, sikkerhet) ansvarlig'!$H$142:$H$142</definedName>
    <definedName name="R_2_2_2">'For (it, sikkerhet) ansvarlig'!$H$92:$H$92</definedName>
    <definedName name="R_2_2_3">'For (it, sikkerhet) ansvarlig'!$H$126:$H$126</definedName>
    <definedName name="R_2_2_4">'For (it, sikkerhet) ansvarlig'!$H$127:$H$127</definedName>
    <definedName name="R_2_2_5">'For (it, sikkerhet) ansvarlig'!$H$128:$H$128</definedName>
    <definedName name="R_2_2_6">'For (it, sikkerhet) ansvarlig'!$H$129:$H$129</definedName>
    <definedName name="R_2_2_7">'For (it, sikkerhet) ansvarlig'!$H$133:$H$133</definedName>
    <definedName name="R_2_2_8">'For (it, sikkerhet) ansvarlig'!$H$134:$H$134</definedName>
    <definedName name="R_3_2_1">'For (it, sikkerhet) ansvarlig'!$H$55:$H$55</definedName>
    <definedName name="R_4_1_1">'For (it, sikkerhet) ansvarlig'!$H$63:$H$63</definedName>
    <definedName name="R_4_1_2">'For (it, sikkerhet) ansvarlig'!$H$10:$H$10</definedName>
    <definedName name="R_4_1_3">'For (it, sikkerhet) ansvarlig'!$H$65:$H$65</definedName>
    <definedName name="R_5_1_1">'For (it, sikkerhet) ansvarlig'!$H$51:$H$51</definedName>
    <definedName name="R_7_1_1">'For (it, sikkerhet) ansvarlig'!$H$32:$H$32</definedName>
    <definedName name="R_7_1_2">'For (it, sikkerhet) ansvarlig'!$H$46:$H$46</definedName>
    <definedName name="R_7_1_3">'For (it, sikkerhet) ansvarlig'!$H$48:$H$48</definedName>
    <definedName name="R_7_1_4">'For (it, sikkerhet) ansvarlig'!$H$9:$H$9</definedName>
    <definedName name="R_7_1_5">'For (it, sikkerhet) ansvarlig'!$H$156:$H$156</definedName>
    <definedName name="R_8_1_1">'For (it, sikkerhet) ansvarlig'!$H$26:$H$26</definedName>
    <definedName name="R_8_1_2">'For (it, sikkerhet) ansvarlig'!$H$27:$H$27</definedName>
    <definedName name="R_8_1_3">'For (it, sikkerhet) ansvarlig'!$H$29:$H$29</definedName>
    <definedName name="R_8_1_4">'For (it, sikkerhet) ansvarlig'!$H$30:$H$30</definedName>
    <definedName name="R_8_1_5">'For (it, sikkerhet) ansvarlig'!$H$31:$H$31</definedName>
    <definedName name="R_8_1_6">'For (it, sikkerhet) ansvarlig'!$H$135:$H$135</definedName>
    <definedName name="R_8_1_7">'For (it, sikkerhet) ansvarlig'!$H$28:$H$28</definedName>
    <definedName name="R_8_1_8">'For (it, sikkerhet) ansvarlig'!$H$158:$H$158</definedName>
    <definedName name="R_9_1_1">'For (it, sikkerhet) ansvarlig'!$H$175:$H$175</definedName>
    <definedName name="R_9_2_1">'For (it, sikkerhet) ansvarlig'!$H$42:$H$42</definedName>
    <definedName name="R_9_2_2">'For (it, sikkerhet) ansvarlig'!$H$186:$H$186</definedName>
    <definedName name="R_9_2_3">'For (it, sikkerhet) ansvarlig'!$H$45:$H$45</definedName>
    <definedName name="R_9_2_4">'For (it, sikkerhet) ansvarlig'!$H$78:$H$78</definedName>
    <definedName name="R_9_2_5">'For (it, sikkerhet) ansvarlig'!$H$79:$H$79</definedName>
    <definedName name="R_9_2_6">'For (it, sikkerhet) ansvarlig'!$H$188:$H$188</definedName>
    <definedName name="R_9_2_7">'For (it, sikkerhet) ansvarlig'!$H$189:$H$189</definedName>
    <definedName name="R_9_3_1">'For (it, sikkerhet) ansvarlig'!$H$176:$H$176</definedName>
    <definedName name="RISK_APPETITT">'For (it, sikkerhet) ansvarlig'!$O$1:$O$1</definedName>
    <definedName name="RT_2">'For (it, sikkerhet) ansvarlig'!$D$140:$E$140</definedName>
    <definedName name="T_1">Tiltak!$A$164:$C$164</definedName>
    <definedName name="T_1_3_1">Tiltak!$A$9:$C$9</definedName>
    <definedName name="T_1_3_2">Tiltak!$A$10:$C$10</definedName>
    <definedName name="T_1_3_3">Tiltak!$A$11:$C$11</definedName>
    <definedName name="T_1_3_4">Tiltak!$A$12:$C$12</definedName>
    <definedName name="T_10_1_1">Tiltak!$A$83:$C$83</definedName>
    <definedName name="T_10_1_2">Tiltak!$A$84:$C$84</definedName>
    <definedName name="T_10_1_3">Tiltak!$A$85:$C$85</definedName>
    <definedName name="T_10_1_4">Tiltak!$A$86:$C$86</definedName>
    <definedName name="T_10_2_2">Tiltak!$A$89:$C$89</definedName>
    <definedName name="T_10_2_3">Tiltak!$A$90:$C$90</definedName>
    <definedName name="T_10_2_4">Tiltak!$A$91:$C$91</definedName>
    <definedName name="T_10_2_5">Tiltak!$A$92:$C$92</definedName>
    <definedName name="T_10_3_1">Tiltak!$A$94:$C$94</definedName>
    <definedName name="T_10_3_2">Tiltak!$A$95:$C$95</definedName>
    <definedName name="T_10_3_3">Tiltak!$A$96:$C$96</definedName>
    <definedName name="T_10_3_4">Tiltak!$A$97:$C$97</definedName>
    <definedName name="T_10_3_5">Tiltak!$A$98:$C$98</definedName>
    <definedName name="T_10_3_6">Tiltak!$A$99:$C$99</definedName>
    <definedName name="T_10_3_7">Tiltak!$A$100:$C$100</definedName>
    <definedName name="T_11_1_1">Tiltak!$A$103:$C$103</definedName>
    <definedName name="T_11_1_2">Tiltak!$A$104:$C$104</definedName>
    <definedName name="T_11_1_3">Tiltak!$A$105:$C$105</definedName>
    <definedName name="T_11_2_1">Tiltak!$A$107:$C$107</definedName>
    <definedName name="T_11_2_3">Tiltak!$A$108:$C$108</definedName>
    <definedName name="T_11_2_4">Tiltak!$A$109:$C$109</definedName>
    <definedName name="T_12_2_1">Tiltak!$A$114:$C$114</definedName>
    <definedName name="T_13_1_1">Tiltak!$A$117:$C$117</definedName>
    <definedName name="T_13_10_1">Tiltak!$A$150:$C$150</definedName>
    <definedName name="T_13_10_2">Tiltak!$A$151:$C$151</definedName>
    <definedName name="T_13_11_1">Tiltak!$A$153:$C$153</definedName>
    <definedName name="T_13_11_10">Tiltak!$A$162:$C$162</definedName>
    <definedName name="T_13_11_2">Tiltak!$A$154:$C$154</definedName>
    <definedName name="T_13_11_3">Tiltak!$A$155:$C$155</definedName>
    <definedName name="T_13_11_4">Tiltak!$A$156:$C$156</definedName>
    <definedName name="T_13_11_5">Tiltak!$A$157:$C$157</definedName>
    <definedName name="T_13_11_6">Tiltak!$A$158:$C$158</definedName>
    <definedName name="T_13_11_7">Tiltak!$A$159:$C$159</definedName>
    <definedName name="T_13_11_8">Tiltak!$A$160:$C$160</definedName>
    <definedName name="T_13_11_9">Tiltak!$A$161:$C$161</definedName>
    <definedName name="T_13_2_1">Tiltak!$A$119:$C$119</definedName>
    <definedName name="T_13_5_1">Tiltak!$A$125:$C$125</definedName>
    <definedName name="T_13_5_2">Tiltak!$A$126:$C$126</definedName>
    <definedName name="T_13_5_3">Tiltak!$A$127:$C$127</definedName>
    <definedName name="T_13_5_4">Tiltak!$A$128:$C$128</definedName>
    <definedName name="T_13_5_5">Tiltak!$A$129:$C$129</definedName>
    <definedName name="T_13_6_1">Tiltak!$A$131:$C$131</definedName>
    <definedName name="T_13_7_0">Tiltak!$A$133:$C$133</definedName>
    <definedName name="T_13_7_1">Tiltak!$A$134:$C$134</definedName>
    <definedName name="T_13_7_2">Tiltak!$A$135:$C$135</definedName>
    <definedName name="T_13_7_4">Tiltak!$A$136:$C$136</definedName>
    <definedName name="T_13_7_5">Tiltak!$A$137:$C$137</definedName>
    <definedName name="T_13_7_6">Tiltak!$A$138:$C$138</definedName>
    <definedName name="T_13_8_1">Tiltak!$A$140:$C$140</definedName>
    <definedName name="T_13_8_2">Tiltak!$A$141:$C$141</definedName>
    <definedName name="T_13_8_3">Tiltak!$A$142:$C$142</definedName>
    <definedName name="T_13_8_4">Tiltak!$A$143:$C$143</definedName>
    <definedName name="T_13_8_5">Tiltak!$A$144:$C$144</definedName>
    <definedName name="T_13_9_1">Tiltak!$A$146:$C$146</definedName>
    <definedName name="T_13_9_2">Tiltak!$A$147:$C$147</definedName>
    <definedName name="T_13_9_3">Tiltak!$A$148:$C$148</definedName>
    <definedName name="T_16_1_1">Tiltak!$A$176:$C$176</definedName>
    <definedName name="T_16_1_2">Tiltak!$A$177:$C$177</definedName>
    <definedName name="T_16_1_3">Tiltak!$A$178:$C$178</definedName>
    <definedName name="T_16_1_4">Tiltak!$A$179:$C$179</definedName>
    <definedName name="T_16_1_5">Tiltak!$A$180:$C$180</definedName>
    <definedName name="T_16_1_6">Tiltak!$A$181:$C$181</definedName>
    <definedName name="T_2">Tiltak!$A$165:$C$165</definedName>
    <definedName name="T_2_1_1">Tiltak!$A$15:$C$15</definedName>
    <definedName name="T_2_2_2">Tiltak!$A$18:$C$18</definedName>
    <definedName name="T_2_2_3">Tiltak!$A$19:$C$19</definedName>
    <definedName name="T_2_2_4">Tiltak!$A$20:$C$20</definedName>
    <definedName name="T_2_2_5">Tiltak!$A$21:$C$21</definedName>
    <definedName name="T_2_2_6">Tiltak!$A$22:$C$22</definedName>
    <definedName name="T_2_2_7">Tiltak!$A$23:$C$23</definedName>
    <definedName name="T_2_2_8">Tiltak!$A$24:$C$24</definedName>
    <definedName name="T_3">Tiltak!$A$166:$C$166</definedName>
    <definedName name="T_3_2_1">Tiltak!$A$29:$C$29</definedName>
    <definedName name="T_4">Tiltak!$A$17:$C$17</definedName>
    <definedName name="T_4_1_1">Tiltak!$A$34:$C$34</definedName>
    <definedName name="T_4_1_2">Tiltak!$A$35:$C$35</definedName>
    <definedName name="T_4_1_3">Tiltak!$A$36:$C$36</definedName>
    <definedName name="T_5">Tiltak!$A$88:$C$88</definedName>
    <definedName name="T_5_1_1">Tiltak!$A$38:$C$38</definedName>
    <definedName name="T_7_1_1">Tiltak!$A$48:$C$48</definedName>
    <definedName name="T_7_1_2">Tiltak!$A$49:$C$49</definedName>
    <definedName name="T_7_1_3">Tiltak!$A$50:$C$50</definedName>
    <definedName name="T_7_1_4">Tiltak!$A$51:$C$51</definedName>
    <definedName name="T_7_1_5">Tiltak!$A$52:$C$52</definedName>
    <definedName name="T_8_1_1">Tiltak!$A$55:$C$55</definedName>
    <definedName name="T_8_1_2">Tiltak!$A$56:$C$56</definedName>
    <definedName name="T_8_1_3">Tiltak!$A$57:$C$57</definedName>
    <definedName name="T_8_1_4">Tiltak!$A$58:$C$58</definedName>
    <definedName name="T_8_1_5">Tiltak!$A$59:$C$59</definedName>
    <definedName name="T_8_1_6">Tiltak!$A$60:$C$60</definedName>
    <definedName name="T_8_1_7">Tiltak!$A$61:$C$61</definedName>
    <definedName name="T_8_1_8">Tiltak!$A$62:$C$62</definedName>
    <definedName name="T_9_1_1">Tiltak!$A$66:$C$66</definedName>
    <definedName name="T_9_2_1">Tiltak!$A$69:$C$69</definedName>
    <definedName name="T_9_2_2">Tiltak!$A$70:$C$70</definedName>
    <definedName name="T_9_2_3">Tiltak!$A$71:$C$71</definedName>
    <definedName name="T_9_2_4">Tiltak!$A$72:$C$72</definedName>
    <definedName name="T_9_2_5">Tiltak!$A$73:$C$73</definedName>
    <definedName name="T_9_2_6">Tiltak!$A$74:$C$74</definedName>
    <definedName name="T_9_2_7">Tiltak!$A$75:$C$75</definedName>
    <definedName name="T_9_3_1">Tiltak!$A$78:$C$78</definedName>
    <definedName name="T_9_3_2">Tiltak!#REF!</definedName>
    <definedName name="TEST1_t">Tiltak!$C$191:$D$191</definedName>
    <definedName name="TILTAK_1_1">'For (it, sikkerhet) ansvarlig'!$F$12:$F$12</definedName>
    <definedName name="TILTAK_1_2">'For (it, sikkerhet) ansvarlig'!$F$23:$F$23</definedName>
    <definedName name="TILTAK_1_3">'For (it, sikkerhet) ansvarlig'!$F$37:$F$37</definedName>
    <definedName name="TILTAK_2_1">'For (it, sikkerhet) ansvarlig'!$F$52:$F$52</definedName>
    <definedName name="TILTAK_2_2">'For (it, sikkerhet) ansvarlig'!$F$60:$F$60</definedName>
    <definedName name="TILTAK_2_3">'For (it, sikkerhet) ansvarlig'!$F$66:$F$66</definedName>
    <definedName name="TILTAK_3_1">'For (it, sikkerhet) ansvarlig'!$F$74:$F$74</definedName>
    <definedName name="TILTAK_3_2">'For (it, sikkerhet) ansvarlig'!$F$81:$F$81</definedName>
    <definedName name="TILTAK_3_3">'For (it, sikkerhet) ansvarlig'!$F$93:$F$93</definedName>
    <definedName name="TILTAK_3_4">'For (it, sikkerhet) ansvarlig'!$F$105:$F$105</definedName>
    <definedName name="TILTAK_3_5">'For (it, sikkerhet) ansvarlig'!$F$113:$F$113</definedName>
    <definedName name="TILTAK_3_6">'For (it, sikkerhet) ansvarlig'!$F$122:$F$122</definedName>
    <definedName name="TILTAK_3_7">'For (it, sikkerhet) ansvarlig'!$F$130:$F$130</definedName>
    <definedName name="TILTAK_3_8">'For (it, sikkerhet) ansvarlig'!$F$136:$F$136</definedName>
    <definedName name="TILTAK_3_9">'For (it, sikkerhet) ansvarlig'!$F$144:$F$144</definedName>
    <definedName name="TILTAK_4_1">'For (it, sikkerhet) ansvarlig'!$F$152:$F$152</definedName>
    <definedName name="TILTAK_4_2">'For (it, sikkerhet) ansvarlig'!$F$159:$F$159</definedName>
    <definedName name="TILTAK_4_2_B">'For (it, sikkerhet) ansvarlig'!$F$171:$F$171</definedName>
    <definedName name="TILTAK_4_3">'For (it, sikkerhet) ansvarlig'!$F$180:$F$180</definedName>
    <definedName name="TILTAK_4_4">'For (it, sikkerhet) ansvarlig'!$F$191:$F$191</definedName>
    <definedName name="TILTAK_4_5">'For (it, sikkerhet) ansvarlig'!$F$202:$F$202</definedName>
    <definedName name="TILTAK_4_6">'For (it, sikkerhet) ansvarlig'!$F$208:$F$208</definedName>
    <definedName name="VALG_16_1_6">'For (it, sikkerhet) ansvarlig'!$G$20:$G$20</definedName>
    <definedName name="VALG_9_2_1">'For (it, sikkerhet) ansvarlig'!$G$42:$G$42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60" i="2" l="1" a="1"/>
  <c r="E60" i="2"/>
  <c r="H104" i="1" a="1"/>
  <c r="H104" i="1" s="1"/>
  <c r="D104" i="1" a="1"/>
  <c r="D104" i="1"/>
  <c r="D108" i="1" a="1"/>
  <c r="D108" i="1" s="1"/>
  <c r="G43" i="1" a="1"/>
  <c r="G43" i="1" s="1"/>
  <c r="D47" i="1" a="1"/>
  <c r="D36" i="1" a="1"/>
  <c r="H36" i="1" s="1" a="1"/>
  <c r="H36" i="1" s="1"/>
  <c r="D102" i="1" a="1"/>
  <c r="H102" i="1" s="1" a="1"/>
  <c r="H102" i="1" s="1"/>
  <c r="E59" i="2" a="1"/>
  <c r="E59" i="2"/>
  <c r="D112" i="1" a="1"/>
  <c r="H112" i="1" s="1" a="1"/>
  <c r="H112" i="1" s="1"/>
  <c r="D200" i="1" a="1"/>
  <c r="H200" i="1" s="1" a="1"/>
  <c r="H200" i="1" s="1"/>
  <c r="D199" i="1" a="1"/>
  <c r="H199" i="1" s="1" a="1"/>
  <c r="H199" i="1" s="1"/>
  <c r="D190" i="1" a="1"/>
  <c r="H190" i="1" s="1" a="1"/>
  <c r="H190" i="1" s="1"/>
  <c r="D103" i="1" a="1"/>
  <c r="H103" i="1" s="1" a="1"/>
  <c r="H103" i="1" s="1"/>
  <c r="D101" i="1" a="1"/>
  <c r="H101" i="1" s="1" a="1"/>
  <c r="H101" i="1" s="1"/>
  <c r="E54" i="2" a="1"/>
  <c r="E54" i="2"/>
  <c r="E58" i="2" a="1"/>
  <c r="E58" i="2"/>
  <c r="E57" i="2" a="1"/>
  <c r="E57" i="2"/>
  <c r="E53" i="2" a="1"/>
  <c r="E53" i="2"/>
  <c r="H22" i="1" a="1"/>
  <c r="H22" i="1" s="1"/>
  <c r="H21" i="1" a="1"/>
  <c r="H21" i="1" s="1"/>
  <c r="B71" i="2"/>
  <c r="H102" i="7"/>
  <c r="H98" i="7"/>
  <c r="H94" i="7"/>
  <c r="H90" i="7"/>
  <c r="H86" i="7"/>
  <c r="H82" i="7"/>
  <c r="H75" i="7"/>
  <c r="H71" i="7"/>
  <c r="H67" i="7"/>
  <c r="H63" i="7"/>
  <c r="H56" i="7"/>
  <c r="H52" i="7"/>
  <c r="H48" i="7"/>
  <c r="H44" i="7"/>
  <c r="H40" i="7"/>
  <c r="H36" i="7"/>
  <c r="H32" i="7"/>
  <c r="H24" i="7"/>
  <c r="H18" i="7"/>
  <c r="H15" i="7"/>
  <c r="H12" i="7"/>
  <c r="H9" i="7"/>
  <c r="D22" i="1" a="1"/>
  <c r="D22" i="1" s="1"/>
  <c r="D21" i="1" a="1"/>
  <c r="D21" i="1" s="1"/>
  <c r="D19" i="1" a="1"/>
  <c r="D19" i="1" s="1"/>
  <c r="D20" i="1" a="1"/>
  <c r="D20" i="1" s="1"/>
  <c r="D101" i="7" a="1"/>
  <c r="D101" i="7" s="1"/>
  <c r="D97" i="7" a="1"/>
  <c r="D97" i="7" s="1"/>
  <c r="D93" i="7" a="1"/>
  <c r="D93" i="7" s="1"/>
  <c r="D89" i="7" a="1"/>
  <c r="D89" i="7" s="1"/>
  <c r="D85" i="7" a="1"/>
  <c r="D85" i="7" s="1"/>
  <c r="D81" i="7" a="1"/>
  <c r="D81" i="7" s="1"/>
  <c r="D74" i="7" a="1"/>
  <c r="D74" i="7" s="1"/>
  <c r="D70" i="7" a="1"/>
  <c r="D70" i="7" s="1"/>
  <c r="D66" i="7" a="1"/>
  <c r="D66" i="7" s="1"/>
  <c r="D62" i="7" a="1"/>
  <c r="D62" i="7" s="1"/>
  <c r="D55" i="7" a="1"/>
  <c r="D55" i="7" s="1"/>
  <c r="D51" i="7" a="1"/>
  <c r="D51" i="7" s="1"/>
  <c r="D47" i="7" a="1"/>
  <c r="D47" i="7" s="1"/>
  <c r="D43" i="7" a="1"/>
  <c r="D43" i="7" s="1"/>
  <c r="D39" i="7" a="1"/>
  <c r="D39" i="7" s="1"/>
  <c r="D35" i="7" a="1"/>
  <c r="D35" i="7" s="1"/>
  <c r="D31" i="7" a="1"/>
  <c r="D31" i="7" s="1"/>
  <c r="D27" i="7" a="1"/>
  <c r="D27" i="7" s="1"/>
  <c r="D23" i="7" a="1"/>
  <c r="D23" i="7" s="1"/>
  <c r="D17" i="7" a="1"/>
  <c r="D17" i="7" s="1"/>
  <c r="D14" i="7" a="1"/>
  <c r="D14" i="7" s="1"/>
  <c r="D11" i="7" a="1"/>
  <c r="D11" i="7" s="1"/>
  <c r="D8" i="7" a="1"/>
  <c r="D8" i="7" s="1"/>
  <c r="H20" i="1" a="1"/>
  <c r="H20" i="1" s="1"/>
  <c r="H7" i="1" a="1"/>
  <c r="H7" i="1" s="1"/>
  <c r="I102" i="7" a="1"/>
  <c r="I102" i="7" s="1"/>
  <c r="I98" i="7" a="1"/>
  <c r="I98" i="7" s="1"/>
  <c r="I94" i="7" a="1"/>
  <c r="I94" i="7" s="1"/>
  <c r="I90" i="7" a="1"/>
  <c r="I90" i="7" s="1"/>
  <c r="I86" i="7" a="1"/>
  <c r="I86" i="7" s="1"/>
  <c r="I82" i="7" a="1"/>
  <c r="I82" i="7" s="1"/>
  <c r="I75" i="7" a="1"/>
  <c r="I75" i="7" s="1"/>
  <c r="I71" i="7" a="1"/>
  <c r="I71" i="7" s="1"/>
  <c r="I67" i="7" a="1"/>
  <c r="I67" i="7" s="1"/>
  <c r="I63" i="7" a="1"/>
  <c r="I63" i="7" s="1"/>
  <c r="I56" i="7" a="1"/>
  <c r="I56" i="7" s="1"/>
  <c r="I52" i="7" a="1"/>
  <c r="I52" i="7" s="1"/>
  <c r="I48" i="7" a="1"/>
  <c r="I48" i="7" s="1"/>
  <c r="I44" i="7" a="1"/>
  <c r="I44" i="7" s="1"/>
  <c r="I40" i="7" a="1"/>
  <c r="I40" i="7" s="1"/>
  <c r="I36" i="7" a="1"/>
  <c r="I36" i="7" s="1"/>
  <c r="I32" i="7" a="1"/>
  <c r="I32" i="7" s="1"/>
  <c r="I28" i="7" a="1"/>
  <c r="I28" i="7" s="1"/>
  <c r="I24" i="7" a="1"/>
  <c r="I24" i="7" s="1"/>
  <c r="I18" i="7" a="1"/>
  <c r="I18" i="7" s="1"/>
  <c r="I15" i="7" a="1"/>
  <c r="I15" i="7" s="1"/>
  <c r="I12" i="7" a="1"/>
  <c r="I12" i="7" s="1"/>
  <c r="I9" i="7" a="1"/>
  <c r="I9" i="7" s="1"/>
  <c r="H28" i="7" a="1"/>
  <c r="H28" i="7" s="1"/>
  <c r="D35" i="1" a="1"/>
  <c r="H35" i="1" s="1" a="1"/>
  <c r="H35" i="1" s="1"/>
  <c r="D34" i="1" a="1"/>
  <c r="H34" i="1" s="1" a="1"/>
  <c r="H34" i="1" s="1"/>
  <c r="D111" i="1" a="1"/>
  <c r="H111" i="1" s="1" a="1"/>
  <c r="H111" i="1" s="1"/>
  <c r="D110" i="1" a="1"/>
  <c r="H110" i="1" s="1" a="1"/>
  <c r="H110" i="1" s="1"/>
  <c r="E52" i="2" a="1"/>
  <c r="E52" i="2" s="1"/>
  <c r="E51" i="2" a="1"/>
  <c r="E51" i="2" s="1"/>
  <c r="E47" i="2" a="1"/>
  <c r="E47" i="2" s="1"/>
  <c r="G121" i="2" a="1"/>
  <c r="G121" i="2" s="1"/>
  <c r="G114" i="2" a="1"/>
  <c r="G114" i="2" s="1"/>
  <c r="G106" i="2" a="1"/>
  <c r="G106" i="2" s="1"/>
  <c r="G105" i="2" a="1"/>
  <c r="G105" i="2" s="1"/>
  <c r="G95" i="2" a="1"/>
  <c r="G95" i="2" s="1"/>
  <c r="G94" i="2" a="1"/>
  <c r="G94" i="2" s="1"/>
  <c r="G85" i="2" a="1"/>
  <c r="G85" i="2" s="1"/>
  <c r="G80" i="2" a="1"/>
  <c r="G80" i="2" s="1"/>
  <c r="G79" i="2" a="1"/>
  <c r="G79" i="2" s="1"/>
  <c r="G68" i="2" a="1"/>
  <c r="G68" i="2" s="1"/>
  <c r="G48" i="2" a="1"/>
  <c r="G48" i="2" s="1"/>
  <c r="G40" i="2" a="1"/>
  <c r="G40" i="2" s="1"/>
  <c r="G29" i="2" a="1"/>
  <c r="G29" i="2" s="1"/>
  <c r="G28" i="2" a="1"/>
  <c r="G28" i="2" s="1"/>
  <c r="G13" i="2" a="1"/>
  <c r="G13" i="2" s="1"/>
  <c r="G167" i="1" a="1"/>
  <c r="G167" i="1" s="1"/>
  <c r="G108" i="1" a="1"/>
  <c r="G108" i="1" s="1"/>
  <c r="G70" i="1" a="1"/>
  <c r="G70" i="1" s="1"/>
  <c r="D151" i="1" a="1"/>
  <c r="H151" i="1" s="1" a="1"/>
  <c r="H151" i="1" s="1"/>
  <c r="D121" i="1" a="1"/>
  <c r="H121" i="1" s="1" a="1"/>
  <c r="H121" i="1" s="1"/>
  <c r="D7" i="1" a="1"/>
  <c r="D7" i="1" s="1"/>
  <c r="H18" i="1" a="1"/>
  <c r="H18" i="1" s="1"/>
  <c r="H19" i="1" a="1"/>
  <c r="H19" i="1" s="1"/>
  <c r="D188" i="1" a="1"/>
  <c r="D188" i="1" s="1"/>
  <c r="D167" i="1" a="1"/>
  <c r="D167" i="1" s="1"/>
  <c r="D33" i="1" a="1"/>
  <c r="H33" i="1" s="1" a="1"/>
  <c r="H33" i="1" s="1"/>
  <c r="D43" i="1" a="1"/>
  <c r="D43" i="1" s="1"/>
  <c r="D70" i="1" a="1"/>
  <c r="D70" i="1" s="1"/>
  <c r="D58" i="1" a="1"/>
  <c r="H58" i="1" s="1" a="1"/>
  <c r="H58" i="1" s="1"/>
  <c r="D32" i="1" a="1"/>
  <c r="D170" i="1" a="1"/>
  <c r="D169" i="1" a="1"/>
  <c r="D168" i="1" a="1"/>
  <c r="D189" i="1" a="1"/>
  <c r="H189" i="1" s="1" a="1"/>
  <c r="H189" i="1" s="1"/>
  <c r="H188" i="1" a="1"/>
  <c r="H188" i="1" s="1"/>
  <c r="E46" i="2" a="1"/>
  <c r="E46" i="2" s="1"/>
  <c r="D85" i="1" a="1"/>
  <c r="H85" i="1" s="1" a="1"/>
  <c r="H85" i="1" s="1"/>
  <c r="D84" i="1" a="1"/>
  <c r="H84" i="1" s="1" a="1"/>
  <c r="H84" i="1" s="1"/>
  <c r="B8" i="2"/>
  <c r="E93" i="2" a="1"/>
  <c r="E93" i="2" s="1"/>
  <c r="E92" i="2" a="1"/>
  <c r="E92" i="2" s="1"/>
  <c r="E91" i="2" a="1"/>
  <c r="E91" i="2" s="1"/>
  <c r="E90" i="2" a="1"/>
  <c r="E90" i="2" s="1"/>
  <c r="E89" i="2" a="1"/>
  <c r="E89" i="2" s="1"/>
  <c r="E88" i="2" a="1"/>
  <c r="E88" i="2" s="1"/>
  <c r="D100" i="1" a="1"/>
  <c r="H100" i="1" s="1" a="1"/>
  <c r="H100" i="1" s="1"/>
  <c r="D186" i="1" a="1"/>
  <c r="H186" i="1" s="1" a="1"/>
  <c r="H186" i="1" s="1"/>
  <c r="E67" i="2" a="1"/>
  <c r="E67" i="2" s="1"/>
  <c r="E66" i="2" a="1"/>
  <c r="E66" i="2" s="1"/>
  <c r="E65" i="2" a="1"/>
  <c r="E65" i="2" s="1"/>
  <c r="E64" i="2" a="1"/>
  <c r="E64" i="2" s="1"/>
  <c r="E78" i="2" a="1"/>
  <c r="E78" i="2" s="1"/>
  <c r="E77" i="2" a="1"/>
  <c r="E77" i="2" s="1"/>
  <c r="E76" i="2" a="1"/>
  <c r="E76" i="2" s="1"/>
  <c r="E75" i="2" a="1"/>
  <c r="E75" i="2" s="1"/>
  <c r="E74" i="2" a="1"/>
  <c r="E74" i="2" s="1"/>
  <c r="E73" i="2" a="1"/>
  <c r="E73" i="2" s="1"/>
  <c r="E72" i="2" a="1"/>
  <c r="E72" i="2" s="1"/>
  <c r="E71" i="2" a="1"/>
  <c r="E71" i="2" s="1"/>
  <c r="E27" i="2" a="1"/>
  <c r="E27" i="2" s="1"/>
  <c r="E26" i="2" a="1"/>
  <c r="E26" i="2" s="1"/>
  <c r="E25" i="2" a="1"/>
  <c r="E25" i="2" s="1"/>
  <c r="E24" i="2" a="1"/>
  <c r="E24" i="2" s="1"/>
  <c r="E23" i="2" a="1"/>
  <c r="E23" i="2" s="1"/>
  <c r="E22" i="2" a="1"/>
  <c r="E22" i="2" s="1"/>
  <c r="E21" i="2" a="1"/>
  <c r="E21" i="2" s="1"/>
  <c r="E20" i="2" a="1"/>
  <c r="E20" i="2" s="1"/>
  <c r="E19" i="2" a="1"/>
  <c r="E19" i="2" s="1"/>
  <c r="E18" i="2" a="1"/>
  <c r="E18" i="2" s="1"/>
  <c r="E17" i="2" a="1"/>
  <c r="E17" i="2" s="1"/>
  <c r="E16" i="2" a="1"/>
  <c r="E16" i="2" s="1"/>
  <c r="E12" i="2" a="1"/>
  <c r="E12" i="2" s="1"/>
  <c r="E11" i="2" a="1"/>
  <c r="E11" i="2" s="1"/>
  <c r="E10" i="2" a="1"/>
  <c r="E10" i="2" s="1"/>
  <c r="E9" i="2" a="1"/>
  <c r="E9" i="2" s="1"/>
  <c r="E8" i="2" a="1"/>
  <c r="E8" i="2" s="1"/>
  <c r="E113" i="2" a="1"/>
  <c r="E113" i="2" s="1"/>
  <c r="E112" i="2" a="1"/>
  <c r="E112" i="2" s="1"/>
  <c r="E111" i="2" a="1"/>
  <c r="E111" i="2" s="1"/>
  <c r="E110" i="2" a="1"/>
  <c r="E110" i="2" s="1"/>
  <c r="E109" i="2" a="1"/>
  <c r="E109" i="2" s="1"/>
  <c r="E39" i="2" a="1"/>
  <c r="E39" i="2" s="1"/>
  <c r="E38" i="2" a="1"/>
  <c r="E38" i="2" s="1"/>
  <c r="E37" i="2" a="1"/>
  <c r="E37" i="2" s="1"/>
  <c r="E36" i="2" a="1"/>
  <c r="E36" i="2" s="1"/>
  <c r="E45" i="2" a="1"/>
  <c r="E45" i="2" s="1"/>
  <c r="E35" i="2" a="1"/>
  <c r="E35" i="2" s="1"/>
  <c r="E34" i="2" a="1"/>
  <c r="E34" i="2" s="1"/>
  <c r="E33" i="2" a="1"/>
  <c r="E33" i="2" s="1"/>
  <c r="E32" i="2" a="1"/>
  <c r="E32" i="2" s="1"/>
  <c r="E44" i="2" a="1"/>
  <c r="E44" i="2" s="1"/>
  <c r="E43" i="2" a="1"/>
  <c r="E43" i="2" s="1"/>
  <c r="E104" i="2" a="1"/>
  <c r="E104" i="2" s="1"/>
  <c r="E103" i="2" a="1"/>
  <c r="E103" i="2" s="1"/>
  <c r="E102" i="2" a="1"/>
  <c r="E102" i="2" s="1"/>
  <c r="E101" i="2" a="1"/>
  <c r="E101" i="2" s="1"/>
  <c r="E100" i="2" a="1"/>
  <c r="E100" i="2" s="1"/>
  <c r="E99" i="2" a="1"/>
  <c r="E99" i="2" s="1"/>
  <c r="E98" i="2" a="1"/>
  <c r="E98" i="2" s="1"/>
  <c r="H17" i="1" a="1"/>
  <c r="H17" i="1" s="1"/>
  <c r="H8" i="1" a="1"/>
  <c r="H8" i="1" s="1"/>
  <c r="H9" i="1" a="1"/>
  <c r="H9" i="1" s="1"/>
  <c r="H10" i="1" a="1"/>
  <c r="H10" i="1" s="1"/>
  <c r="H11" i="1" a="1"/>
  <c r="H11" i="1" s="1"/>
  <c r="H16" i="1" a="1"/>
  <c r="H16" i="1" s="1"/>
  <c r="H15" i="1" a="1"/>
  <c r="H15" i="1" s="1"/>
  <c r="D51" i="1" a="1"/>
  <c r="H51" i="1" s="1" a="1"/>
  <c r="H51" i="1" s="1"/>
  <c r="D10" i="1" a="1"/>
  <c r="D10" i="1" s="1"/>
  <c r="D9" i="1" a="1"/>
  <c r="D9" i="1" s="1"/>
  <c r="D88" i="1" a="1"/>
  <c r="H88" i="1" s="1" a="1"/>
  <c r="H88" i="1" s="1"/>
  <c r="D88" i="1"/>
  <c r="D150" i="1" a="1"/>
  <c r="H150" i="1" s="1" a="1"/>
  <c r="H150" i="1" s="1"/>
  <c r="D158" i="1" a="1"/>
  <c r="H158" i="1" s="1" a="1"/>
  <c r="H158" i="1" s="1"/>
  <c r="D120" i="1" a="1"/>
  <c r="H120" i="1" s="1" a="1"/>
  <c r="H120" i="1" s="1"/>
  <c r="D157" i="1" a="1"/>
  <c r="H157" i="1" s="1" a="1"/>
  <c r="H157" i="1" s="1"/>
  <c r="D198" i="1" a="1"/>
  <c r="H198" i="1" s="1" a="1"/>
  <c r="H198" i="1" s="1"/>
  <c r="D99" i="1" a="1"/>
  <c r="H99" i="1" s="1" a="1"/>
  <c r="H99" i="1" s="1"/>
  <c r="D156" i="1" a="1"/>
  <c r="H156" i="1" s="1" a="1"/>
  <c r="H156" i="1" s="1"/>
  <c r="D207" i="1" a="1"/>
  <c r="H207" i="1" s="1" a="1"/>
  <c r="H207" i="1" s="1"/>
  <c r="D206" i="1" a="1"/>
  <c r="H206" i="1" s="1" a="1"/>
  <c r="H206" i="1" s="1"/>
  <c r="D205" i="1" a="1"/>
  <c r="H205" i="1" s="1" a="1"/>
  <c r="H205" i="1" s="1"/>
  <c r="D49" i="1" a="1"/>
  <c r="H49" i="1" s="1" a="1"/>
  <c r="H49" i="1" s="1"/>
  <c r="D135" i="1" a="1"/>
  <c r="H135" i="1" s="1" a="1"/>
  <c r="H135" i="1" s="1"/>
  <c r="E84" i="2" a="1"/>
  <c r="E84" i="2" s="1"/>
  <c r="E83" i="2" a="1"/>
  <c r="E83" i="2" s="1"/>
  <c r="E120" i="2" a="1"/>
  <c r="E120" i="2" s="1"/>
  <c r="E119" i="2" a="1"/>
  <c r="E119" i="2" s="1"/>
  <c r="E118" i="2" a="1"/>
  <c r="E118" i="2" s="1"/>
  <c r="E117" i="2" a="1"/>
  <c r="E117" i="2" s="1"/>
  <c r="D16" i="1" a="1"/>
  <c r="D16" i="1" s="1"/>
  <c r="D18" i="1" a="1"/>
  <c r="D18" i="1" s="1"/>
  <c r="D17" i="1" a="1"/>
  <c r="D17" i="1" s="1"/>
  <c r="D28" i="1" a="1"/>
  <c r="H28" i="1" s="1" a="1"/>
  <c r="H28" i="1" s="1"/>
  <c r="D65" i="1" a="1"/>
  <c r="H65" i="1" s="1" a="1"/>
  <c r="H65" i="1" s="1"/>
  <c r="D50" i="1" a="1"/>
  <c r="D64" i="1" a="1"/>
  <c r="H64" i="1" s="1" a="1"/>
  <c r="H64" i="1" s="1"/>
  <c r="D63" i="1" a="1"/>
  <c r="H63" i="1" s="1" a="1"/>
  <c r="H63" i="1" s="1"/>
  <c r="D155" i="1" a="1"/>
  <c r="D149" i="1" a="1"/>
  <c r="D148" i="1" a="1"/>
  <c r="D134" i="1" a="1"/>
  <c r="D133" i="1" a="1"/>
  <c r="D31" i="1" a="1"/>
  <c r="D30" i="1" a="1"/>
  <c r="D29" i="1" a="1"/>
  <c r="D27" i="1" a="1"/>
  <c r="D26" i="1" a="1"/>
  <c r="D79" i="1" a="1"/>
  <c r="D80" i="1" a="1"/>
  <c r="D78" i="1" a="1"/>
  <c r="D77" i="1" a="1"/>
  <c r="D119" i="1" a="1"/>
  <c r="D118" i="1" a="1"/>
  <c r="D117" i="1" a="1"/>
  <c r="D116" i="1" a="1"/>
  <c r="D98" i="1" a="1"/>
  <c r="D48" i="1" a="1"/>
  <c r="D46" i="1" a="1"/>
  <c r="D45" i="1" a="1"/>
  <c r="D42" i="1" a="1"/>
  <c r="D44" i="1" a="1"/>
  <c r="D73" i="1" a="1"/>
  <c r="H73" i="1" s="1" a="1"/>
  <c r="H73" i="1" s="1"/>
  <c r="D72" i="1" a="1"/>
  <c r="H72" i="1" s="1" a="1"/>
  <c r="H72" i="1" s="1"/>
  <c r="D71" i="1" a="1"/>
  <c r="H71" i="1" s="1" a="1"/>
  <c r="H71" i="1" s="1"/>
  <c r="D129" i="1" a="1"/>
  <c r="D128" i="1" a="1"/>
  <c r="D127" i="1" a="1"/>
  <c r="D126" i="1" a="1"/>
  <c r="D90" i="1" a="1"/>
  <c r="D91" i="1" a="1"/>
  <c r="D109" i="1" a="1"/>
  <c r="D109" i="1" s="1"/>
  <c r="B109" i="2" a="1"/>
  <c r="B109" i="2" s="1"/>
  <c r="B98" i="2" a="1"/>
  <c r="B98" i="2" s="1"/>
  <c r="D59" i="1" a="1"/>
  <c r="D57" i="1" a="1"/>
  <c r="H57" i="1" s="1" a="1"/>
  <c r="H57" i="1" s="1"/>
  <c r="D56" i="1" a="1"/>
  <c r="D55" i="1" a="1"/>
  <c r="B88" i="2" a="1"/>
  <c r="B88" i="2" s="1"/>
  <c r="D201" i="1" a="1"/>
  <c r="D201" i="1" s="1"/>
  <c r="D197" i="1" a="1"/>
  <c r="D197" i="1" s="1"/>
  <c r="D196" i="1" a="1"/>
  <c r="D196" i="1" s="1"/>
  <c r="D195" i="1" a="1"/>
  <c r="D195" i="1" s="1"/>
  <c r="D194" i="1" a="1"/>
  <c r="D194" i="1" s="1"/>
  <c r="D166" i="1" a="1"/>
  <c r="D166" i="1" s="1"/>
  <c r="D165" i="1" a="1"/>
  <c r="D165" i="1" s="1"/>
  <c r="D164" i="1" a="1"/>
  <c r="D164" i="1" s="1"/>
  <c r="D163" i="1" a="1"/>
  <c r="D163" i="1" s="1"/>
  <c r="D162" i="1" a="1"/>
  <c r="D162" i="1" s="1"/>
  <c r="B64" i="2"/>
  <c r="D187" i="1" a="1"/>
  <c r="D187" i="1" s="1"/>
  <c r="D185" i="1" a="1"/>
  <c r="D185" i="1" s="1"/>
  <c r="D184" i="1" a="1"/>
  <c r="D184" i="1" s="1"/>
  <c r="D183" i="1" a="1"/>
  <c r="D183" i="1" s="1"/>
  <c r="D92" i="1" a="1"/>
  <c r="D89" i="1" a="1"/>
  <c r="D87" i="1" a="1"/>
  <c r="D86" i="1" a="1"/>
  <c r="D179" i="1" a="1"/>
  <c r="D179" i="1" s="1"/>
  <c r="D178" i="1" a="1"/>
  <c r="D178" i="1" s="1"/>
  <c r="D177" i="1" a="1"/>
  <c r="D177" i="1" s="1"/>
  <c r="D176" i="1" a="1"/>
  <c r="D176" i="1" s="1"/>
  <c r="D175" i="1" a="1"/>
  <c r="D175" i="1" s="1"/>
  <c r="D174" i="1" a="1"/>
  <c r="D174" i="1" s="1"/>
  <c r="L20" i="2" a="1"/>
  <c r="L78" i="2" a="1"/>
  <c r="L54" i="2" a="1"/>
  <c r="L59" i="2" a="1"/>
  <c r="L83" i="2" a="1"/>
  <c r="L60" i="2" a="1"/>
  <c r="L60" i="2" l="1"/>
  <c r="D47" i="1"/>
  <c r="H47" i="1" a="1"/>
  <c r="H47" i="1" s="1"/>
  <c r="K204" i="1"/>
  <c r="L204" i="1" s="1"/>
  <c r="K62" i="1"/>
  <c r="L62" i="1" s="1"/>
  <c r="K14" i="1"/>
  <c r="K6" i="1"/>
  <c r="L6" i="1" s="1"/>
  <c r="D111" i="1"/>
  <c r="D28" i="1"/>
  <c r="D189" i="1"/>
  <c r="D99" i="1"/>
  <c r="D186" i="1"/>
  <c r="D121" i="1"/>
  <c r="D207" i="1"/>
  <c r="D35" i="1"/>
  <c r="H43" i="1" a="1"/>
  <c r="H43" i="1" s="1"/>
  <c r="D156" i="1"/>
  <c r="D158" i="1"/>
  <c r="D51" i="1"/>
  <c r="D58" i="1"/>
  <c r="D33" i="1"/>
  <c r="D151" i="1"/>
  <c r="D110" i="1"/>
  <c r="D34" i="1"/>
  <c r="D103" i="1"/>
  <c r="D199" i="1"/>
  <c r="D112" i="1"/>
  <c r="D102" i="1"/>
  <c r="D36" i="1"/>
  <c r="H108" i="1" a="1"/>
  <c r="H108" i="1" s="1"/>
  <c r="H167" i="1" a="1"/>
  <c r="H167" i="1" s="1"/>
  <c r="D157" i="1"/>
  <c r="D84" i="1"/>
  <c r="D101" i="1"/>
  <c r="D190" i="1"/>
  <c r="D200" i="1"/>
  <c r="L54" i="2"/>
  <c r="L59" i="2"/>
  <c r="D205" i="1"/>
  <c r="D120" i="1"/>
  <c r="E3" i="7"/>
  <c r="I111" i="7"/>
  <c r="I113" i="7" s="1"/>
  <c r="I109" i="7"/>
  <c r="I108" i="7"/>
  <c r="I107" i="7"/>
  <c r="I106" i="7"/>
  <c r="H70" i="1" a="1"/>
  <c r="H70" i="1" s="1"/>
  <c r="K69" i="1" s="1"/>
  <c r="L69" i="1" s="1"/>
  <c r="D55" i="1"/>
  <c r="H55" i="1" a="1"/>
  <c r="H55" i="1" s="1"/>
  <c r="D56" i="1"/>
  <c r="H56" i="1" a="1"/>
  <c r="H56" i="1" s="1"/>
  <c r="D59" i="1"/>
  <c r="H59" i="1" a="1"/>
  <c r="H59" i="1" s="1"/>
  <c r="D168" i="1"/>
  <c r="H168" i="1" a="1"/>
  <c r="H168" i="1" s="1"/>
  <c r="D169" i="1"/>
  <c r="H169" i="1" a="1"/>
  <c r="H169" i="1" s="1"/>
  <c r="D170" i="1"/>
  <c r="H170" i="1" a="1"/>
  <c r="H170" i="1" s="1"/>
  <c r="D32" i="1"/>
  <c r="H32" i="1" a="1"/>
  <c r="H32" i="1" s="1"/>
  <c r="D65" i="1"/>
  <c r="D49" i="1"/>
  <c r="D100" i="1"/>
  <c r="D135" i="1"/>
  <c r="D206" i="1"/>
  <c r="D198" i="1"/>
  <c r="D150" i="1"/>
  <c r="D85" i="1"/>
  <c r="L20" i="2"/>
  <c r="L83" i="2"/>
  <c r="L78" i="2"/>
  <c r="D86" i="1"/>
  <c r="H86" i="1" a="1"/>
  <c r="H86" i="1" s="1"/>
  <c r="D87" i="1"/>
  <c r="H87" i="1" a="1"/>
  <c r="H87" i="1" s="1"/>
  <c r="D89" i="1"/>
  <c r="H89" i="1" a="1"/>
  <c r="H89" i="1" s="1"/>
  <c r="D92" i="1"/>
  <c r="H92" i="1" a="1"/>
  <c r="H92" i="1" s="1"/>
  <c r="D57" i="1"/>
  <c r="D91" i="1"/>
  <c r="H91" i="1" a="1"/>
  <c r="H91" i="1" s="1"/>
  <c r="D90" i="1"/>
  <c r="H90" i="1" a="1"/>
  <c r="H90" i="1" s="1"/>
  <c r="D71" i="1"/>
  <c r="D72" i="1"/>
  <c r="D73" i="1"/>
  <c r="D42" i="1"/>
  <c r="H42" i="1" a="1"/>
  <c r="H42" i="1" s="1"/>
  <c r="D45" i="1"/>
  <c r="H45" i="1" a="1"/>
  <c r="H45" i="1" s="1"/>
  <c r="D46" i="1"/>
  <c r="H46" i="1" a="1"/>
  <c r="H46" i="1" s="1"/>
  <c r="D48" i="1"/>
  <c r="H48" i="1" a="1"/>
  <c r="H48" i="1" s="1"/>
  <c r="D98" i="1"/>
  <c r="H98" i="1" a="1"/>
  <c r="H98" i="1" s="1"/>
  <c r="D116" i="1"/>
  <c r="H116" i="1" a="1"/>
  <c r="H116" i="1" s="1"/>
  <c r="D117" i="1"/>
  <c r="H117" i="1" a="1"/>
  <c r="H117" i="1" s="1"/>
  <c r="D118" i="1"/>
  <c r="H118" i="1" a="1"/>
  <c r="H118" i="1" s="1"/>
  <c r="D119" i="1"/>
  <c r="H119" i="1" a="1"/>
  <c r="H119" i="1" s="1"/>
  <c r="D77" i="1"/>
  <c r="H77" i="1" a="1"/>
  <c r="H77" i="1" s="1"/>
  <c r="D78" i="1"/>
  <c r="H78" i="1" a="1"/>
  <c r="H78" i="1" s="1"/>
  <c r="D80" i="1"/>
  <c r="H80" i="1" a="1"/>
  <c r="H80" i="1" s="1"/>
  <c r="D79" i="1"/>
  <c r="H79" i="1" a="1"/>
  <c r="H79" i="1" s="1"/>
  <c r="D26" i="1"/>
  <c r="H26" i="1" a="1"/>
  <c r="H26" i="1" s="1"/>
  <c r="D27" i="1"/>
  <c r="H27" i="1" a="1"/>
  <c r="H27" i="1" s="1"/>
  <c r="D29" i="1"/>
  <c r="H29" i="1" a="1"/>
  <c r="H29" i="1" s="1"/>
  <c r="D30" i="1"/>
  <c r="H30" i="1" a="1"/>
  <c r="H30" i="1" s="1"/>
  <c r="D31" i="1"/>
  <c r="H31" i="1" a="1"/>
  <c r="H31" i="1" s="1"/>
  <c r="D148" i="1"/>
  <c r="H148" i="1" a="1"/>
  <c r="H148" i="1" s="1"/>
  <c r="D149" i="1"/>
  <c r="H149" i="1" a="1"/>
  <c r="H149" i="1" s="1"/>
  <c r="D155" i="1"/>
  <c r="H155" i="1" a="1"/>
  <c r="H155" i="1" s="1"/>
  <c r="K154" i="1" s="1"/>
  <c r="L154" i="1" s="1"/>
  <c r="D64" i="1"/>
  <c r="D63" i="1"/>
  <c r="D50" i="1"/>
  <c r="H50" i="1" a="1"/>
  <c r="H50" i="1" s="1"/>
  <c r="D44" i="1"/>
  <c r="H44" i="1" a="1"/>
  <c r="H44" i="1" s="1"/>
  <c r="D134" i="1"/>
  <c r="H134" i="1" a="1"/>
  <c r="H134" i="1" s="1"/>
  <c r="D133" i="1"/>
  <c r="H133" i="1" a="1"/>
  <c r="H133" i="1" s="1"/>
  <c r="D129" i="1"/>
  <c r="H129" i="1" a="1"/>
  <c r="H129" i="1" s="1"/>
  <c r="D128" i="1"/>
  <c r="H128" i="1" a="1"/>
  <c r="H128" i="1" s="1"/>
  <c r="D127" i="1"/>
  <c r="H127" i="1" a="1"/>
  <c r="H127" i="1" s="1"/>
  <c r="D126" i="1"/>
  <c r="H126" i="1" a="1"/>
  <c r="H126" i="1" s="1"/>
  <c r="H175" i="1" a="1"/>
  <c r="H175" i="1" s="1"/>
  <c r="H187" i="1" a="1"/>
  <c r="H187" i="1" s="1"/>
  <c r="H197" i="1" a="1"/>
  <c r="H197" i="1" s="1"/>
  <c r="H176" i="1" a="1"/>
  <c r="H176" i="1" s="1"/>
  <c r="H179" i="1" a="1"/>
  <c r="H179" i="1" s="1"/>
  <c r="H183" i="1" a="1"/>
  <c r="H183" i="1" s="1"/>
  <c r="K182" i="1" s="1"/>
  <c r="H162" i="1" a="1"/>
  <c r="H162" i="1" s="1"/>
  <c r="H165" i="1" a="1"/>
  <c r="H165" i="1" s="1"/>
  <c r="H194" i="1" a="1"/>
  <c r="H194" i="1" s="1"/>
  <c r="H201" i="1" a="1"/>
  <c r="H201" i="1" s="1"/>
  <c r="H177" i="1" a="1"/>
  <c r="H177" i="1" s="1"/>
  <c r="H184" i="1" a="1"/>
  <c r="H184" i="1" s="1"/>
  <c r="H163" i="1" a="1"/>
  <c r="H163" i="1" s="1"/>
  <c r="H166" i="1" a="1"/>
  <c r="H166" i="1" s="1"/>
  <c r="H195" i="1" a="1"/>
  <c r="H195" i="1" s="1"/>
  <c r="H174" i="1" a="1"/>
  <c r="H174" i="1" s="1"/>
  <c r="H178" i="1" a="1"/>
  <c r="H178" i="1" s="1"/>
  <c r="H185" i="1" a="1"/>
  <c r="H185" i="1" s="1"/>
  <c r="H164" i="1" a="1"/>
  <c r="H164" i="1" s="1"/>
  <c r="H196" i="1" a="1"/>
  <c r="H196" i="1" s="1"/>
  <c r="H109" i="1" a="1"/>
  <c r="H109" i="1" s="1"/>
  <c r="L93" i="2" a="1"/>
  <c r="L101" i="2" a="1"/>
  <c r="L25" i="2" a="1"/>
  <c r="L73" i="2" a="1"/>
  <c r="L76" i="2" a="1"/>
  <c r="L26" i="2" a="1"/>
  <c r="L74" i="2" a="1"/>
  <c r="L32" i="2" a="1"/>
  <c r="L119" i="2" a="1"/>
  <c r="L120" i="2" a="1"/>
  <c r="L37" i="2" a="1"/>
  <c r="L102" i="2" a="1"/>
  <c r="L17" i="2" a="1"/>
  <c r="L39" i="2" a="1"/>
  <c r="L71" i="2" a="1"/>
  <c r="L53" i="2" a="1"/>
  <c r="L47" i="2" a="1"/>
  <c r="L19" i="2" a="1"/>
  <c r="L23" i="2" a="1"/>
  <c r="L38" i="2" a="1"/>
  <c r="L117" i="2" a="1"/>
  <c r="L24" i="2" a="1"/>
  <c r="L44" i="2" a="1"/>
  <c r="L111" i="2" a="1"/>
  <c r="L57" i="2" a="1"/>
  <c r="L46" i="2" a="1"/>
  <c r="L43" i="2" a="1"/>
  <c r="L104" i="2" a="1"/>
  <c r="L66" i="2" a="1"/>
  <c r="L92" i="2" a="1"/>
  <c r="L18" i="2" a="1"/>
  <c r="L100" i="2" a="1"/>
  <c r="L75" i="2" a="1"/>
  <c r="L109" i="2" a="1"/>
  <c r="L91" i="2" a="1"/>
  <c r="L77" i="2" a="1"/>
  <c r="L118" i="2" a="1"/>
  <c r="L22" i="2" a="1"/>
  <c r="L67" i="2" a="1"/>
  <c r="L88" i="2" a="1"/>
  <c r="L103" i="2" a="1"/>
  <c r="L110" i="2" a="1"/>
  <c r="L99" i="2" a="1"/>
  <c r="L51" i="2" a="1"/>
  <c r="L52" i="2" a="1"/>
  <c r="L58" i="2" a="1"/>
  <c r="L45" i="2" a="1"/>
  <c r="L65" i="2" a="1"/>
  <c r="L89" i="2" a="1"/>
  <c r="L34" i="2" a="1"/>
  <c r="L112" i="2" a="1"/>
  <c r="K25" i="1" l="1"/>
  <c r="K193" i="1"/>
  <c r="L193" i="1" s="1"/>
  <c r="K173" i="1"/>
  <c r="L173" i="1" s="1"/>
  <c r="K161" i="1"/>
  <c r="L161" i="1" s="1"/>
  <c r="K147" i="1"/>
  <c r="L147" i="1" s="1"/>
  <c r="K115" i="1"/>
  <c r="L115" i="1" s="1"/>
  <c r="K76" i="1"/>
  <c r="L76" i="1" s="1"/>
  <c r="K125" i="1"/>
  <c r="L125" i="1" s="1"/>
  <c r="K132" i="1"/>
  <c r="L132" i="1" s="1"/>
  <c r="L45" i="2"/>
  <c r="L44" i="2"/>
  <c r="L47" i="2"/>
  <c r="L58" i="2"/>
  <c r="L51" i="2"/>
  <c r="L46" i="2"/>
  <c r="L57" i="2"/>
  <c r="L37" i="2"/>
  <c r="L67" i="2"/>
  <c r="L43" i="2"/>
  <c r="L52" i="2"/>
  <c r="L53" i="2"/>
  <c r="L120" i="2"/>
  <c r="L119" i="2"/>
  <c r="L117" i="2"/>
  <c r="L118" i="2"/>
  <c r="L18" i="2"/>
  <c r="L25" i="2"/>
  <c r="L17" i="2"/>
  <c r="L93" i="2"/>
  <c r="L34" i="2"/>
  <c r="L77" i="2"/>
  <c r="L22" i="2"/>
  <c r="L38" i="2"/>
  <c r="L102" i="2"/>
  <c r="L74" i="2"/>
  <c r="L91" i="2"/>
  <c r="L88" i="2"/>
  <c r="L92" i="2"/>
  <c r="L112" i="2"/>
  <c r="L65" i="2"/>
  <c r="L23" i="2"/>
  <c r="L101" i="2"/>
  <c r="L75" i="2"/>
  <c r="L111" i="2"/>
  <c r="L104" i="2"/>
  <c r="L110" i="2"/>
  <c r="L71" i="2"/>
  <c r="L24" i="2"/>
  <c r="L19" i="2"/>
  <c r="L39" i="2"/>
  <c r="L109" i="2"/>
  <c r="L66" i="2"/>
  <c r="L26" i="2"/>
  <c r="L73" i="2"/>
  <c r="L89" i="2"/>
  <c r="L76" i="2"/>
  <c r="L99" i="2"/>
  <c r="L100" i="2"/>
  <c r="L32" i="2"/>
  <c r="L103" i="2"/>
  <c r="L182" i="1"/>
  <c r="K54" i="1"/>
  <c r="L54" i="1" s="1"/>
  <c r="K107" i="1"/>
  <c r="L107" i="1" s="1"/>
  <c r="K41" i="1"/>
  <c r="L41" i="1" s="1"/>
  <c r="K83" i="1"/>
  <c r="L83" i="1" s="1"/>
  <c r="L33" i="2" a="1"/>
  <c r="L113" i="2" a="1"/>
  <c r="L21" i="2" a="1"/>
  <c r="L72" i="2" a="1"/>
  <c r="L90" i="2" a="1"/>
  <c r="L35" i="2" a="1"/>
  <c r="L84" i="2" a="1"/>
  <c r="L16" i="2" a="1"/>
  <c r="L64" i="2" a="1"/>
  <c r="L98" i="2" a="1"/>
  <c r="L27" i="2" a="1"/>
  <c r="N56" i="2" l="1"/>
  <c r="O56" i="2" s="1"/>
  <c r="N42" i="2"/>
  <c r="O42" i="2" s="1"/>
  <c r="N116" i="2"/>
  <c r="O116" i="2" s="1"/>
  <c r="N50" i="2"/>
  <c r="O50" i="2" s="1"/>
  <c r="L25" i="1"/>
  <c r="L21" i="2"/>
  <c r="L35" i="2"/>
  <c r="L27" i="2"/>
  <c r="L98" i="2"/>
  <c r="L113" i="2"/>
  <c r="N108" i="2" s="1"/>
  <c r="O108" i="2" s="1"/>
  <c r="L84" i="2"/>
  <c r="N82" i="2" s="1"/>
  <c r="O82" i="2" s="1"/>
  <c r="L64" i="2"/>
  <c r="N63" i="2" s="1"/>
  <c r="O63" i="2" s="1"/>
  <c r="L16" i="2"/>
  <c r="L90" i="2"/>
  <c r="N87" i="2" s="1"/>
  <c r="O87" i="2" s="1"/>
  <c r="L33" i="2"/>
  <c r="L72" i="2"/>
  <c r="N70" i="2" s="1"/>
  <c r="O70" i="2" s="1"/>
  <c r="D97" i="1" a="1"/>
  <c r="D96" i="1" a="1"/>
  <c r="D15" i="1" a="1"/>
  <c r="D11" i="1" a="1"/>
  <c r="D8" i="1" a="1"/>
  <c r="N15" i="2" l="1"/>
  <c r="O15" i="2" s="1"/>
  <c r="N97" i="2"/>
  <c r="O97" i="2" s="1"/>
  <c r="D11" i="1"/>
  <c r="D15" i="1"/>
  <c r="D96" i="1"/>
  <c r="H96" i="1" a="1"/>
  <c r="H96" i="1" s="1"/>
  <c r="D8" i="1"/>
  <c r="D97" i="1"/>
  <c r="H97" i="1" a="1"/>
  <c r="H97" i="1" s="1"/>
  <c r="D143" i="1" a="1"/>
  <c r="H143" i="1" s="1" a="1"/>
  <c r="H143" i="1" s="1"/>
  <c r="D142" i="1" a="1"/>
  <c r="H142" i="1" s="1" a="1"/>
  <c r="H142" i="1" s="1"/>
  <c r="D141" i="1" a="1"/>
  <c r="H141" i="1" s="1" a="1"/>
  <c r="H141" i="1" s="1"/>
  <c r="D140" i="1" a="1"/>
  <c r="H140" i="1" s="1" a="1"/>
  <c r="H140" i="1" s="1"/>
  <c r="D139" i="1" a="1"/>
  <c r="H139" i="1" s="1" a="1"/>
  <c r="H139" i="1" s="1"/>
  <c r="L9" i="2" a="1"/>
  <c r="L12" i="2" a="1"/>
  <c r="L10" i="2" a="1"/>
  <c r="L36" i="2" a="1"/>
  <c r="L11" i="2" a="1"/>
  <c r="K95" i="1" l="1"/>
  <c r="L9" i="2"/>
  <c r="L11" i="2"/>
  <c r="L10" i="2"/>
  <c r="L12" i="2"/>
  <c r="L36" i="2"/>
  <c r="N31" i="2" s="1"/>
  <c r="O31" i="2" s="1"/>
  <c r="K138" i="1"/>
  <c r="L138" i="1" s="1"/>
  <c r="L14" i="1"/>
  <c r="D141" i="1"/>
  <c r="D142" i="1"/>
  <c r="D143" i="1"/>
  <c r="D139" i="1"/>
  <c r="D140" i="1"/>
  <c r="L8" i="2" a="1"/>
  <c r="F1" i="1" l="1"/>
  <c r="L95" i="1"/>
  <c r="L8" i="2"/>
  <c r="N7" i="2" s="1"/>
  <c r="O7" i="2"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<sst xmlns="http://schemas.openxmlformats.org/spreadsheetml/2006/main" count="991" uniqueCount="618">
  <si>
    <t>Skjema for oppfølging av felles sikkerhetskrav i kommunal sektor opp mot egen driftsorganisasjon</t>
  </si>
  <si>
    <t>Innledning</t>
  </si>
  <si>
    <t>Hovedformålet til kommunene er å levere gode kommunale tjenester</t>
  </si>
  <si>
    <t>For å levere tjenester er kommunene helt avhengig av teknologi og kompetanse for å styre og forvalte teknologien, for å levere tjenester, og for å kunne ivareta kommunal funksjonsdyktighet</t>
  </si>
  <si>
    <t>Innføring av ny teknologi øker mulighetene for kommunene, men hver ny teknologi øker også deres sårbarhet.</t>
  </si>
  <si>
    <t>Teknologisk sikkerhet, herunder personvern, er en forutsetning for trygg digitalisering, rettsikkerhet, demokratiutvikling og kommunens funksjonsevne</t>
  </si>
  <si>
    <t>Feiler teknologien så feiler også kommunens evne til å levere gode kommunale tjenester</t>
  </si>
  <si>
    <t>Dette regnearket inneholder et forsøk på å lage felles sikkerhetskrav og en metode som kan brukes for å følge opp at tjenestene som leveres er tilstrekkelig sikre og robuste</t>
  </si>
  <si>
    <t>Løsningen erstatter ikke på noen måte andre verktøy og veiledninger, som ofte går i mye mer detalj, men håpet er at den kan være et nyttig hjelpemiddel</t>
  </si>
  <si>
    <t>Husk at det kan være vanskelig å svare, siden det er enkle alternativer å velge mellom, mens virkeligheten er langt mer komplisert. Dette er delvis gjort med vilje, slik at det blir skaper diskusjon og refleksjon rundt hva situasjonen er i kommunen for sikkerhetsområdet. Svaret 'Delvis' kan ofte oversettes til "det er bra, men kan bli bedre". I praksis vil mange svar kunne havne på 'Delvis', spesielt for områder hvor det er vanskelig å ha full oversikt.</t>
  </si>
  <si>
    <t>Det å svare "Vet ikke" er også akseptabelt, siden dette viser at en faktisk ikke vet, noe som igjen vil være en pådriver til å avklare hva situasjonen er.</t>
  </si>
  <si>
    <t>Oppbygging av regnearket</t>
  </si>
  <si>
    <t>Regnearket er inndelt i tre skjemaer:</t>
  </si>
  <si>
    <t>Disse flikene kan settes i perspektiv med denne tegningen fra KS' Orden i eget hus:</t>
  </si>
  <si>
    <t xml:space="preserve">
Prosessen består av fem deler:
1. Kartlegge risiko: Identifisere hva som kan gå galt.
2. Vurdere risiko: Hvor galt kan det gå?
3. Dokumentere hvilke kontrolltiltak som er iverksatt, altså hva som er gjort for å unngå at det går galt.
4. Vurdere hvorvidt kontrolltiltakene i tilstrekkelig grad reduserer risiko til et akseptabelt nivå. Er det nok?
5. Oppfølging ved å endre eller etablere kontrolltiltak.</t>
  </si>
  <si>
    <t>"Hva kan gå galt", "Hvor galt kan det gå", og "Hva er gjort for å unngå at det går galt" fremgår av fliken Restrisiko.</t>
  </si>
  <si>
    <t>Om tiltakene er tilstrekkelige er prøvd illustrert ved automatisk fargelegging av tiltak og restrisiko, men her vil det være forskjeller mellom hvor høy risiko som aksepteres fra kommune til kommune.</t>
  </si>
  <si>
    <t>Bruk av skjemaene i praksis</t>
  </si>
  <si>
    <t>Begge skjemaene viser en skåre på toppen av skjemaet, tanken bak dette er at det skal være mulig å bruke det samme skjemaet flere ganger, slik at en kan sammenligne og si om situasjonen har bedret seg.</t>
  </si>
  <si>
    <t>Merk at noen tiltak gjentas flere ganger, siden disse tiltakene er viktige på flere områder. Et eksempel på dette er krav til dokumentasjon og oversikter over arkitektur. Et slikt tiltak er en forutsetning for godt og presist sikkerhetsarbeid:
1. Skape oversikt, og vise hvordan deler av infrastrukturen henger sammen, inkludert hvivlke komponenter som kommuniserer med hva og hvem
2. Underbygge beredskapsplaner ved å kartlegge kritiske tjenester som kan ha mange avhengigheter
3. Beskytte mot angrep ved å se hvilke komponenter som er eksponert mot hvem
4. Bedre mulighet for sikkerhetsrevisjoner ved at en vet hva som faktisk finnes</t>
  </si>
  <si>
    <t>Nyttige ressurser</t>
  </si>
  <si>
    <t>Orden i eget hus - kommunedirektørens internkontroll</t>
  </si>
  <si>
    <t>DFØ</t>
  </si>
  <si>
    <t>Nasjonalt senter for informasjonssikkerhet i kommunesektoren</t>
  </si>
  <si>
    <t>Digdirs arbeid med informasjonssikkerhet</t>
  </si>
  <si>
    <t xml:space="preserve">KS' Kommunedirektørens verktøykasse for personvern og informasjonssikkerhet </t>
  </si>
  <si>
    <t>KS' Orden i eget hus</t>
  </si>
  <si>
    <t>Lov om behandling av personopplysninger</t>
  </si>
  <si>
    <t>NSMs grunnprinsipper for sikkerhetsstyring</t>
  </si>
  <si>
    <t>Ny lov om digital sikkerhet</t>
  </si>
  <si>
    <t>NIS 2 direktivet</t>
  </si>
  <si>
    <t>Veileder fra Direktoratet for Sikkerhet og Beredskap (DSB)</t>
  </si>
  <si>
    <t>Eksempler på dataangrep</t>
  </si>
  <si>
    <t>Angrep mot vannsystem i Drammen</t>
  </si>
  <si>
    <t>Dataangrepet mot Østre Toten</t>
  </si>
  <si>
    <t>Angrep på flere forsvarskommuner i 2023</t>
  </si>
  <si>
    <t>Brann i kommunehuset i Gloppen</t>
  </si>
  <si>
    <t>Kolonne C inneholder en referanse til NSMs grunnprinsipper for IKT sikkerhet, se nsm.no</t>
  </si>
  <si>
    <t xml:space="preserve">    Oppfølging av felles sikkerhetskrav for kommunedirektør</t>
  </si>
  <si>
    <t>Oppfølging av lover og regler</t>
  </si>
  <si>
    <t xml:space="preserve">Internkontroll i kommunen, definert i kommuneloven § 25-1, er kommunedirektørens ansvar for å sikre at lover og forskrifter overholdes. Loven begrenser tilsynets omfang til om lovens minstekrav er oppfylt. Kommunedirektøren må både etablere tilstrekkelig kontroll og en prosess for å sikre denne kontrollen. Kommuneloven spesifiserer minimumskrav for internkontroll, men tillater kommuner å etablere strengere kontroll. 					</t>
  </si>
  <si>
    <t>Følger kommunen alle gjeldene lover og forskrifter for datasikkerhet og personvern?</t>
  </si>
  <si>
    <t>Velg alternativ:</t>
  </si>
  <si>
    <r>
      <rPr>
        <i/>
        <sz val="11"/>
        <color rgb="FF000000"/>
        <rFont val="Calibri"/>
        <family val="2"/>
        <scheme val="minor"/>
      </rPr>
      <t xml:space="preserve">Ja: </t>
    </r>
    <r>
      <rPr>
        <sz val="11"/>
        <color rgb="FF000000"/>
        <rFont val="Calibri"/>
        <family val="2"/>
        <scheme val="minor"/>
      </rPr>
      <t xml:space="preserve">Kommunen følger nasjonale og internasjonale lover og forskrifter som gjelder for IKT og datasikkerhet. Vi har god oversikt over alle lover og forskrifter som gjelder vår kommune, og arbeidet med oppfyllelse pågår kontinuerlig. 
</t>
    </r>
    <r>
      <rPr>
        <i/>
        <sz val="11"/>
        <color rgb="FF000000"/>
        <rFont val="Calibri"/>
        <family val="2"/>
        <scheme val="minor"/>
      </rPr>
      <t xml:space="preserve">
Delvis: </t>
    </r>
    <r>
      <rPr>
        <sz val="11"/>
        <color rgb="FF000000"/>
        <rFont val="Calibri"/>
        <family val="2"/>
        <scheme val="minor"/>
      </rPr>
      <t xml:space="preserve">Vi følger viktige nasjonale lover men har tidligere ikke avsatt ressurser til å følge dette opp på kontinuerlig basis. Kommunen jobber med å få dette til på sikt, og er på god vei.
</t>
    </r>
    <r>
      <rPr>
        <i/>
        <sz val="11"/>
        <color rgb="FF000000"/>
        <rFont val="Calibri"/>
        <family val="2"/>
        <scheme val="minor"/>
      </rPr>
      <t xml:space="preserve">
Nei: </t>
    </r>
    <r>
      <rPr>
        <sz val="11"/>
        <color rgb="FF000000"/>
        <rFont val="Calibri"/>
        <family val="2"/>
        <scheme val="minor"/>
      </rPr>
      <t>Kommunen har ikke oversikt over alle nasjonale og internasjonale lover og forskrifter de skal følge. Vi har heller ikke satt i gang prosessen med å få dette på plass.</t>
    </r>
  </si>
  <si>
    <t xml:space="preserve">Er bruk av alle våre IKT-systemer i samsvar med disse lovene og forskriftene? </t>
  </si>
  <si>
    <r>
      <t xml:space="preserve">Det å sikre at IKT systemene er i samsvar med lover og forskrifter for datasikkerhet og personvern kan være krevende. Det forutsetter flere faktorer:
1. At kommunen har oversikt over alle sine IKT-systemer.
2. At noen i kommunen har oversikt over nasjonale og internasjonale lover og forskrifter for datasikkerhet og personvern, og forstår hvordan man sikrer at disse overholdes både juridisk og teknisk. Dette inkluderer å vite hvilke lover som gjelder for hvilke sektorer og tjenester.
</t>
    </r>
    <r>
      <rPr>
        <b/>
        <sz val="11"/>
        <color rgb="FF000000"/>
        <rFont val="Calibri"/>
        <family val="2"/>
        <scheme val="minor"/>
      </rPr>
      <t>Motivasjon:</t>
    </r>
    <r>
      <rPr>
        <sz val="11"/>
        <color rgb="FF000000"/>
        <rFont val="Calibri"/>
        <family val="2"/>
        <scheme val="minor"/>
      </rPr>
      <t xml:space="preserve"> Det hjelper lite hvis kommunen har oversikt og god kjennskap til nasjonale og internasjonale lover og forskrifter dersom de ikke følges i praksis. Det er viktig at IKT-systemene ikke i praksis bryter lover og forskrifter uten at det er kjent i kommunen. Ett eksempel er at Lov om digital sikkerhet også stiller krav til alle som tilbyr samfunnsviktige tjenester, som vannforsyning.</t>
    </r>
  </si>
  <si>
    <t>1.1</t>
  </si>
  <si>
    <r>
      <rPr>
        <i/>
        <sz val="11"/>
        <color rgb="FF000000"/>
        <rFont val="Calibri"/>
        <family val="2"/>
        <scheme val="minor"/>
      </rPr>
      <t xml:space="preserve">Ja: </t>
    </r>
    <r>
      <rPr>
        <sz val="11"/>
        <color rgb="FF000000"/>
        <rFont val="Calibri"/>
        <family val="2"/>
        <scheme val="minor"/>
      </rPr>
      <t xml:space="preserve">Alle våre IKT-systemer er i samsvar med nasjonale og internasjonale lover og forskrifter som gjelder for datasikkerhet og personvern (Personopplysningsloven,  eForvaltningsforskriften, ehelse Normen, sikkerhetsloven
og Lov om digital sikkerhet). Samsvaret mellom våre IKT-systemer og disse lover og forskrifter blir sjekket og kontrollert jevnlig.
</t>
    </r>
    <r>
      <rPr>
        <i/>
        <sz val="11"/>
        <color rgb="FF000000"/>
        <rFont val="Calibri"/>
        <family val="2"/>
        <scheme val="minor"/>
      </rPr>
      <t xml:space="preserve">Delvis: </t>
    </r>
    <r>
      <rPr>
        <sz val="11"/>
        <color rgb="FF000000"/>
        <rFont val="Calibri"/>
        <family val="2"/>
        <scheme val="minor"/>
      </rPr>
      <t xml:space="preserve">Noen viktige systemer i kommunen følger alle lover og forskrifter, men ikke alle. Det er ikke avsatt tilstrekkelige ressurser til å følge opp overenstemmelse av lover og forskrifter.
</t>
    </r>
    <r>
      <rPr>
        <i/>
        <sz val="11"/>
        <color rgb="FF000000"/>
        <rFont val="Calibri"/>
        <family val="2"/>
        <scheme val="minor"/>
      </rPr>
      <t xml:space="preserve">Nei: </t>
    </r>
    <r>
      <rPr>
        <sz val="11"/>
        <color rgb="FF000000"/>
        <rFont val="Calibri"/>
        <family val="2"/>
        <scheme val="minor"/>
      </rPr>
      <t>Vi har ikke oversikt over relevante nasjonale og internasjonale lover og forskrifter for alle våre IKT systemer.</t>
    </r>
  </si>
  <si>
    <t>Har vi policyer og prosedyrer for datasikkerhet og personvern?</t>
  </si>
  <si>
    <r>
      <t xml:space="preserve">Vanligvis har en kommune et ISMS (Information Security Management System). Et styringssystem for informasjonssikkerhet er en mengde prosedyrer og rutiner som forklarer eller realiserer hvordan en organisasjon skal styre sitt sikkerhetsarbeide, gjerne basert på "beste praksis".
</t>
    </r>
    <r>
      <rPr>
        <b/>
        <sz val="12"/>
        <color rgb="FF000000"/>
        <rFont val="Calibri"/>
        <family val="2"/>
        <scheme val="minor"/>
      </rPr>
      <t xml:space="preserve">
Motivasjon:</t>
    </r>
    <r>
      <rPr>
        <sz val="12"/>
        <color rgb="FF000000"/>
        <rFont val="Calibri"/>
        <family val="2"/>
        <scheme val="minor"/>
      </rPr>
      <t xml:space="preserve"> Det å ha nedskrevne policyer og prosedyrer for både datasikkerhet og for personvern er til stor nytte for kommunen:
1. Kommunen blir mindre avhengige av spesialistressurser som har rutiner og retningslinjer bare i sitt eget hode. 
2. Nyansatte vil raskt forstå hva og hvordan de skal gjøre sikkerhets- og personvernoppgaver.
3. Retningslinjer og rutiner kan sjekkes ved revisjoner hvor dokumentasjonen av dem vil være et krav
4. Nedskrevne rutiner bør brukes i praksis, og endres kontinuerlig etter behov.
5. Standardisering av informasjonshåndtering: Håndtering av oppgaver blir ikke personavhengig.</t>
    </r>
    <r>
      <rPr>
        <sz val="12"/>
        <color rgb="FF000000"/>
        <rFont val="Calibri"/>
        <family val="2"/>
        <scheme val="minor"/>
      </rPr>
      <t xml:space="preserve">
6. For kommunedirektøren vil et velfungerende ISMS også fungere som et styringssystem, og ha stor betydning for internkontroll.</t>
    </r>
  </si>
  <si>
    <t>1.1
2.3</t>
  </si>
  <si>
    <r>
      <rPr>
        <i/>
        <sz val="11"/>
        <color rgb="FF000000"/>
        <rFont val="Calibri"/>
        <family val="2"/>
        <scheme val="minor"/>
      </rPr>
      <t xml:space="preserve">Ja: </t>
    </r>
    <r>
      <rPr>
        <sz val="11"/>
        <color rgb="FF000000"/>
        <rFont val="Calibri"/>
        <family val="2"/>
        <scheme val="minor"/>
      </rPr>
      <t xml:space="preserve">Vi har rutiner for både datasikkerhet og personvern. Disse er lett tilgjengelige på kommunen sitt intranett, og er godt kjent i organisasjonen.
</t>
    </r>
    <r>
      <rPr>
        <i/>
        <sz val="11"/>
        <color rgb="FF000000"/>
        <rFont val="Calibri"/>
        <family val="2"/>
        <scheme val="minor"/>
      </rPr>
      <t xml:space="preserve">Delvis: </t>
    </r>
    <r>
      <rPr>
        <sz val="11"/>
        <color rgb="FF000000"/>
        <rFont val="Calibri"/>
        <family val="2"/>
        <scheme val="minor"/>
      </rPr>
      <t xml:space="preserve">Vi har noen retningslinjer for datasikkerhet eller personvern, men ikke alt på plass. Det kan være at retningslinjene ikke er lett tilgjengelige, og derfor litt vanskelig å finne. 
</t>
    </r>
    <r>
      <rPr>
        <i/>
        <sz val="11"/>
        <color rgb="FF000000"/>
        <rFont val="Calibri"/>
        <family val="2"/>
        <scheme val="minor"/>
      </rPr>
      <t xml:space="preserve">Nei: </t>
    </r>
    <r>
      <rPr>
        <sz val="11"/>
        <color rgb="FF000000"/>
        <rFont val="Calibri"/>
        <family val="2"/>
        <scheme val="minor"/>
      </rPr>
      <t>Vi har ikke retningslinjer eller rutiner for både datasikkerhet og personvern på plass.</t>
    </r>
  </si>
  <si>
    <t>Er alle nødvendige databehandleravtaler, behandlingsprotokoller og Data Protection Impact Assessment (DPIA)  på plass?</t>
  </si>
  <si>
    <r>
      <rPr>
        <sz val="12"/>
        <color rgb="FF000000"/>
        <rFont val="Calibri"/>
        <family val="2"/>
        <scheme val="minor"/>
      </rPr>
      <t xml:space="preserve">EUs personvernforordning (GDPR) stiller en rekke krav som kommunene er forpliktet til å oppfylle når de behandler data om privatpersoner:
    </t>
    </r>
    <r>
      <rPr>
        <i/>
        <sz val="12"/>
        <color rgb="FF000000"/>
        <rFont val="Calibri"/>
        <family val="2"/>
        <scheme val="minor"/>
      </rPr>
      <t>Databehandleravtaler</t>
    </r>
    <r>
      <rPr>
        <sz val="12"/>
        <color rgb="FF000000"/>
        <rFont val="Calibri"/>
        <family val="2"/>
        <scheme val="minor"/>
      </rPr>
      <t xml:space="preserve">: Når data behandles av tredjeparter og leverandører til kommunen, må nødvendige databehandleravtaler med leverandørene være på plass. Disse avtalene definerer datahåndtering, ansvar og rettigheter for behandlingsansvarlige og databehandleres forpliktelser, og setter klare grenser for databehandling.
    </t>
    </r>
    <r>
      <rPr>
        <i/>
        <sz val="12"/>
        <color rgb="FF000000"/>
        <rFont val="Calibri"/>
        <family val="2"/>
        <scheme val="minor"/>
      </rPr>
      <t>Behandlingsprotokoll</t>
    </r>
    <r>
      <rPr>
        <sz val="12"/>
        <color rgb="FF000000"/>
        <rFont val="Calibri"/>
        <family val="2"/>
        <scheme val="minor"/>
      </rPr>
      <t xml:space="preserve">: En behandlingsprotokoll kreves når data behandles både internt i kommunen og av eksterne leverandører. Denne dokumenterer alle behandlingsaktiviteter for en behandlingsansvarlig, inkludert kontaktdetaljer, behandlingskategorier, eventuelle dataoverføringer til tredjepart og sikkerhetstiltak.
    </t>
    </r>
    <r>
      <rPr>
        <i/>
        <sz val="12"/>
        <color rgb="FF000000"/>
        <rFont val="Calibri"/>
        <family val="2"/>
        <scheme val="minor"/>
      </rPr>
      <t>DPIA (Data Protection Impact Assessment)</t>
    </r>
    <r>
      <rPr>
        <sz val="12"/>
        <color rgb="FF000000"/>
        <rFont val="Calibri"/>
        <family val="2"/>
        <scheme val="minor"/>
      </rPr>
      <t xml:space="preserve">: Dette er en prosess for å identifisere og minimere personvernrisikoer ved databehandling. DPIA er spesielt viktig for behandlingsaktiviteter som kan medføre høy risiko for personvernet, og er ikke nødvendigvis påkrevd for alle behandlingsprotokoller, men er påkrevd for de hvor det er sannsynlig med høy risiko.
</t>
    </r>
    <r>
      <rPr>
        <b/>
        <sz val="12"/>
        <color rgb="FF000000"/>
        <rFont val="Calibri"/>
        <family val="2"/>
        <scheme val="minor"/>
      </rPr>
      <t xml:space="preserve">Motivasjon: </t>
    </r>
    <r>
      <rPr>
        <sz val="12"/>
        <color rgb="FF000000"/>
        <rFont val="Calibri"/>
        <family val="2"/>
        <scheme val="minor"/>
      </rPr>
      <t>GDPR sikrer at personopplysninger behandles ansvarlig og transparent. For kommuner, som ofte håndterer sensitive data, er overholdelse av GDPR ikke bare et juridisk krav, men også et spørsmål om offentlig tillit. Avtataler, protokoller og DPIA gjør at alle parter involvert i databehandlingen forstår sine ansvarsområder og forpliktelser. Dette bidrar til å forebygge misbruk av data og sikrer at personopplysninger behandles i henhold til loven.</t>
    </r>
  </si>
  <si>
    <r>
      <rPr>
        <i/>
        <sz val="11"/>
        <color rgb="FF000000"/>
        <rFont val="Calibri"/>
        <family val="2"/>
      </rPr>
      <t xml:space="preserve">Ja: </t>
    </r>
    <r>
      <rPr>
        <sz val="11"/>
        <color rgb="FF000000"/>
        <rFont val="Calibri"/>
        <family val="2"/>
      </rPr>
      <t xml:space="preserve">Alle nødvendige databehandleravtaler, behandlingsprotokoller og DPIA  er på plass i kommunen.
</t>
    </r>
    <r>
      <rPr>
        <i/>
        <sz val="11"/>
        <color rgb="FF000000"/>
        <rFont val="Calibri"/>
        <family val="2"/>
      </rPr>
      <t xml:space="preserve">Delvis: </t>
    </r>
    <r>
      <rPr>
        <sz val="11"/>
        <color rgb="FF000000"/>
        <rFont val="Calibri"/>
        <family val="2"/>
      </rPr>
      <t xml:space="preserve">Noen databehandleravtaler, behandlingsprotokoller og DPIA er på plass i kommunen, men det er enten kjente mangler, eller usikkert hvor mye som mangler.
</t>
    </r>
    <r>
      <rPr>
        <i/>
        <sz val="11"/>
        <color rgb="FF000000"/>
        <rFont val="Calibri"/>
        <family val="2"/>
      </rPr>
      <t xml:space="preserve">Nei: </t>
    </r>
    <r>
      <rPr>
        <sz val="11"/>
        <color rgb="FF000000"/>
        <rFont val="Calibri"/>
        <family val="2"/>
      </rPr>
      <t>Det er store kjente mangler for databehandleravtaler, behandlingsprotokoller og DPIA, eller det er ingen oversikt.</t>
    </r>
  </si>
  <si>
    <t>Oversikt over egen infrastruktur og tjenester</t>
  </si>
  <si>
    <t>Kommunedirektørens ansvar strekker seg bredt, og inkluderer både ansattes sikkerhet og kvaliteten på tjenesteyting og forvaltning i kommunen. Arbeid innenfor et spesifikt eller avgrenset område kan være effektivt, men direktørens rolle innebærer et helhetlig perspektiv som omfatter alt fra arbeidsmiljø til tjenester, etikk og økonomi. Å ha en omfattende oversikt er avgjørende; det gir mulighet for å identifisere og håndtere utfordringer effektivt, sikre kvalitet i tjenester, og fremme en etisk og økonomisk forsvarlig forvaltning. Kommunedirektøren har også ansvar for IKT i kommunen, og at IKT systemene både er robuste og sikre. Siden alle kommunens tjenester er avhengige av IKT systemer for leveranse, er sikkerhet en viktig oppgave på tvers av avdelinger og tjenester.</t>
  </si>
  <si>
    <t xml:space="preserve">Har kommunen oversikt over samtlige fagsystemer, elektroniske verktøy og IKT infrastruktur som brukes i kommunen? </t>
  </si>
  <si>
    <r>
      <rPr>
        <sz val="11"/>
        <color rgb="FF000000"/>
        <rFont val="Calibri"/>
        <family val="2"/>
        <scheme val="minor"/>
      </rPr>
      <t xml:space="preserve">En liste over godkjente enheter og programvare sikrer at godkjente bruker godkjent og sikker programvare og utstyr i sitt arbeid. Det er kommunens ansvar å ha en slik oversikt, også om driftsansvaret ligger hos en tredjepart. Dette er viktig for å opprettholde sikkerheten til tjenestene og i driften. Hvis en sikkerhetshendelse skjer, og kommunens system kommer under angrep eller slutter å virke, så kan gjenoppretting blir vanskelig uten god oversikt over enheter og programvare.  For å finne ut om kommunen har dette på plass kan, kan det være lurt å spørre IT-direktøren i kommunen.
</t>
    </r>
    <r>
      <rPr>
        <b/>
        <sz val="11"/>
        <color rgb="FF000000"/>
        <rFont val="Calibri"/>
        <family val="2"/>
        <scheme val="minor"/>
      </rPr>
      <t>Motivasjon:</t>
    </r>
    <r>
      <rPr>
        <sz val="11"/>
        <color rgb="FF000000"/>
        <rFont val="Calibri"/>
        <family val="2"/>
        <scheme val="minor"/>
      </rPr>
      <t xml:space="preserve"> En fullstendig oversikt over utstyr og programvare er nødvendig for å identifisere og håndtere mulige sikkerhetstrusler. Uten en slik oversikt kan det oppstå situasjoner hvor uautorisert eller ukontrollert utstyr og programvare introduserer nye sårbarheter, uten at kommunen er klar over dette.</t>
    </r>
  </si>
  <si>
    <r>
      <rPr>
        <i/>
        <sz val="11"/>
        <color rgb="FF000000"/>
        <rFont val="Calibri"/>
        <family val="2"/>
        <scheme val="minor"/>
      </rPr>
      <t>Ja:</t>
    </r>
    <r>
      <rPr>
        <sz val="11"/>
        <color rgb="FF000000"/>
        <rFont val="Calibri"/>
        <family val="2"/>
        <scheme val="minor"/>
      </rPr>
      <t xml:space="preserve"> Kommunen har en god oppdatert oversikt over samtlige fagsystemer, elektroniske verktøy og IKT infrastruktur brukt i kommunen.
</t>
    </r>
    <r>
      <rPr>
        <i/>
        <sz val="11"/>
        <color rgb="FF000000"/>
        <rFont val="Calibri"/>
        <family val="2"/>
        <scheme val="minor"/>
      </rPr>
      <t xml:space="preserve">Delvis: </t>
    </r>
    <r>
      <rPr>
        <sz val="11"/>
        <color rgb="FF000000"/>
        <rFont val="Calibri"/>
        <family val="2"/>
        <scheme val="minor"/>
      </rPr>
      <t xml:space="preserve">Kommunen har noe oversikt, men mangler oppdatert oversikt over (deler av) enkelte sektorer eller deler av fagsystemer, verktøy og infrastruktur brukt i kommunen.
</t>
    </r>
    <r>
      <rPr>
        <i/>
        <sz val="11"/>
        <color rgb="FF000000"/>
        <rFont val="Calibri"/>
        <family val="2"/>
        <scheme val="minor"/>
      </rPr>
      <t xml:space="preserve">Nei: </t>
    </r>
    <r>
      <rPr>
        <sz val="11"/>
        <color rgb="FF000000"/>
        <rFont val="Calibri"/>
        <family val="2"/>
        <scheme val="minor"/>
      </rPr>
      <t>Kommunen har ikke noen samlet oversikt over samtlige fagsystemer, elektroniske verktøy og IKT infrastruktur brukt i kommunen.</t>
    </r>
  </si>
  <si>
    <t>Inkluderer oversikten formål og hvordan de støtter kommunens tjenester og arbeidsprosesser?</t>
  </si>
  <si>
    <r>
      <rPr>
        <sz val="11"/>
        <color rgb="FF000000"/>
        <rFont val="Calibri"/>
        <family val="2"/>
        <scheme val="minor"/>
      </rPr>
      <t xml:space="preserve">Oversikten over fagsystemer, elektriske verktøy og IKT infrastruktur bør kobles til kommunens arbeidsprosesser og tjenester, slik at det blir lettere å forstå teknologiens rolle og viktighet. En slik kobling er viktig for strategisk planlegging og risikostyring, siden den gjør det enklere å prioritere, og sikre at kommunens ressurser brukes der de gir mest mulig effekt. 
</t>
    </r>
    <r>
      <rPr>
        <b/>
        <sz val="11"/>
        <color rgb="FF000000"/>
        <rFont val="Calibri"/>
        <family val="2"/>
        <scheme val="minor"/>
      </rPr>
      <t>Motivasjon:</t>
    </r>
    <r>
      <rPr>
        <sz val="11"/>
        <color rgb="FF000000"/>
        <rFont val="Calibri"/>
        <family val="2"/>
        <scheme val="minor"/>
      </rPr>
      <t xml:space="preserve"> Ved et sikkerhetsbrudd vil en slik knytning hjelpe til med å lettere se følgene av at et system faller ut. Et eksempel er om fagsystem er koblet til andre fagsystemer for å understøtte en arbeidsprosess så vil et utfall av et av fagsystemene kunne ha følger utover arbeidsprosessene direkte knyttet til fagsystemet.</t>
    </r>
  </si>
  <si>
    <t>-</t>
  </si>
  <si>
    <r>
      <rPr>
        <i/>
        <sz val="11"/>
        <color rgb="FF000000"/>
        <rFont val="Calibri"/>
        <family val="2"/>
        <scheme val="minor"/>
      </rPr>
      <t>Ja:</t>
    </r>
    <r>
      <rPr>
        <sz val="11"/>
        <color rgb="FF000000"/>
        <rFont val="Calibri"/>
        <family val="2"/>
        <scheme val="minor"/>
      </rPr>
      <t xml:space="preserve"> Kommunens oversikt over inneholder formål og hvordan teknologien støtter alle kommunens tjenester og arbeidsprosesser.
</t>
    </r>
    <r>
      <rPr>
        <i/>
        <sz val="11"/>
        <color rgb="FF000000"/>
        <rFont val="Calibri"/>
        <family val="2"/>
        <scheme val="minor"/>
      </rPr>
      <t xml:space="preserve">Delvis: </t>
    </r>
    <r>
      <rPr>
        <sz val="11"/>
        <color rgb="FF000000"/>
        <rFont val="Calibri"/>
        <family val="2"/>
        <scheme val="minor"/>
      </rPr>
      <t xml:space="preserve">Det er noe oversikt, men det er mangler for enkelte sektorer, deler av sektorer eller for enkelte underliggende systemer.
</t>
    </r>
    <r>
      <rPr>
        <i/>
        <sz val="11"/>
        <color rgb="FF000000"/>
        <rFont val="Calibri"/>
        <family val="2"/>
        <scheme val="minor"/>
      </rPr>
      <t xml:space="preserve">Nei: </t>
    </r>
    <r>
      <rPr>
        <sz val="11"/>
        <color rgb="FF000000"/>
        <rFont val="Calibri"/>
        <family val="2"/>
        <scheme val="minor"/>
      </rPr>
      <t>Kommunens oversikt inneholder ikke formål og hvordan formålene støtter kommunens tjenester og arbeidsprosesser.</t>
    </r>
  </si>
  <si>
    <t xml:space="preserve">Er det gjort vurdering av kritikalitet for hver løsning? </t>
  </si>
  <si>
    <r>
      <t xml:space="preserve">Vurdering av kritikalitet er en vurdering om hvor viktig en løsning er for kommunens innbyggere, kommunens ansatte eller tjenestene til kommunen. En løsning er kritisk om et bortfall av den vil gå ut over:
1) liv og helse,
2) sårbare grupper i samfunnet,
3) natur og miljø,
4) samfunnets sikkerhet eller funksjoner,
5) nasjonens sikkerhet,
6) enkeltindividers privatliv,
7) arbeidsutførelsen til kommunen,
8) tillit og omdømme til kommunen, spesielt blant innbyggerne.
Sivilbeskyttelsesloven §3 viser til at problemer med regnskap og økonomi også kan føre til kritiske situasjoner, siden om kommunen har problemer med betalinger vil dette kunne ramme kommunens evne til å yte tjenester.
</t>
    </r>
    <r>
      <rPr>
        <b/>
        <sz val="11"/>
        <color rgb="FF000000"/>
        <rFont val="Calibri"/>
        <family val="2"/>
        <scheme val="minor"/>
      </rPr>
      <t xml:space="preserve">Motivasjon: </t>
    </r>
    <r>
      <rPr>
        <sz val="11"/>
        <color rgb="FF000000"/>
        <rFont val="Calibri"/>
        <family val="2"/>
        <scheme val="minor"/>
      </rPr>
      <t>Vurdering av kritikalitet for kommunens løsninger er essensielt for å prioritere ressurser og sikkerhetstiltak, spesielt for systemer som påvirker liv og helse, samfunnets og nasjonens sikkerhet. Dette bidrar til effektiv beredskapsplanlegging, forebygging av tjenesteavbrudd, beskyttelse av privatliv og samfunnets sikkerhet, og sikrer effektivitet i arbeidsutførelsen. En slik tilnærming styrker tilliten fra innbyggerne og er kritisk for en trygg og ansvarlig offentlig forvaltning.</t>
    </r>
  </si>
  <si>
    <t>1.2 
delvis</t>
  </si>
  <si>
    <r>
      <rPr>
        <i/>
        <sz val="11"/>
        <color rgb="FF000000"/>
        <rFont val="Calibri"/>
        <family val="2"/>
        <scheme val="minor"/>
      </rPr>
      <t>Ja:</t>
    </r>
    <r>
      <rPr>
        <sz val="11"/>
        <color rgb="FF000000"/>
        <rFont val="Calibri"/>
        <family val="2"/>
        <scheme val="minor"/>
      </rPr>
      <t xml:space="preserve"> Det er gjort en vurdering av kritikalitet for hver løsning i kommunen.
</t>
    </r>
    <r>
      <rPr>
        <i/>
        <sz val="11"/>
        <color rgb="FF000000"/>
        <rFont val="Calibri"/>
        <family val="2"/>
        <scheme val="minor"/>
      </rPr>
      <t xml:space="preserve">Delvis: </t>
    </r>
    <r>
      <rPr>
        <sz val="11"/>
        <color rgb="FF000000"/>
        <rFont val="Calibri"/>
        <family val="2"/>
        <scheme val="minor"/>
      </rPr>
      <t xml:space="preserve">Det er gjort en vurdering av kritikalitet for noen av kommunens løsninger, men det er kjente mangler.
</t>
    </r>
    <r>
      <rPr>
        <i/>
        <sz val="11"/>
        <color rgb="FF000000"/>
        <rFont val="Calibri"/>
        <family val="2"/>
        <scheme val="minor"/>
      </rPr>
      <t xml:space="preserve">Nei: </t>
    </r>
    <r>
      <rPr>
        <sz val="11"/>
        <color rgb="FF000000"/>
        <rFont val="Calibri"/>
        <family val="2"/>
        <scheme val="minor"/>
      </rPr>
      <t>Det er ikke gjort en vurdering av kritikalitet for kommunens løsninger.</t>
    </r>
  </si>
  <si>
    <t xml:space="preserve">Gjøres det jevnlige risikovurderinger? </t>
  </si>
  <si>
    <r>
      <t xml:space="preserve">Kommunen er pliktig til å gjøre en risiko- og sårbarhetsanalyse (ROS) på helhetlig nivå. I Forskrift om kommunal beredskapsplikt, §2, 4.ledd plikter kommunen å påse at relevante offentlige og private aktører inviteres med i arbeidet med utarbeidelse av en helhetlig risiko- og sårbarhetsanalyse. I tillegg til dette bør risikovurderinger gjøres ved anskaffelse av nye systemer, og i tillegg gjøres jevnlig, for å sikre at risikovurderingene er oppdatert. 
Deltakelse i denne type arbeid stiller naturlig nok krav til ressurser både fra kommune og leverandør, men det kan være nyttig for å styrke kommunikasjon og samarbeid mellom leverandør og kommune.
</t>
    </r>
    <r>
      <rPr>
        <b/>
        <sz val="11"/>
        <color rgb="FF000000"/>
        <rFont val="Calibri"/>
        <family val="2"/>
        <scheme val="minor"/>
      </rPr>
      <t xml:space="preserve">Motivasjon: </t>
    </r>
    <r>
      <rPr>
        <sz val="11"/>
        <color rgb="FF000000"/>
        <rFont val="Calibri"/>
        <family val="2"/>
        <scheme val="minor"/>
      </rPr>
      <t>Det bør gjøres risikovurderinger av IKT systemene, overordnet og mot leverandører og eksterne partnere, som kommunen har en relasjon til, slik at kommunen får bedre oversikt over sikkerhetsrisikoer og kan prioritere sine ressurser bedre.</t>
    </r>
  </si>
  <si>
    <t>1.3
1.4
1.5
2.1</t>
  </si>
  <si>
    <r>
      <rPr>
        <i/>
        <sz val="11"/>
        <color rgb="FF000000"/>
        <rFont val="Calibri"/>
        <family val="2"/>
        <scheme val="minor"/>
      </rPr>
      <t>Ja:</t>
    </r>
    <r>
      <rPr>
        <sz val="11"/>
        <color rgb="FF000000"/>
        <rFont val="Calibri"/>
        <family val="2"/>
        <scheme val="minor"/>
      </rPr>
      <t xml:space="preserve"> Kommunen gjør jevnlig risiko og sårbarhetsanalyse av alle sine IKT systemer, samt på overordnet nivå for kommunen sin drift og med sine leverandører.
</t>
    </r>
    <r>
      <rPr>
        <i/>
        <sz val="11"/>
        <color rgb="FF000000"/>
        <rFont val="Calibri"/>
        <family val="2"/>
        <scheme val="minor"/>
      </rPr>
      <t xml:space="preserve">Delvis: </t>
    </r>
    <r>
      <rPr>
        <sz val="11"/>
        <color rgb="FF000000"/>
        <rFont val="Calibri"/>
        <family val="2"/>
        <scheme val="minor"/>
      </rPr>
      <t xml:space="preserve">Kommunen har gjort risiko og sårbarhetsanalyse av noen av sine IKT systemer, men det gjøres ikke jevnlig.
</t>
    </r>
    <r>
      <rPr>
        <i/>
        <sz val="11"/>
        <color rgb="FF000000"/>
        <rFont val="Calibri"/>
        <family val="2"/>
        <scheme val="minor"/>
      </rPr>
      <t xml:space="preserve">Nei: </t>
    </r>
    <r>
      <rPr>
        <sz val="11"/>
        <color rgb="FF000000"/>
        <rFont val="Calibri"/>
        <family val="2"/>
        <scheme val="minor"/>
      </rPr>
      <t>Kommunen gjør sjeldent risiko og sårbarhetsanalyse av sine IKT systemer, overordnet for kommunen eller mot sine leverandører.</t>
    </r>
  </si>
  <si>
    <t>Har kommunen vurdert hva som kan gå galt (akseptabel risiko), og følgene av at det går galt?</t>
  </si>
  <si>
    <r>
      <rPr>
        <sz val="11"/>
        <color rgb="FF000000"/>
        <rFont val="Calibri"/>
        <family val="2"/>
        <scheme val="minor"/>
      </rPr>
      <t xml:space="preserve">En vurdering av </t>
    </r>
    <r>
      <rPr>
        <i/>
        <sz val="11"/>
        <color rgb="FF000000"/>
        <rFont val="Calibri"/>
        <family val="2"/>
        <scheme val="minor"/>
      </rPr>
      <t>akseptabel risiko</t>
    </r>
    <r>
      <rPr>
        <sz val="11"/>
        <color rgb="FF000000"/>
        <rFont val="Calibri"/>
        <family val="2"/>
        <scheme val="minor"/>
      </rPr>
      <t xml:space="preserve"> innebærer å definere og forstå hvilke risikonivåer kommunen kan tolerere, basert på forskrifter, standarder, erfaringer og teoretisk kunnskap. Dette omfatter å fastsette akseptkriterier, enten kvalitativt eller kvantitativt, for å guide beslutninger om risikohåndtering. 
Det er viktig for kommunen å identifisere og vurdere mulige feilsituasjoner og deres konsekvenser, for å kunne prioritere og implementere tiltak som adresserer disse risikoene effektivt. For hver konkrete ROS vurdering som gjøres, bør det avgjøres om risiko er innenfor eller utenfor det kommunen mener er akseptabel risiko. Akseptkriterier kan uttrykkes med ord eller være tallfestet.
</t>
    </r>
    <r>
      <rPr>
        <b/>
        <sz val="11"/>
        <color rgb="FF000000"/>
        <rFont val="Calibri"/>
        <family val="2"/>
        <scheme val="minor"/>
      </rPr>
      <t xml:space="preserve">Motivasjon: </t>
    </r>
    <r>
      <rPr>
        <sz val="11"/>
        <color rgb="FF000000"/>
        <rFont val="Calibri"/>
        <family val="2"/>
        <scheme val="minor"/>
      </rPr>
      <t xml:space="preserve">Ved å etablere klare grenser for hva som er uakseptabel risiko, kan kommunen bedre forstå og håndtere potensielle trusler og feilsituasjoner. Dette er ikke bare viktig for å beskytte innbyggere og kommunens tjenester, men også for å sikre effektiv ressursbruk. En slik tilnærming tillater kommunen å proaktivt forberede seg på og redusere konsekvensene av uakseptable hendelser, og dermed opprettholde en sikker og robust drift.
</t>
    </r>
  </si>
  <si>
    <t>1.5
1.7
2.1</t>
  </si>
  <si>
    <r>
      <rPr>
        <i/>
        <sz val="11"/>
        <color rgb="FF000000"/>
        <rFont val="Calibri"/>
        <family val="2"/>
        <scheme val="minor"/>
      </rPr>
      <t>Ja:</t>
    </r>
    <r>
      <rPr>
        <sz val="11"/>
        <color rgb="FF000000"/>
        <rFont val="Calibri"/>
        <family val="2"/>
        <scheme val="minor"/>
      </rPr>
      <t xml:space="preserve"> Kommunen har vurdert hva som kan gå galt (akseptabel risiko), og følgene av at det går galt.
</t>
    </r>
    <r>
      <rPr>
        <i/>
        <sz val="11"/>
        <color rgb="FF000000"/>
        <rFont val="Calibri"/>
        <family val="2"/>
        <scheme val="minor"/>
      </rPr>
      <t xml:space="preserve">Delvis: </t>
    </r>
    <r>
      <rPr>
        <sz val="11"/>
        <color rgb="FF000000"/>
        <rFont val="Calibri"/>
        <family val="2"/>
        <scheme val="minor"/>
      </rPr>
      <t xml:space="preserve">Kommunen har i noen tilfeller vurdert hva som kan gå galt (akseptabel risiko), og enkelte følger av at det går galt.
</t>
    </r>
    <r>
      <rPr>
        <i/>
        <sz val="11"/>
        <color rgb="FF000000"/>
        <rFont val="Calibri"/>
        <family val="2"/>
        <scheme val="minor"/>
      </rPr>
      <t xml:space="preserve">Nei: </t>
    </r>
    <r>
      <rPr>
        <sz val="11"/>
        <color rgb="FF000000"/>
        <rFont val="Calibri"/>
        <family val="2"/>
        <scheme val="minor"/>
      </rPr>
      <t>Kommunen har ikke vurdert hva som kan gå galt (akseptabel risiko), og ikke følgene av at det går galt.</t>
    </r>
  </si>
  <si>
    <t>Har kommunen tilstrekkelige ressurser og prosesser for å gjenopprette normal drift ved alvorlige driftsforstyrrelser?</t>
  </si>
  <si>
    <r>
      <t xml:space="preserve">For å sikre rask og effektiv gjenoppretting av tjenester etter alvorlige driftsforstyrrelser, må kommunen både ha robuste rutiner og tilgang på kvalifisert personell. Disse rutinene bør gi klare, detaljerte instruksjoner for hvordan medarbeidere skal handle i en krisesituasjon. I tillegg er det viktig at kommunen har etablerte avtaler med eksterne aktører, inkludert offentlige institusjoner og private sikkerhetseksperter, for å sikre rask tilgang til spesialisert hjelp ved behov. Dette inkluderer også å ha personell med nødvendig kompetanse for å samarbeide om gjenoppretting av IT-driften og tjenester.
</t>
    </r>
    <r>
      <rPr>
        <b/>
        <sz val="11"/>
        <color rgb="FF000000"/>
        <rFont val="Calibri"/>
        <family val="2"/>
        <scheme val="minor"/>
      </rPr>
      <t xml:space="preserve">Motivasjon: </t>
    </r>
    <r>
      <rPr>
        <sz val="11"/>
        <color rgb="FF000000"/>
        <rFont val="Calibri"/>
        <family val="2"/>
        <scheme val="minor"/>
      </rPr>
      <t>Uten tilstrekkelige ressurser og veldefinerte rutiner vil kommunen stå overfor betydelige utfordringer i å gjenopprette systemer og tjenester som har feilet. Dette kan føre til langvarige driftsavbrudd, som igjen kan ha alvorlige konsekvenser for kommunens tjenester og innbyggernes velferd. Effektiv gjenoppretting er derfor avgjørende for å opprettholde kontinuitet i tjenestene og sikre tilliten til kommunens evne til å håndtere kriser.</t>
    </r>
  </si>
  <si>
    <r>
      <rPr>
        <i/>
        <sz val="11"/>
        <color rgb="FF000000"/>
        <rFont val="Calibri"/>
        <family val="2"/>
        <scheme val="minor"/>
      </rPr>
      <t>Ja:</t>
    </r>
    <r>
      <rPr>
        <sz val="11"/>
        <color rgb="FF000000"/>
        <rFont val="Calibri"/>
        <family val="2"/>
        <scheme val="minor"/>
      </rPr>
      <t xml:space="preserve"> Kommunen har satt av tilstrekkelige ressurser og prosesser for å bringe kommunen til normal drift når uhell og alvorlige driftshendelser inntreffer.
</t>
    </r>
    <r>
      <rPr>
        <i/>
        <sz val="11"/>
        <color rgb="FF000000"/>
        <rFont val="Calibri"/>
        <family val="2"/>
        <scheme val="minor"/>
      </rPr>
      <t xml:space="preserve">Delvis: </t>
    </r>
    <r>
      <rPr>
        <sz val="11"/>
        <color rgb="FF000000"/>
        <rFont val="Calibri"/>
        <family val="2"/>
        <scheme val="minor"/>
      </rPr>
      <t xml:space="preserve">Vi har satt av noe ressurser og har noen prosesser, men ikke alt.
</t>
    </r>
    <r>
      <rPr>
        <i/>
        <sz val="11"/>
        <color rgb="FF000000"/>
        <rFont val="Calibri"/>
        <family val="2"/>
        <scheme val="minor"/>
      </rPr>
      <t xml:space="preserve">Nei: </t>
    </r>
    <r>
      <rPr>
        <sz val="11"/>
        <color rgb="FF000000"/>
        <rFont val="Calibri"/>
        <family val="2"/>
        <scheme val="minor"/>
      </rPr>
      <t>Kommunen har ikke satt av tilstrekkelige ressurser og prosesser for å bringe kommunen til normal drift når  uhell og alvorlige driftshendelser inntreffer.</t>
    </r>
  </si>
  <si>
    <t>Gammel tekst:
Hvis noe går virkelig galt med kommunens drift trengs det både rutiner og personell til å gjenopprette kommunens tjenester. 
Rutiner trengs for å hjelpe medarbeiderene raskt og effektivt med detaljerte råd om hva de skal gjøre.
Hvis kommunen har avtaler med aktuelle aktører i markedet, også offentlige, som kan tilby sikkerhetskompetanse  så  vil kommunen kunne  effektivt få tilstrekkelig hjelp til opprydning og gjenoppretting.
Dersom noe går galt med IT-driften, er det nødvendig med personer i kommunen eller personer som jobber for kommunen, som kan samarbeide med å få gjenopprettet driftsmiljøet eller tjenestene.
Motivasjon:  Manglende ressurser og rutiner  vil gjøre det umulig eller svært vanskelig å få ett system som er nede, opp å kjøre igjen.</t>
  </si>
  <si>
    <t xml:space="preserve">Har vi oversikt over leverandører og deres underleverandører? </t>
  </si>
  <si>
    <r>
      <rPr>
        <sz val="11"/>
        <color rgb="FF000000"/>
        <rFont val="Calibri"/>
        <family val="2"/>
        <scheme val="minor"/>
      </rPr>
      <t xml:space="preserve">Bruken av underleverandører sier noe om hvor komplekse kommunens verdikjeder er.  Bruk av mange underleverandører kompliserer kommunens tjenester og introduserer muligheten for at flere deler i leveransen kan feile. Feiloppretting og kundestøtte kan ta mer tid med mange ledd. Et eksempel er om en leverandør til kommunen gjør databehandling på vegne av kommunen så er det viktig at databehandleravtaler også stiller krav til leverandørenes eventuelle underleverandører, siden datalekasjer også kan skje hos underleverandører.
</t>
    </r>
    <r>
      <rPr>
        <b/>
        <sz val="11"/>
        <color rgb="FF000000"/>
        <rFont val="Calibri"/>
        <family val="2"/>
        <scheme val="minor"/>
      </rPr>
      <t xml:space="preserve">Motivasjon: </t>
    </r>
    <r>
      <rPr>
        <sz val="11"/>
        <color rgb="FF000000"/>
        <rFont val="Calibri"/>
        <family val="2"/>
        <scheme val="minor"/>
      </rPr>
      <t>Mangler man oversikt over leverandører og underleverandører, vil feilretting kunne bli umulig, ta svært lang tid eller bli kostbart ved komplekse leverandørkjeder. Feil og svakheter vil kunne snike seg inn på programvare dypt nede i en leverandørkjede, og vil være vanskelig å oppdage uten gode eksplisitte oversikter over hvilke leverandører som brukes og hvilke systemer de benytter.</t>
    </r>
  </si>
  <si>
    <r>
      <rPr>
        <i/>
        <sz val="11"/>
        <color rgb="FF000000"/>
        <rFont val="Calibri"/>
        <family val="2"/>
        <scheme val="minor"/>
      </rPr>
      <t>Ja:</t>
    </r>
    <r>
      <rPr>
        <sz val="11"/>
        <color rgb="FF000000"/>
        <rFont val="Calibri"/>
        <family val="2"/>
        <scheme val="minor"/>
      </rPr>
      <t xml:space="preserve"> Kommunen har god oversikt over alle sine leverandører og underleverandører.
</t>
    </r>
    <r>
      <rPr>
        <i/>
        <sz val="11"/>
        <color rgb="FF000000"/>
        <rFont val="Calibri"/>
        <family val="2"/>
        <scheme val="minor"/>
      </rPr>
      <t xml:space="preserve">Delvis: </t>
    </r>
    <r>
      <rPr>
        <sz val="11"/>
        <color rgb="FF000000"/>
        <rFont val="Calibri"/>
        <family val="2"/>
        <scheme val="minor"/>
      </rPr>
      <t xml:space="preserve">Kommunen har noe oversikt over noen sine leverandører og underleverandører.
</t>
    </r>
    <r>
      <rPr>
        <i/>
        <sz val="11"/>
        <color rgb="FF000000"/>
        <rFont val="Calibri"/>
        <family val="2"/>
        <scheme val="minor"/>
      </rPr>
      <t xml:space="preserve">Nei: </t>
    </r>
    <r>
      <rPr>
        <sz val="11"/>
        <color rgb="FF000000"/>
        <rFont val="Calibri"/>
        <family val="2"/>
        <scheme val="minor"/>
      </rPr>
      <t>Kommunen har ikke oversikt over sine leverandører og underleverandører.</t>
    </r>
  </si>
  <si>
    <t xml:space="preserve">Er alle arbeidsprosesser i kommunen dokumentert? </t>
  </si>
  <si>
    <r>
      <rPr>
        <sz val="11"/>
        <color rgb="FF000000"/>
        <rFont val="Calibri"/>
        <family val="2"/>
        <scheme val="minor"/>
      </rPr>
      <t xml:space="preserve">En </t>
    </r>
    <r>
      <rPr>
        <i/>
        <sz val="11"/>
        <color rgb="FF000000"/>
        <rFont val="Calibri"/>
        <family val="2"/>
        <scheme val="minor"/>
      </rPr>
      <t>arbeidsprosess</t>
    </r>
    <r>
      <rPr>
        <sz val="11"/>
        <color rgb="FF000000"/>
        <rFont val="Calibri"/>
        <family val="2"/>
        <scheme val="minor"/>
      </rPr>
      <t xml:space="preserve"> i en kommune representerer en arbeidsflyt som definerer hvilke roller og/eller ansatte som utfører spesifikke oppgaver, samt den nødvendige informasjonsflyten i organisasjonen. Hver arbeidsprosess har et bestemt formål, tilhørende dokumenter og resultater, og beskriver detaljert alle trinn fra start til slutt. Dette inkluderer hvilke handlinger som utføres, av hvem, og i hvilken rekkefølge.
</t>
    </r>
    <r>
      <rPr>
        <b/>
        <sz val="11"/>
        <color rgb="FF000000"/>
        <rFont val="Calibri"/>
        <family val="2"/>
        <scheme val="minor"/>
      </rPr>
      <t>Motivasjon:</t>
    </r>
    <r>
      <rPr>
        <sz val="11"/>
        <color rgb="FF000000"/>
        <rFont val="Calibri"/>
        <family val="2"/>
        <scheme val="minor"/>
      </rPr>
      <t xml:space="preserve"> Hvis kommunen har dokumentert sine arbeidsprosesser på riktig og fullstendig måte, vil kommunen takle kriser. Nøyaktig og fullstendig dokumentasjon av arbeidsprosesser gjør kommunen mer robust, spesielt i krisesituasjoner. Med en klar forståelse av arbeidsprosessene kan kommunen raskt tilpasse seg og finne alternative løsninger ved uforutsette hendelser, som for eksempel når et viktig system blir utilgjengelig. Dette sikrer at arbeidsprosesser kan fortsette uten større avbrudd, noe som er avgjørende for å opprettholde kontinuerlig drift og effektiv tjenesteleveranse.</t>
    </r>
  </si>
  <si>
    <r>
      <rPr>
        <i/>
        <sz val="11"/>
        <color rgb="FF000000"/>
        <rFont val="Calibri"/>
        <family val="2"/>
        <scheme val="minor"/>
      </rPr>
      <t>Ja:</t>
    </r>
    <r>
      <rPr>
        <sz val="11"/>
        <color rgb="FF000000"/>
        <rFont val="Calibri"/>
        <family val="2"/>
        <scheme val="minor"/>
      </rPr>
      <t xml:space="preserve"> Alle arbeidsprosesser i kommunen er dokumentert.
</t>
    </r>
    <r>
      <rPr>
        <i/>
        <sz val="11"/>
        <color rgb="FF000000"/>
        <rFont val="Calibri"/>
        <family val="2"/>
        <scheme val="minor"/>
      </rPr>
      <t xml:space="preserve">Delvis: </t>
    </r>
    <r>
      <rPr>
        <sz val="11"/>
        <color rgb="FF000000"/>
        <rFont val="Calibri"/>
        <family val="2"/>
        <scheme val="minor"/>
      </rPr>
      <t xml:space="preserve">Noen viktige arbeidsprosesser i kommunen er ikke dokumentert.
</t>
    </r>
    <r>
      <rPr>
        <i/>
        <sz val="11"/>
        <color rgb="FF000000"/>
        <rFont val="Calibri"/>
        <family val="2"/>
        <scheme val="minor"/>
      </rPr>
      <t xml:space="preserve">Nei: </t>
    </r>
    <r>
      <rPr>
        <sz val="11"/>
        <color rgb="FF000000"/>
        <rFont val="Calibri"/>
        <family val="2"/>
        <scheme val="minor"/>
      </rPr>
      <t>Mange viktige arbeidsprosesser i kommunen er ikke dokumentert.</t>
    </r>
  </si>
  <si>
    <t xml:space="preserve">
Hvis kommunen har dokumentert sine arbeidsprosesser på riktig og fullstendig måte, er kommunen mer robust og takler på en bedre måte krisesituasjoner. Dette fordi med kunnskap om arbeidsprosessene kan man utføre aktuelle tilpasninger iht behov (eks. hvis system A ikke er tilgjengelig av en eller annen grunn, kan denne delen av arbeidsprosessen midlertidig gjennomføres på en alternativ måte, uten å sette arbeidsprosessen ut av drift.</t>
  </si>
  <si>
    <t>2.9</t>
  </si>
  <si>
    <t>Har kommunen nok oversikt til å forstå konsekvensene av at deler av infrastrukturen slutter å fungere?</t>
  </si>
  <si>
    <r>
      <rPr>
        <sz val="11"/>
        <color rgb="FF000000"/>
        <rFont val="Calibri"/>
        <family val="2"/>
        <scheme val="minor"/>
      </rPr>
      <t xml:space="preserve">Det er viktig at kommunen har en detaljert oversikt over sine fagsystemer, elektroniske verktøy og IKT-infrastruktur, samt en forståelse av hvordan disse systemene er koblet sammen med arbeidsprosessene. Denne oversikten bør inkludere en plan for hvordan håndtere situasjoner der hele eller deler av infrastrukturen blir utilgjengelig. Dette innebærer å identifisere kritiske systemer og prosesser, og forstå hvordan et bortfall av disse vil påvirke kommunens drift og tjenesteleveranse.
</t>
    </r>
    <r>
      <rPr>
        <b/>
        <sz val="11"/>
        <color rgb="FF000000"/>
        <rFont val="Calibri"/>
        <family val="2"/>
        <scheme val="minor"/>
      </rPr>
      <t xml:space="preserve">Motivasjon:  </t>
    </r>
    <r>
      <rPr>
        <sz val="11"/>
        <color rgb="FF000000"/>
        <rFont val="Calibri"/>
        <family val="2"/>
        <scheme val="minor"/>
      </rPr>
      <t>En grundig forståelse av potensielle konsekvenser ved bortfall av IT-tjenester, integrert med en oversikt over kommunens arbeidsprosesser, er avgjørende for å kunne håndtere og redusere risiko for driftsavbrudd. Dette vil hjelpe kommunen til å forberede seg på og raskt respondere til slike hendelser, sikre kontinuitet i tjenestene, og minimere negativ påvirkning på innbyggere og kommunens tjenesteleveranser.</t>
    </r>
  </si>
  <si>
    <r>
      <rPr>
        <i/>
        <sz val="11"/>
        <color rgb="FF000000"/>
        <rFont val="Calibri"/>
        <family val="2"/>
        <scheme val="minor"/>
      </rPr>
      <t>Ja:</t>
    </r>
    <r>
      <rPr>
        <sz val="11"/>
        <color rgb="FF000000"/>
        <rFont val="Calibri"/>
        <family val="2"/>
        <scheme val="minor"/>
      </rPr>
      <t xml:space="preserve"> Kommunen har tilstrekkelig oversikt til å forstå konsekvensene av at deler av infrastrukturen faller ut.
</t>
    </r>
    <r>
      <rPr>
        <i/>
        <sz val="11"/>
        <color rgb="FF000000"/>
        <rFont val="Calibri"/>
        <family val="2"/>
        <scheme val="minor"/>
      </rPr>
      <t xml:space="preserve">Delvis: </t>
    </r>
    <r>
      <rPr>
        <sz val="11"/>
        <color rgb="FF000000"/>
        <rFont val="Calibri"/>
        <family val="2"/>
        <scheme val="minor"/>
      </rPr>
      <t xml:space="preserve">Det mangler komplett oversikt over underliggende systemer, arbeidsprosesser eller følgene av at systemer slutter å fungere.
</t>
    </r>
    <r>
      <rPr>
        <i/>
        <sz val="11"/>
        <color rgb="FF000000"/>
        <rFont val="Calibri"/>
        <family val="2"/>
        <scheme val="minor"/>
      </rPr>
      <t xml:space="preserve">Nei: </t>
    </r>
    <r>
      <rPr>
        <sz val="11"/>
        <color rgb="FF000000"/>
        <rFont val="Calibri"/>
        <family val="2"/>
        <scheme val="minor"/>
      </rPr>
      <t>Kommunen har ikke tilstrekkelig oversikt til å forstå konsekvensene av eventuelle utfall av systemene.</t>
    </r>
  </si>
  <si>
    <t>Kontroll på utstyr og kompetanse</t>
  </si>
  <si>
    <t xml:space="preserve">Som kommunedirektør ligger ansvaret for å sikre at kommunen har både det nødvendige utstyret og den relevante kompetansen for å opprettholde en robust datasikkerhet. Dette innebærer en kontinuerlig evaluering og oppdatering av teknologiske ressurser for å beskytte mot cybertrusler og sikkerhetsbrudd. Det er flere ulike måter å organisere dette arbeidet på. </t>
  </si>
  <si>
    <t>3.1</t>
  </si>
  <si>
    <t xml:space="preserve">Sikrer vi alt utstyr i bruk, inkludert programvare og maskinvare? </t>
  </si>
  <si>
    <r>
      <rPr>
        <sz val="11"/>
        <color rgb="FF000000"/>
        <rFont val="Calibri"/>
        <family val="2"/>
      </rPr>
      <t xml:space="preserve">Dette spørsmålet omfatter kommunens tiltak for å sikre programvare og maskinvare, inkludert regelmessige oppdateringer, kontroll av hvilke programmer som er installert, sikring mot sårbarheter, og effektiv håndtering av mulige sikkerhetsangrep. En slik sikring innebærer en kontinuerlig prosess for å overvåke, oppdatere og forsterke sikkerheten rundt all teknologi som er i bruk, for å beskytte mot trusler og sikkerhetsbrudd.
</t>
    </r>
    <r>
      <rPr>
        <b/>
        <sz val="11"/>
        <color rgb="FF000000"/>
        <rFont val="Calibri"/>
        <family val="2"/>
      </rPr>
      <t xml:space="preserve">Motivasjon: </t>
    </r>
    <r>
      <rPr>
        <sz val="11"/>
        <color rgb="FF000000"/>
        <rFont val="Calibri"/>
        <family val="2"/>
      </rPr>
      <t>Ved å effektivt sikre alle systemer, reduserer kommunen risikoen for sikkerhetsbrudd og angrep. Dette er ikke bare viktig for å beskytte sensitiv informasjon og infrastruktur, men også for å opprettholde tilliten blant innbyggerne og sikre kontinuerlig og uforstyrret leveranse av kommunale tjenester.</t>
    </r>
  </si>
  <si>
    <r>
      <rPr>
        <i/>
        <sz val="11"/>
        <color rgb="FF000000"/>
        <rFont val="Calibri"/>
        <family val="2"/>
        <scheme val="minor"/>
      </rPr>
      <t>Ja:</t>
    </r>
    <r>
      <rPr>
        <sz val="11"/>
        <color rgb="FF000000"/>
        <rFont val="Calibri"/>
        <family val="2"/>
        <scheme val="minor"/>
      </rPr>
      <t xml:space="preserve"> Vi sikrer alt utstyr i bruk, inkludert programvare og maskinvare i kommunen, med regelmessige oppdateringer og aktive rutiner for å håndtere sårbarheter og potensielle sikkerhetsangrep. 
</t>
    </r>
    <r>
      <rPr>
        <i/>
        <sz val="11"/>
        <color rgb="FF000000"/>
        <rFont val="Calibri"/>
        <family val="2"/>
        <scheme val="minor"/>
      </rPr>
      <t xml:space="preserve">Delvis: </t>
    </r>
    <r>
      <rPr>
        <sz val="11"/>
        <color rgb="FF000000"/>
        <rFont val="Calibri"/>
        <family val="2"/>
        <scheme val="minor"/>
      </rPr>
      <t xml:space="preserve">Vi har sikret noe av utstyret som brukes i kommunen, men vi vet også at det er mangler sikringstiltak.
</t>
    </r>
    <r>
      <rPr>
        <i/>
        <sz val="11"/>
        <color rgb="FF000000"/>
        <rFont val="Calibri"/>
        <family val="2"/>
        <scheme val="minor"/>
      </rPr>
      <t xml:space="preserve">Nei: </t>
    </r>
    <r>
      <rPr>
        <sz val="11"/>
        <color rgb="FF000000"/>
        <rFont val="Calibri"/>
        <family val="2"/>
        <scheme val="minor"/>
      </rPr>
      <t>Det er store mangler i sikring av utstyr i bruk i kommunen.</t>
    </r>
  </si>
  <si>
    <t>3.2</t>
  </si>
  <si>
    <t xml:space="preserve">Overvåker vi sikkerheten i våre IKT-systemer for å identifisere og håndtere mulige sikkerhetstrusler? </t>
  </si>
  <si>
    <r>
      <rPr>
        <sz val="11"/>
        <color rgb="FF000000"/>
        <rFont val="Calibri"/>
        <family val="2"/>
        <scheme val="minor"/>
      </rPr>
      <t xml:space="preserve">Dette spørsmålet dreier seg om kommunens evne til å oppdage sikkerhetstrusler og angrep. For dette må en ha systemer for overvåkning av sikkerheten, og prosesser for hvordan kommunen reagerere på mulige sikkerhetstrusler. Dette kan inkludere bruk av automatiserte sikkerhetsverktøy, regelmessige sikkerhetsvurderinger, og et team av sikkerhetseksperter som aktivt overvåker og responderer på trusler. 
Husk at det er forskjell på sikkerhetsovervåkning og driftsovervåkning, selv om begge deler kan være basert på de samme underliggende systemene. En kan ha driftsovervåkning uten å kunne detektere sikkerhetstrusler.
</t>
    </r>
    <r>
      <rPr>
        <b/>
        <sz val="11"/>
        <color rgb="FF000000"/>
        <rFont val="Calibri"/>
        <family val="2"/>
        <scheme val="minor"/>
      </rPr>
      <t>Motivasjon:</t>
    </r>
    <r>
      <rPr>
        <sz val="11"/>
        <color rgb="FF000000"/>
        <rFont val="Calibri"/>
        <family val="2"/>
        <scheme val="minor"/>
      </rPr>
      <t xml:space="preserve"> Sikkerhetsovervåkning av kommunens IKT-systemer er avgjørende for å proaktivt identifisere og håndtere sikkerhetstrusler før de kan forårsake skade. Det er viktig at kommunen er i forkant av eventuelle angripere for å beskytte sensitiv informasjon, infrastruktur og tjenester.</t>
    </r>
  </si>
  <si>
    <r>
      <rPr>
        <i/>
        <sz val="11"/>
        <color rgb="FF000000"/>
        <rFont val="Calibri"/>
        <family val="2"/>
        <scheme val="minor"/>
      </rPr>
      <t>Ja:</t>
    </r>
    <r>
      <rPr>
        <sz val="11"/>
        <color rgb="FF000000"/>
        <rFont val="Calibri"/>
        <family val="2"/>
        <scheme val="minor"/>
      </rPr>
      <t xml:space="preserve"> Vi overvåker (kontinuerlig) sikkerheten i våre IKT-systemer for å identifisere og håndtere mulige sikkerhetstrusler. 
</t>
    </r>
    <r>
      <rPr>
        <i/>
        <sz val="11"/>
        <color rgb="FF000000"/>
        <rFont val="Calibri"/>
        <family val="2"/>
        <scheme val="minor"/>
      </rPr>
      <t xml:space="preserve">Delvis: </t>
    </r>
    <r>
      <rPr>
        <sz val="11"/>
        <color rgb="FF000000"/>
        <rFont val="Calibri"/>
        <family val="2"/>
        <scheme val="minor"/>
      </rPr>
      <t xml:space="preserve">Kommunen har noe overvåkning av sine systemer, men det er lite sikkerhetsovervåkning. 
</t>
    </r>
    <r>
      <rPr>
        <i/>
        <sz val="11"/>
        <color rgb="FF000000"/>
        <rFont val="Calibri"/>
        <family val="2"/>
        <scheme val="minor"/>
      </rPr>
      <t xml:space="preserve">Nei: </t>
    </r>
    <r>
      <rPr>
        <sz val="11"/>
        <color rgb="FF000000"/>
        <rFont val="Calibri"/>
        <family val="2"/>
        <scheme val="minor"/>
      </rPr>
      <t>Vi overvåker ikke våre IKT-systemer for eventuelle sikkerhetstrusler eller sikkerhetsbrudd.</t>
    </r>
  </si>
  <si>
    <t>3.3</t>
  </si>
  <si>
    <t>Har kommunen en egen sikkerhetsorganisasjon?</t>
  </si>
  <si>
    <r>
      <rPr>
        <sz val="11"/>
        <color rgb="FF000000"/>
        <rFont val="Calibri"/>
        <family val="2"/>
        <scheme val="minor"/>
      </rPr>
      <t xml:space="preserve">Sikkerhetskompetanse tar tid å bygge opp, og det er en spesialisert type kompetanse. Hvis kommunen ikke har det internt, bør det bygges opp, men i tillegg kan kommunen vurdere innleie av ressurser og tilknytninger til f.eks helseCERT. En systematisk og langsiktig oppbygging av sikkerhetskompetanse er viktig for å bygge en kompetent sikkerhetsorganisasjon.
Kompetanser som trengs, er minimum: 
1. Teknisk arkitekturkompetanse, hvordan sikre den tekniske infrastrukturen
2. Kompetanse på sikkerhetsstyring og standarder 
3. Kompetanse på sikkerhetshendelser (overvåkning, hendelseshåndtering, logger og rutiner)
</t>
    </r>
    <r>
      <rPr>
        <b/>
        <sz val="11"/>
        <color rgb="FF000000"/>
        <rFont val="Calibri"/>
        <family val="2"/>
        <scheme val="minor"/>
      </rPr>
      <t xml:space="preserve">Motivasjon: </t>
    </r>
    <r>
      <rPr>
        <sz val="11"/>
        <color rgb="FF000000"/>
        <rFont val="Calibri"/>
        <family val="2"/>
        <scheme val="minor"/>
      </rPr>
      <t>Uten tilstrekkelig sikkerhetskompetanse og ressurser risikerer kommunen å ikke kunne vurdere eller realisere effektive sikkerhetstiltak. Dette kan føre til at infrastrukturen og tjenestene blir utilstrekkelig sikret, noe som øker sårbarheten for cyberangrep og andre sikkerhetstrusler. Ved å investere i og prioritere sikkerhetskompetanse, sikrer kommunen ikke bare en robust sikkerhetsinfrastruktur, men også en proaktiv tilnærming til håndtering av potensielle trusler.</t>
    </r>
  </si>
  <si>
    <t>2.2
2.4</t>
  </si>
  <si>
    <r>
      <rPr>
        <i/>
        <sz val="11"/>
        <color rgb="FF000000"/>
        <rFont val="Calibri"/>
        <family val="2"/>
        <scheme val="minor"/>
      </rPr>
      <t>Ja:</t>
    </r>
    <r>
      <rPr>
        <sz val="11"/>
        <color rgb="FF000000"/>
        <rFont val="Calibri"/>
        <family val="2"/>
        <scheme val="minor"/>
      </rPr>
      <t xml:space="preserve"> Kommunen har en egen sikkerhetsorganisasjon med tilstrekkelig kompetanse
</t>
    </r>
    <r>
      <rPr>
        <i/>
        <sz val="11"/>
        <color rgb="FF000000"/>
        <rFont val="Calibri"/>
        <family val="2"/>
        <scheme val="minor"/>
      </rPr>
      <t xml:space="preserve">Delvis: </t>
    </r>
    <r>
      <rPr>
        <sz val="11"/>
        <color rgb="FF000000"/>
        <rFont val="Calibri"/>
        <family val="2"/>
        <scheme val="minor"/>
      </rPr>
      <t xml:space="preserve">Kommunen har noe sikkerhetskompetanse på plass, men denne er ikke tilstrekkelig, eller ikke organisert
</t>
    </r>
    <r>
      <rPr>
        <i/>
        <sz val="11"/>
        <color rgb="FF000000"/>
        <rFont val="Calibri"/>
        <family val="2"/>
        <scheme val="minor"/>
      </rPr>
      <t xml:space="preserve">Nei: </t>
    </r>
    <r>
      <rPr>
        <sz val="11"/>
        <color rgb="FF000000"/>
        <rFont val="Calibri"/>
        <family val="2"/>
        <scheme val="minor"/>
      </rPr>
      <t>Kommunen har ikke sikkerhetskompetanse eller noen sikkerhetsorganisasjon</t>
    </r>
  </si>
  <si>
    <t>3.4</t>
  </si>
  <si>
    <t>Samarbeider vi med eksterne sikkerhetseksperter eller organisasjoner for å styrke vår IKT-sikkerhet?</t>
  </si>
  <si>
    <r>
      <rPr>
        <sz val="11"/>
        <color rgb="FF000000"/>
        <rFont val="Calibri"/>
        <family val="2"/>
        <scheme val="minor"/>
      </rPr>
      <t xml:space="preserve">Organisasjoner kan være statiske: med en fast stabil stab over en lang tidsperiode, ustabile: med høy turnover hvor nye folk blir ansatt og slutter etter kort tid, eller noe midt imellom. Uansett tilstanden på kommunens IT organisasjon, vil et samarbeid med eksterne sikkerhetseksperter eller tjenester styrke kommunens robusthet og fleksibilitet. Dette gjelder både i normal drift, men også hvis en større sikkerhetshendelse skulle inntreffe. Spesielt når en hendelse skjer vil det oppstå behov for ekspertkompetanse.
En type aktør som kommunen aktivt bør samarbeide med koordinerende organer for informasjonssikkerhet, som helseCERT og kommuneCERT. Dette er organisasjoner som holder et ekstra øye med henholdsvis helsetjenester og kommunesektoren,  varsler om farer, og  kan bistå med hjelp om det skjer et angrep mot kommunen.
</t>
    </r>
    <r>
      <rPr>
        <b/>
        <sz val="11"/>
        <color rgb="FF000000"/>
        <rFont val="Calibri"/>
        <family val="2"/>
        <scheme val="minor"/>
      </rPr>
      <t>Motivasjon:</t>
    </r>
    <r>
      <rPr>
        <sz val="11"/>
        <color rgb="FF000000"/>
        <rFont val="Calibri"/>
        <family val="2"/>
        <scheme val="minor"/>
      </rPr>
      <t xml:space="preserve"> Hvis kommunen ikke samarbeider med eksterne eksperter eller tjenester øker sannsynligheten for at gode sikkerhetsråd ikke kommer til kommunen, og at nødvendig eksperthjelp ikke er tilgjengelig i en krisesituasjon. </t>
    </r>
  </si>
  <si>
    <r>
      <rPr>
        <i/>
        <sz val="11"/>
        <color rgb="FF000000"/>
        <rFont val="Calibri"/>
        <family val="2"/>
        <scheme val="minor"/>
      </rPr>
      <t xml:space="preserve">Ja: </t>
    </r>
    <r>
      <rPr>
        <sz val="11"/>
        <color rgb="FF000000"/>
        <rFont val="Calibri"/>
        <family val="2"/>
        <scheme val="minor"/>
      </rPr>
      <t xml:space="preserve">Vi samarbeider med eksterne sikkerhetseksperter eller tjenester for å styrke vår IKT-sikkerhet, og har et aktivt deltagende forhold til det. Kommunen har tilknytning til eksterne miljøer for å hjelpe oss til normal drift og som kan trå til ved en hendelse eller katastrofe.
</t>
    </r>
    <r>
      <rPr>
        <i/>
        <sz val="11"/>
        <color rgb="FF000000"/>
        <rFont val="Calibri"/>
        <family val="2"/>
        <scheme val="minor"/>
      </rPr>
      <t xml:space="preserve">Delvis: </t>
    </r>
    <r>
      <rPr>
        <sz val="11"/>
        <color rgb="FF000000"/>
        <rFont val="Calibri"/>
        <family val="2"/>
        <scheme val="minor"/>
      </rPr>
      <t xml:space="preserve">Kommunen har samarbeid med eksterne tjenester og følger med på hva som skjer rundt oss, men vi har ikke forpliktende kontrakter eller relasjoner til eksterne sikkerhetseksperter. 
</t>
    </r>
    <r>
      <rPr>
        <i/>
        <sz val="11"/>
        <color rgb="FF000000"/>
        <rFont val="Calibri"/>
        <family val="2"/>
        <scheme val="minor"/>
      </rPr>
      <t xml:space="preserve">Nei: </t>
    </r>
    <r>
      <rPr>
        <sz val="11"/>
        <color rgb="FF000000"/>
        <rFont val="Calibri"/>
        <family val="2"/>
        <scheme val="minor"/>
      </rPr>
      <t>Vi samarbeider ikke med eksterne sikkerhetseksperter eller tjenester for å styrke vår IKT-sikkerhet.</t>
    </r>
  </si>
  <si>
    <t>Hendelseshåndtering og implementasjon av kontroll</t>
  </si>
  <si>
    <t>Sikkerhetshendelser som må håndteres er alt fra små brudd av f.eks personvernloven til katastrofer, hvor hele kommunens IKT infrastruktur går ned. I alvorlige tilfeller blir alle IT systemer ødelagt, og personsensitive data blir lekket på Internett. Kommunedirektøren har et overordnet ansvar når uhellet først skjer, og  i mange tilfeller må involveres direkte.</t>
  </si>
  <si>
    <t>4.1</t>
  </si>
  <si>
    <t>Dekker beredskapsplanen datasikkerhetsbrudd?</t>
  </si>
  <si>
    <r>
      <rPr>
        <sz val="11"/>
        <color rgb="FF000000"/>
        <rFont val="Calibri"/>
        <family val="2"/>
      </rPr>
      <t xml:space="preserve">Beredskap og kontinuitetsplaner planer vil normalt omfatte praktiske metoder for å takle og gjenopprette systemer og tjenester fra ulike typer avbrudd, som naturkatastrofer, tekniske feil, eller sikkerhetsbrudd. Det er viktig at disse planene også dekker datasikkerhetsbrudd, inklusiv prosedyrer for umiddelbar respons, skadebegrensning, gjenoppretting av systemer, og kommunikasjon med relevante parter under en større hendelse. 
En beredskapsplan er kun effektiv hvis den inkluderer detaljerte og konkrete rutiner for gjenoppretting av systemer. Det er ikke nok å bare ha en plan på papiret; det er avgjørende at disse gjenopprettingsrutinene blir grundig testet. 
</t>
    </r>
    <r>
      <rPr>
        <b/>
        <sz val="11"/>
        <color rgb="FF000000"/>
        <rFont val="Calibri"/>
        <family val="2"/>
      </rPr>
      <t xml:space="preserve">Motivasjon: </t>
    </r>
    <r>
      <rPr>
        <sz val="11"/>
        <color rgb="FF000000"/>
        <rFont val="Calibri"/>
        <family val="2"/>
      </rPr>
      <t xml:space="preserve">En beredskapsplan som inkluderer tiltak for datasikkerhetsbrudd sikrer at kommunen kan opprettholde sine tjenester selv under utfordrende forhold, som ved et større angrep. Dette er avgjørende for å sikre påliteligheten og stabiliteten i kommunens tjenesteleveranse. Gjenopprettingsrutiner er viktige å beskrive detaljert og komplett slik at når uhellet inntreffer så vet medarbeiderne nøyaktig hva de skal gjøre. Klar og effektiv kommunikasjon i en krisesituasjon, er en nødvendig forutsetning for at teamet jobber raskt, og vet å informere relevante berørte parter, på en effektiv måte. </t>
    </r>
  </si>
  <si>
    <r>
      <rPr>
        <i/>
        <sz val="11"/>
        <color rgb="FF000000"/>
        <rFont val="Calibri"/>
        <family val="2"/>
        <scheme val="minor"/>
      </rPr>
      <t>Ja:</t>
    </r>
    <r>
      <rPr>
        <sz val="11"/>
        <color rgb="FF000000"/>
        <rFont val="Calibri"/>
        <family val="2"/>
        <scheme val="minor"/>
      </rPr>
      <t xml:space="preserve"> Beredskapsplanen inneholder planer for datasikkerhetsbrudd. Planen inkluderer gjenopprettingsprosedyrer og kommunikasjonsstrategier til bruk ved en krisesituasjon.
</t>
    </r>
    <r>
      <rPr>
        <i/>
        <sz val="11"/>
        <color rgb="FF000000"/>
        <rFont val="Calibri"/>
        <family val="2"/>
        <scheme val="minor"/>
      </rPr>
      <t xml:space="preserve">Delvis: </t>
    </r>
    <r>
      <rPr>
        <sz val="11"/>
        <color rgb="FF000000"/>
        <rFont val="Calibri"/>
        <family val="2"/>
        <scheme val="minor"/>
      </rPr>
      <t xml:space="preserve">Vi har noe planer for om datasikkerhetsbrudd, men vi kan forbedre planene.
</t>
    </r>
    <r>
      <rPr>
        <i/>
        <sz val="11"/>
        <color rgb="FF000000"/>
        <rFont val="Calibri"/>
        <family val="2"/>
        <scheme val="minor"/>
      </rPr>
      <t xml:space="preserve">Nei: </t>
    </r>
    <r>
      <rPr>
        <sz val="11"/>
        <color rgb="FF000000"/>
        <rFont val="Calibri"/>
        <family val="2"/>
        <scheme val="minor"/>
      </rPr>
      <t>Beredskapsplanen dekker ikke datasikkerhetsbrudd.</t>
    </r>
  </si>
  <si>
    <t>4.2</t>
  </si>
  <si>
    <t>Har kommunen en dokumentert prosess for håndtering og rapportering av både sikkerhetsbrudd og brudd på personvernlovgivningen?</t>
  </si>
  <si>
    <r>
      <rPr>
        <sz val="11"/>
        <color rgb="FF000000"/>
        <rFont val="Calibri"/>
        <family val="2"/>
      </rPr>
      <t xml:space="preserve">Kommunen er pålagt å ha dokumentert klare prosedyrer for hvordan sikkerhetsbrudd og brudd på personvernlovgivningen skal håndteres og rapporteres. En slik prosess bør inkludere trinn for umiddelbar respons, vurdering av omfanget og konsekvensene av bruddet, tiltak for å begrense skade, samt prosedyrer for å informere relevante myndigheter og berørte parter (inklusiv kommunedirektøren). Prosessen bør også omfatte etterfølgende tiltak for å forhindre fremtidige brudd, samt en evaluering av hendelsen for å forbedre sikkerhets- og personvernpraksiser.
</t>
    </r>
    <r>
      <rPr>
        <b/>
        <sz val="11"/>
        <color rgb="FF000000"/>
        <rFont val="Calibri"/>
        <family val="2"/>
      </rPr>
      <t>Motivasjon</t>
    </r>
    <r>
      <rPr>
        <sz val="11"/>
        <color rgb="FF000000"/>
        <rFont val="Calibri"/>
        <family val="2"/>
      </rPr>
      <t xml:space="preserve">: En veldefinert og dokumentert prosess for håndtering og rapportering av sikkerhets- og personvernbrudd er avgjørende for å sikre rask og effektiv respons på slike hendelser. Dette er viktig for å beskytte sensitive data, opprettholde offentlig tillit, og sikre overholdelse av relevante personvernlover og forskrifter. Husk at det kan være lovkrav om korte frister. </t>
    </r>
  </si>
  <si>
    <r>
      <rPr>
        <i/>
        <sz val="11"/>
        <color rgb="FF000000"/>
        <rFont val="Calibri"/>
        <family val="2"/>
      </rPr>
      <t>Ja:</t>
    </r>
    <r>
      <rPr>
        <sz val="11"/>
        <color rgb="FF000000"/>
        <rFont val="Calibri"/>
        <family val="2"/>
      </rPr>
      <t xml:space="preserve"> Kommunen har en dokumentert prosess for håndtering og rapportering av både sikkerhetsbrudd og brudd på personvernlovgivningen.
</t>
    </r>
    <r>
      <rPr>
        <i/>
        <sz val="11"/>
        <color rgb="FF000000"/>
        <rFont val="Calibri"/>
        <family val="2"/>
      </rPr>
      <t xml:space="preserve">Delvis: </t>
    </r>
    <r>
      <rPr>
        <sz val="11"/>
        <color rgb="FF000000"/>
        <rFont val="Calibri"/>
        <family val="2"/>
      </rPr>
      <t xml:space="preserve">Kommunen har bare dokumentasjon av prosessen for håndtering og rapportering av sikkerhetsbrudd, eller bare en dokumentasjon av prosessen for håndtering og rapportering av brudd på personlovgivningen.
</t>
    </r>
    <r>
      <rPr>
        <i/>
        <sz val="11"/>
        <color rgb="FF000000"/>
        <rFont val="Calibri"/>
        <family val="2"/>
      </rPr>
      <t xml:space="preserve">Nei: </t>
    </r>
    <r>
      <rPr>
        <sz val="11"/>
        <color rgb="FF000000"/>
        <rFont val="Calibri"/>
        <family val="2"/>
      </rPr>
      <t>Kommunen har hverken en dokumentert prosess for håndtering og rapportering av sikkerhetsbrudd eller for brudd på personvernlovgivningen.</t>
    </r>
  </si>
  <si>
    <t>Gammel tekst var:
Et hendelsessystem kan automatisk eller manuelt registrere hendelser. Dette er nødvendig for effektivt å registrere og håndtere  alle typer hendelser, inkludert både sikkerhetshendelser og brudd på personvernlovgivningen. 
For at systemet skal kunne brukes til læring må en kunne få ut statistikk og sammendrag av hva som er rapportert. Fordelen med å ha et hendelsessystem,  er at leverandøren kan få automatiske varsler.
Denne prosessen bør inneholde klare retningslinjer for hvordan hendelser identifiseres, vurderes og behandles, samt hvordan de rapporteres både internt og til relevante eksterne parter, om nødvendig.
Motivasjon: En slik prosess er avgjørende for å sikre rask og effektiv respons på sikkerhetshendelser, og bidrar til å minimere potensiell skade.</t>
  </si>
  <si>
    <t>4.3</t>
  </si>
  <si>
    <t xml:space="preserve">Har kommunen fullstendig oversikt over hvem som har tilgang til kommunens systemer? </t>
  </si>
  <si>
    <r>
      <rPr>
        <sz val="11"/>
        <color rgb="FF000000"/>
        <rFont val="Calibri"/>
        <family val="2"/>
        <scheme val="minor"/>
      </rPr>
      <t xml:space="preserve">En </t>
    </r>
    <r>
      <rPr>
        <i/>
        <sz val="11"/>
        <color rgb="FF000000"/>
        <rFont val="Calibri"/>
        <family val="2"/>
        <scheme val="minor"/>
      </rPr>
      <t xml:space="preserve">fullstendig oversikt </t>
    </r>
    <r>
      <rPr>
        <sz val="11"/>
        <color rgb="FF000000"/>
        <rFont val="Calibri"/>
        <family val="2"/>
        <scheme val="minor"/>
      </rPr>
      <t xml:space="preserve">over hvem som har tilgang til kommunens systemer inneholder alle personer og systemer som kan få tilgang til kommunens systemer både fysisk og over Internett.
</t>
    </r>
    <r>
      <rPr>
        <b/>
        <sz val="11"/>
        <color rgb="FF000000"/>
        <rFont val="Calibri"/>
        <family val="2"/>
        <scheme val="minor"/>
      </rPr>
      <t xml:space="preserve">Motivasjon: </t>
    </r>
    <r>
      <rPr>
        <sz val="11"/>
        <color rgb="FF000000"/>
        <rFont val="Calibri"/>
        <family val="2"/>
        <scheme val="minor"/>
      </rPr>
      <t>Mangler i oversikten over hvem som har tilgang til kommunen sine systemer kan føre til at sikkerhetsrisikoer, hvor personer eller systemer med for mye tilgang kan utnytte systemsvakheter. Det øker også faren for at uautoriserte brukere kan få tilgang til sensitive systemer, noe som kan føre til at kommunale tjenester blir satt ut av drift og lekkasjer av data. Husk at for kritiske systemer er det kritisk å ha oversikt over hvem som har tilgang.</t>
    </r>
  </si>
  <si>
    <r>
      <rPr>
        <i/>
        <sz val="11"/>
        <color rgb="FF000000"/>
        <rFont val="Calibri"/>
        <family val="2"/>
        <scheme val="minor"/>
      </rPr>
      <t>Ja:</t>
    </r>
    <r>
      <rPr>
        <sz val="11"/>
        <color rgb="FF000000"/>
        <rFont val="Calibri"/>
        <family val="2"/>
        <scheme val="minor"/>
      </rPr>
      <t xml:space="preserve"> Kommunen har en nærmest fullstendig oversikt over hvem som har tilgang til kommunens systemer, gjennom gode rutiner for oppfølging og revisjon av tilgang.
</t>
    </r>
    <r>
      <rPr>
        <i/>
        <sz val="11"/>
        <color rgb="FF000000"/>
        <rFont val="Calibri"/>
        <family val="2"/>
        <scheme val="minor"/>
      </rPr>
      <t xml:space="preserve">Delvis: </t>
    </r>
    <r>
      <rPr>
        <sz val="11"/>
        <color rgb="FF000000"/>
        <rFont val="Calibri"/>
        <family val="2"/>
        <scheme val="minor"/>
      </rPr>
      <t xml:space="preserve">Kommunen har en delvis oversikt over hvem som har tilgang til systemene.
</t>
    </r>
    <r>
      <rPr>
        <i/>
        <sz val="11"/>
        <color rgb="FF000000"/>
        <rFont val="Calibri"/>
        <family val="2"/>
        <scheme val="minor"/>
      </rPr>
      <t xml:space="preserve">Nei: </t>
    </r>
    <r>
      <rPr>
        <sz val="11"/>
        <color rgb="FF000000"/>
        <rFont val="Calibri"/>
        <family val="2"/>
        <scheme val="minor"/>
      </rPr>
      <t>Kommunen har noe oversikt over hvem som har tilgang til kommunens systemer, men det er mangler for flere systemer, og tilgang blir ikke jevnlig kontrollert.</t>
    </r>
  </si>
  <si>
    <t>4.4</t>
  </si>
  <si>
    <t>Blir tilgang til systemene gjennomgått jevnlig?</t>
  </si>
  <si>
    <r>
      <t xml:space="preserve">Tilganger til IT-systemer og tjenester administreres ved hjelp av </t>
    </r>
    <r>
      <rPr>
        <i/>
        <sz val="11"/>
        <color rgb="FF000000"/>
        <rFont val="Calibri"/>
        <family val="2"/>
      </rPr>
      <t>tilgangskontrollsystemer</t>
    </r>
    <r>
      <rPr>
        <sz val="11"/>
        <color rgb="FF000000"/>
        <rFont val="Calibri"/>
        <family val="2"/>
      </rPr>
      <t xml:space="preserve">. Et tilgangskontrollsystem administrerer hvilke personer eller maskiner som skal ha tilgang til konkrete IT-systemer og tjenester, gjerne ved bruk av brukernavn og passord. Avanserte pålogginger på systemer bruker flere faktorer slik som: noe man har (f.eks. kodebrikke), noe man er (ansiktsgjenkjenning) eller hvor man er (lokasjon eller datamaskin som brukes). Tilgangssystemet må hele tiden være ajour, slik at det til enhver tid bare gir tilganger der det er nødvendig. I alle fagsystemer som er knyttet til e-helse og normen, så forplikter kommunene å ha streng tilgangsstyring. For mer detaljert informasjon om hva det innebærer, se https://www.ehelse.no/normen/normen-for-informasjonssikkerhet-og-personvern-i-helse-og-omsorgssektoren#5.2.3-kontroll-av-tilgang.
</t>
    </r>
    <r>
      <rPr>
        <b/>
        <sz val="11"/>
        <color rgb="FF000000"/>
        <rFont val="Calibri"/>
        <family val="2"/>
      </rPr>
      <t>Motivasjon:</t>
    </r>
    <r>
      <rPr>
        <sz val="11"/>
        <color rgb="FF000000"/>
        <rFont val="Calibri"/>
        <family val="2"/>
      </rPr>
      <t xml:space="preserve"> Hvis ikke tilgang til systemer blir gjennomgått jevnlig, kan kommunen risikere at kontoer som skulle vært stengt blir liggende i systemet, noe som øker risikoen for at uvedkommende kan få tilgang. I tillegg til sikkerhetsrisikoen dette medfører, binder det opp lisenser og annet som utløser kostnader.</t>
    </r>
  </si>
  <si>
    <r>
      <rPr>
        <i/>
        <sz val="11"/>
        <color rgb="FF000000"/>
        <rFont val="Calibri"/>
        <family val="2"/>
        <scheme val="minor"/>
      </rPr>
      <t>Ja:</t>
    </r>
    <r>
      <rPr>
        <sz val="11"/>
        <color rgb="FF000000"/>
        <rFont val="Calibri"/>
        <family val="2"/>
        <scheme val="minor"/>
      </rPr>
      <t xml:space="preserve"> Tilgang til alle kommunens systemer blir gjennomgått jevnlig (minimum årlig) og vi har god kontroll med at dette holdes oppdatert.
</t>
    </r>
    <r>
      <rPr>
        <i/>
        <sz val="11"/>
        <color rgb="FF000000"/>
        <rFont val="Calibri"/>
        <family val="2"/>
        <scheme val="minor"/>
      </rPr>
      <t xml:space="preserve">Delvis: </t>
    </r>
    <r>
      <rPr>
        <sz val="11"/>
        <color rgb="FF000000"/>
        <rFont val="Calibri"/>
        <family val="2"/>
        <scheme val="minor"/>
      </rPr>
      <t xml:space="preserve">Tilgang til alle kommunens systemer blir gjennomgått innimellom, dvs. sporadisk.
</t>
    </r>
    <r>
      <rPr>
        <i/>
        <sz val="11"/>
        <color rgb="FF000000"/>
        <rFont val="Calibri"/>
        <family val="2"/>
        <scheme val="minor"/>
      </rPr>
      <t xml:space="preserve">Nei: </t>
    </r>
    <r>
      <rPr>
        <sz val="11"/>
        <color rgb="FF000000"/>
        <rFont val="Calibri"/>
        <family val="2"/>
        <scheme val="minor"/>
      </rPr>
      <t xml:space="preserve"> Tilgang til alle kommunens systemer blir ikke gjennomgått jevnlig og vi har ikke god kontroll med at det holdes oppdatert.</t>
    </r>
  </si>
  <si>
    <t>4.5</t>
  </si>
  <si>
    <t>Gjøres det jevnlige, planlagte øvelser av datasikkerhetsbrudd?</t>
  </si>
  <si>
    <t>Gjøres det jevnlige øvelser av datasikkerhetsbrudd med leverandører, andre kommuner og fylkeskommunen?</t>
  </si>
  <si>
    <r>
      <rPr>
        <sz val="11"/>
        <color rgb="FF000000"/>
        <rFont val="Calibri"/>
        <family val="2"/>
        <scheme val="minor"/>
      </rPr>
      <t xml:space="preserve">For å være forberedt på datasikkerhetsbrudd er det viktig at kommunen aktivt tester og øver på sine beredskapsplaner for datasikkerhetsbrudd. Øvelser kan gjennomføres på mange  ulike måter og nivåer, med forskjellige mål, avhengig av opplevd behov. Hensikten og målet med øvelsen definerer omfang og form på øvelsen, og kan inneholde ett eller flere ledelsesnivåer. Slike øvelser kan også gjøres i samarbeid med samvirkeaktører f.eks. eksterne leverandører, andre kommuner og fylkeskommunen for å teste hvordan samarbeidet og samvirke fungerer i praksis. Dette kan være viktig hvis kommunen ønsker å teste grad av samhandling mellom kommunens kriseledelse og IT-driftsorganisasjon, eller flere leverandører. Et annet eksempel på en øvelse kan være å teste IT-avdelings lokale krisehåndteringsevne ved en alvorlig IT-hendelse, f.eks. ved et simulert angrep. 
</t>
    </r>
    <r>
      <rPr>
        <b/>
        <sz val="11"/>
        <color rgb="FF000000"/>
        <rFont val="Calibri"/>
        <family val="2"/>
        <scheme val="minor"/>
      </rPr>
      <t>Motivasjon:</t>
    </r>
    <r>
      <rPr>
        <sz val="11"/>
        <color rgb="FF000000"/>
        <rFont val="Calibri"/>
        <family val="2"/>
        <scheme val="minor"/>
      </rPr>
      <t xml:space="preserve"> Ved å gjennomføre slike øvelser testes beredskapsplanene. Hvis det finnes svakheter som blir avdekket under eller etter øvelsen, og man gjennomfører en tilstrekkelig evaluering, kan disse bli brukt til å  forbedre beredskapsplanene. Ved å teste planene med konkrete realistiske øvelser sammen med leverandører til kommunen og andre kommuner vil man kunne oppdage svakheter i grensesnittet mellom organisasjonene, eller internt i kommunen.</t>
    </r>
  </si>
  <si>
    <r>
      <rPr>
        <i/>
        <sz val="11"/>
        <color rgb="FF000000"/>
        <rFont val="Calibri"/>
        <family val="2"/>
        <scheme val="minor"/>
      </rPr>
      <t>Ja:</t>
    </r>
    <r>
      <rPr>
        <sz val="11"/>
        <color rgb="FF000000"/>
        <rFont val="Calibri"/>
        <family val="2"/>
        <scheme val="minor"/>
      </rPr>
      <t xml:space="preserve"> Kommunen jobber systematisk med å planlegge og gjennomføre øvelser, både i kommunen og med aktuelle samvirkeaktører (dvs. andre liknende kommuner og med fylkeskommunen). Øvelsene gjøres årlig eller oftere.
</t>
    </r>
    <r>
      <rPr>
        <i/>
        <sz val="11"/>
        <color rgb="FF000000"/>
        <rFont val="Calibri"/>
        <family val="2"/>
        <scheme val="minor"/>
      </rPr>
      <t xml:space="preserve">Delvis: </t>
    </r>
    <r>
      <rPr>
        <sz val="11"/>
        <color rgb="FF000000"/>
        <rFont val="Calibri"/>
        <family val="2"/>
        <scheme val="minor"/>
      </rPr>
      <t xml:space="preserve">Det gjøres sporadiske øvelser av brudd på datasikkerheten, kanskje med andre kommuner eller med fylkeskommunen. Planlegging av øvelsene har forbedringspotensiale.
</t>
    </r>
    <r>
      <rPr>
        <i/>
        <sz val="11"/>
        <color rgb="FF000000"/>
        <rFont val="Calibri"/>
        <family val="2"/>
        <scheme val="minor"/>
      </rPr>
      <t xml:space="preserve">Nei: </t>
    </r>
    <r>
      <rPr>
        <sz val="11"/>
        <color rgb="FF000000"/>
        <rFont val="Calibri"/>
        <family val="2"/>
        <scheme val="minor"/>
      </rPr>
      <t xml:space="preserve"> Det gjøres ikke jevnlige øvelser av datasikkerhetsbrudd.</t>
    </r>
  </si>
  <si>
    <t>Øvelser kan skje på tre forskjellige nivåer, 
  1) strategisk (som typisk direkte involverer kommunedirektøren), 
  2) operasjonelt (hvordan samhandler interne og eksterne aktører?), og 
  3) taktisk (hvordan treffer et konkret angrep oss?) Øvelsene kan inkludere scenario-baserte simuleringer for å evaluere effektiviteten av eksisterende prosedyrer og responsmekanismer under forskjellige krisesituasjoner. Målet med øvelser er å identifisere og rette opp eventuelle svakheter i beredskapsplanene og samarbeidet med eksterne parter.</t>
  </si>
  <si>
    <t>4.6</t>
  </si>
  <si>
    <t xml:space="preserve">Inkluderer internkontroll evaluering av at sikkerhetstiltakene blir gjennomført, og at de har god effekt? </t>
  </si>
  <si>
    <r>
      <rPr>
        <sz val="11"/>
        <color rgb="FF000000"/>
        <rFont val="Calibri"/>
        <family val="2"/>
      </rPr>
      <t xml:space="preserve">Sikkerhetstiltak kan være av mange forskjellige typer: Det kan være tekniske tiltak på IT-infrastruktur og IT-systemer, som innkjøp av sikkerhetsprodukter eller kryptering av kommunikasjon og data. Det kan være overvåkning av systemer og varsling hvis noe uheldig skjer. Det kan være dokumenterte prosesser og prosedyrer, eller detaljerte rutiner. Det er viktig at disse tiltakene ikke bare blir planlagt, men også nøye implementert, regelmessig revidert og tilpasset etter behov for å sikre at de faktisk bidrar til å forbedre sikkerheten i kommunen. 
Evalueringen av disse tiltakene presenteres som en del av kommunens internkontroll (se https://www.digdir.no/informasjonssikkerhet/ledelsens-styring-og-oppfolging/3044#2_virksomhetsledelsens_gjennomgang).
</t>
    </r>
    <r>
      <rPr>
        <b/>
        <sz val="11"/>
        <color rgb="FF000000"/>
        <rFont val="Calibri"/>
        <family val="2"/>
      </rPr>
      <t>Motivasjon:</t>
    </r>
    <r>
      <rPr>
        <sz val="11"/>
        <color rgb="FF000000"/>
        <rFont val="Calibri"/>
        <family val="2"/>
      </rPr>
      <t xml:space="preserve"> Det å kontrollere at de tiltakene kommunen har planlagt faktisk blir gjennomført er nødvendig for styringen av sikkerheten. Uten evaluering er det vanskelig å vite om tiltakene bidrar til økt sikkerhet. </t>
    </r>
  </si>
  <si>
    <r>
      <rPr>
        <i/>
        <sz val="11"/>
        <color rgb="FF000000"/>
        <rFont val="Calibri"/>
        <family val="2"/>
        <scheme val="minor"/>
      </rPr>
      <t>Ja:</t>
    </r>
    <r>
      <rPr>
        <sz val="11"/>
        <color rgb="FF000000"/>
        <rFont val="Calibri"/>
        <family val="2"/>
        <scheme val="minor"/>
      </rPr>
      <t xml:space="preserve"> Internkontrollen inkluderer evaluering av at sikkerhetstiltak blir gjennomført.
</t>
    </r>
    <r>
      <rPr>
        <i/>
        <sz val="11"/>
        <color rgb="FF000000"/>
        <rFont val="Calibri"/>
        <family val="2"/>
        <scheme val="minor"/>
      </rPr>
      <t xml:space="preserve">Delvis: </t>
    </r>
    <r>
      <rPr>
        <sz val="11"/>
        <color rgb="FF000000"/>
        <rFont val="Calibri"/>
        <family val="2"/>
        <scheme val="minor"/>
      </rPr>
      <t xml:space="preserve">Kommunen sjekker noen sikkerhetstiltak gjennom stikkprøver, men ikke nødvendigvis som en del av internkontroll.
</t>
    </r>
    <r>
      <rPr>
        <i/>
        <sz val="11"/>
        <color rgb="FF000000"/>
        <rFont val="Calibri"/>
        <family val="2"/>
        <scheme val="minor"/>
      </rPr>
      <t xml:space="preserve">Nei: </t>
    </r>
    <r>
      <rPr>
        <sz val="11"/>
        <color rgb="FF000000"/>
        <rFont val="Calibri"/>
        <family val="2"/>
        <scheme val="minor"/>
      </rPr>
      <t xml:space="preserve"> Evaluering av sikkerhetstiltak er ikke en del av internkontroll.</t>
    </r>
  </si>
  <si>
    <t>Har sikkerhetsoppmerksomhet</t>
  </si>
  <si>
    <t>Krever sikkerhetsoppmerksomhet</t>
  </si>
  <si>
    <t>Bør følges opp</t>
  </si>
  <si>
    <t>Ukjent sikkerhet</t>
  </si>
  <si>
    <t>Utfylt</t>
  </si>
  <si>
    <t>Total</t>
  </si>
  <si>
    <t>Prosent</t>
  </si>
  <si>
    <t xml:space="preserve">Kartlegging av sikkerhetsnivå </t>
  </si>
  <si>
    <t xml:space="preserve">Skåre: </t>
  </si>
  <si>
    <t>Tiltak</t>
  </si>
  <si>
    <t>NSM referanse</t>
  </si>
  <si>
    <t>Implementasjon av styringssystem for informasjonssikkerhet</t>
  </si>
  <si>
    <t>Er tiltak utført?</t>
  </si>
  <si>
    <t>Max og sum</t>
  </si>
  <si>
    <t>Et styringssystem for informasjonssikkerhet (ISMS, Information Security Management System) er en systematisk og strukturert tilnærming for å sikre, administrere og forbedre sikkerheten til en organisasjon. i praksis betyr det at driftsorganisasjonen: 
  a) har risikostyring, 
  b) sikkerhetsledelse og oppfølging, 
  c) krav til sikkerhetsorganisasjon med 
  d) tiltak og retningslinjer for viktige sikkerhetsrutiner,  
  e) god kontroll med partnere og underleverandører, 
  f) god sikkerhetsdokumentasjon 
  g) et system for å håndtere uheldige sikkerhetshendelser, og
  h) planer for gjenoppretting av systemer og prosesser etter en sikkerhetstruende hendelse.
Virksomheter som har et styringssystem har ofte mer fokus på sikkerhet, og kan derfor antageligvis  ha bedre generell sikkerhet.</t>
  </si>
  <si>
    <t>Egne tiltak:</t>
  </si>
  <si>
    <t xml:space="preserve"> </t>
  </si>
  <si>
    <t>Sikkerhetsrevisjon av IT-infrastruktur og systemer</t>
  </si>
  <si>
    <t>En sikkerhetsrevisjon av IT-infrastruktur og systemer er en grundig evaluering og vurdering av en organisasjons digitale sikkerhetsstrategier og -praksiser. Dens primære mål er å fastslå om det eksisterende sikkerhetsnivået er i samsvar med organisasjonens interne retningslinjer, samt relevante lover og forskriftskrav. Dette innebærer en systematisk gjennomgang av alle aspekter av IT-sikkerhet, inkludert nettverkskonfigurasjoner, tilgangskontroller, datahåndtering, og sikkerhetsprotokoller.</t>
  </si>
  <si>
    <t>Beredskapsplan for krisesituasjoner og større dataangrep</t>
  </si>
  <si>
    <r>
      <rPr>
        <sz val="9"/>
        <color rgb="FF000000"/>
        <rFont val="Calibri"/>
        <family val="2"/>
      </rPr>
      <t xml:space="preserve">Uansett hvor høy sikkerhet en har så vil det være en mulighet for at en krise oppstår. Dette kan være på grunn av løsepengevirus eller en naturkatastrofe.
Det viktige her er at driftsorganisasjonen er forberedt på å hjelpe kommunen med  å opprettholde sin funksjonsevne, spesielt på kritiske tjenester, hvis IKT-systemer faller ut over lengere tid.
Hvis et dataangrep inntreffer vil blant de mange tingene som kommunen og driftsorganisasjonen må ta stilling til være følgende:
1. </t>
    </r>
    <r>
      <rPr>
        <i/>
        <sz val="9"/>
        <color rgb="FF000000"/>
        <rFont val="Calibri"/>
        <family val="2"/>
      </rPr>
      <t>Styringsregime</t>
    </r>
    <r>
      <rPr>
        <sz val="9"/>
        <color rgb="FF000000"/>
        <rFont val="Calibri"/>
        <family val="2"/>
      </rPr>
      <t xml:space="preserve"> for selve hendelse: med innsatsleder og koordinering med myndighetene, ivaretakelse av personvern (i tilfelle data på avveie) og gjenoppretting av både infrastruktur og fagsystemer med data.
2. </t>
    </r>
    <r>
      <rPr>
        <i/>
        <sz val="9"/>
        <color rgb="FF000000"/>
        <rFont val="Calibri"/>
        <family val="2"/>
      </rPr>
      <t>Samhandling</t>
    </r>
    <r>
      <rPr>
        <sz val="9"/>
        <color rgb="FF000000"/>
        <rFont val="Calibri"/>
        <family val="2"/>
      </rPr>
      <t xml:space="preserve">: hvordan skal kommunale tjenester og deres ansatte samhandle uten at rammede systemer er tilgjengelige?
3. </t>
    </r>
    <r>
      <rPr>
        <i/>
        <sz val="9"/>
        <color rgb="FF000000"/>
        <rFont val="Calibri"/>
        <family val="2"/>
      </rPr>
      <t>Dokumentlagring</t>
    </r>
    <r>
      <rPr>
        <sz val="9"/>
        <color rgb="FF000000"/>
        <rFont val="Calibri"/>
        <family val="2"/>
      </rPr>
      <t xml:space="preserve">: hvor skal kommunale tjenester lagre de dokumentene som produseres hver dag, mens aktuelle fagsystemer ikke er tilgjengelige?
4. </t>
    </r>
    <r>
      <rPr>
        <i/>
        <sz val="9"/>
        <color rgb="FF000000"/>
        <rFont val="Calibri"/>
        <family val="2"/>
      </rPr>
      <t>Digital identitet</t>
    </r>
    <r>
      <rPr>
        <sz val="9"/>
        <color rgb="FF000000"/>
        <rFont val="Calibri"/>
        <family val="2"/>
      </rPr>
      <t xml:space="preserve">: Hvordan skal kommunens ansatte og innbyggere identifisere seg om autentiseringsløsninger ikke er tilgjengelig?
5. </t>
    </r>
    <r>
      <rPr>
        <i/>
        <sz val="9"/>
        <color rgb="FF000000"/>
        <rFont val="Calibri"/>
        <family val="2"/>
      </rPr>
      <t>Krypteringsmekanismene</t>
    </r>
    <r>
      <rPr>
        <sz val="9"/>
        <color rgb="FF000000"/>
        <rFont val="Calibri"/>
        <family val="2"/>
      </rPr>
      <t>: Hvordan kan kommunen beskytte seg mot at angriper får tak i sentrale hemmeligheter i infrastrukturen, slik at krypteringsnøkler og hemmelige passord ikke kommer på avveie eller aktivt gjør tjenester utilgjengelige? Alternativt, hvis store deler av infrastrukturen faller ut og ned så kan også kryptonøkler og hemmeligheter for å få opp infrastrukturen igjen bli borte. Hvordan passe på at det ikke skjer?
Hvis det ikke finnes fungerende og velprøvde beredskapsplaner  ved kriser så vil kommunen kunne risikere at skadeomfanget ved stort dataangrep eller bortfall av IT systemer rammer kommunen hardt, med store langvarige bortfall av kommunens tjenester, både generelle tjenester or kritiske tjenester.</t>
    </r>
  </si>
  <si>
    <t xml:space="preserve">Kartlegging av kritiske funksjoner/tjenester i kommunen </t>
  </si>
  <si>
    <t>Noen tjenester i en kommune er viktigere enn andre, og noen funksjoner og tjenester er svært kritiske for kommunens tjenestetilbud. Eksempler på kritiske tjenester er pasientvarslingsystem på sykehjem, adgangskontroll, system for brannvern og ambulansetjenester, og kontrollsystem for vannforsyning. Å skaffe seg oversikt over alle systemer, og hvordan de er relatert til hverandre, er nødvendig for å plukke ut den delmengden av funksjoner og tjenester som anses som kritiske. Det finnes programvare for å understøtte slike kataloger av tjenester og deres avhengigheter, kalt Configuration Management databases (CMDB).
Systematisk risikohåndtering og rapportering er grunnleggende for å sikre at sikkerhetsrisikoer blir identifisert og behandlet på en effektiv måte. Dette er viktig fordi det viser en metodisk tilnærming til sikkerhet, og sikrer kontinuerlig overvåking og forbedring av sikkerhetsarbeidet.
Slutter kritiske systemene å virke kan det gå ut over liv og helse til både innbyggere og ansatte i kommunen.</t>
  </si>
  <si>
    <t>Kartlegging av forsyningskjeder</t>
  </si>
  <si>
    <t xml:space="preserve">Kommuner er i stor grad avhengige av forsyningskjeder til leverandører for å opprettholde sine tjenester og infrastruktur. Denne avhengigheten strekker seg fra grunnleggende forsyninger som kontorutstyr og byggematerialer, til mer komplekse elementer som teknologiløsninger og spesialiserte tjenester. Forsyningskjedene sikrer kontinuerlig tilgang til nødvendige ressurser og er kritiske for alt fra daglig drift til krisehåndtering.
Denne avhengigheten gjør det viktig for kommuner å ha robuste og sikre forsyningskjeder. Det inkluderer nøye vurdering av leverandørers sikkerhet og pålitelighet, samt å ha beredskapsplaner for forstyrrelser i forsyningskjeden. Uten et sterkt forsyningskjedenettverk kan kommuners evne til å levere tjenester og opprettholde infrastruktur bli alvorlig kompromittert.
</t>
  </si>
  <si>
    <t>Kontroll med leverandører</t>
  </si>
  <si>
    <t>Driftsorganisasjonen bør etterspørre og verifisere hos alle leverandører hvilke tiltak som er gjennomført for sikkerhetsovervåkning og beredskap for å håndtere dataangrep og datainnbrudd, samt hvordan de sikrer at løsninger som leveres er sikre.
Angrep på leverandør og manglende oppdagelse av slike angrep vil kunne ramme kommunen indirekte eller direkte, og deretter kommunens tjenester.</t>
  </si>
  <si>
    <t>Kontroll på utstyr, tilgang og identiteter</t>
  </si>
  <si>
    <t>Sikkerhet- og sårbarhetstest av IT-infrastruktur og systemer</t>
  </si>
  <si>
    <t>En sikkerhets og sårbarhetstest er en test som avdekker sårbare områder i IT-infrastrukturen, og danner grunnlag til prioritering av aktuelle sikkerhetstiltak. En slik test bør gjøres med jevnlig mellomrom slik at det støttes kontinuerlig forbedring i sikkerhetsarbeidet.
Hvis sikkerhetsanalyse eller sårbarhetstester ikke er gjennomført i kommunen, anbefales det at dette gjennomføres så raskt som mulig.
Merk at en sårbarhetstest bør gjøres kontinuerlig fra eksternt (dvs, fra Internett), men det er også viktig å utføre tester internt på nettverket til kommunen, siden dette vil avdekke hva som er mulig om en angriper får tilgang fra innsiden av nettverket.</t>
  </si>
  <si>
    <t>Utfasing av programvare og løsninger som ikke lengre mottar oppdateringer</t>
  </si>
  <si>
    <t>Hvis det finnes programvare og løsninger som ikke lenger mottar oppdateringer, så bør det finnes en plan for å fase disse ut så raskt som mulig.
Programvare eller maskinvare som ikke er oppdatert, eller ikke kan oppdateres, vil heller ikke kunne motta sikkerhetsoppdateringer. Nye svakheter oppdages daglig, og gamle systemer uten sikkerhetsoppdateringer vil kunne være et enkelt angrepsmål for ondsinnede aktører.</t>
  </si>
  <si>
    <t>Tilgangsstyring og beskyttelse mot insider-trusler</t>
  </si>
  <si>
    <t xml:space="preserve">Tilgangsstyring spiller en avgjørende rolle i å sikre kommunens data og systemer. Ved å kontrollere og begrense tilgangen basert på individuelle roller og behov, kan kommunen forhindre uautorisert tilgang og redusere risikoen for sikkerhetsbrudd. 
I denne sammenhengen er det imidlertid viktig å erkjenne at selv ansatte med autorisert tilgang kan representere en risiko. Et vanlig eksempel på dette er når nysgjerrige ansatte i kommunen urettmessig får tilgang til konfidensielle data, noe som ofte er den mest vanlige og minst oppdagede formen for sikkerhetsbrudd. Selv om disse handlingene ofte ikke er ondsinnede, representerer de et brudd på lovgivningen, inkludert eForvaltningsforskriften, som kommunen er forpliktet til å følge.
I verste fall kan brudd på tilgangsstyring lede til brudd på personvernregler, lekkasje av sensitiv informasjon til uvedkommende, og i noen tilfeller til ødeleggelse av lagrede data. </t>
  </si>
  <si>
    <t xml:space="preserve">Sikre identifikasjonsmetoder </t>
  </si>
  <si>
    <t>For identifisering av brukere inn mot kommunens systemer er det viktig å bruke gode sikringstiltak. Eksempler på sikker identifisering er bruk av flerfaktor bekreftelse ved pålogging (MFA), hvor brukeren også må bekrefte pålogging via en annen enhet eller ved hjelp av biometri.
Implementering av MFA (multifaktor autentisering) på tvers av hele kommunen og samtlige ansatte er en prosess som vanligvis krever mye tid. Risikoreduserende tiltak som er raske å implementere mens innføring av MFA pågår, kan for eksempel være bruk av Conditional Aksess slik at det hindres pålogging fra utlandet, eller slik at fagsystemer kun kan aksesseres på kommunale lokasjoner / forvaltede maskiner, og ikke fra hjemmekontor og lignende.
Flerfaktor autentisering gjør det mulig å skadebegrense problemene som oppstår når en angriper får tilgang til brukernavn og passord for ansatte. Men, mer at det vil også være tilfeller hvor en ansatt blir lurt til å oppgi brukernavn, passord og en ekstra faktor som fingeravtrykk, så det er fornuftig å begrense tilgang til lokasjon og fra systemer forvaltet av kommunen.</t>
  </si>
  <si>
    <t>Kontroll av "Tingenes Internett" (IoT) enheter</t>
  </si>
  <si>
    <t>For noen år siden var det primært datamaskiner som var utsatt for angrep over Internett. I dagens teknologiske landskap har imidlertid situasjonen blitt mer kompleks. Det blir stadig vanskeligere å finne elektroniske enheter som ikke er designet for å koble seg til Wi-Fi, enten for å motta oppdateringer eller for å tilby utvidet funksjonalitet. Dette spekteret strekker seg fra smarte lyspærer og TV-apparater til vaskemaskiner, overvåkningskameraer og sensorer.
Tidligere fokuserte IT-avdelinger hovedsakelig på overvåking av PC'er og servere. I dagens IoT-rike miljø er det imidlertid avgjørende å utvide dette overvåkningsomfanget til å inkludere alle enheter som kan koble seg til Internett. Dette øker kompleksiteten i nettverkssikkerheten betydelig, da hver ny type tilkoblet enhet potensielt kan utgjøre en ny risiko. Hvis IoT enhetene er satt opp med sikringstiltak, f.eks kryptert informasjon, er det viktig å beskytte krypteringsnøkler og eventuelle passord som trengs til enheten.</t>
  </si>
  <si>
    <t>Beskyttelse av sikkerhetskopier mot uhell og løsepengevirus</t>
  </si>
  <si>
    <t>En sikkerhetskopi er en kopi av data, slik at hvis data i systemet av en eller annen grunn blir borte, så kan man rekonstruere data fra en annen kilde. Merk at data her også kan være oppsett av tjenester og servere som kommunen er avhengig av. Her spør vi om backup av kommunens data plassert slik at denne ikke kan bli kryptert eller manipulert.
Det finnes i hovedsak 3 typer sikkerhetskopi: 
1. online sikkerhetskopi, hvor denne kan nås via nettverk
2. online immutable sikkerhetskopi, kan nås via nettverk, men det skal i utgangspunktet være umulig å endre innholdet
3. reell offfline sikkerhetskopi, hvor kopien ikke er tilgjengelige i nettverket
Det er forskjellige risikoer knyttet til ovennevnte typer sikkerhetskopi. Risikoene bør vurderes nøye, da konsekvensene til kommunen blir veldig store hvis sikkerhetskopi går tapt eller på annen vis ikke er tilgjengelige.
Hvis sikkerhetskopiene er plassert på en uheldig måte vil en angriper med tilgang til kommunens nettverk kunne kryptere eller manipulere og ødelegge backup data. Det er derfor viktig å isolere fysisk eller virtuelt sted der backup ligger, slik at det finnes barrierer for en potensiell angriper.</t>
  </si>
  <si>
    <t>3b</t>
  </si>
  <si>
    <t>Kompetanse og opplæring</t>
  </si>
  <si>
    <t>Sikkerhetskompetanse for gjennomføring av sikkerhetsrevisjoner</t>
  </si>
  <si>
    <t>En sikkerhetsrevisjon kan gjennomføres både med internt personell eller ved å sette dette ut til et eksternt firma.  For ekstern revisjon kreves det intern kompetanse i kommunen til å administrere og følge opp den eksterne revisjonen.
Uten tilstrekkelig sikkerhetskompetanse på plass i organisasjonen vil effekten av en revisjon bli lavere uavhengig av hvor flinke de som gjør revisjonen er, siden det krever kompetanse til å følge opp anbefalingene en får.</t>
  </si>
  <si>
    <t>Kompetanse for krisehåndtering</t>
  </si>
  <si>
    <t xml:space="preserve">Her er vi opptatt av om driftsorganisasjonen har nødvendig kompetanse til å håndtere dataangrepet/krisen. I tillegg så lurer vi på om kommunen har på plass nødvendig kompetanse for gjenoppretting av systemene etter at krisen har inntruffet.
Eksempler på kompetanse for gjenoppretting er 
1. God prosjektledelse med helhetstenkning og stressmestring blant kriseledelsen.
2. Teknisk gjenopprettingskompetanse:
    a. sikkerhetskopi-kompetanse
    b. nettverksinstallasjon 
c. generell installasjonskompetanse på programvare.
Hvis driftsorganisasjonen ikke har nødvendig krisehåndteringskompetanse hjelper det lite med tekniske støttesystemer. Manglende kompetanse i uforutsigbare og uvante situasjoner kan skape mye stress, som kan spre seg utover i organisasjonen og befolkningen. </t>
  </si>
  <si>
    <t>Opplæring i sikker bruk av epost og hvordan unngå "phishing"</t>
  </si>
  <si>
    <t>Begrepet sosial manipulasjon brukes for å beskrive ulike metoder der en angriper manipulerer andre til å gi fra seg konfidensiell informasjon eller utføre handlinger uten å forstå følgene. Sosial manipulasjon tar i bruk psykologiske triks heller enn teknologiske metoder for å oppnå tilgang til bygninger, systemer eller data.
Epostbasert sosial manipulasjon, ofte kalt phishing, er den vanligste form for sosial manipulasjon, hvor en sender epost til mange ansatte samtidig, i håp om at i alle fall en av de ansatte lar seg lure. I tillegg til epost så kan en angriper også bruke telefonsamtaler, hvor de utgir seg for å være noen andre. Dette kan være spesielt farlig om det i tillegg ser ut til at telefonen kommer fra nummeret til den de utgir seg for å være.</t>
  </si>
  <si>
    <t>Sikkerhetsovervåkning for å oppdage angrep</t>
  </si>
  <si>
    <t>For en kommune er det viktig at driftsorganisasjonen har systemer for sikkerhetsovervåkning av systemer og tjenester, slik at den er i stand til å kunne fange opp om et dataangrep eller datainnbrudd inntreffer. Når et suksessfullt angrep oppdages vil det være behov for å gjennomføre skadebegrensende tiltak. Merk at en slik overvåkning kan være en del av eller separat fra vanlig driftsovervåkning, men uansett bør det være egne rutiner for hvordan sikkerhetshendelser skal håndteres. 
Hvis driftsorganisasjonen selv ikke har driftsansvaret for IKT-systemer må driftsleverandør(er) og skyleverandører kontaktes for å verifisere om de har nødvendig sikkerhetsovervåkning, og i en forlengelse av dette, nødvendig beredskap for å håndtere et dataangrep og datainnbrudd.
Manglende overvåkningssystemer og manglende oppfølging av resultater og varsler fra overvåkningssystemer vil føre til at hendelser og angrep ikke blir oppdaget og heller ikke stoppet.</t>
  </si>
  <si>
    <t>System og rutiner for oppfølging av varslene fra overvåking</t>
  </si>
  <si>
    <t>Et overvåkningssystem som ikke har et system og nødvendige arbeidsprosesser for oppfølging har kun verdi til etterforskning i etterkant av hendelser, noe som kan være altfor seint.
Om det er en velfungerende prosess for å følge opp varsler umiddelbart kan skadelige angrep oppdages raskt og potensielt begrenses.</t>
  </si>
  <si>
    <t>Beskyttelse av tjenester tilgjengelig via Internett</t>
  </si>
  <si>
    <t>En kommune kan ha en rekke tjenester for innbyggerne og ansatte som må være tilgjengelig via Internett. Dette kan være alt fra skjemaer for søknad om plass i kommunal barnehage, kartløsninger og kommunens egne nettsider til løsninger for å gjøre det enkelt for ansatte å jobbe fra hjemmekontor.
Hver slik tjeneste har et potensiale til å fungere som en inngangsport for et angrep. Dersom et angrep mot en slik tjeneste er suksessfullt er det et potensiale for at det sprer seg til andre systemer internt i kommunen.
Husk at når et angrep blir oppdaget så kan det ta bare timer før et angrep er publisert. For tjenester som er eksponert mot Internett kan dette være svært farlig.. Denne typen sårbarheter kalles gjerne for zero-day sårbarheter, og kan være svært vanskelig å beskytte seg mot. Det å minimalisere hva som kan angripes er derfor svært viktig.</t>
  </si>
  <si>
    <t>Beskyttelse av arbeidsmaskiner og sluttbrukere</t>
  </si>
  <si>
    <t xml:space="preserve">Den vanligste veien en kommune blir angrepet er trolig ved at sluttbrukere lures til å gjøre noe de ikke skulle ha gjort. Dette kan være å identifisere seg med sin kommunale pålogging på en nettside på Internett eller åpne en lenke i en epost som ser ut som om den er fra en kollega.
Dette kan gi seg svært seriøst utslag om en arbeidsmaskin blir infisert med et løsepengevirus. Denne typen angrep, som på engelsk kalles ransomware, er en type skadelig programvare som sprer seg til flest mulig systemer, krypterer kommunens data og krever løsepenger for å låse dem opp. Dette kan lamme kommunale tjenester og kreve betydelig tid og ressurser for å rette opp.
</t>
  </si>
  <si>
    <t>Sikring av fysisk utstyr</t>
  </si>
  <si>
    <t>Hver eneste dag er det en kommunal ansatt som mister eller blir frastjålet sin bærbare PC. Nesten like ofte er det innbrudd i kommunale lokaler, hvor datamaskiner blir stjålet, og i noen tilfeller blir også maskiner fra serverrom tatt.</t>
  </si>
  <si>
    <t>Sikre utrygge nettverksforbindelser og annen infrastruktur</t>
  </si>
  <si>
    <t>Usikrede Wi-Fi-nettverk eller nettverkstilkoblinger som er offentlig tilgjengelig kan bli angrepet av uvedkommende.
Tradisjonelt ble nettverk sikret ved at en hadde en brannmur som en "vollgrav" rundt nettverket, som kontrollerte all tilgang inn og ut fra nettverket. I dag er det viktig å ta hensyn til at det er vanskelig å ha kontroll over hva som kommer på nettverket, og at brukere kan lures til å åpne nettsider eller gi fra seg påloggingsinformasjon. Det er derfor viktig å ha "defense in depth", hvor det er flere lag med sikkerhet.
Det er også fornuftig å bruke kryptering og nøkler for sikring av lagring og oppkoblinger over usikrede nettverk.</t>
  </si>
  <si>
    <t>Verifikasjon av at sikkerhetstiltak fungerer etter sin hensikt</t>
  </si>
  <si>
    <t>I tillegg til å implementere sikkerhetstiltak er det viktig at det finnes et system for å etterprøve at tiltakene faktisk har skjedd, og at de har en effekt. Ved verifikasjon sikrer driftsorganisasjonen at tiltakene ikke bare er teoretiske, men også effektive i praksis.
Et eksempel er at noen verifiserer hvilke brukere som finnes, sjekker av at brukere faktisk har måtte skiftet passord, og at det ikke er brukere som har sluttet, men som fortsatt har tilgang.</t>
  </si>
  <si>
    <t>Oversikt over restrisiko med status</t>
  </si>
  <si>
    <t>I denne fliken inneholder en oversikt over scenarioer for angrep som kommunen kan bli utsatt for, samt tilhørende tiltak som kan beskytte mot angrepet.</t>
  </si>
  <si>
    <t>Egne tiltak som kan være skadebegrensende blir også kopiert inn hit.</t>
  </si>
  <si>
    <t>Skåre</t>
  </si>
  <si>
    <t>Antall</t>
  </si>
  <si>
    <t>Sum</t>
  </si>
  <si>
    <t>Etikett</t>
  </si>
  <si>
    <t>Beskrivelse av angrep</t>
  </si>
  <si>
    <t>Scenario</t>
  </si>
  <si>
    <t>Tiltak/status</t>
  </si>
  <si>
    <t>NSM</t>
  </si>
  <si>
    <t>AS-1</t>
  </si>
  <si>
    <t>Phishing og sosial manipulasjon</t>
  </si>
  <si>
    <t>Et vanlig scenario er som følger:
1. Økonomiansvarlig i kommunen får en epost fra noen som utgir seg for å være kommunedirektøren. 
2. Eposten er en videresendt epost fra en stor leverandør til kommunen, hvor de skriver at de har endret kontonummer, og at dette kontonummeret også gjelder for utestående fakturaer. Eposten ser ekte ut, men har kanskje litt rart språk.
3. Økonomiansvarlig endrer kontonummeret, og dette blir også brukt for flere store fakturaer fra leverandøren.
4. En måned etter forfall kommer det en purring fra leverandøren.
5. Det viser seg at pengene ble overført til en tenåring som trodde han hadde en jobb for et investeringsselskap, og pengene er brukt til å kjøpe kryptovaluta.
6. Pengene er tapt.</t>
  </si>
  <si>
    <t>AS-2</t>
  </si>
  <si>
    <t>Løsepengevirus</t>
  </si>
  <si>
    <t>Løsepengevirus, på engelsk ransomware, er en type skadelig programvare som krypterer kommunens data og krever løsepenger for å låse dem opp. Dette kan lamme kommunale tjenester og kreve betydelig tid og ressurser for å rette opp.
Den vanligste kanalen en virksomhet blir infisert med ransomware er via epost, hvor brukere lures til å kjøre eller åpne filer. Men, det kan også være tilfeller hvor systemer som er åpne mot Internett er inngangsporten for infeksjon.</t>
  </si>
  <si>
    <t xml:space="preserve">Løsepengevirus er et av de mest alvorlige angrepene en kommune kan bli utsatt for. Her er et eksempelscenario:
1. En ansatt sitter hjemme med jobb-PC'en og blir tipset om å installere et morsomt kasino-program via Facebook. 
2. Når dette programmet blir installert får russisk mafia full kontroll på PC'en
3. Når kontrollen først er oppnådd søker angriperen etter alle andre systemer tilgjengelig for brukeren på nettverket.
4. Alle systemer som ikke har installert alle sikkerhetspatcher, eller hvor brukeren som er angrepet har tilgang, blir infisert og tatt over.
5. Infiserte systemer registrerer alle brukernavn og passord brukt på systemer som er infisert og prøver å finne andre systemer som kan tas over.
5. Angriperen venter potensielt i flere måneder til de har tilgang til alle filservere, virtualiseringsløsninger, sikkerhetskopi-servere og PC'er.
6. Fredag kveld blir alle systemer kryptert, inlusive alle sikkerhetskopier, og kommunen må betale i kryptovaluta for en teoretisk sjanse til å få tilgang til filer og systemer.
</t>
  </si>
  <si>
    <t>AS-3</t>
  </si>
  <si>
    <t>Datalekkasje</t>
  </si>
  <si>
    <t xml:space="preserve">Tilgangsstyring spiller en avgjørende rolle i å sikre kommunens data og systemer. Ved å kontrollere og begrense tilgangen basert på individuelle roller og behov, kan kommunen forhindre uautorisert tilgang og redusere risikoen for sikkerhetsbrudd. 
</t>
  </si>
  <si>
    <t xml:space="preserve">For brudd på tilgangsstyring er et klassiske scenario som følger:
1. En ansatt bruker sin kommunale epostadresse og "det passordet jeg alltid bruker" på en ekstern webside.
2. Den eksterne websiden blir angrepet, og en angriper får tilgang til alle brukernavn og passord.
3. Når angriperen går gjennom epostadressene prøver han automatisk å logge på epostserveren for epostadressen. 
4. Exchange serveren til kommunen er åpen mot internett, og krever bare brukernavn og passord.
5. Angriperen får tilgang til den ansattes epost. 
Om kommunen har andre tjenester eksponert mot Internett vil disse naturlig nok også kunne bli angrepet på denne måten. </t>
  </si>
  <si>
    <t>AS-4</t>
  </si>
  <si>
    <t>Brudd på personvern av innsider</t>
  </si>
  <si>
    <t xml:space="preserve">Selv om tilgangsstyring er viktig bør en erkjenne at selv ansatte med autorisert tilgang kan representere en risiko. Et vanlig eksempel på dette er når nysgjerrige ansatte i kommunen urettmessig får tilgang til konfidensielle data, noe som ofte er den mest vanlige og minst oppdagede formen for sikkerhetsbrudd. Selv om disse handlingene ofte ikke er ondsinnede, representerer de et brudd på lovgivningen, inkludert eForvaltningsforskriften, som kommunen er forpliktet til å følge.
I verste fall kan brudd på tilgangsstyring lede til brudd på personvernregler, lekkasje av sensitiv informasjon til uvedkommende, og i noen tilfeller til ødeleggelse av lagrede data. </t>
  </si>
  <si>
    <t>Det er stort de samme mekanismene som brukes for å beskytte mot insider-trusler og mot brudd på tilgangsstyring.
Et vanlig scenario for en insider-trussel er:
1. En ansatt er nysgjerrige på data som de strengt tatt ikke skal ha tilgang til, som en lokal kjendis eller bare en nabo
2. Den ansatte bruker sine tilganger til å slå opp informasjon om personen, og bryter dermed reglene for personvern og eForvaltningsforskriften.
I mer alvorlige tilfeller lekker den ansatte informasjon til venner og familie.</t>
  </si>
  <si>
    <t>AS-5</t>
  </si>
  <si>
    <t>Nøkler og hemmeligheter på avveie</t>
  </si>
  <si>
    <t xml:space="preserve">Selv om mange sikkerhetstiltak er på plass, som for eksempel kryptering av data, hjelper det lite, hvis en ansatt på innsiden av organisasjonen får tak i hemmeligheter. </t>
  </si>
  <si>
    <t>Et vanlig scenario for alvorlige angrep på nøkler og hemmeligheter på avveie er:
1. Nøkler og hemmeligheter ligger spredt rundt i IT infrastrukturen og det finnes ikke noen sentral oversikt over krypteringsnøkler og hemmeligheter (passord) som brukes av systemene.
2. En ansatt med onde hensikter får tak i lett tilgjengelige nøkler eller hemmeligheter som ligger på filområdet, laptoper eller i klartekst inne i applikasjoner. 
3. Den ansatte bruker nøkler og hemmeligheter til å kompromittere sentral infrastruktur, åpne opp databaser, eller spionere på kommunikasjon eller stjele sensitiv  informasjon i kommunen.</t>
  </si>
  <si>
    <t>AS-6</t>
  </si>
  <si>
    <t>Lekkasje av brukernavn og passord for tjenester på kommunens nettverk</t>
  </si>
  <si>
    <t>Det kan være forbausende lett for brukernavn og passord å komme på avveie, helt uten at brukeren selv er klar over at det skjer. Dersom identiteter brukt til autentisering mot kommunens systemer blir overført til maskiner som ikke forvaltes av kommunen kan dette være en betraktelig sikkerhetsrisiko.</t>
  </si>
  <si>
    <t>Nettlesere tillater og oppfordrer ofte til synkronisering av brukernavn og passord mellom ulike installasjoner. 
1. En nettleser installert på en ansatts arbeidsmaskin maser om at brukeren bør være pålogget.
2. I stedet for å bruke en egen konto så logger en av brukerne i IT-delingen på med sin private konto.
3. Når passord synkroniseres blir alle lokale brukernavn og passord som er lagret i nettleseren også tilgjengelig på brukerens hjemmemaskin.
4. Hjemmemaskinen brukes også av barn som ikke har helt oversikten over hva de installerer.
5. Når barnet spiller et spill på en tilfeldig webside og får tilbud om å installerere noe spennennde. Maskinen infisert, og passord lagret i nettleseren for kommunens systemer blir overført til en potensiell angriper.
Dette kan være spesielt farlig for brukernavn og passord til skytjenester, siden disse ofte er åpne mot internett.</t>
  </si>
  <si>
    <t>AS-7</t>
  </si>
  <si>
    <t>Fysisk tyveri og tap av utstyr</t>
  </si>
  <si>
    <t>Kommunen opplever et fysisk innbrudd hvor en innbruddstyv stjeler en eller flere maskiner som inneholder sensitiv informasjon.
En ansatt mister eller glemmer igjen en bærbar PC på et sted hvor den etterpå blir stjålet. Denne maskinen inneholder mye informasjon som er sensitiv.</t>
  </si>
  <si>
    <t>AS-8</t>
  </si>
  <si>
    <t>Datainnbrudd via kommunens eksterne tjenester eller nettsider</t>
  </si>
  <si>
    <t>Kommunen har et hull sin brannmur som gjør det mulig for en ekstern angriper å komme seg inn på kommunens interne nettverk, og navigere seg helt frem til sensitive data. Det kan være krypto-hemmeligheter, eller det kan være sensitiv personinformasjon som sykdomsinformasjon eller karakterer til elever i skolen.
Kommunen bruker en Wordpress installasjon for sine nettsider, og denne har ikke blitt oppdatert på endel år. Det blir publisert et angrep mot denne gamle varianten, noe som fører til at kommunens nettsider blir erstattet med reklame for tvilsomme legemidler.</t>
  </si>
  <si>
    <t>AS-9</t>
  </si>
  <si>
    <t>Misbruk av standardpassord</t>
  </si>
  <si>
    <t xml:space="preserve">Hvis internt utstyr i kommunen bruker standard passord fra levererandør kan kan angrep automatiseres. Dette kan gjennomføres for eksempel, ved at en kommunal bruker besøker en ekstern nettside som igjen prøver å logge på interne tjenester (XSS-angrep).
</t>
  </si>
  <si>
    <t>1. Kommunen har ikke endret passord for nettverksutstyr som routere og switcher
2. En bruker i kommunen lures til å åpne en nettside med litt avansert JavaScript.
3. Nettsiden inneholder tusenvis av forsøk på autentiseringer mot administrasjonssider hvor den prøver å logge på med standard brukernavn og passord.
4. Om pålogging lykkes så endres reglene på nettverksutstyret så angriperen får tilgang på nettverket.</t>
  </si>
  <si>
    <t>AS-10</t>
  </si>
  <si>
    <t>Utrygge nettverksforbindelser</t>
  </si>
  <si>
    <t>Kommunen har et Wi-Fi nettverk tilgjengelig i kommunehuset. I nærheten av kommunehuset er det boliger, hvor en tenåring som kjeder seg prøver å sjekke sikkerheten på dette nettverket ved å bruke standard verktøy for å sjekke sikkerheten på trådløse nettverk. Siden nettverket bruker gamle tilgangspunkter som ikke er oppdatert er angrepet vellykket.
Når en først har tilgang på nettverket så kan det være et stort antall interne tjenester som også er sårbare for angrep. Et eksempel er at om ikke filservere er oppdatert så kan en angriper med lavnivå tilgang på nettverket ta over oppkoblingene til autentiserte brukere, og dermed få tilgang til filer.</t>
  </si>
  <si>
    <t>AS-11</t>
  </si>
  <si>
    <t>Angrep på forsyningskjeder</t>
  </si>
  <si>
    <t xml:space="preserve">1. En tjeneste fra en stor internasjonal leverandør blir installert på kommunens nettverk.
2. Denne tjenesten er satt opp til å automatisk oppdatere seg selv med filer hentet ned fra leverandøren.
3. Filene hos leverandøren blir skiftet ut med skadevare
4. Skadevaren blir installert hos kommunen, og kommunen blir utsatt for et løsepengevirus
</t>
  </si>
  <si>
    <t>AS-12</t>
  </si>
  <si>
    <t>Angrep på «Tingenes internett» (IoT) enheter</t>
  </si>
  <si>
    <t>1. En enhet i kommunen har kjøpt et billig kinesisk overvåkingskamera for å følge med på hva som skjer utenfor en bygning. 
2. Dette kameraet kjører et fullversjon av et operativsystem, og er sårbart om det blir koblet til Internett uten at passord er endret.
3. Passordet ble ikke endret, og en angriper får full tilgang inn på kommunens nettverk via kameraet.</t>
  </si>
  <si>
    <t>AS-13</t>
  </si>
  <si>
    <t>Tjenestenekt angrep</t>
  </si>
  <si>
    <t>Et tjenestenekt angrep (På engelsk, DDoS, for Distributed Denial of Service) skjer ved at overveldende mengder trafikk sendes til kommunens nettverkstjenester fra mange forskjellige kilder, noe som gjør nettverkstjenestene utilgjengelige for legitime brukere.</t>
  </si>
  <si>
    <t>Kommunens nettsider er gjort tilgjengelig via kommunens internett-linje. I sammenheng med et valg er det noen som sender store mengder forespørsler til kommunens websider, slik at disse blir gjort utilgjengelige. Dette skaper problemer både for de som arrangerer valget, og for kommunens ansatte som opplever at Internett går veldig sakte.</t>
  </si>
  <si>
    <t>Database over tiltak</t>
  </si>
  <si>
    <t>Id</t>
  </si>
  <si>
    <t>1</t>
  </si>
  <si>
    <t>Virksomhetens sikkerhetsstyring</t>
  </si>
  <si>
    <t>Sertifisering</t>
  </si>
  <si>
    <t>1.2</t>
  </si>
  <si>
    <t>Styringssystem</t>
  </si>
  <si>
    <t>1.3</t>
  </si>
  <si>
    <t>Risikostyring</t>
  </si>
  <si>
    <t>1.3.1</t>
  </si>
  <si>
    <t>1.1.3</t>
  </si>
  <si>
    <t>Er det etablert retningslinjer for hvilket nivå av sikkerhet som er forventet for kommunens infrastruktur og systemer, og tar disse hensyn til gjeldende lover og forskrifter, som eForvaltningsforskriften og GDPR?</t>
  </si>
  <si>
    <t>1.3.2</t>
  </si>
  <si>
    <t>Er det gjennomført en kritikalitetsvurdering av alle driftsorganisasjonens systemer, og er grad kritikalitet for enkeltsystemer blitt registrert?</t>
  </si>
  <si>
    <t>1.3.3</t>
  </si>
  <si>
    <t>3.1.1</t>
  </si>
  <si>
    <t>Er det vurdert om det finnes konkrete interne eller eksterne trusler som kan skade driftsorganisasjonens funksjonsevne?</t>
  </si>
  <si>
    <t>1.3.4</t>
  </si>
  <si>
    <t>Er det en standardisert metode for/prosess for risikohåndtering og rapportering? Prosessen bør dekke systematisk identifisering, vurdering, håndtering og rapportering</t>
  </si>
  <si>
    <t>2</t>
  </si>
  <si>
    <t>Organisering</t>
  </si>
  <si>
    <t>2.1</t>
  </si>
  <si>
    <t>Organisering av sikkerhetsorganisasjonen</t>
  </si>
  <si>
    <t>2.1.1</t>
  </si>
  <si>
    <t>1.1.2</t>
  </si>
  <si>
    <t>Er ansvaret for sikkerhet på IT-infrastruktur forankret i ledelsen til driftsorganisasjonen, og er det en egen person eller et team som har ansvaret for sikkerhet og overordnet ansvar for sikkerhetsbrudd?</t>
  </si>
  <si>
    <t>2.2</t>
  </si>
  <si>
    <t>Personell og kompetanse</t>
  </si>
  <si>
    <t>2.2.1</t>
  </si>
  <si>
    <t>Får de ansatte opplæring i å kjenne igjen sosial manipulasjon og phishing, og er det løsninger på plass hvor ansatte som blir lurt av en slik e-post må gjennomgå ytterligere opplæring?</t>
  </si>
  <si>
    <t>2.2.2</t>
  </si>
  <si>
    <t>Gjøres bakgrunnssjekker av ansatte i nøkkelstillinger?</t>
  </si>
  <si>
    <t>2.2.3</t>
  </si>
  <si>
    <t>Er det tilbudt og satt av budsjett for kursing av ansatte i sikkerhet, inkludert kurs basert på ISO 27001 og mer praktiske kurs rettet mot teknisk personale?</t>
  </si>
  <si>
    <t>2.2.4</t>
  </si>
  <si>
    <t xml:space="preserve">Er det ansatt personell med tilstrekkelig sikkerhetsutdanning, sikkerhetskursing og praktisk sikkerhetserfaring, inklusive revisjoner av sikkerhet, i organisasjonen? </t>
  </si>
  <si>
    <t>2.2.5</t>
  </si>
  <si>
    <t>Har de ansatte i driftsorganisasjonen tilstrekkelig tid i sin arbeidshverdag for kompetanseoppbygging innen sikkerhet?</t>
  </si>
  <si>
    <t>2.2.6</t>
  </si>
  <si>
    <t>Er det sørget for at kompetansen til ansatte med sikkerhetsekspertise blir spredt i driftsorganisasjonen, f.eks via mentorprogrammer, og blir eksterne ressurser leid inn hvis nødvendig?</t>
  </si>
  <si>
    <t>2.2.7</t>
  </si>
  <si>
    <t>Er det personell i driftsorganisasjonen som er trent for krisehåndteringsroller?</t>
  </si>
  <si>
    <t>2.2.8</t>
  </si>
  <si>
    <t>Er teknisk gjenopprettingskompetanse på fagfelt som backup, nettverk og installasjon etablert?</t>
  </si>
  <si>
    <t>3</t>
  </si>
  <si>
    <t>Anskaffelse, utvikling og vedlikehold av systemer</t>
  </si>
  <si>
    <t>Utvikling</t>
  </si>
  <si>
    <t>Anskaffelser</t>
  </si>
  <si>
    <t>3.2.1</t>
  </si>
  <si>
    <t>2.1.4</t>
  </si>
  <si>
    <t>Er det dokumentert komplette oversikter over leveransekjeder og avhengigheter mellom programvare, maskinvare og komponenter som inngår i alle leveranser?</t>
  </si>
  <si>
    <t>Vedlikehold</t>
  </si>
  <si>
    <t>4</t>
  </si>
  <si>
    <t>Leverandørforhold</t>
  </si>
  <si>
    <t>Leverandørkontroll</t>
  </si>
  <si>
    <t>4.1.1</t>
  </si>
  <si>
    <t>2.1.5</t>
  </si>
  <si>
    <t>Når det inngås en avtale med en ny leverandør: Undersøker driftsorganisasjonen hvordan leverandører praktiserer sikker utvikling?</t>
  </si>
  <si>
    <t>4.1.2</t>
  </si>
  <si>
    <t>1.1.5</t>
  </si>
  <si>
    <t>Finnes det en oversikt over alle leverandører som inkluderer kontaktinformasjon og informasjon om hvordan varsling ved eventuelle sikkerhetsrisikoer skjer?</t>
  </si>
  <si>
    <t>4.1.3</t>
  </si>
  <si>
    <t>2.1.10</t>
  </si>
  <si>
    <t>Når en ekstern leverandør drifter tjenesten selv, f.eks. i form av en skytjeneste, er det viktig å ha kontroll på hvordan hendelsesovervåkning utføres og hvordan varsel ved en hendelse blir sendt til kommunen. Har driftsorganisasjonen en oversikt over dette?</t>
  </si>
  <si>
    <t>5</t>
  </si>
  <si>
    <t>5.1.1</t>
  </si>
  <si>
    <t>Er det gjort risiko- og sårbarhetsvurdering (ROS) for alle tjenester og systemer som er i produksjon?</t>
  </si>
  <si>
    <t>5.1</t>
  </si>
  <si>
    <t>Prosesser</t>
  </si>
  <si>
    <t>6</t>
  </si>
  <si>
    <t>Utvikling og vedlikehold</t>
  </si>
  <si>
    <t>6.1</t>
  </si>
  <si>
    <t>6.2</t>
  </si>
  <si>
    <t>7</t>
  </si>
  <si>
    <t>Styring av informasjonssikkerhetsbrudd</t>
  </si>
  <si>
    <t>7.1</t>
  </si>
  <si>
    <t>Hendelseshåndtering</t>
  </si>
  <si>
    <t>7.1.1</t>
  </si>
  <si>
    <t>Er det laget en plan for katastrofehåndtering som omfatter tjenestenektangrep, og som beskriver tiltak for å opprettholde driftsmuligheter og handlingsalternativer ved et slikt angrep?</t>
  </si>
  <si>
    <t>7.1.2</t>
  </si>
  <si>
    <t>Er det kartlagt avhengigheter mellom kritiske funksjoner og tjenester og andre støttesystemer?</t>
  </si>
  <si>
    <t>7.1.3</t>
  </si>
  <si>
    <t>Er det utredet hva som blir konsekvensene for kommunens tjenester dersom IT funksjoner og tjenester bortfaller eller ikke kan brukes?</t>
  </si>
  <si>
    <t>7.1.4</t>
  </si>
  <si>
    <t xml:space="preserve">Er det etablert rutiner for håndtering av ulike typer sikkerhetshendelser i kommunen, inkludert beskrivelser av hvordan disse skal registreres, kategoriseres og eventuelt rapporteres videre? </t>
  </si>
  <si>
    <t>7.1.5</t>
  </si>
  <si>
    <t xml:space="preserve">Er det et eget system som håndterer hendelser? Et hendelsessystem kan automatisk eller manuelt registrere hendelser. Dette er nødvendig for effektivt å registrere og håndtere  alle typer hendelser, inklusiv sikkerhetshendelser. </t>
  </si>
  <si>
    <t>8</t>
  </si>
  <si>
    <t>Virksomhetskontinuitet</t>
  </si>
  <si>
    <t>8.1</t>
  </si>
  <si>
    <t>Beredskap og kontinuitet</t>
  </si>
  <si>
    <t>8.1.1</t>
  </si>
  <si>
    <t>Er det etablert en beredskapsplan for styring ved en alvorlig datahendelse, inkludert ansvarlig personell for intern og ekstern kommunikasjon, samt konkrete navn og roller for nøkkelpersoner med fullmakt og overordnet ansvar? Se også DSB sine veiledninger for beredskapsplaner på dsb.no og KINS verktøykasse på kins.no.</t>
  </si>
  <si>
    <t>8.1.2</t>
  </si>
  <si>
    <t>3.4.5</t>
  </si>
  <si>
    <t>Blir eksisterende beredskapsplaner regelmessig og realistisk øvet på for å sikre at personell er forberedt på faktiske situasjoner? Slike øvelser kan gjerne inkludere leverandører.</t>
  </si>
  <si>
    <t>8.1.3</t>
  </si>
  <si>
    <t>Er det etablert en plan for alternative samhandlingsmetoder i kommunen, inkludert for innbyggerne, for tilfeller hvor fagsystemer og annen IKT-infrastruktur ikke er tilgjengelige? En slik plan kan f.eks være fysisk oppmøte og bruk av penn og papir eller fysisk separate datamaskiner.</t>
  </si>
  <si>
    <t>8.1.4</t>
  </si>
  <si>
    <t>Er det etablert et alternativ for lagring av dokumenter utenfor kommunens infrastruktur for bruk i krisetilfeller?</t>
  </si>
  <si>
    <t>8.1.5</t>
  </si>
  <si>
    <t>Er det planlagt for et alternativ til digitale identiteter som kan brukes i tilfeller hvor brukernes digitale identiteter ikke er tilgjengelige?</t>
  </si>
  <si>
    <t>8.1.6</t>
  </si>
  <si>
    <t>Er det etablert kontakt med andre kommuner, DSB, og andre sikkerhetsmiljøer (inkusive CERT) som har erfaring med krise- og beredskapsøvelser for å dele erfaringer og kunnskap?</t>
  </si>
  <si>
    <t>8.1.7</t>
  </si>
  <si>
    <t>4.1.6</t>
  </si>
  <si>
    <t>Er det mindre enn ett år siden beredskapsplanen sist ble øvd på? (Se DSBs ovelse.no for eksempler)</t>
  </si>
  <si>
    <t>8.1.8</t>
  </si>
  <si>
    <t>Er det avtaler og kommandolinjer mot eksterne leverandører for håndtering av sikkerhetsbrudd? Avtaler med leverandører og andre tredjeparter fører til raskere og mer effektiv håndtering av kriser.</t>
  </si>
  <si>
    <t>9</t>
  </si>
  <si>
    <t>Informasjonsforvaltning</t>
  </si>
  <si>
    <t>9.1</t>
  </si>
  <si>
    <t>Policy for bruk av utstyr</t>
  </si>
  <si>
    <t>9.1.1</t>
  </si>
  <si>
    <t xml:space="preserve"> 2.3.2</t>
  </si>
  <si>
    <t>Har brukere begrensede rettigheter slik at de ikke kan installere nye programmer på sine PC'er, inkludert fravær av lokale administratorrettigheter?</t>
  </si>
  <si>
    <t>9.2</t>
  </si>
  <si>
    <t>Utstyrskontroll</t>
  </si>
  <si>
    <t>9.2.1</t>
  </si>
  <si>
    <t>1.2.3</t>
  </si>
  <si>
    <t>Er det opprettet en oppdatert og helst automatisk oversikt over alle datamaskiner, servere, nettverksutstyr, IoT-enheter og alt annet koblet til kommunens nettverk, f.eks. ved hjelp av en Configuration Management Database (CMDB) løsning?</t>
  </si>
  <si>
    <t>9.2.2</t>
  </si>
  <si>
    <t>2.3.7</t>
  </si>
  <si>
    <t>Er standard brukernavn og passord fra produsenten endret til egne unike og sikre passord på alt utstyr koblet til nettverket?</t>
  </si>
  <si>
    <t>9.2.3</t>
  </si>
  <si>
    <t>Er ansvaret for vedlikehold av oversikter over utstyr delegert til en spesifikk person eller et team i driftsorganisasjonen?</t>
  </si>
  <si>
    <t>9.2.4</t>
  </si>
  <si>
    <t>Inneholder oversikten over utstyr informasjon om hvilket utstyr og programvare som ikke lenger mottar sikkerhetsoppdateringer fra leverandør?</t>
  </si>
  <si>
    <t>9.2.5</t>
  </si>
  <si>
    <t>2.1.2</t>
  </si>
  <si>
    <t>Blir utstyr og programvare som ikke lenger mottar sikkerhetsoppdateringer vurdert for utskifting, og er dette en del av den kontinuerlige prosess knyttet til oversikten over alt utstyret i kommunen?</t>
  </si>
  <si>
    <t>9.2.6</t>
  </si>
  <si>
    <t>Er det en prosess for sikring av datarom, f.eks ved hjelp av adgangskontroll, brannsikring, redundant strømforsyning og nettverksforbindelser?</t>
  </si>
  <si>
    <t>9.2.7</t>
  </si>
  <si>
    <t>Øves det på beredskap for utfall av datarom og annen fysisk infrastruktur?</t>
  </si>
  <si>
    <t>9.3</t>
  </si>
  <si>
    <t>Informasjonskontroll</t>
  </si>
  <si>
    <t>9.3.1</t>
  </si>
  <si>
    <t>3.1.3</t>
  </si>
  <si>
    <t>Er det installert deteksjonssystemer for skadevare og virus lokalt på PC'ene (antivirus)?</t>
  </si>
  <si>
    <t>9.4</t>
  </si>
  <si>
    <t>Avhending av utstyr</t>
  </si>
  <si>
    <t>10</t>
  </si>
  <si>
    <t>Tilgangsstyring</t>
  </si>
  <si>
    <t>10.1</t>
  </si>
  <si>
    <t>Prosess for tilgangsstyring</t>
  </si>
  <si>
    <t>10.1.1</t>
  </si>
  <si>
    <t>Er tilgang for sluttbrukerne i kommunen begrenset slik at:
a. Brukere kun har tilgang til systemer de trenger?
b. Brukere ikke kan nå eller kjøre programmer på andre bruker-PC'er på nettverket?</t>
  </si>
  <si>
    <t>10.1.2</t>
  </si>
  <si>
    <t>2.6.1</t>
  </si>
  <si>
    <t>Er tilgangsstyringen nøye administrert, inkludert sletting av brukere som slutter?</t>
  </si>
  <si>
    <t>10.1.3</t>
  </si>
  <si>
    <t xml:space="preserve"> 2.2.6</t>
  </si>
  <si>
    <t>Er tilgang begrenses til bare de som har behov for tilgang, og bare når den ansatte er på arbeidsplassen med sin faste PC (forvaltet av kommunen) og/eller lokalt på kommunens nettverk?</t>
  </si>
  <si>
    <t>10.1.4</t>
  </si>
  <si>
    <t>Er det en prosedyre for sikring av hvilke rettigheter tjenester får når driftsorganisasjonen setter et nytt system i produksjon?</t>
  </si>
  <si>
    <t>10.2</t>
  </si>
  <si>
    <t>Tilgangskontroll</t>
  </si>
  <si>
    <t>10.2.1</t>
  </si>
  <si>
    <t>Er det prosedyrer for at spesielt viktige handlinger, som endring av kontonumre, krever godkjenning av mer enn en person, og da helst samtidig? Dette kan implementeres som en del av arbeidsprosessene eller i fagsystemene.</t>
  </si>
  <si>
    <t>10.2.2</t>
  </si>
  <si>
    <t>Er tilgang til kommunens systemer og tjenester i stor grad begrenset til maskiner som er forvaltet av kommunens IT-avdeling? Dette hindrer at angrep hvor identiteten til brukeren er stjålet, siden det er ikke er nok at en pålogging skjer med en gyldig identitet, den må også komme fra en kjent maskin.</t>
  </si>
  <si>
    <t>10.2.3</t>
  </si>
  <si>
    <t>Blir zero-trust prinsipper anvendt i så stor grad som mulig? Zero-trust modellen er i praksis prinsippet om å aldri stole på noe inne i eller utenfor nettverket uten verifisering. Dette krever kontinuerlig validering av brukere for tilgang til systemressurser.</t>
  </si>
  <si>
    <t>10.2.4</t>
  </si>
  <si>
    <t>Er alle brukere kartlagt, med arbeidssted, tilgangsbehov og spesielle rettigheter? Dette kan gjerne ligge i en katalogtjeneste, slik at informasjon om brukeren følger brukeren.</t>
  </si>
  <si>
    <t>10.2.5</t>
  </si>
  <si>
    <t>Er det en oversikt over hvilke grupper brukere som finnes, f.eks brukere som trenger utvidede rettigheter, konsulenter med begrenset tilgang, brukere tilhørende prosesser, o.l? Denne oversikten kan gjerne ligge i katalogtjenesten, slik at det er lett å koble gruppe og tilhørende brukere.</t>
  </si>
  <si>
    <t>10.3</t>
  </si>
  <si>
    <t>Autentisering</t>
  </si>
  <si>
    <t>10.3.1</t>
  </si>
  <si>
    <t>Er passord eller annen sikker autentisering påkrevd for å få tilgang til alt brukerutstyr?</t>
  </si>
  <si>
    <t>10.3.2</t>
  </si>
  <si>
    <t>2.6.1g</t>
  </si>
  <si>
    <t>Aktiveres skjermlås automatisk etter en periode med inaktivitet for alt utstyr hvor brukere logger seg på, og kreves passord eller biometrisk autentisering for å låse den opp?</t>
  </si>
  <si>
    <t>10.3.3</t>
  </si>
  <si>
    <t>2.6.7</t>
  </si>
  <si>
    <t>Er flerfaktor autentisering etablert for systemer der dette er mulig, inkludert krav om ekstra biometrisk autentisering via f.eks mobiltelefon? Om systemet er kritisk bør dette også gjøres for interne systemer.</t>
  </si>
  <si>
    <t>10.3.4</t>
  </si>
  <si>
    <t>Er alle registrerte brukere personlige, eller i minste fall sporbare til en ansvarlig person? Dette er viktig for å kunne gjøre sporing av aktivitet.</t>
  </si>
  <si>
    <t>10.3.5</t>
  </si>
  <si>
    <t>2.6.2</t>
  </si>
  <si>
    <t>Når autentisering gjøres med bare brukernav og passord: Er det en rettningslinje for bruk av passord som inkluderer og jevnlig utskifting av passord? Dette kan gjelde både brukere, systemer og komponenter.</t>
  </si>
  <si>
    <t>10.3.6</t>
  </si>
  <si>
    <t>Er det begrensninger på lagring av passord i nettlesere o.l? Det bør ikke være mulig for ansatte å logge på med private kontoer i nettlesere hvor passord blir automatisk synkronisert med skyen, siden dette vil kunne føre til at brukernavn og passord blir kopiert til private datamaskiner.</t>
  </si>
  <si>
    <t>10.3.7</t>
  </si>
  <si>
    <t>Kreves "number matching" eller "matched pair authentication" når brukeren autentiserer seg med flerfaktor autentisering? Dette krever at brukeren må skrive inn to siffer vist på PC skjermen på mobilen eller velge et ord på mobilen som også er vist på skjermen. Fordelen med dette er at brukeren ikke bare kan akseptere en forespørsel om flerfaktor autentisering uten også å vite hva forespørselen gjelder.</t>
  </si>
  <si>
    <t>11</t>
  </si>
  <si>
    <t>Kryptografi</t>
  </si>
  <si>
    <t>11.1</t>
  </si>
  <si>
    <t>Kryptografiske kontroller</t>
  </si>
  <si>
    <t>11.1.1</t>
  </si>
  <si>
    <t>2.7.1</t>
  </si>
  <si>
    <t>Er det en dokumentert prosess for bruk av kryptografiske kontroller og håndtering av kryptografiske nøkler? Dette inkluderer nøkkelgenerering, lagring, utveksling, sikkerhetskopiering og kontrollert destruksjon av slike nøkler og sertifikater.</t>
  </si>
  <si>
    <t>11.1.2</t>
  </si>
  <si>
    <t>Er det et system for å passe på krypteringsnøkler og andre hemmeligheter (f.eks passord)? Dette inkluderer automatisering av nøkkelgenerering, beskyttet lagring, sikker utveksling, sikker backup  og sikker destruksjon av slike nøkler og sertifikater.</t>
  </si>
  <si>
    <t>11.1.3</t>
  </si>
  <si>
    <r>
      <rPr>
        <sz val="11"/>
        <color rgb="FF000000"/>
        <rFont val="Calibri"/>
        <family val="2"/>
        <scheme val="minor"/>
      </rPr>
      <t xml:space="preserve">Finnes det en oversikt over alle kryptonøkler og hemmeligheter som er i bruk i IT-infrastrukturen og i de forskjellige tjenestene? En slik oversikt eller katalog kalles  på engelsk </t>
    </r>
    <r>
      <rPr>
        <i/>
        <sz val="11"/>
        <color rgb="FF000000"/>
        <rFont val="Calibri"/>
        <family val="2"/>
        <scheme val="minor"/>
      </rPr>
      <t>key (and secrets)</t>
    </r>
    <r>
      <rPr>
        <sz val="11"/>
        <color rgb="FF000000"/>
        <rFont val="Calibri"/>
        <family val="2"/>
        <scheme val="minor"/>
      </rPr>
      <t xml:space="preserve"> </t>
    </r>
    <r>
      <rPr>
        <i/>
        <sz val="11"/>
        <color rgb="FF000000"/>
        <rFont val="Calibri"/>
        <family val="2"/>
        <scheme val="minor"/>
      </rPr>
      <t>inventory</t>
    </r>
    <r>
      <rPr>
        <sz val="11"/>
        <color rgb="FF000000"/>
        <rFont val="Calibri"/>
        <family val="2"/>
        <scheme val="minor"/>
      </rPr>
      <t xml:space="preserve">. </t>
    </r>
  </si>
  <si>
    <t>11.2</t>
  </si>
  <si>
    <t>Kryptografiske tiltak</t>
  </si>
  <si>
    <t>11.2.1</t>
  </si>
  <si>
    <t>2.7.3</t>
  </si>
  <si>
    <t>Er lokal lagring på alle maskiner (bruker PC'er, servere, annet utstyr) som ikke står i særlig sikrede lokaler kryptert, med nøkkelen lagret på en sikker måte?</t>
  </si>
  <si>
    <t>11.2.3</t>
  </si>
  <si>
    <t>2.7.4</t>
  </si>
  <si>
    <t>Er all digital trafikk inn og ut av kommunens nettverk kryptert, og implementeres identitetsbekreftelse for å sikre at kun autoriserte brukere får tilgang, med mindre det spesifikt er bestemt at tilgangen skal være åpen?</t>
  </si>
  <si>
    <t>11.2.4</t>
  </si>
  <si>
    <t>2.4.2</t>
  </si>
  <si>
    <t>Er WiFi konfigurert med fokus på streng sikkerhet, inkludert sterk kryptering, siste versjoner av sikre protokoller, og autentisering med brukernavn, sterke passord og validering av server-sertifikater?</t>
  </si>
  <si>
    <t>12</t>
  </si>
  <si>
    <t>Fysisk sikring</t>
  </si>
  <si>
    <t>12.1</t>
  </si>
  <si>
    <t>Datarom</t>
  </si>
  <si>
    <t>12.1.1</t>
  </si>
  <si>
    <t>2.4.3</t>
  </si>
  <si>
    <t>Er det utført en sikkerhetsrevisjon av alt fysisk utstyr og datarom som brukes av driftsorganisasjonen i leveranse av tjenester.</t>
  </si>
  <si>
    <t>12.2</t>
  </si>
  <si>
    <t>Fysisk utstyr og infrastruktur</t>
  </si>
  <si>
    <t>12.2.1</t>
  </si>
  <si>
    <t>Er det kontroll på sikkerheten på nettverkspunkter på offentlige steder, inklusiv møterom, resepsjoner o.l?</t>
  </si>
  <si>
    <t>13</t>
  </si>
  <si>
    <t>Driftssikkerhet</t>
  </si>
  <si>
    <t>13.1</t>
  </si>
  <si>
    <t>Hendelser</t>
  </si>
  <si>
    <t>13.1.1</t>
  </si>
  <si>
    <t>Er det laget en plan for å lukke feil som blir oppdaget i sikkerhetsanalyser og sårbarhetstester?</t>
  </si>
  <si>
    <t>13.2</t>
  </si>
  <si>
    <t>13.2.1</t>
  </si>
  <si>
    <t>Får de ansatte i kommunen jevnlig opplæring i grunnleggende informasjonssikkerhet?</t>
  </si>
  <si>
    <t>13.3</t>
  </si>
  <si>
    <t>Endringshåndtering</t>
  </si>
  <si>
    <t>13.4</t>
  </si>
  <si>
    <t>Testmiljø</t>
  </si>
  <si>
    <t>13.5</t>
  </si>
  <si>
    <t>Separasjon</t>
  </si>
  <si>
    <t>13.5.1</t>
  </si>
  <si>
    <t>2.5.2</t>
  </si>
  <si>
    <t>Er tilgangen til kommunens interne systemer via Internett minimalisert? Dette gjelder selv om systemet er beskyttet med brukernavn, passord og flerfaktor autentisering.</t>
  </si>
  <si>
    <t>13.5.2</t>
  </si>
  <si>
    <t>Er det implementert nettverksegmentering i soner og subnett for å vanskeliggjøre dyp penetrasjon i infrastrukturen ved et angrep?</t>
  </si>
  <si>
    <t>13.5.3</t>
  </si>
  <si>
    <t>2.3.10, 2.5.7</t>
  </si>
  <si>
    <t>Er systemer hvor driftsorganisasjonen ikke har full kontroll over oppdateringer og hva de gjør, som IoT-enheter, plassert i egne nettverkssoner og behandlet som potensielt kompromitterte? (Merk at dette også kan gjelde andre typer tredjepartsløsninger)</t>
  </si>
  <si>
    <t>13.5.4</t>
  </si>
  <si>
    <t>Er det vurdert å legge kommunale tjenester mot Internett til eksterne (sky)leverandører for å adskille dem mest mulig fra driftsorganisasjonens lokale infrastruktur?</t>
  </si>
  <si>
    <t>13.5.5</t>
  </si>
  <si>
    <t>2.5.4</t>
  </si>
  <si>
    <t>Er systemer og programvare som ikke lenger mottar sikkerhetsoppdateringer separert fra kommunens andre systemer? Dette må gjøres slik at en angriper ikke få tilgang til andre systemer ved å utnytte kjente sårbarheter i gammel programvare.</t>
  </si>
  <si>
    <t>13.6</t>
  </si>
  <si>
    <t>Kapasitetsstyring</t>
  </si>
  <si>
    <t>13.6.1</t>
  </si>
  <si>
    <t>Er det lastbalanserere foran tjenester eksponert mot internett, dersom disse kan utsettes for tjenestenektangrep?</t>
  </si>
  <si>
    <t>13.7</t>
  </si>
  <si>
    <t>Sikkerhetskopiering</t>
  </si>
  <si>
    <t>13.7.1</t>
  </si>
  <si>
    <t>2.9.1</t>
  </si>
  <si>
    <t>Er det etablert sikkerhetskopi av alle data, inkludert brukernes filer og databaser, og for alle systemer og tjenester hvor dette er mulig?</t>
  </si>
  <si>
    <t>13.7.2</t>
  </si>
  <si>
    <t>I tilfelle det skjer et uhell med datarom, finnes det en sikkerhetskopi på en annen lokasjon enn der tjenestene og filene det tas kopi av kjører?</t>
  </si>
  <si>
    <t>13.7.3</t>
  </si>
  <si>
    <t>2.9.4</t>
  </si>
  <si>
    <t>Finnes det en sikker (offline) sikkerhetskopi i tilfelle en angriper sletter sikkerhetskopier tilgjengelig via nettverket?</t>
  </si>
  <si>
    <t>13.7.4</t>
  </si>
  <si>
    <t>Er sikkerhetskopiene tilstrekkelig beskyttet med fysisk eller logisk separasjon fra det kjørende systemet?</t>
  </si>
  <si>
    <t>13.7.5</t>
  </si>
  <si>
    <t>Blir sikkerhetskopier jevnlig verifisert ved å sammenligne kopi med det det skal være tatt kopi av?</t>
  </si>
  <si>
    <t>13.7.6</t>
  </si>
  <si>
    <t>2.9.3</t>
  </si>
  <si>
    <t>Gjøres det jevnlige testgjenopprettinger i et isolert miljø for å sjekke at gjenoppretting kan gjøres uten å forstyrre den daglige driften?</t>
  </si>
  <si>
    <t>13.8</t>
  </si>
  <si>
    <t>Overvåking</t>
  </si>
  <si>
    <t>13.8.1</t>
  </si>
  <si>
    <t xml:space="preserve">Når det oppdages skadevare på en arbeidsmaskin, blir dette umiddelbart blokkert? </t>
  </si>
  <si>
    <t>13.8.2</t>
  </si>
  <si>
    <t>Er det etablert overvåkning av komponenter og tjenester for å umiddelbart oppdage og følge opp unormale hendelser? Dette kan også gjelde normale aktiviteter på unormalt tidspunkt, som oppslag i sensitive registre seint fredag kveld.</t>
  </si>
  <si>
    <t>13.8.3</t>
  </si>
  <si>
    <t>Går det en sentral alarm om det oppdages skadevare på en arbeidsmaskin eller server, slik at en person i driftsorganisasjonen kan gjøre en nærmere undersøkelse?</t>
  </si>
  <si>
    <t>13.8.4</t>
  </si>
  <si>
    <t>Er WiFi nettverk satt opp slik at tilkoblinger bare er tillatt fra maskiner forvaltet av driftsorganisasjonen? Et unntak her kan være egne gjestenettverk med begrenset tilgang.</t>
  </si>
  <si>
    <t>13.8.5</t>
  </si>
  <si>
    <t>3.3.2</t>
  </si>
  <si>
    <t>Er det implementert deteksjon og varsling for unormalt høy nettverkstrafikk på tjenester tilgjengelig fra kommunens nettverk?</t>
  </si>
  <si>
    <t>13.9</t>
  </si>
  <si>
    <t>Logging</t>
  </si>
  <si>
    <t>13.9.1</t>
  </si>
  <si>
    <t>Er det loggført hvem som har utført hvilke handlinger og hvor, i alle fagsystemer hvor det er et lovmessig krav om dette?</t>
  </si>
  <si>
    <t>13.9.2</t>
  </si>
  <si>
    <t>Blir aktiviteter utført av systemadministratorer mot underliggende systemer og databaser logget?</t>
  </si>
  <si>
    <t>13.9.3</t>
  </si>
  <si>
    <t>Logges alle forsøk på autorisert og uautorisert tilgang til tjenester og fagsystemer?</t>
  </si>
  <si>
    <t>13.10</t>
  </si>
  <si>
    <t>Sikkerhetsoppdateringer</t>
  </si>
  <si>
    <t>13.10.1</t>
  </si>
  <si>
    <t>Er alle tjenester åpne mot Internett konfigurert til å oppdateres automatisk så raskt som mulig?</t>
  </si>
  <si>
    <t>13.10.2</t>
  </si>
  <si>
    <t>Er det overvåking av at automatiske sikkerhetsoppdateringer faktisk fungerer på alt utstyr? Dette kan være arbeidsmaskiner, servere og annet utstyr hvor dette er mulig.</t>
  </si>
  <si>
    <t>13.11</t>
  </si>
  <si>
    <t>Sikkerhetstesting</t>
  </si>
  <si>
    <t>13.11.1</t>
  </si>
  <si>
    <t>Utføres det regelmessig interne sårbarhets- og inntrengningstester for å verifisere at systemene er oppdaterte og sikrede? (Merk at dette er tester av det interne nettverket til driftsorganisasjonen, ikke fra Internett)</t>
  </si>
  <si>
    <t>13.11.2</t>
  </si>
  <si>
    <t>Er det gjennomført en sikkerhetsrevisjon av nettverk og systemsikkerhet, inkludert brannmurer, lokal antivirus og åpninger mot Internett?</t>
  </si>
  <si>
    <t>13.11.3</t>
  </si>
  <si>
    <t xml:space="preserve"> 3.4</t>
  </si>
  <si>
    <t>Blir nettverksinfrastrukturen jevnlig skannet fra Internett for å oppdage potensielle sikkerhetshull og uønskede åpninger?</t>
  </si>
  <si>
    <t>13.11.4</t>
  </si>
  <si>
    <t>Blir det undersøkt for kjente angrep på programvare levert fra tredjeparter, spesielt de som brukes for fjernstyring og drift?</t>
  </si>
  <si>
    <t>13.11.5</t>
  </si>
  <si>
    <t>Når ble det sist gjort en full sikkerhetsrevisjon av nettverk, servere og andre løsninger hvor driftsorganisasjonen har ansvaret?</t>
  </si>
  <si>
    <t>13.11.6</t>
  </si>
  <si>
    <t>Hva ble resultatet av siste fulle sikkerhetsrevisjon av nettverk, servere og andre løsninger hvor driftsorganisasjonen har ansvaret?</t>
  </si>
  <si>
    <t>13.11.7</t>
  </si>
  <si>
    <t>Hvem gjorde eventuelt revisjonen?</t>
  </si>
  <si>
    <t>13.11.8</t>
  </si>
  <si>
    <t>Er det en prosedyre for å etterprøve at vedtatte sikkerhetstiltak faktisk har blitt utført og har en effekt? Dette kan f.eks gjøres ved systematiske stikkprøver av at sikkerhetstiltak fungerer, som å sjekke at kontoen til ansatte som har sluttet ikke lengre er aktiv og at servere og PC'er faktisk er oppdatert.</t>
  </si>
  <si>
    <t>13.11.9</t>
  </si>
  <si>
    <t>Gjøres det sikkerhetsanalyser av IT-infrastruktur basert på detaljert kunnskap om hvordan systemene er installert og konfigurert? (En sikkerhetsanalyse av IT-infrastruktur, forutsetter detaljert og presis teknisk dokumentasjon - også gjennom tekniske tegninger - av systemarkitektur)</t>
  </si>
  <si>
    <t>13.11.10</t>
  </si>
  <si>
    <t>Gjøres det sikkerhetsanalyser av tjenester og applikasjon basert på detaljert kunnskap om hvordan tjenester og applikasjoner oppfører seg? (En sikkerhetsanalyse av tjenester og applikasjoner, forutsetter detaljert dokumentasjon i form av dataflyt mellom komponenter og aktører)</t>
  </si>
  <si>
    <t>13.12</t>
  </si>
  <si>
    <t>Sikring av epost</t>
  </si>
  <si>
    <t>13.12.1</t>
  </si>
  <si>
    <t>Blir e-post fra utsiden av kommunen merket tydelig som dette, for å bidra til å forhindre svindelscenarioer som når noen utgir seg for å være kommunedirektøren?</t>
  </si>
  <si>
    <t>13.12.2</t>
  </si>
  <si>
    <t xml:space="preserve">
Er det implementert effektive løsninger for fjerning av søppelepost og forsøk på å lure eller svindle sluttbrukere eller kommunen?</t>
  </si>
  <si>
    <t>13.12.3</t>
  </si>
  <si>
    <t>2.8.1</t>
  </si>
  <si>
    <t>Er det aktivert verifisering av at e-post kommer fra legitime avsendere? (Dette gjøres med DKIM og SPF)</t>
  </si>
  <si>
    <t>14</t>
  </si>
  <si>
    <t>Kommunikasjonssikkerhet</t>
  </si>
  <si>
    <t>14.1</t>
  </si>
  <si>
    <t>Konfigurasjon og modellering</t>
  </si>
  <si>
    <t>15</t>
  </si>
  <si>
    <t>Samsvar</t>
  </si>
  <si>
    <t>15.1</t>
  </si>
  <si>
    <t>Samsvar og taushetserklæring</t>
  </si>
  <si>
    <t>16</t>
  </si>
  <si>
    <t>Dokumentasjon</t>
  </si>
  <si>
    <t>Krav til dokumentasjon</t>
  </si>
  <si>
    <t>16.1.1</t>
  </si>
  <si>
    <t>Finnes det en oppdatert kartlegging og dokumentasjon av dataflyt i kommunens infrastruktur, med spesiell merking av endepunkter tilgjengelige fra Internett? En slik dokumentasjon (teknisk tegning) bør inneholde minst en oversikt over alle systemer, kommunikasjonslenker mellom dem, nivå på kryptering på hver melding, ansvar og lokasjon.</t>
  </si>
  <si>
    <t>16.1.2</t>
  </si>
  <si>
    <t>Er tredjepartsløsninger eksponert mot Internett godt dokumenterte med hensyn til deres avhengigheter av kommunens og driftsorganisasjonens interne systemer?</t>
  </si>
  <si>
    <t>16.1.3</t>
  </si>
  <si>
    <t xml:space="preserve"> 2.2</t>
  </si>
  <si>
    <t>Når det gjøres en anskaffelse, kreves det alltid livsløpsbeskrivelser av systemer, inkludert dokumentasjon av oppsett, produksjonssetting, oppdatering av programvare og eventuell utfasing?</t>
  </si>
  <si>
    <t>16.1.4</t>
  </si>
  <si>
    <t xml:space="preserve">Er det gjennomført en sikkerhetsanalyse av infrastrukturen under antagelse av at en angriper kan få tilgang til ulike deler av nettverket, som en arbeidsmaskin, en mailserver, en internettjeneste, eller kommunens trådløse nettverk? </t>
  </si>
  <si>
    <t>16.1.5</t>
  </si>
  <si>
    <t>Stiller du krav til leverandører om at de skal tilby dokumentasjon på teknisk arkitektur? En slik dokumentasjon bør inneholde minst en oversikt over alle komponenter i løsningen, kommunikasjonslenker mellom dem, nivå på kryptering, ansvar, lokasjon og en forklaring på hvordan tegningene skal tolkes.</t>
  </si>
  <si>
    <t>16.1.6</t>
  </si>
  <si>
    <t>Har kommunen tekniske tegninger av sin egen IT-arkitektur? En slik dokumentasjon bør inneholde minst en oversikt over alle komponenter, kommunikasjonslenker mellom dem, om kommunikasjon er kryptert eller ikke, nivå på kryptering (med porter og IP adresser), ansvar og lokasjon på komponenter og en forklaring på hvordan tegningene skal tolkes.</t>
  </si>
  <si>
    <t>Delvis</t>
  </si>
  <si>
    <t xml:space="preserve">Dette skjemaet er tenkt utfylt av IT-ansvarlig eller IKT sikkerhetsansvarlig. </t>
  </si>
  <si>
    <r>
      <rPr>
        <b/>
        <sz val="11"/>
        <color rgb="FF000000"/>
        <rFont val="Calibri"/>
        <family val="2"/>
        <scheme val="minor"/>
      </rPr>
      <t>Fliken "For (it, sikkerhets) ansvarlig"</t>
    </r>
    <r>
      <rPr>
        <sz val="11"/>
        <color rgb="FF000000"/>
        <rFont val="Calibri"/>
        <family val="2"/>
        <scheme val="minor"/>
      </rPr>
      <t xml:space="preserve"> inneholder en liste med krav og underliggende oppfølgingsspørsmål som kan besvares av kommunens IT eller sikkerhetsansvarlig. Disse kravene er koblet opp mot samme struktur brukt i "For Kommunedirektør, slik at en finner igjen de samme hovedkategoriene. Svarene på spørsmålene blir automatisk vurdert, slik at om et krav ikke er oppfylt mer enn 50% blir det markert med rødt. </t>
    </r>
  </si>
  <si>
    <r>
      <rPr>
        <b/>
        <sz val="11"/>
        <color rgb="FF000000"/>
        <rFont val="Calibri"/>
        <family val="2"/>
        <scheme val="minor"/>
      </rPr>
      <t>Fliken "For Kommunedirektør"</t>
    </r>
    <r>
      <rPr>
        <sz val="11"/>
        <color rgb="FF000000"/>
        <rFont val="Calibri"/>
        <family val="2"/>
        <scheme val="minor"/>
      </rPr>
      <t xml:space="preserve"> inneholder et lite utvalg med overordnede spørsmål som går på kommunedirektørens ansvar for kontroll og oversikt over det som skjer i kommunen. Dette kan fylles ut av kommunedirektøren alene, sammen med sikkerhetsansvarlig, og/eller med IT-ansvarlig.</t>
    </r>
  </si>
  <si>
    <r>
      <rPr>
        <b/>
        <sz val="11"/>
        <color rgb="FF000000"/>
        <rFont val="Calibri"/>
        <family val="2"/>
        <scheme val="minor"/>
      </rPr>
      <t xml:space="preserve">Fliken "Restrisiko" </t>
    </r>
    <r>
      <rPr>
        <sz val="11"/>
        <color rgb="FF000000"/>
        <rFont val="Calibri"/>
        <family val="2"/>
        <scheme val="minor"/>
      </rPr>
      <t>kobler oppfølgingsspørsmålene fra "For (it, sikkerhets) ansarlig" opp mot faktiske scenarioer for angrep og trusler mot kommunen. Om det er flere oppfølgingsspørsmål hvor svaret "Nei" er valgt så blir angrepet markert med rødt. Dette betyr at det kan være fornuftig å diskutere nærmere om det er behov for å gjøre mer for å beskytte seg mot denne typen angrep.</t>
    </r>
  </si>
  <si>
    <r>
      <t xml:space="preserve">Som kommunedirektør har du ansvar for at både nasjonale og internasjonale lover og forskrifter gjeldende for IKT, datasikkerhet og personvern følges.
Dette inkluderer blant annet følgende:
1. Personopplysningsloven som også inkluderer GDPR,
2. eForvaltningsforskriften, 
3. sikkerhetsloven
4. Lov om digital sikkerhet
5. Normen (avtale mellom kommunenen og Norsk helsenett)
</t>
    </r>
    <r>
      <rPr>
        <b/>
        <sz val="11"/>
        <color rgb="FF000000"/>
        <rFont val="Calibri"/>
        <family val="2"/>
        <scheme val="minor"/>
      </rPr>
      <t xml:space="preserve">Motivasjon: </t>
    </r>
    <r>
      <rPr>
        <sz val="11"/>
        <color rgb="FF000000"/>
        <rFont val="Calibri"/>
        <family val="2"/>
        <scheme val="minor"/>
      </rPr>
      <t xml:space="preserve">For å kunne sikre tett overenstemmelse med lover, forskrifter og regler er det lurt å ha allokert ansvar for dette, i en egen rolle. Rollen har oppgave å følge med på hvilke regelverk som til enhver tid bør være oppfylt i kommunen.	
</t>
    </r>
  </si>
  <si>
    <t>Som nevnt over er det to skjemaer, ett som går på kommunedirektørens ansvar, og ett som går på mer tekniske tiltak, mer passende for en (it, sikkerhets) ansvarlig. Dette åpner for flere mulige prosesser hvor skjemaene kan brukes. Om (it, sikkerhets) ansvarlig fyller ut begge skjemaene først, om kommunedirektør fyller ut sitt skjema først, eller om utfylling av skjema skjer i en workshop med representanter for kommune og IKS spiller mindre rolle. Det viktige er at sluttresultatet blir en forståelse av hvilke tiltak som er nødvendige, og helst en plan for gjennomføring.</t>
  </si>
  <si>
    <t>Nei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</si>
</sst>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4" x14ac:knownFonts="1">
    <font>
      <sz val="11"/>
      <color theme="1"/>
      <name val="Calibri"/>
      <family val="2"/>
      <scheme val="minor"/>
    </font>
    <font>
      <sz val="11"/>
      <color theme="1"/>
      <name val="Calibri"/>
      <family val="2"/>
      <scheme val="minor"/>
    </font>
    <font>
      <b/>
      <sz val="11"/>
      <color theme="1"/>
      <name val="Calibri"/>
      <family val="2"/>
      <scheme val="minor"/>
    </font>
    <font>
      <b/>
      <sz val="13"/>
      <color theme="3"/>
      <name val="Calibri"/>
      <family val="2"/>
    </font>
    <font>
      <sz val="12"/>
      <color rgb="FF000000"/>
      <name val="Calibri"/>
      <family val="2"/>
    </font>
    <font>
      <b/>
      <sz val="12"/>
      <color rgb="FF000000"/>
      <name val="Calibri"/>
      <family val="2"/>
    </font>
    <font>
      <sz val="9"/>
      <color theme="1"/>
      <name val="Calibri"/>
      <family val="2"/>
      <scheme val="minor"/>
    </font>
    <font>
      <sz val="8"/>
      <color theme="1"/>
      <name val="Calibri"/>
      <family val="2"/>
      <scheme val="minor"/>
    </font>
    <font>
      <u/>
      <sz val="11"/>
      <color theme="10"/>
      <name val="Calibri"/>
      <family val="2"/>
      <scheme val="minor"/>
    </font>
    <font>
      <sz val="11"/>
      <color theme="6" tint="0.39997558519241921"/>
      <name val="Calibri"/>
      <family val="2"/>
      <scheme val="minor"/>
    </font>
    <font>
      <b/>
      <sz val="11"/>
      <color rgb="FF000000"/>
      <name val="Calibri"/>
      <family val="2"/>
      <charset val="1"/>
    </font>
    <font>
      <b/>
      <sz val="11"/>
      <color rgb="FF000000"/>
      <name val="Calibri"/>
      <family val="2"/>
    </font>
    <font>
      <sz val="9"/>
      <color theme="6" tint="0.39997558519241921"/>
      <name val="Calibri"/>
      <family val="2"/>
      <scheme val="minor"/>
    </font>
    <font>
      <b/>
      <sz val="9"/>
      <color theme="1"/>
      <name val="Calibri"/>
      <family val="2"/>
      <scheme val="minor"/>
    </font>
    <font>
      <sz val="9"/>
      <color theme="0"/>
      <name val="Calibri"/>
      <family val="2"/>
      <scheme val="minor"/>
    </font>
    <font>
      <u/>
      <sz val="9"/>
      <color theme="10"/>
      <name val="Calibri"/>
      <family val="2"/>
      <scheme val="minor"/>
    </font>
    <font>
      <b/>
      <sz val="9"/>
      <color rgb="FF000000"/>
      <name val="Calibri"/>
      <family val="2"/>
    </font>
    <font>
      <i/>
      <sz val="9"/>
      <color theme="1"/>
      <name val="Calibri"/>
      <family val="2"/>
      <scheme val="minor"/>
    </font>
    <font>
      <sz val="9"/>
      <name val="Calibri"/>
      <family val="2"/>
      <scheme val="minor"/>
    </font>
    <font>
      <sz val="9"/>
      <color rgb="FF000000"/>
      <name val="Calibri"/>
      <family val="2"/>
    </font>
    <font>
      <sz val="11"/>
      <color rgb="FF000000"/>
      <name val="Calibri"/>
      <family val="2"/>
    </font>
    <font>
      <b/>
      <sz val="9"/>
      <color theme="6" tint="0.39997558519241921"/>
      <name val="Calibri"/>
      <family val="2"/>
      <scheme val="minor"/>
    </font>
    <font>
      <sz val="13"/>
      <color theme="3"/>
      <name val="Calibri"/>
      <family val="2"/>
    </font>
    <font>
      <sz val="9"/>
      <color rgb="FF000000"/>
      <name val="Calibri"/>
      <family val="2"/>
      <scheme val="minor"/>
    </font>
    <font>
      <sz val="11"/>
      <color rgb="FF000000"/>
      <name val="Calibri"/>
      <family val="2"/>
      <scheme val="minor"/>
    </font>
    <font>
      <b/>
      <sz val="11"/>
      <color rgb="FF000000"/>
      <name val="Calibri"/>
      <family val="2"/>
      <scheme val="minor"/>
    </font>
    <font>
      <sz val="12"/>
      <color theme="1"/>
      <name val="Calibri"/>
      <family val="2"/>
      <scheme val="minor"/>
    </font>
    <font>
      <i/>
      <sz val="12"/>
      <color theme="1"/>
      <name val="Calibri"/>
      <family val="2"/>
      <scheme val="minor"/>
    </font>
    <font>
      <b/>
      <sz val="12"/>
      <color theme="1"/>
      <name val="Calibri"/>
      <family val="2"/>
      <scheme val="minor"/>
    </font>
    <font>
      <b/>
      <sz val="18"/>
      <color theme="1"/>
      <name val="Calibri"/>
      <family val="2"/>
      <scheme val="minor"/>
    </font>
    <font>
      <sz val="11"/>
      <color theme="2" tint="-0.499984740745262"/>
      <name val="Calibri"/>
      <family val="2"/>
      <scheme val="minor"/>
    </font>
    <font>
      <sz val="11"/>
      <color rgb="FF757171"/>
      <name val="Calibri"/>
      <family val="2"/>
    </font>
    <font>
      <sz val="11"/>
      <color rgb="FFFF0000"/>
      <name val="Calibri"/>
      <family val="2"/>
      <scheme val="minor"/>
    </font>
    <font>
      <b/>
      <sz val="9"/>
      <color theme="1"/>
      <name val="Calibri"/>
      <family val="2"/>
    </font>
    <font>
      <b/>
      <sz val="12"/>
      <color theme="3"/>
      <name val="Calibri"/>
      <family val="2"/>
    </font>
    <font>
      <sz val="12"/>
      <color theme="1"/>
      <name val="Calibri"/>
      <family val="2"/>
    </font>
    <font>
      <b/>
      <sz val="12"/>
      <color theme="1"/>
      <name val="Calibri"/>
      <family val="2"/>
    </font>
    <font>
      <sz val="12"/>
      <name val="Calibri"/>
      <family val="2"/>
      <scheme val="minor"/>
    </font>
    <font>
      <b/>
      <sz val="16"/>
      <color theme="3"/>
      <name val="Calibri"/>
      <family val="2"/>
    </font>
    <font>
      <i/>
      <sz val="12"/>
      <color rgb="FF000000"/>
      <name val="Calibri"/>
      <family val="2"/>
      <scheme val="minor"/>
    </font>
    <font>
      <sz val="12"/>
      <color rgb="FF000000"/>
      <name val="Calibri"/>
      <family val="2"/>
      <scheme val="minor"/>
    </font>
    <font>
      <b/>
      <sz val="12"/>
      <color rgb="FF000000"/>
      <name val="Calibri"/>
      <family val="2"/>
      <scheme val="minor"/>
    </font>
    <font>
      <sz val="11"/>
      <color rgb="FF000000"/>
      <name val="Calibri"/>
      <family val="2"/>
      <scheme val="minor"/>
    </font>
    <font>
      <i/>
      <sz val="11"/>
      <color rgb="FF000000"/>
      <name val="Calibri"/>
      <family val="2"/>
      <scheme val="minor"/>
    </font>
    <font>
      <sz val="12"/>
      <color rgb="FF000000"/>
      <name val="Calibri"/>
      <family val="2"/>
    </font>
    <font>
      <sz val="11"/>
      <color rgb="FF000000"/>
      <name val="Calibri"/>
      <family val="2"/>
    </font>
    <font>
      <b/>
      <sz val="14"/>
      <color theme="1"/>
      <name val="Calibri"/>
      <family val="2"/>
      <scheme val="minor"/>
    </font>
    <font>
      <b/>
      <sz val="11"/>
      <color rgb="FF000000"/>
      <name val="Calibri"/>
      <family val="2"/>
    </font>
    <font>
      <sz val="11"/>
      <color theme="0"/>
      <name val="Calibri"/>
      <family val="2"/>
      <scheme val="minor"/>
    </font>
    <font>
      <sz val="9"/>
      <color rgb="FF000000"/>
      <name val="Calibri"/>
      <family val="2"/>
    </font>
    <font>
      <i/>
      <sz val="9"/>
      <color rgb="FF000000"/>
      <name val="Calibri"/>
      <family val="2"/>
    </font>
    <font>
      <i/>
      <sz val="11"/>
      <color theme="1"/>
      <name val="Calibri"/>
      <family val="2"/>
      <scheme val="minor"/>
    </font>
    <font>
      <i/>
      <sz val="11"/>
      <color rgb="FF000000"/>
      <name val="Calibri"/>
      <family val="2"/>
    </font>
    <font>
      <sz val="14"/>
      <color rgb="FF000000"/>
      <name val="Calibri"/>
      <family val="2"/>
      <scheme val="minor"/>
    </font>
    <font>
      <sz val="11"/>
      <color theme="4"/>
      <name val="Calibri"/>
      <family val="2"/>
      <scheme val="minor"/>
    </font>
    <font>
      <b/>
      <sz val="12"/>
      <color theme="4"/>
      <name val="Calibri"/>
      <family val="2"/>
      <scheme val="minor"/>
    </font>
    <font>
      <sz val="16"/>
      <color theme="4"/>
      <name val="Calibri"/>
      <family val="2"/>
      <scheme val="minor"/>
    </font>
    <font>
      <b/>
      <sz val="16"/>
      <color theme="4"/>
      <name val="Calibri"/>
      <family val="2"/>
      <scheme val="minor"/>
    </font>
    <font>
      <b/>
      <sz val="11"/>
      <color theme="4"/>
      <name val="Calibri"/>
      <family val="2"/>
      <scheme val="minor"/>
    </font>
    <font>
      <b/>
      <sz val="11"/>
      <color theme="4"/>
      <name val="Calibri"/>
      <family val="2"/>
    </font>
    <font>
      <sz val="10"/>
      <color theme="1"/>
      <name val="Calibri"/>
      <family val="2"/>
      <scheme val="minor"/>
    </font>
    <font>
      <sz val="11"/>
      <color rgb="FF000000"/>
      <name val="Calibri"/>
      <family val="2"/>
    </font>
    <font>
      <b/>
      <sz val="13"/>
      <color theme="3"/>
      <name val="Calibri"/>
      <family val="2"/>
      <scheme val="minor"/>
    </font>
    <font>
      <sz val="12"/>
      <color rgb="FF000000"/>
      <name val="Calibri"/>
      <family val="2"/>
      <scheme val="minor"/>
    </font>
  </fonts>
  <fills count="6">
    <fill>
      <patternFill patternType="none"/>
    </fill>
    <fill>
      <patternFill patternType="gray125"/>
    </fill>
    <fill>
      <patternFill patternType="solid">
        <fgColor theme="6" tint="0.39997558519241921"/>
        <bgColor indexed="65"/>
      </patternFill>
    </fill>
    <fill>
      <patternFill patternType="solid">
        <fgColor theme="2" tint="-9.9978637043366805E-2"/>
        <bgColor indexed="64"/>
      </patternFill>
    </fill>
    <fill>
      <patternFill patternType="solid">
        <fgColor theme="6" tint="0.79998168889431442"/>
        <bgColor indexed="64"/>
      </patternFill>
    </fill>
    <fill>
      <patternFill patternType="solid">
        <fgColor theme="6" tint="0.39997558519241921"/>
        <bgColor indexed="64"/>
      </patternFill>
    </fill>
  </fills>
  <borders count="4">
    <border>
      <left/>
      <right/>
      <top/>
      <bottom/>
      <diagonal/>
    </border>
    <border>
      <left/>
      <right/>
      <top/>
      <bottom style="thick">
        <color theme="4" tint="0.49989318521683401"/>
      </bottom>
      <diagonal/>
    </border>
    <border>
      <left style="thin">
        <color auto="1"/>
      </left>
      <right style="thin">
        <color auto="1"/>
      </right>
      <top style="thin">
        <color auto="1"/>
      </top>
      <bottom style="thin">
        <color auto="1"/>
      </bottom>
      <diagonal/>
    </border>
    <border>
      <left/>
      <right/>
      <top/>
      <bottom style="thick">
        <color theme="4" tint="0.499984740745262"/>
      </bottom>
      <diagonal/>
    </border>
  </borders>
  <cellStyleXfs count="5">
    <xf numFmtId="0" fontId="0" fillId="0" borderId="0"/>
    <xf numFmtId="0" fontId="1" fillId="2" borderId="0" applyNumberFormat="0" applyBorder="0" applyAlignment="0" applyProtection="0"/>
    <xf numFmtId="0" fontId="3" fillId="0" borderId="1" applyAlignment="0" applyProtection="0"/>
    <xf numFmtId="0" fontId="8" fillId="0" borderId="0" applyNumberFormat="0" applyFill="0" applyBorder="0" applyAlignment="0" applyProtection="0"/>
    <xf numFmtId="0" fontId="62" fillId="0" borderId="3" applyNumberFormat="0" applyFill="0" applyAlignment="0" applyProtection="0"/>
  </cellStyleXfs>
  <cellXfs count="200">
    <xf numFmtId="0" fontId="0" fillId="0" borderId="0" xfId="0"/>
    <xf numFmtId="0" fontId="3" fillId="0" borderId="1" xfId="2"/>
    <xf numFmtId="0" fontId="4" fillId="0" borderId="0" xfId="0" applyFont="1" applyAlignment="1">
      <alignment horizontal="left" vertical="top"/>
    </xf>
    <xf numFmtId="0" fontId="5" fillId="0" borderId="0" xfId="0" applyFont="1" applyAlignment="1">
      <alignment horizontal="left" vertical="top"/>
    </xf>
    <xf numFmtId="0" fontId="4" fillId="0" borderId="0" xfId="0" applyFont="1" applyAlignment="1">
      <alignment horizontal="left" vertical="top" wrapText="1"/>
    </xf>
    <xf numFmtId="0" fontId="0" fillId="0" borderId="0" xfId="0" applyAlignment="1">
      <alignment wrapText="1"/>
    </xf>
    <xf numFmtId="0" fontId="0" fillId="0" borderId="0" xfId="0" applyAlignment="1">
      <alignment vertical="top" wrapText="1"/>
    </xf>
    <xf numFmtId="0" fontId="2" fillId="0" borderId="0" xfId="0" applyFont="1"/>
    <xf numFmtId="0" fontId="3" fillId="0" borderId="1" xfId="2" applyAlignment="1">
      <alignment wrapText="1"/>
    </xf>
    <xf numFmtId="0" fontId="0" fillId="0" borderId="0" xfId="0" applyAlignment="1">
      <alignment horizontal="left" vertical="top" wrapText="1"/>
    </xf>
    <xf numFmtId="0" fontId="0" fillId="0" borderId="0" xfId="0" applyAlignment="1">
      <alignment vertical="center"/>
    </xf>
    <xf numFmtId="0" fontId="9" fillId="0" borderId="0" xfId="0" applyFont="1"/>
    <xf numFmtId="49" fontId="0" fillId="0" borderId="0" xfId="0" applyNumberFormat="1"/>
    <xf numFmtId="0" fontId="2" fillId="0" borderId="0" xfId="0" applyFont="1" applyAlignment="1">
      <alignment vertical="top" wrapText="1"/>
    </xf>
    <xf numFmtId="49" fontId="2" fillId="3" borderId="0" xfId="0" applyNumberFormat="1" applyFont="1" applyFill="1"/>
    <xf numFmtId="0" fontId="10" fillId="3" borderId="0" xfId="0" applyFont="1" applyFill="1" applyAlignment="1">
      <alignment vertical="top" wrapText="1"/>
    </xf>
    <xf numFmtId="0" fontId="0" fillId="3" borderId="0" xfId="0" applyFill="1"/>
    <xf numFmtId="49" fontId="0" fillId="3" borderId="0" xfId="0" applyNumberFormat="1" applyFill="1"/>
    <xf numFmtId="0" fontId="2" fillId="3" borderId="0" xfId="0" applyFont="1" applyFill="1" applyAlignment="1">
      <alignment vertical="top" wrapText="1"/>
    </xf>
    <xf numFmtId="0" fontId="11" fillId="3" borderId="0" xfId="0" applyFont="1" applyFill="1" applyAlignment="1">
      <alignment vertical="top" wrapText="1"/>
    </xf>
    <xf numFmtId="49" fontId="2" fillId="4" borderId="0" xfId="0" applyNumberFormat="1" applyFont="1" applyFill="1"/>
    <xf numFmtId="0" fontId="2" fillId="4" borderId="0" xfId="0" applyFont="1" applyFill="1" applyAlignment="1">
      <alignment vertical="top" wrapText="1"/>
    </xf>
    <xf numFmtId="0" fontId="2" fillId="4" borderId="0" xfId="0" applyFont="1" applyFill="1" applyAlignment="1">
      <alignment wrapText="1"/>
    </xf>
    <xf numFmtId="49" fontId="2" fillId="0" borderId="0" xfId="0" applyNumberFormat="1" applyFont="1"/>
    <xf numFmtId="0" fontId="6" fillId="0" borderId="0" xfId="0" applyFont="1"/>
    <xf numFmtId="0" fontId="12" fillId="0" borderId="0" xfId="0" applyFont="1"/>
    <xf numFmtId="0" fontId="13" fillId="0" borderId="0" xfId="0" applyFont="1"/>
    <xf numFmtId="0" fontId="13" fillId="0" borderId="0" xfId="0" applyFont="1" applyAlignment="1">
      <alignment wrapText="1"/>
    </xf>
    <xf numFmtId="0" fontId="12" fillId="0" borderId="0" xfId="0" applyFont="1" applyAlignment="1">
      <alignment horizontal="right"/>
    </xf>
    <xf numFmtId="0" fontId="12" fillId="0" borderId="0" xfId="0" applyFont="1" applyAlignment="1">
      <alignment vertical="top"/>
    </xf>
    <xf numFmtId="0" fontId="6" fillId="0" borderId="0" xfId="0" applyFont="1" applyAlignment="1">
      <alignment horizontal="left" vertical="top" wrapText="1"/>
    </xf>
    <xf numFmtId="0" fontId="6" fillId="0" borderId="0" xfId="0" applyFont="1" applyAlignment="1">
      <alignment horizontal="left" vertical="top"/>
    </xf>
    <xf numFmtId="0" fontId="14" fillId="0" borderId="0" xfId="0" applyFont="1" applyAlignment="1">
      <alignment horizontal="left" vertical="top"/>
    </xf>
    <xf numFmtId="0" fontId="15" fillId="0" borderId="0" xfId="3" applyFont="1" applyAlignment="1">
      <alignment wrapText="1"/>
    </xf>
    <xf numFmtId="0" fontId="13" fillId="2" borderId="0" xfId="1" applyFont="1" applyAlignment="1">
      <alignment wrapText="1"/>
    </xf>
    <xf numFmtId="0" fontId="16" fillId="0" borderId="0" xfId="0" applyFont="1" applyAlignment="1">
      <alignment vertical="center" wrapText="1"/>
    </xf>
    <xf numFmtId="0" fontId="19" fillId="0" borderId="0" xfId="0" applyFont="1" applyAlignment="1">
      <alignment horizontal="left" vertical="top" wrapText="1"/>
    </xf>
    <xf numFmtId="0" fontId="20" fillId="0" borderId="0" xfId="0" applyFont="1" applyAlignment="1">
      <alignment vertical="top" wrapText="1"/>
    </xf>
    <xf numFmtId="0" fontId="5" fillId="0" borderId="0" xfId="0" applyFont="1" applyAlignment="1">
      <alignment horizontal="left" vertical="top" wrapText="1"/>
    </xf>
    <xf numFmtId="0" fontId="6" fillId="0" borderId="0" xfId="0" applyFont="1" applyAlignment="1">
      <alignment vertical="center"/>
    </xf>
    <xf numFmtId="0" fontId="13" fillId="0" borderId="0" xfId="0" applyFont="1" applyAlignment="1">
      <alignment vertical="center"/>
    </xf>
    <xf numFmtId="49" fontId="17" fillId="0" borderId="0" xfId="0" applyNumberFormat="1" applyFont="1" applyAlignment="1">
      <alignment horizontal="center" vertical="center" wrapText="1"/>
    </xf>
    <xf numFmtId="0" fontId="9" fillId="0" borderId="0" xfId="0" applyFont="1" applyAlignment="1">
      <alignment horizontal="center"/>
    </xf>
    <xf numFmtId="0" fontId="6" fillId="0" borderId="0" xfId="0" applyFont="1" applyAlignment="1">
      <alignment vertical="center" wrapText="1"/>
    </xf>
    <xf numFmtId="0" fontId="6" fillId="0" borderId="0" xfId="0" applyFont="1" applyAlignment="1">
      <alignment horizontal="center" vertical="center" wrapText="1"/>
    </xf>
    <xf numFmtId="0" fontId="6" fillId="0" borderId="0" xfId="0" applyFont="1" applyAlignment="1">
      <alignment horizontal="center" vertical="center"/>
    </xf>
    <xf numFmtId="0" fontId="6" fillId="0" borderId="0" xfId="0" applyFont="1" applyAlignment="1">
      <alignment horizontal="right" vertical="center"/>
    </xf>
    <xf numFmtId="0" fontId="6" fillId="0" borderId="0" xfId="0" applyFont="1" applyAlignment="1">
      <alignment horizontal="left" vertical="center"/>
    </xf>
    <xf numFmtId="0" fontId="7" fillId="0" borderId="0" xfId="0" applyFont="1" applyAlignment="1">
      <alignment horizontal="center" vertical="center" wrapText="1"/>
    </xf>
    <xf numFmtId="0" fontId="7" fillId="0" borderId="0" xfId="0" applyFont="1" applyAlignment="1">
      <alignment horizontal="left" vertical="center"/>
    </xf>
    <xf numFmtId="0" fontId="15" fillId="0" borderId="0" xfId="3" applyFont="1" applyAlignment="1">
      <alignment horizontal="left" vertical="top" wrapText="1"/>
    </xf>
    <xf numFmtId="0" fontId="21" fillId="0" borderId="0" xfId="0" applyFont="1"/>
    <xf numFmtId="0" fontId="12" fillId="0" borderId="0" xfId="0" applyFont="1" applyAlignment="1">
      <alignment horizontal="center"/>
    </xf>
    <xf numFmtId="0" fontId="15" fillId="0" borderId="0" xfId="3" applyFont="1" applyAlignment="1">
      <alignment vertical="top"/>
    </xf>
    <xf numFmtId="0" fontId="6" fillId="0" borderId="0" xfId="0" applyFont="1" applyAlignment="1">
      <alignment horizontal="left" vertical="center" wrapText="1"/>
    </xf>
    <xf numFmtId="0" fontId="7" fillId="0" borderId="0" xfId="0" applyFont="1" applyAlignment="1">
      <alignment vertical="center"/>
    </xf>
    <xf numFmtId="0" fontId="6" fillId="0" borderId="2" xfId="0" applyFont="1" applyBorder="1" applyAlignment="1">
      <alignment horizontal="left" vertical="center" wrapText="1"/>
    </xf>
    <xf numFmtId="0" fontId="13" fillId="0" borderId="0" xfId="0" applyFont="1" applyAlignment="1">
      <alignment vertical="center" wrapText="1"/>
    </xf>
    <xf numFmtId="0" fontId="0" fillId="0" borderId="0" xfId="0" applyAlignment="1">
      <alignment vertical="center" wrapText="1"/>
    </xf>
    <xf numFmtId="0" fontId="22" fillId="0" borderId="1" xfId="2" applyFont="1"/>
    <xf numFmtId="49" fontId="0" fillId="4" borderId="0" xfId="0" applyNumberFormat="1" applyFill="1"/>
    <xf numFmtId="0" fontId="0" fillId="4" borderId="0" xfId="0" applyFill="1"/>
    <xf numFmtId="0" fontId="0" fillId="4" borderId="0" xfId="0" applyFill="1" applyAlignment="1">
      <alignment horizontal="left" vertical="top"/>
    </xf>
    <xf numFmtId="0" fontId="23" fillId="0" borderId="0" xfId="0" applyFont="1" applyAlignment="1">
      <alignment horizontal="left" vertical="top" wrapText="1"/>
    </xf>
    <xf numFmtId="0" fontId="6" fillId="5" borderId="0" xfId="0" applyFont="1" applyFill="1"/>
    <xf numFmtId="0" fontId="6" fillId="5" borderId="0" xfId="0" applyFont="1" applyFill="1" applyAlignment="1">
      <alignment vertical="center"/>
    </xf>
    <xf numFmtId="0" fontId="6" fillId="5" borderId="0" xfId="0" applyFont="1" applyFill="1" applyAlignment="1">
      <alignment vertical="center" wrapText="1"/>
    </xf>
    <xf numFmtId="0" fontId="18" fillId="0" borderId="0" xfId="0" applyFont="1" applyAlignment="1">
      <alignment vertical="center" wrapText="1"/>
    </xf>
    <xf numFmtId="0" fontId="18" fillId="0" borderId="0" xfId="0" applyFont="1" applyAlignment="1">
      <alignment horizontal="center" vertical="center" wrapText="1"/>
    </xf>
    <xf numFmtId="0" fontId="13" fillId="0" borderId="0" xfId="0" applyFont="1" applyAlignment="1">
      <alignment horizontal="center" vertical="center" wrapText="1"/>
    </xf>
    <xf numFmtId="0" fontId="0" fillId="0" borderId="0" xfId="0" applyAlignment="1">
      <alignment horizontal="center" vertical="center"/>
    </xf>
    <xf numFmtId="0" fontId="24" fillId="0" borderId="0" xfId="0" applyFont="1" applyAlignment="1">
      <alignment wrapText="1"/>
    </xf>
    <xf numFmtId="0" fontId="26" fillId="0" borderId="0" xfId="0" applyFont="1" applyAlignment="1">
      <alignment vertical="center"/>
    </xf>
    <xf numFmtId="0" fontId="26" fillId="0" borderId="0" xfId="0" applyFont="1" applyAlignment="1">
      <alignment horizontal="center" vertical="center" wrapText="1"/>
    </xf>
    <xf numFmtId="0" fontId="26" fillId="0" borderId="0" xfId="0" applyFont="1" applyAlignment="1">
      <alignment vertical="center" wrapText="1"/>
    </xf>
    <xf numFmtId="49" fontId="27" fillId="0" borderId="0" xfId="0" applyNumberFormat="1" applyFont="1" applyAlignment="1">
      <alignment horizontal="center" vertical="center" wrapText="1"/>
    </xf>
    <xf numFmtId="0" fontId="0" fillId="0" borderId="0" xfId="0" applyAlignment="1">
      <alignment horizontal="left"/>
    </xf>
    <xf numFmtId="0" fontId="26" fillId="0" borderId="0" xfId="0" applyFont="1"/>
    <xf numFmtId="0" fontId="26" fillId="0" borderId="0" xfId="0" applyFont="1" applyAlignment="1">
      <alignment wrapText="1"/>
    </xf>
    <xf numFmtId="0" fontId="26" fillId="0" borderId="0" xfId="0" applyFont="1" applyAlignment="1">
      <alignment vertical="top" wrapText="1"/>
    </xf>
    <xf numFmtId="0" fontId="26" fillId="0" borderId="0" xfId="0" applyFont="1" applyAlignment="1">
      <alignment horizontal="center" vertical="center"/>
    </xf>
    <xf numFmtId="0" fontId="29" fillId="0" borderId="0" xfId="0" applyFont="1"/>
    <xf numFmtId="0" fontId="0" fillId="0" borderId="0" xfId="0" applyAlignment="1">
      <alignment horizontal="left" wrapText="1"/>
    </xf>
    <xf numFmtId="0" fontId="28" fillId="0" borderId="0" xfId="0" applyFont="1"/>
    <xf numFmtId="0" fontId="30" fillId="0" borderId="0" xfId="0" applyFont="1"/>
    <xf numFmtId="0" fontId="30" fillId="0" borderId="0" xfId="0" applyFont="1" applyAlignment="1">
      <alignment horizontal="right" vertical="center"/>
    </xf>
    <xf numFmtId="0" fontId="30" fillId="0" borderId="0" xfId="0" applyFont="1" applyAlignment="1">
      <alignment wrapText="1"/>
    </xf>
    <xf numFmtId="0" fontId="30" fillId="0" borderId="0" xfId="0" applyFont="1" applyAlignment="1">
      <alignment horizontal="right"/>
    </xf>
    <xf numFmtId="0" fontId="24" fillId="0" borderId="0" xfId="0" applyFont="1" applyAlignment="1">
      <alignment vertical="top" wrapText="1"/>
    </xf>
    <xf numFmtId="0" fontId="13" fillId="0" borderId="0" xfId="0" applyFont="1" applyAlignment="1">
      <alignment horizontal="left" wrapText="1"/>
    </xf>
    <xf numFmtId="0" fontId="31" fillId="0" borderId="0" xfId="0" applyFont="1" applyAlignment="1">
      <alignment wrapText="1"/>
    </xf>
    <xf numFmtId="0" fontId="32" fillId="0" borderId="0" xfId="0" applyFont="1" applyAlignment="1">
      <alignment wrapText="1"/>
    </xf>
    <xf numFmtId="0" fontId="13" fillId="2" borderId="0" xfId="1" applyFont="1" applyAlignment="1">
      <alignment horizontal="center"/>
    </xf>
    <xf numFmtId="0" fontId="13" fillId="0" borderId="0" xfId="0" applyFont="1" applyAlignment="1">
      <alignment horizontal="center"/>
    </xf>
    <xf numFmtId="0" fontId="4" fillId="0" borderId="0" xfId="0" applyFont="1" applyAlignment="1">
      <alignment horizontal="center" vertical="center" wrapText="1"/>
    </xf>
    <xf numFmtId="0" fontId="34" fillId="0" borderId="1" xfId="2" applyFont="1"/>
    <xf numFmtId="0" fontId="5" fillId="0" borderId="0" xfId="0" applyFont="1"/>
    <xf numFmtId="0" fontId="5" fillId="0" borderId="0" xfId="0" applyFont="1" applyAlignment="1">
      <alignment wrapText="1"/>
    </xf>
    <xf numFmtId="0" fontId="5" fillId="0" borderId="0" xfId="0" applyFont="1" applyAlignment="1">
      <alignment horizontal="center" vertical="center"/>
    </xf>
    <xf numFmtId="0" fontId="35" fillId="0" borderId="0" xfId="0" applyFont="1" applyAlignment="1">
      <alignment horizontal="left" vertical="top" wrapText="1"/>
    </xf>
    <xf numFmtId="0" fontId="35" fillId="0" borderId="0" xfId="0" applyFont="1" applyAlignment="1">
      <alignment horizontal="center" vertical="center"/>
    </xf>
    <xf numFmtId="0" fontId="37" fillId="0" borderId="0" xfId="0" applyFont="1" applyAlignment="1">
      <alignment horizontal="center" vertical="center"/>
    </xf>
    <xf numFmtId="0" fontId="38" fillId="0" borderId="1" xfId="2" applyFont="1"/>
    <xf numFmtId="0" fontId="5" fillId="0" borderId="0" xfId="0" applyFont="1" applyAlignment="1">
      <alignment vertical="center"/>
    </xf>
    <xf numFmtId="0" fontId="3" fillId="0" borderId="1" xfId="2" applyAlignment="1">
      <alignment horizontal="left"/>
    </xf>
    <xf numFmtId="0" fontId="0" fillId="0" borderId="0" xfId="0" applyAlignment="1">
      <alignment horizontal="center"/>
    </xf>
    <xf numFmtId="0" fontId="6" fillId="0" borderId="0" xfId="0" applyFont="1" applyAlignment="1">
      <alignment horizontal="center"/>
    </xf>
    <xf numFmtId="49" fontId="13" fillId="0" borderId="0" xfId="0" applyNumberFormat="1" applyFont="1" applyAlignment="1">
      <alignment horizontal="center"/>
    </xf>
    <xf numFmtId="0" fontId="16" fillId="0" borderId="0" xfId="0" applyFont="1" applyAlignment="1">
      <alignment horizontal="center"/>
    </xf>
    <xf numFmtId="0" fontId="33" fillId="0" borderId="0" xfId="0" applyFont="1" applyAlignment="1">
      <alignment horizontal="center"/>
    </xf>
    <xf numFmtId="0" fontId="2" fillId="0" borderId="0" xfId="0" applyFont="1" applyAlignment="1">
      <alignment horizontal="center"/>
    </xf>
    <xf numFmtId="0" fontId="16" fillId="0" borderId="0" xfId="0" applyFont="1" applyAlignment="1">
      <alignment wrapText="1"/>
    </xf>
    <xf numFmtId="0" fontId="16" fillId="0" borderId="0" xfId="0" applyFont="1" applyAlignment="1">
      <alignment horizontal="left"/>
    </xf>
    <xf numFmtId="0" fontId="15" fillId="0" borderId="0" xfId="3" applyFont="1" applyAlignment="1"/>
    <xf numFmtId="0" fontId="15" fillId="0" borderId="0" xfId="3" applyFont="1" applyAlignment="1">
      <alignment horizontal="left" wrapText="1"/>
    </xf>
    <xf numFmtId="0" fontId="16" fillId="0" borderId="0" xfId="0" applyFont="1" applyAlignment="1">
      <alignment horizontal="left" wrapText="1"/>
    </xf>
    <xf numFmtId="0" fontId="26" fillId="0" borderId="0" xfId="0" applyFont="1" applyAlignment="1">
      <alignment horizontal="left" vertical="center" wrapText="1"/>
    </xf>
    <xf numFmtId="2" fontId="26" fillId="0" borderId="0" xfId="0" applyNumberFormat="1" applyFont="1"/>
    <xf numFmtId="0" fontId="20" fillId="0" borderId="0" xfId="0" applyFont="1"/>
    <xf numFmtId="0" fontId="36" fillId="0" borderId="0" xfId="0" applyFont="1" applyAlignment="1">
      <alignment horizontal="left"/>
    </xf>
    <xf numFmtId="0" fontId="5" fillId="0" borderId="0" xfId="0" applyFont="1" applyAlignment="1">
      <alignment horizontal="left" wrapText="1"/>
    </xf>
    <xf numFmtId="0" fontId="36" fillId="0" borderId="0" xfId="0" applyFont="1" applyAlignment="1">
      <alignment horizontal="left" vertical="top"/>
    </xf>
    <xf numFmtId="0" fontId="8" fillId="0" borderId="0" xfId="3" applyAlignment="1">
      <alignment vertical="center"/>
    </xf>
    <xf numFmtId="0" fontId="8" fillId="0" borderId="0" xfId="3" applyFill="1" applyAlignment="1">
      <alignment vertical="center"/>
    </xf>
    <xf numFmtId="49" fontId="28" fillId="0" borderId="0" xfId="0" applyNumberFormat="1" applyFont="1" applyAlignment="1">
      <alignment horizontal="center" vertical="center"/>
    </xf>
    <xf numFmtId="49" fontId="0" fillId="0" borderId="0" xfId="0" applyNumberFormat="1" applyAlignment="1">
      <alignment horizontal="center" vertical="center"/>
    </xf>
    <xf numFmtId="0" fontId="13" fillId="5" borderId="0" xfId="0" applyFont="1" applyFill="1" applyAlignment="1">
      <alignment vertical="center"/>
    </xf>
    <xf numFmtId="0" fontId="13" fillId="5" borderId="0" xfId="0" applyFont="1" applyFill="1" applyAlignment="1">
      <alignment horizontal="center" vertical="center" wrapText="1"/>
    </xf>
    <xf numFmtId="0" fontId="17" fillId="0" borderId="0" xfId="0" applyFont="1" applyAlignment="1">
      <alignment horizontal="center" vertical="center"/>
    </xf>
    <xf numFmtId="0" fontId="42" fillId="0" borderId="0" xfId="0" applyFont="1" applyAlignment="1">
      <alignment wrapText="1"/>
    </xf>
    <xf numFmtId="0" fontId="47" fillId="0" borderId="0" xfId="0" applyFont="1" applyAlignment="1">
      <alignment wrapText="1"/>
    </xf>
    <xf numFmtId="0" fontId="48" fillId="0" borderId="0" xfId="0" applyFont="1"/>
    <xf numFmtId="0" fontId="0" fillId="0" borderId="0" xfId="0" applyAlignment="1">
      <alignment horizontal="center" vertical="center" wrapText="1"/>
    </xf>
    <xf numFmtId="0" fontId="42" fillId="0" borderId="0" xfId="0" applyFont="1" applyAlignment="1">
      <alignment vertical="top" wrapText="1"/>
    </xf>
    <xf numFmtId="49" fontId="0" fillId="0" borderId="0" xfId="0" applyNumberFormat="1" applyAlignment="1">
      <alignment horizontal="center"/>
    </xf>
    <xf numFmtId="0" fontId="2" fillId="0" borderId="0" xfId="0" applyFont="1" applyAlignment="1">
      <alignment horizontal="center" wrapText="1"/>
    </xf>
    <xf numFmtId="0" fontId="24" fillId="0" borderId="0" xfId="0" applyFont="1" applyAlignment="1">
      <alignment horizontal="center" wrapText="1"/>
    </xf>
    <xf numFmtId="0" fontId="36" fillId="0" borderId="0" xfId="0" applyFont="1"/>
    <xf numFmtId="0" fontId="28" fillId="0" borderId="0" xfId="0" applyFont="1" applyAlignment="1">
      <alignment horizontal="center" vertical="center"/>
    </xf>
    <xf numFmtId="49" fontId="51" fillId="0" borderId="0" xfId="0" applyNumberFormat="1" applyFont="1" applyAlignment="1">
      <alignment horizontal="center" vertical="top" wrapText="1"/>
    </xf>
    <xf numFmtId="0" fontId="46" fillId="0" borderId="0" xfId="0" applyFont="1" applyAlignment="1">
      <alignment wrapText="1"/>
    </xf>
    <xf numFmtId="0" fontId="46" fillId="0" borderId="0" xfId="0" applyFont="1" applyAlignment="1">
      <alignment horizontal="center" wrapText="1"/>
    </xf>
    <xf numFmtId="49" fontId="46" fillId="0" borderId="0" xfId="0" applyNumberFormat="1" applyFont="1" applyAlignment="1">
      <alignment horizontal="left"/>
    </xf>
    <xf numFmtId="0" fontId="42" fillId="0" borderId="0" xfId="0" applyFont="1" applyAlignment="1">
      <alignment horizontal="center" vertical="top" wrapText="1"/>
    </xf>
    <xf numFmtId="0" fontId="2" fillId="0" borderId="0" xfId="1" applyFont="1" applyFill="1" applyAlignment="1">
      <alignment horizontal="center" vertical="center" wrapText="1"/>
    </xf>
    <xf numFmtId="0" fontId="2" fillId="0" borderId="0" xfId="1" applyFont="1" applyFill="1" applyAlignment="1">
      <alignment vertical="center" wrapText="1"/>
    </xf>
    <xf numFmtId="49" fontId="53" fillId="0" borderId="0" xfId="0" applyNumberFormat="1" applyFont="1" applyAlignment="1">
      <alignment horizontal="center"/>
    </xf>
    <xf numFmtId="0" fontId="53" fillId="0" borderId="0" xfId="0" applyFont="1" applyAlignment="1">
      <alignment wrapText="1"/>
    </xf>
    <xf numFmtId="0" fontId="53" fillId="0" borderId="0" xfId="0" applyFont="1" applyAlignment="1">
      <alignment horizontal="center" wrapText="1"/>
    </xf>
    <xf numFmtId="49" fontId="54" fillId="0" borderId="0" xfId="0" applyNumberFormat="1" applyFont="1" applyAlignment="1">
      <alignment horizontal="center"/>
    </xf>
    <xf numFmtId="0" fontId="55" fillId="0" borderId="0" xfId="0" applyFont="1" applyAlignment="1">
      <alignment wrapText="1"/>
    </xf>
    <xf numFmtId="49" fontId="56" fillId="0" borderId="0" xfId="1" applyNumberFormat="1" applyFont="1" applyFill="1" applyAlignment="1">
      <alignment horizontal="center"/>
    </xf>
    <xf numFmtId="0" fontId="57" fillId="0" borderId="0" xfId="1" applyFont="1" applyFill="1" applyAlignment="1">
      <alignment wrapText="1"/>
    </xf>
    <xf numFmtId="0" fontId="58" fillId="0" borderId="0" xfId="0" applyFont="1" applyAlignment="1">
      <alignment wrapText="1"/>
    </xf>
    <xf numFmtId="49" fontId="2" fillId="0" borderId="0" xfId="0" applyNumberFormat="1" applyFont="1" applyAlignment="1">
      <alignment horizontal="center" wrapText="1"/>
    </xf>
    <xf numFmtId="49" fontId="56" fillId="0" borderId="0" xfId="1" applyNumberFormat="1" applyFont="1" applyFill="1" applyAlignment="1">
      <alignment horizontal="center" vertical="center"/>
    </xf>
    <xf numFmtId="0" fontId="57" fillId="0" borderId="0" xfId="1" applyFont="1" applyFill="1" applyAlignment="1">
      <alignment vertical="center" wrapText="1"/>
    </xf>
    <xf numFmtId="0" fontId="0" fillId="0" borderId="0" xfId="0" applyAlignment="1">
      <alignment horizontal="center" vertical="top" wrapText="1"/>
    </xf>
    <xf numFmtId="0" fontId="28" fillId="0" borderId="0" xfId="1" applyFont="1" applyFill="1" applyAlignment="1">
      <alignment vertical="center" wrapText="1"/>
    </xf>
    <xf numFmtId="0" fontId="28" fillId="0" borderId="0" xfId="1" applyFont="1" applyFill="1" applyAlignment="1">
      <alignment horizontal="center" vertical="center" wrapText="1"/>
    </xf>
    <xf numFmtId="49" fontId="54" fillId="0" borderId="0" xfId="0" applyNumberFormat="1" applyFont="1" applyAlignment="1">
      <alignment horizontal="center" vertical="center"/>
    </xf>
    <xf numFmtId="0" fontId="58" fillId="0" borderId="0" xfId="0" applyFont="1" applyAlignment="1">
      <alignment vertical="center" wrapText="1"/>
    </xf>
    <xf numFmtId="0" fontId="59" fillId="0" borderId="0" xfId="0" applyFont="1" applyAlignment="1">
      <alignment wrapText="1"/>
    </xf>
    <xf numFmtId="0" fontId="24" fillId="0" borderId="0" xfId="0" applyFont="1" applyAlignment="1">
      <alignment horizontal="center" vertical="top" wrapText="1"/>
    </xf>
    <xf numFmtId="49" fontId="0" fillId="0" borderId="0" xfId="0" applyNumberFormat="1" applyAlignment="1">
      <alignment horizontal="center" vertical="top" wrapText="1"/>
    </xf>
    <xf numFmtId="0" fontId="61" fillId="0" borderId="0" xfId="0" applyFont="1" applyAlignment="1">
      <alignment horizontal="center" vertical="top" wrapText="1"/>
    </xf>
    <xf numFmtId="0" fontId="60" fillId="0" borderId="0" xfId="0" applyFont="1" applyAlignment="1">
      <alignment wrapText="1"/>
    </xf>
    <xf numFmtId="10" fontId="48" fillId="0" borderId="0" xfId="0" applyNumberFormat="1" applyFont="1"/>
    <xf numFmtId="0" fontId="61" fillId="0" borderId="0" xfId="0" applyFont="1" applyAlignment="1">
      <alignment wrapText="1"/>
    </xf>
    <xf numFmtId="49" fontId="48" fillId="0" borderId="0" xfId="0" applyNumberFormat="1" applyFont="1"/>
    <xf numFmtId="49" fontId="28" fillId="0" borderId="0" xfId="0" applyNumberFormat="1" applyFont="1" applyAlignment="1">
      <alignment horizontal="left" vertical="center"/>
    </xf>
    <xf numFmtId="0" fontId="3" fillId="0" borderId="1" xfId="2" applyAlignment="1">
      <alignment horizontal="left" vertical="top"/>
    </xf>
    <xf numFmtId="0" fontId="8" fillId="0" borderId="0" xfId="3" applyAlignment="1">
      <alignment vertical="center" wrapText="1"/>
    </xf>
    <xf numFmtId="0" fontId="8" fillId="0" borderId="0" xfId="3"/>
    <xf numFmtId="0" fontId="62" fillId="0" borderId="3" xfId="4" applyFill="1"/>
    <xf numFmtId="0" fontId="62" fillId="0" borderId="3" xfId="4" applyFill="1" applyAlignment="1">
      <alignment vertical="top" wrapText="1"/>
    </xf>
    <xf numFmtId="0" fontId="24" fillId="0" borderId="0" xfId="0" applyFont="1" applyAlignment="1">
      <alignment vertical="center" wrapText="1"/>
    </xf>
    <xf numFmtId="0" fontId="18" fillId="0" borderId="0" xfId="0" applyFont="1" applyAlignment="1">
      <alignment horizontal="center" vertical="center"/>
    </xf>
    <xf numFmtId="0" fontId="7" fillId="0" borderId="0" xfId="0" applyFont="1" applyAlignment="1">
      <alignment horizontal="center" vertical="center"/>
    </xf>
    <xf numFmtId="49" fontId="3" fillId="0" borderId="1" xfId="2" applyNumberFormat="1"/>
    <xf numFmtId="49" fontId="2" fillId="4" borderId="0" xfId="0" applyNumberFormat="1" applyFont="1" applyFill="1" applyAlignment="1">
      <alignment horizontal="left" vertical="top"/>
    </xf>
    <xf numFmtId="0" fontId="23" fillId="0" borderId="0" xfId="0" quotePrefix="1" applyFont="1" applyAlignment="1">
      <alignment horizontal="left" wrapText="1"/>
    </xf>
    <xf numFmtId="0" fontId="40" fillId="0" borderId="0" xfId="0" applyFont="1" applyAlignment="1">
      <alignment horizontal="left" vertical="top" wrapText="1"/>
    </xf>
    <xf numFmtId="0" fontId="0" fillId="0" borderId="0" xfId="0" applyAlignment="1">
      <alignment horizontal="center" vertical="top" wrapText="1"/>
    </xf>
    <xf numFmtId="0" fontId="45" fillId="0" borderId="0" xfId="0" applyFont="1" applyAlignment="1">
      <alignment horizontal="left" vertical="top" wrapText="1"/>
    </xf>
    <xf numFmtId="0" fontId="42" fillId="0" borderId="0" xfId="0" applyFont="1" applyAlignment="1">
      <alignment horizontal="left" vertical="top" wrapText="1"/>
    </xf>
    <xf numFmtId="0" fontId="24" fillId="0" borderId="0" xfId="0" applyFont="1" applyAlignment="1">
      <alignment horizontal="left" vertical="top" wrapText="1"/>
    </xf>
    <xf numFmtId="0" fontId="2" fillId="0" borderId="0" xfId="0" applyFont="1" applyAlignment="1">
      <alignment horizontal="left" vertical="top" wrapText="1"/>
    </xf>
    <xf numFmtId="0" fontId="63" fillId="0" borderId="0" xfId="0" applyFont="1" applyAlignment="1">
      <alignment horizontal="left" vertical="top" wrapText="1"/>
    </xf>
    <xf numFmtId="0" fontId="45" fillId="0" borderId="0" xfId="0" applyFont="1" applyAlignment="1">
      <alignment vertical="top" wrapText="1"/>
    </xf>
    <xf numFmtId="0" fontId="20" fillId="0" borderId="0" xfId="0" applyFont="1" applyAlignment="1">
      <alignment horizontal="left" vertical="top" wrapText="1"/>
    </xf>
    <xf numFmtId="0" fontId="0" fillId="0" borderId="0" xfId="0" applyAlignment="1">
      <alignment horizontal="left" wrapText="1"/>
    </xf>
    <xf numFmtId="0" fontId="19" fillId="0" borderId="0" xfId="0" applyFont="1" applyAlignment="1">
      <alignment horizontal="left" vertical="top" wrapText="1"/>
    </xf>
    <xf numFmtId="0" fontId="23" fillId="0" borderId="0" xfId="0" applyFont="1" applyAlignment="1">
      <alignment horizontal="left" vertical="top" wrapText="1"/>
    </xf>
    <xf numFmtId="0" fontId="6" fillId="0" borderId="0" xfId="0" applyFont="1" applyAlignment="1">
      <alignment horizontal="left" vertical="top" wrapText="1"/>
    </xf>
    <xf numFmtId="0" fontId="6" fillId="0" borderId="0" xfId="0" applyFont="1" applyAlignment="1">
      <alignment vertical="top" wrapText="1"/>
    </xf>
    <xf numFmtId="0" fontId="49" fillId="0" borderId="0" xfId="0" applyFont="1" applyAlignment="1">
      <alignment horizontal="left" vertical="top" wrapText="1"/>
    </xf>
    <xf numFmtId="0" fontId="4" fillId="0" borderId="0" xfId="0" applyFont="1" applyAlignment="1">
      <alignment horizontal="left" vertical="top" wrapText="1"/>
    </xf>
    <xf numFmtId="0" fontId="35" fillId="0" borderId="0" xfId="0" applyFont="1" applyAlignment="1">
      <alignment horizontal="left" vertical="top" wrapText="1"/>
    </xf>
    <xf numFmtId="0" fontId="44" fillId="0" borderId="0" xfId="0" applyFont="1" applyAlignment="1">
      <alignment horizontal="left" vertical="top" wrapText="1"/>
    </xf>
  </cellXfs>
  <cellStyles count="5">
    <cellStyle name="60 % – uthevingsfarge 3" xfId="1" builtinId="40"/>
    <cellStyle name="Excel Built-in Heading 2" xfId="2" xr:uid="{45EE38E6-46D2-4F9F-9378-B4FE61539623}"/>
    <cellStyle name="Hyperkobling" xfId="3" builtinId="8"/>
    <cellStyle name="Normal" xfId="0" builtinId="0"/>
    <cellStyle name="Overskrift 2" xfId="4" builtinId="17"/>
  </cellStyles>
  <dxfs count="29">
    <dxf>
      <font>
        <color theme="4"/>
      </font>
    </dxf>
    <dxf>
      <font>
        <color rgb="FFC00000"/>
      </font>
    </dxf>
    <dxf>
      <font>
        <color theme="7" tint="-0.249977111117893"/>
      </font>
    </dxf>
    <dxf>
      <font>
        <color theme="4"/>
      </font>
    </dxf>
    <dxf>
      <font>
        <color rgb="FFC00000"/>
      </font>
    </dxf>
    <dxf>
      <font>
        <color theme="7" tint="-0.249977111117893"/>
      </font>
    </dxf>
    <dxf>
      <font>
        <color theme="7" tint="-0.249977111117893"/>
      </font>
    </dxf>
    <dxf>
      <font>
        <color theme="4"/>
      </font>
    </dxf>
    <dxf>
      <font>
        <color rgb="FFC00000"/>
      </font>
    </dxf>
    <dxf>
      <font>
        <color theme="7" tint="-0.249977111117893"/>
      </font>
    </dxf>
    <dxf>
      <font>
        <color theme="4"/>
      </font>
    </dxf>
    <dxf>
      <font>
        <color rgb="FFC00000"/>
      </font>
    </dxf>
    <dxf>
      <font>
        <color rgb="FF9C0006"/>
      </font>
    </dxf>
    <dxf>
      <font>
        <color rgb="FF0070C0"/>
      </font>
    </dxf>
    <dxf>
      <font>
        <color theme="1"/>
      </font>
    </dxf>
    <dxf>
      <font>
        <color theme="7" tint="-0.249977111117893"/>
      </font>
    </dxf>
    <dxf>
      <font>
        <color rgb="FF9C0006"/>
      </font>
    </dxf>
    <dxf>
      <font>
        <color rgb="FF9C0006"/>
      </font>
    </dxf>
    <dxf>
      <font>
        <color rgb="FF9C0006"/>
      </font>
    </dxf>
    <dxf>
      <font>
        <color rgb="FF9C0006"/>
      </font>
    </dxf>
    <dxf>
      <font>
        <color rgb="FF9C0006"/>
      </font>
    </dxf>
    <dxf>
      <font>
        <color rgb="FFFF0000"/>
      </font>
      <fill>
        <patternFill patternType="none">
          <bgColor auto="1"/>
        </patternFill>
      </fill>
    </dxf>
    <dxf>
      <font>
        <color rgb="FFFF0000"/>
      </font>
      <fill>
        <patternFill patternType="none">
          <bgColor auto="1"/>
        </patternFill>
      </fill>
    </dxf>
    <dxf>
      <font>
        <color rgb="FFFF0000"/>
      </font>
      <fill>
        <patternFill patternType="none">
          <bgColor auto="1"/>
        </patternFill>
      </fill>
    </dxf>
    <dxf>
      <font>
        <color rgb="FFFF0000"/>
      </font>
      <fill>
        <patternFill patternType="none">
          <bgColor auto="1"/>
        </patternFill>
      </fill>
    </dxf>
    <dxf>
      <font>
        <color rgb="FFFF0000"/>
      </font>
      <fill>
        <patternFill patternType="none">
          <bgColor auto="1"/>
        </patternFill>
      </fill>
    </dxf>
    <dxf>
      <font>
        <color rgb="FFFF0000"/>
      </font>
      <fill>
        <patternFill patternType="none">
          <bgColor auto="1"/>
        </patternFill>
      </fill>
    </dxf>
    <dxf>
      <font>
        <color rgb="FFFF0000"/>
      </font>
      <fill>
        <patternFill patternType="none">
          <bgColor auto="1"/>
        </patternFill>
      </fill>
    </dxf>
    <dxf>
      <font>
        <color rgb="FFFF0000"/>
      </font>
      <fill>
        <patternFill patternType="none">
          <bgColor auto="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eetMetadata" Target="metadata.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b-NO"/>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Kommunestatus</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nb-NO"/>
        </a:p>
      </c:txPr>
    </c:title>
    <c:autoTitleDeleted val="0"/>
    <c:plotArea>
      <c:layout>
        <c:manualLayout>
          <c:layoutTarget val="inner"/>
          <c:xMode val="edge"/>
          <c:yMode val="edge"/>
          <c:x val="0.10816340962561027"/>
          <c:y val="0.28963140477005589"/>
          <c:w val="0.31738121519856749"/>
          <c:h val="0.61373347399098377"/>
        </c:manualLayout>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1-C8FB-4A1C-A4DE-6CBEFB85F9C7}"/>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C8FB-4A1C-A4DE-6CBEFB85F9C7}"/>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C8FB-4A1C-A4DE-6CBEFB85F9C7}"/>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C8FB-4A1C-A4DE-6CBEFB85F9C7}"/>
              </c:ext>
            </c:extLst>
          </c:dPt>
          <c:cat>
            <c:strRef>
              <c:f>'For kommunedirektør'!$H$106:$H$109</c:f>
              <c:strCache>
                <c:ptCount val="4"/>
                <c:pt idx="0">
                  <c:v>Har sikkerhetsoppmerksomhet</c:v>
                </c:pt>
                <c:pt idx="1">
                  <c:v>Krever sikkerhetsoppmerksomhet</c:v>
                </c:pt>
                <c:pt idx="2">
                  <c:v>Bør følges opp</c:v>
                </c:pt>
                <c:pt idx="3">
                  <c:v>Ukjent sikkerhet</c:v>
                </c:pt>
              </c:strCache>
            </c:strRef>
          </c:cat>
          <c:val>
            <c:numRef>
              <c:f>'For kommunedirektør'!$I$106:$I$109</c:f>
              <c:numCache>
                <c:formatCode>General</c:formatCode>
                <c:ptCount val="4"/>
                <c:pt idx="0">
                  <c:v>0</c:v>
                </c:pt>
                <c:pt idx="1">
                  <c:v>1</c:v>
                </c:pt>
                <c:pt idx="2">
                  <c:v>4</c:v>
                </c:pt>
                <c:pt idx="3">
                  <c:v>0</c:v>
                </c:pt>
              </c:numCache>
            </c:numRef>
          </c:val>
          <c:extLst>
            <c:ext xmlns:c16="http://schemas.microsoft.com/office/drawing/2014/chart" uri="{C3380CC4-5D6E-409C-BE32-E72D297353CC}">
              <c16:uniqueId val="{00000000-DC66-4B2A-86E2-251E9A63C7C3}"/>
            </c:ext>
          </c:extLst>
        </c:ser>
        <c:dLbls>
          <c:showLegendKey val="0"/>
          <c:showVal val="0"/>
          <c:showCatName val="0"/>
          <c:showSerName val="0"/>
          <c:showPercent val="0"/>
          <c:showBubbleSize val="0"/>
          <c:showLeaderLines val="1"/>
        </c:dLbls>
        <c:firstSliceAng val="0"/>
      </c:pieChart>
      <c:spPr>
        <a:noFill/>
        <a:ln>
          <a:noFill/>
        </a:ln>
        <a:effectLst/>
      </c:spPr>
    </c:plotArea>
    <c:legend>
      <c:legendPos val="r"/>
      <c:layout>
        <c:manualLayout>
          <c:xMode val="edge"/>
          <c:yMode val="edge"/>
          <c:x val="0.47235034872977327"/>
          <c:y val="0.37485580061019108"/>
          <c:w val="0.52764965127022678"/>
          <c:h val="0.6204899743476876"/>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b-NO"/>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9525" cap="flat" cmpd="sng" algn="ctr">
      <a:noFill/>
      <a:round/>
    </a:ln>
    <a:effectLst/>
  </c:spPr>
  <c:txPr>
    <a:bodyPr/>
    <a:lstStyle/>
    <a:p>
      <a:pPr>
        <a:defRPr/>
      </a:pPr>
      <a:endParaRPr lang="nb-NO"/>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chart" Target="../charts/chart1.xml"/><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9526</xdr:colOff>
      <xdr:row>26</xdr:row>
      <xdr:rowOff>142875</xdr:rowOff>
    </xdr:from>
    <xdr:to>
      <xdr:col>2</xdr:col>
      <xdr:colOff>6249605</xdr:colOff>
      <xdr:row>34</xdr:row>
      <xdr:rowOff>171450</xdr:rowOff>
    </xdr:to>
    <xdr:pic>
      <xdr:nvPicPr>
        <xdr:cNvPr id="7" name="Picture 1">
          <a:extLst>
            <a:ext uri="{FF2B5EF4-FFF2-40B4-BE49-F238E27FC236}">
              <a16:creationId xmlns:a16="http://schemas.microsoft.com/office/drawing/2014/main" id="{843AE5E5-7A6E-3379-A752-D8C3EC01BF31}"/>
            </a:ext>
          </a:extLst>
        </xdr:cNvPr>
        <xdr:cNvPicPr>
          <a:picLocks noChangeAspect="1"/>
        </xdr:cNvPicPr>
      </xdr:nvPicPr>
      <xdr:blipFill>
        <a:blip xmlns:r="http://schemas.openxmlformats.org/officeDocument/2006/relationships" r:embed="rId1"/>
        <a:stretch>
          <a:fillRect/>
        </a:stretch>
      </xdr:blipFill>
      <xdr:spPr>
        <a:xfrm>
          <a:off x="9526" y="6438900"/>
          <a:ext cx="6935404" cy="155257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171450</xdr:colOff>
      <xdr:row>0</xdr:row>
      <xdr:rowOff>171450</xdr:rowOff>
    </xdr:from>
    <xdr:to>
      <xdr:col>1</xdr:col>
      <xdr:colOff>428625</xdr:colOff>
      <xdr:row>2</xdr:row>
      <xdr:rowOff>28575</xdr:rowOff>
    </xdr:to>
    <xdr:pic>
      <xdr:nvPicPr>
        <xdr:cNvPr id="2" name="Picture 1">
          <a:extLst>
            <a:ext uri="{FF2B5EF4-FFF2-40B4-BE49-F238E27FC236}">
              <a16:creationId xmlns:a16="http://schemas.microsoft.com/office/drawing/2014/main" id="{D97DBFCD-6FA3-4553-A30B-164BD8ADB554}"/>
            </a:ext>
            <a:ext uri="{147F2762-F138-4A5C-976F-8EAC2B608ADB}">
              <a16:predDERef xmlns:a16="http://schemas.microsoft.com/office/drawing/2014/main" pred="{AA296880-83C4-5F00-275B-0D05360D15F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71450" y="171450"/>
          <a:ext cx="1095375" cy="542925"/>
        </a:xfrm>
        <a:prstGeom prst="rect">
          <a:avLst/>
        </a:prstGeom>
      </xdr:spPr>
    </xdr:pic>
    <xdr:clientData/>
  </xdr:twoCellAnchor>
  <xdr:twoCellAnchor>
    <xdr:from>
      <xdr:col>1</xdr:col>
      <xdr:colOff>3810000</xdr:colOff>
      <xdr:row>0</xdr:row>
      <xdr:rowOff>9525</xdr:rowOff>
    </xdr:from>
    <xdr:to>
      <xdr:col>4</xdr:col>
      <xdr:colOff>47625</xdr:colOff>
      <xdr:row>3</xdr:row>
      <xdr:rowOff>333375</xdr:rowOff>
    </xdr:to>
    <xdr:graphicFrame macro="">
      <xdr:nvGraphicFramePr>
        <xdr:cNvPr id="6" name="Chart 5">
          <a:extLst>
            <a:ext uri="{FF2B5EF4-FFF2-40B4-BE49-F238E27FC236}">
              <a16:creationId xmlns:a16="http://schemas.microsoft.com/office/drawing/2014/main" id="{39EEC382-0D99-8D3B-BA57-F4D62FD7D3F6}"/>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editAs="oneCell">
    <xdr:from>
      <xdr:col>6</xdr:col>
      <xdr:colOff>260804</xdr:colOff>
      <xdr:row>0</xdr:row>
      <xdr:rowOff>115659</xdr:rowOff>
    </xdr:from>
    <xdr:to>
      <xdr:col>6</xdr:col>
      <xdr:colOff>819150</xdr:colOff>
      <xdr:row>0</xdr:row>
      <xdr:rowOff>394122</xdr:rowOff>
    </xdr:to>
    <xdr:pic>
      <xdr:nvPicPr>
        <xdr:cNvPr id="2" name="Picture 1">
          <a:extLst>
            <a:ext uri="{FF2B5EF4-FFF2-40B4-BE49-F238E27FC236}">
              <a16:creationId xmlns:a16="http://schemas.microsoft.com/office/drawing/2014/main" id="{698F78B8-14BF-4A97-BEBD-56D422F3826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772072" y="115659"/>
          <a:ext cx="562429" cy="281184"/>
        </a:xfrm>
        <a:prstGeom prst="rect">
          <a:avLst/>
        </a:prstGeom>
      </xdr:spPr>
    </xdr:pic>
    <xdr:clientData/>
  </xdr:twoCellAnchor>
</xdr:wsDr>
</file>

<file path=xl/theme/theme1.xml><?xml version="1.0" encoding="utf-8"?>
<a:theme xmlns:a="http://schemas.openxmlformats.org/drawingml/2006/main" name="Office 2013 – 2022-tema">
  <a:themeElements>
    <a:clrScheme name="Office 2013–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nsm.no/regelverk-og-hjelp/rad-og-anbefalinger/grunnprinsipper-for-sikkerhetsstyring/introduksjon/" TargetMode="External"/><Relationship Id="rId13" Type="http://schemas.openxmlformats.org/officeDocument/2006/relationships/hyperlink" Target="https://lovdata.no/dokument/LTI/lov/2023-12-20-108" TargetMode="External"/><Relationship Id="rId3" Type="http://schemas.openxmlformats.org/officeDocument/2006/relationships/hyperlink" Target="https://www.nhn.no/tjenester/helsecert" TargetMode="External"/><Relationship Id="rId7" Type="http://schemas.openxmlformats.org/officeDocument/2006/relationships/hyperlink" Target="https://lovdata.no/dokument/NL/lov/2018-06-15-38/gdpr/ARTIKKEL_32" TargetMode="External"/><Relationship Id="rId12" Type="http://schemas.openxmlformats.org/officeDocument/2006/relationships/hyperlink" Target="https://www.regjeringen.no/no/sub/eos-notatbasen/notatene/2021/feb/nis2-direktivet/id2846097/" TargetMode="External"/><Relationship Id="rId2" Type="http://schemas.openxmlformats.org/officeDocument/2006/relationships/hyperlink" Target="https://www.df&#248;.no/" TargetMode="External"/><Relationship Id="rId16" Type="http://schemas.openxmlformats.org/officeDocument/2006/relationships/drawing" Target="../drawings/drawing1.xml"/><Relationship Id="rId1" Type="http://schemas.openxmlformats.org/officeDocument/2006/relationships/hyperlink" Target="https://www.ks.no/globalassets/fagomrader/lokaldemokrati/internkontroll/Kommunedirektorens-internkontroll-veileder-F41-web.pdf" TargetMode="External"/><Relationship Id="rId6" Type="http://schemas.openxmlformats.org/officeDocument/2006/relationships/hyperlink" Target="https://www.ks.no/link/bb26f349bfba413abd465621fc61f4d5.aspx" TargetMode="External"/><Relationship Id="rId11" Type="http://schemas.openxmlformats.org/officeDocument/2006/relationships/hyperlink" Target="https://www.nrk.no/tromsogfinnmark/en-rekke-forsvarskommuner-utsatt-for-dataangrep_-_-vi-har-ikke-kontroll-1.16573455" TargetMode="External"/><Relationship Id="rId5" Type="http://schemas.openxmlformats.org/officeDocument/2006/relationships/hyperlink" Target="https://www.ks.no/fagomrader/forskning-og-utvikling-fou/forskning-og-utvikling/slik-sikrer-du-oppfolging-av-personvern-og-informasjonssikkerhet/" TargetMode="External"/><Relationship Id="rId15" Type="http://schemas.openxmlformats.org/officeDocument/2006/relationships/hyperlink" Target="https://www.firda.no/nyheiter/brann/gloppen/brann-i-kommunehuset-i-gloppen-i-natt/s/5-15-263425" TargetMode="External"/><Relationship Id="rId10" Type="http://schemas.openxmlformats.org/officeDocument/2006/relationships/hyperlink" Target="https://www.nrk.no/emne/dataangrepet-i-2021-mot-ostre-toten-kommune-1.15364320" TargetMode="External"/><Relationship Id="rId4" Type="http://schemas.openxmlformats.org/officeDocument/2006/relationships/hyperlink" Target="https://www.digdir.no/informasjonssikkerhet/informasjonssikkerhet/882" TargetMode="External"/><Relationship Id="rId9" Type="http://schemas.openxmlformats.org/officeDocument/2006/relationships/hyperlink" Target="https://www.dagbladet.no/nyheter/russere-angrep-vannsystemet-i-drammen/76507484" TargetMode="External"/><Relationship Id="rId14" Type="http://schemas.openxmlformats.org/officeDocument/2006/relationships/hyperlink" Target="https://www.dsb.no/globalassets/dokumenter/veiledere-handboker-og-informasjonsmateriell/veiledere/veileder_helhetlig_ros_01-22.pdf"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762121-A73B-4B8E-AAA2-09AC97F44B3C}">
  <sheetPr codeName="Sheet4"/>
  <dimension ref="A2:E95"/>
  <sheetViews>
    <sheetView showGridLines="0" topLeftCell="A6" zoomScale="110" zoomScaleNormal="110" workbookViewId="0">
      <selection activeCell="C43" sqref="C43"/>
    </sheetView>
  </sheetViews>
  <sheetFormatPr baseColWidth="10" defaultColWidth="8.73046875" defaultRowHeight="14.25" x14ac:dyDescent="0.45"/>
  <cols>
    <col min="1" max="1" width="10.46484375" customWidth="1"/>
    <col min="2" max="2" width="4" hidden="1" customWidth="1"/>
    <col min="3" max="3" width="95" customWidth="1"/>
    <col min="4" max="4" width="46.796875" customWidth="1"/>
  </cols>
  <sheetData>
    <row r="2" spans="1:3" ht="23.25" x14ac:dyDescent="0.7">
      <c r="A2" s="81" t="s">
        <v>0</v>
      </c>
      <c r="B2" s="81"/>
    </row>
    <row r="4" spans="1:3" ht="16.899999999999999" x14ac:dyDescent="0.5">
      <c r="A4" s="174" t="s">
        <v>1</v>
      </c>
      <c r="B4" s="174"/>
      <c r="C4" s="1"/>
    </row>
    <row r="5" spans="1:3" x14ac:dyDescent="0.45">
      <c r="C5" s="118" t="s">
        <v>2</v>
      </c>
    </row>
    <row r="6" spans="1:3" ht="28.5" x14ac:dyDescent="0.45">
      <c r="C6" s="5" t="s">
        <v>3</v>
      </c>
    </row>
    <row r="7" spans="1:3" ht="27.75" customHeight="1" x14ac:dyDescent="0.45">
      <c r="C7" s="58" t="s">
        <v>4</v>
      </c>
    </row>
    <row r="8" spans="1:3" ht="28.5" x14ac:dyDescent="0.45">
      <c r="C8" s="5" t="s">
        <v>5</v>
      </c>
    </row>
    <row r="9" spans="1:3" x14ac:dyDescent="0.45">
      <c r="C9" s="5" t="s">
        <v>6</v>
      </c>
    </row>
    <row r="11" spans="1:3" ht="28.5" x14ac:dyDescent="0.45">
      <c r="C11" s="82" t="s">
        <v>7</v>
      </c>
    </row>
    <row r="12" spans="1:3" x14ac:dyDescent="0.45">
      <c r="C12" s="82"/>
    </row>
    <row r="13" spans="1:3" ht="28.5" x14ac:dyDescent="0.45">
      <c r="C13" s="5" t="s">
        <v>8</v>
      </c>
    </row>
    <row r="14" spans="1:3" x14ac:dyDescent="0.45">
      <c r="C14" s="5"/>
    </row>
    <row r="15" spans="1:3" ht="57" x14ac:dyDescent="0.45">
      <c r="C15" s="5" t="s">
        <v>9</v>
      </c>
    </row>
    <row r="16" spans="1:3" x14ac:dyDescent="0.45">
      <c r="C16" s="5"/>
    </row>
    <row r="17" spans="1:3" ht="28.5" x14ac:dyDescent="0.45">
      <c r="C17" s="5" t="s">
        <v>10</v>
      </c>
    </row>
    <row r="18" spans="1:3" x14ac:dyDescent="0.45">
      <c r="C18" s="5"/>
    </row>
    <row r="20" spans="1:3" ht="17.25" thickBot="1" x14ac:dyDescent="0.55000000000000004">
      <c r="A20" s="174" t="s">
        <v>11</v>
      </c>
      <c r="B20" s="174"/>
      <c r="C20" s="174"/>
    </row>
    <row r="21" spans="1:3" ht="23.25" customHeight="1" thickTop="1" x14ac:dyDescent="0.45">
      <c r="C21" t="s">
        <v>12</v>
      </c>
    </row>
    <row r="22" spans="1:3" ht="52.5" customHeight="1" x14ac:dyDescent="0.45">
      <c r="A22" s="10">
        <v>1</v>
      </c>
      <c r="B22" s="10"/>
      <c r="C22" s="176" t="s">
        <v>613</v>
      </c>
    </row>
    <row r="23" spans="1:3" ht="75.75" customHeight="1" x14ac:dyDescent="0.45">
      <c r="A23" s="10">
        <v>2</v>
      </c>
      <c r="B23" s="10"/>
      <c r="C23" s="176" t="s">
        <v>612</v>
      </c>
    </row>
    <row r="24" spans="1:3" ht="67.5" customHeight="1" x14ac:dyDescent="0.45">
      <c r="A24" s="10">
        <v>3</v>
      </c>
      <c r="B24" s="10"/>
      <c r="C24" s="71" t="s">
        <v>614</v>
      </c>
    </row>
    <row r="26" spans="1:3" x14ac:dyDescent="0.45">
      <c r="C26" t="s">
        <v>13</v>
      </c>
    </row>
    <row r="35" spans="1:5" ht="14.25" customHeight="1" x14ac:dyDescent="0.45"/>
    <row r="36" spans="1:5" ht="109.5" customHeight="1" x14ac:dyDescent="0.45">
      <c r="C36" s="6" t="s">
        <v>14</v>
      </c>
    </row>
    <row r="37" spans="1:5" x14ac:dyDescent="0.45">
      <c r="C37" s="6"/>
    </row>
    <row r="38" spans="1:5" ht="35.25" customHeight="1" x14ac:dyDescent="0.45">
      <c r="C38" s="6" t="s">
        <v>15</v>
      </c>
    </row>
    <row r="39" spans="1:5" ht="28.5" x14ac:dyDescent="0.45">
      <c r="C39" s="6" t="s">
        <v>16</v>
      </c>
    </row>
    <row r="40" spans="1:5" x14ac:dyDescent="0.45">
      <c r="C40" s="6"/>
    </row>
    <row r="41" spans="1:5" ht="17.25" thickBot="1" x14ac:dyDescent="0.55000000000000004">
      <c r="A41" s="174" t="s">
        <v>17</v>
      </c>
      <c r="B41" s="174"/>
      <c r="C41" s="175"/>
    </row>
    <row r="42" spans="1:5" ht="14.65" thickTop="1" x14ac:dyDescent="0.45">
      <c r="C42" s="6"/>
    </row>
    <row r="43" spans="1:5" ht="71.25" x14ac:dyDescent="0.45">
      <c r="C43" s="6" t="s">
        <v>616</v>
      </c>
    </row>
    <row r="44" spans="1:5" ht="28.5" x14ac:dyDescent="0.45">
      <c r="C44" s="58" t="s">
        <v>18</v>
      </c>
    </row>
    <row r="45" spans="1:5" x14ac:dyDescent="0.45">
      <c r="C45" s="6"/>
    </row>
    <row r="46" spans="1:5" ht="132.75" customHeight="1" x14ac:dyDescent="0.45">
      <c r="C46" s="6" t="s">
        <v>19</v>
      </c>
    </row>
    <row r="47" spans="1:5" x14ac:dyDescent="0.45">
      <c r="C47" s="6"/>
    </row>
    <row r="48" spans="1:5" ht="17.25" thickBot="1" x14ac:dyDescent="0.55000000000000004">
      <c r="A48" s="171" t="s">
        <v>20</v>
      </c>
      <c r="B48" s="171"/>
      <c r="C48" s="1"/>
      <c r="D48" s="124"/>
      <c r="E48" s="72"/>
    </row>
    <row r="49" spans="1:4" ht="14.65" thickTop="1" x14ac:dyDescent="0.45">
      <c r="C49" s="172" t="s">
        <v>21</v>
      </c>
      <c r="D49" s="122"/>
    </row>
    <row r="50" spans="1:4" x14ac:dyDescent="0.45">
      <c r="C50" s="172" t="s">
        <v>22</v>
      </c>
      <c r="D50" s="122"/>
    </row>
    <row r="51" spans="1:4" x14ac:dyDescent="0.45">
      <c r="C51" s="172" t="s">
        <v>23</v>
      </c>
      <c r="D51" s="123"/>
    </row>
    <row r="52" spans="1:4" x14ac:dyDescent="0.45">
      <c r="C52" s="172" t="s">
        <v>24</v>
      </c>
      <c r="D52" s="122"/>
    </row>
    <row r="53" spans="1:4" x14ac:dyDescent="0.45">
      <c r="C53" s="172" t="s">
        <v>25</v>
      </c>
      <c r="D53" s="122"/>
    </row>
    <row r="54" spans="1:4" x14ac:dyDescent="0.45">
      <c r="C54" s="172" t="s">
        <v>26</v>
      </c>
      <c r="D54" s="122"/>
    </row>
    <row r="55" spans="1:4" x14ac:dyDescent="0.45">
      <c r="C55" s="172" t="s">
        <v>27</v>
      </c>
      <c r="D55" s="122"/>
    </row>
    <row r="56" spans="1:4" x14ac:dyDescent="0.45">
      <c r="C56" s="172" t="s">
        <v>28</v>
      </c>
      <c r="D56" s="122"/>
    </row>
    <row r="57" spans="1:4" x14ac:dyDescent="0.45">
      <c r="C57" s="173" t="s">
        <v>29</v>
      </c>
      <c r="D57" s="122"/>
    </row>
    <row r="58" spans="1:4" x14ac:dyDescent="0.45">
      <c r="C58" s="172" t="s">
        <v>30</v>
      </c>
      <c r="D58" s="122"/>
    </row>
    <row r="59" spans="1:4" x14ac:dyDescent="0.45">
      <c r="C59" s="172" t="s">
        <v>31</v>
      </c>
      <c r="D59" s="122"/>
    </row>
    <row r="60" spans="1:4" x14ac:dyDescent="0.45">
      <c r="C60" s="172"/>
      <c r="D60" s="122"/>
    </row>
    <row r="61" spans="1:4" ht="15.75" x14ac:dyDescent="0.45">
      <c r="A61" s="170" t="s">
        <v>32</v>
      </c>
      <c r="B61" s="170"/>
      <c r="D61" s="72"/>
    </row>
    <row r="62" spans="1:4" x14ac:dyDescent="0.45">
      <c r="C62" s="172" t="s">
        <v>33</v>
      </c>
      <c r="D62" s="122"/>
    </row>
    <row r="63" spans="1:4" ht="18" customHeight="1" x14ac:dyDescent="0.45">
      <c r="C63" s="172" t="s">
        <v>34</v>
      </c>
      <c r="D63" s="122"/>
    </row>
    <row r="64" spans="1:4" x14ac:dyDescent="0.45">
      <c r="C64" s="172" t="s">
        <v>35</v>
      </c>
      <c r="D64" s="122"/>
    </row>
    <row r="65" spans="1:5" ht="15.75" x14ac:dyDescent="0.45">
      <c r="C65" s="172" t="s">
        <v>36</v>
      </c>
      <c r="D65" s="73"/>
      <c r="E65" s="122"/>
    </row>
    <row r="66" spans="1:5" ht="15.75" x14ac:dyDescent="0.45">
      <c r="C66" s="74"/>
      <c r="D66" s="73"/>
      <c r="E66" s="122"/>
    </row>
    <row r="67" spans="1:5" ht="15.75" x14ac:dyDescent="0.45">
      <c r="C67" s="74"/>
      <c r="D67" s="73"/>
      <c r="E67" s="122"/>
    </row>
    <row r="68" spans="1:5" ht="15.75" x14ac:dyDescent="0.45">
      <c r="C68" s="74"/>
      <c r="D68" s="73"/>
      <c r="E68" s="122"/>
    </row>
    <row r="69" spans="1:5" x14ac:dyDescent="0.45">
      <c r="A69" s="7"/>
      <c r="B69" s="7"/>
    </row>
    <row r="70" spans="1:5" x14ac:dyDescent="0.45">
      <c r="C70" s="86"/>
      <c r="D70" s="86"/>
    </row>
    <row r="71" spans="1:5" x14ac:dyDescent="0.45">
      <c r="C71" s="86"/>
      <c r="D71" s="86"/>
    </row>
    <row r="72" spans="1:5" x14ac:dyDescent="0.45">
      <c r="C72" s="86"/>
      <c r="D72" s="86"/>
    </row>
    <row r="73" spans="1:5" x14ac:dyDescent="0.45">
      <c r="C73" s="86"/>
      <c r="D73" s="86"/>
    </row>
    <row r="74" spans="1:5" x14ac:dyDescent="0.45">
      <c r="C74" s="86"/>
      <c r="D74" s="86"/>
    </row>
    <row r="75" spans="1:5" x14ac:dyDescent="0.45">
      <c r="C75" s="86"/>
      <c r="D75" s="86"/>
    </row>
    <row r="76" spans="1:5" x14ac:dyDescent="0.45">
      <c r="C76" s="86"/>
      <c r="D76" s="86"/>
    </row>
    <row r="77" spans="1:5" x14ac:dyDescent="0.45">
      <c r="D77" s="84"/>
    </row>
    <row r="78" spans="1:5" x14ac:dyDescent="0.45">
      <c r="A78" s="84"/>
      <c r="B78" s="84"/>
      <c r="C78" s="84"/>
      <c r="D78" s="84"/>
    </row>
    <row r="79" spans="1:5" x14ac:dyDescent="0.45">
      <c r="A79" s="84"/>
      <c r="B79" s="84"/>
      <c r="C79" s="84"/>
      <c r="D79" s="84"/>
    </row>
    <row r="80" spans="1:5" x14ac:dyDescent="0.45">
      <c r="A80" s="84"/>
      <c r="B80" s="84"/>
      <c r="C80" s="84"/>
      <c r="D80" s="84"/>
    </row>
    <row r="81" spans="1:4" x14ac:dyDescent="0.45">
      <c r="A81" s="84"/>
      <c r="B81" s="84"/>
      <c r="C81" s="90"/>
      <c r="D81" s="84"/>
    </row>
    <row r="82" spans="1:4" x14ac:dyDescent="0.45">
      <c r="A82" s="84"/>
      <c r="B82" s="84"/>
      <c r="C82" s="86"/>
      <c r="D82" s="84"/>
    </row>
    <row r="83" spans="1:4" x14ac:dyDescent="0.45">
      <c r="A83" s="84"/>
      <c r="B83" s="84"/>
      <c r="C83" s="84"/>
      <c r="D83" s="84"/>
    </row>
    <row r="84" spans="1:4" x14ac:dyDescent="0.45">
      <c r="A84" s="84"/>
      <c r="B84" s="84"/>
      <c r="C84" s="84"/>
      <c r="D84" s="84"/>
    </row>
    <row r="85" spans="1:4" x14ac:dyDescent="0.45">
      <c r="A85" s="84"/>
      <c r="B85" s="84"/>
      <c r="C85" s="84"/>
      <c r="D85" s="84"/>
    </row>
    <row r="86" spans="1:4" x14ac:dyDescent="0.45">
      <c r="A86" s="84"/>
      <c r="B86" s="84"/>
      <c r="C86" s="84"/>
      <c r="D86" s="84"/>
    </row>
    <row r="87" spans="1:4" x14ac:dyDescent="0.45">
      <c r="A87" s="84"/>
      <c r="B87" s="84"/>
      <c r="C87" s="84"/>
      <c r="D87" s="84"/>
    </row>
    <row r="88" spans="1:4" x14ac:dyDescent="0.45">
      <c r="A88" s="84"/>
      <c r="B88" s="84"/>
      <c r="C88" s="85"/>
      <c r="D88" s="86"/>
    </row>
    <row r="89" spans="1:4" x14ac:dyDescent="0.45">
      <c r="A89" s="84"/>
      <c r="B89" s="84"/>
      <c r="C89" s="87"/>
      <c r="D89" s="86"/>
    </row>
    <row r="90" spans="1:4" x14ac:dyDescent="0.45">
      <c r="A90" s="84"/>
      <c r="B90" s="84"/>
      <c r="C90" s="85"/>
      <c r="D90" s="86"/>
    </row>
    <row r="91" spans="1:4" x14ac:dyDescent="0.45">
      <c r="A91" s="84"/>
      <c r="B91" s="84"/>
      <c r="C91" s="84"/>
      <c r="D91" s="84"/>
    </row>
    <row r="95" spans="1:4" x14ac:dyDescent="0.45">
      <c r="C95" s="7"/>
    </row>
  </sheetData>
  <conditionalFormatting sqref="A29:B29">
    <cfRule type="expression" dxfId="28" priority="1">
      <formula>$M29&gt;0.6</formula>
    </cfRule>
  </conditionalFormatting>
  <hyperlinks>
    <hyperlink ref="C49" r:id="rId1" xr:uid="{6859313A-1FB5-469D-BFE8-64F99E6074B9}"/>
    <hyperlink ref="C50" r:id="rId2" xr:uid="{6CB4CEC5-0F44-4E6C-B951-304E691BE0BD}"/>
    <hyperlink ref="C51" r:id="rId3" xr:uid="{923E7E37-7917-4278-9124-CFB6850B9767}"/>
    <hyperlink ref="C52" r:id="rId4" xr:uid="{624C544B-C690-463E-A29E-90EC165872FD}"/>
    <hyperlink ref="C53" r:id="rId5" xr:uid="{A7F2C1E3-7C71-47B8-94F3-460A292CE5CC}"/>
    <hyperlink ref="C54" r:id="rId6" xr:uid="{A832476F-229F-43B0-B59F-C125FB4E1259}"/>
    <hyperlink ref="C55" r:id="rId7" location="gdpr&amp;#x2f;ARTIKKEL_32" xr:uid="{A46EB8D8-93CA-4C07-9992-F918DA67D101}"/>
    <hyperlink ref="C56" r:id="rId8" display="Grunnprinsipper for sikkerhetsstyring" xr:uid="{FE14D2DD-A693-481E-B2D1-9E99EB4FCDE9}"/>
    <hyperlink ref="C62" r:id="rId9" xr:uid="{9152534B-3B73-4431-AAAD-6357C6AC4CA0}"/>
    <hyperlink ref="C63" r:id="rId10" xr:uid="{53C2DC62-DDD4-4382-A744-4385FD024338}"/>
    <hyperlink ref="C64" r:id="rId11" xr:uid="{7AD8521D-AAD8-45F6-8450-129CF5636936}"/>
    <hyperlink ref="C58" r:id="rId12" xr:uid="{BF009C0E-ADCB-47B6-AE1D-B641DEF3F39B}"/>
    <hyperlink ref="C57" r:id="rId13" xr:uid="{9C8D3759-E250-4D5D-9D87-36F3ACD883B9}"/>
    <hyperlink ref="C59" r:id="rId14" xr:uid="{7686B202-139F-443B-8704-4441DC5CC0FB}"/>
    <hyperlink ref="C65" r:id="rId15" xr:uid="{EDAD1BF3-B0E3-46D1-A6FA-01FAEB8E151D}"/>
  </hyperlinks>
  <pageMargins left="0.7" right="0.7" top="0.75" bottom="0.75" header="0.3" footer="0.3"/>
  <drawing r:id="rId1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27A7BB-1BBC-404B-A6A1-5808713E941A}">
  <sheetPr>
    <tabColor theme="4" tint="0.79998168889431442"/>
  </sheetPr>
  <dimension ref="A1:J115"/>
  <sheetViews>
    <sheetView showGridLines="0" zoomScale="90" zoomScaleNormal="90" workbookViewId="0">
      <pane ySplit="4" topLeftCell="A79" activePane="bottomLeft" state="frozen"/>
      <selection activeCell="B80" sqref="B80"/>
      <selection pane="bottomLeft" activeCell="B40" sqref="B40:B41"/>
    </sheetView>
  </sheetViews>
  <sheetFormatPr baseColWidth="10" defaultColWidth="8.73046875" defaultRowHeight="14.25" x14ac:dyDescent="0.45"/>
  <cols>
    <col min="1" max="1" width="12.53125" style="125" customWidth="1"/>
    <col min="2" max="2" width="79.19921875" style="58" customWidth="1"/>
    <col min="3" max="3" width="14.46484375" style="132" customWidth="1"/>
    <col min="4" max="4" width="18" style="58" customWidth="1"/>
    <col min="5" max="5" width="55.46484375" style="5" customWidth="1"/>
    <col min="6" max="6" width="18.73046875" hidden="1" customWidth="1"/>
    <col min="7" max="7" width="10.46484375" hidden="1" customWidth="1"/>
    <col min="8" max="8" width="19.796875" style="131" customWidth="1"/>
    <col min="9" max="9" width="5.46484375" style="131" customWidth="1"/>
    <col min="10" max="10" width="9.19921875" customWidth="1"/>
  </cols>
  <sheetData>
    <row r="1" spans="1:9" ht="44.25" customHeight="1" x14ac:dyDescent="0.55000000000000004">
      <c r="A1"/>
      <c r="B1" s="140"/>
      <c r="C1" s="141"/>
      <c r="D1" s="140"/>
      <c r="E1" s="166" t="s">
        <v>37</v>
      </c>
    </row>
    <row r="2" spans="1:9" ht="9.75" customHeight="1" x14ac:dyDescent="0.55000000000000004">
      <c r="A2"/>
      <c r="B2" s="140"/>
      <c r="C2" s="141"/>
      <c r="D2" s="140"/>
      <c r="E2" s="140"/>
    </row>
    <row r="3" spans="1:9" ht="34.5" customHeight="1" x14ac:dyDescent="0.55000000000000004">
      <c r="A3" s="142" t="s">
        <v>38</v>
      </c>
      <c r="B3" s="140"/>
      <c r="C3" s="141"/>
      <c r="D3" s="140"/>
      <c r="E3" s="181" t="str">
        <f>_xlfn.CONCAT("Oppfølging av lover og regler: ", SUM(I5:I19),  " av 4", CHAR(10), "Oversikt over egen infrastruktur og tjenester: ", SUM(I20:I56),  " av 9", CHAR(10), "Kontroll på utstyr og kompetanse: ", SUM(I59:I77),  " av 4", CHAR(10), "Hendelseshåndtering og implementasjon av kontroll: ", SUM(I78:I102),  " av 6", CHAR(10))</f>
        <v xml:space="preserve">Oppfølging av lover og regler: 1 av 4
Oversikt over egen infrastruktur og tjenester: 2 av 9
Kontroll på utstyr og kompetanse: 1 av 4
Hendelseshåndtering og implementasjon av kontroll: 1 av 6
</v>
      </c>
    </row>
    <row r="4" spans="1:9" ht="29.25" customHeight="1" x14ac:dyDescent="0.55000000000000004">
      <c r="A4" s="146"/>
      <c r="B4" s="147"/>
      <c r="C4" s="148"/>
      <c r="E4" s="181"/>
    </row>
    <row r="5" spans="1:9" ht="33" customHeight="1" x14ac:dyDescent="0.65">
      <c r="A5" s="151">
        <v>1</v>
      </c>
      <c r="B5" s="152" t="s">
        <v>39</v>
      </c>
      <c r="C5" s="144"/>
      <c r="D5" s="145"/>
      <c r="E5" s="78"/>
    </row>
    <row r="6" spans="1:9" ht="48.75" customHeight="1" x14ac:dyDescent="0.45">
      <c r="B6" s="187" t="s">
        <v>40</v>
      </c>
      <c r="C6" s="187"/>
      <c r="D6" s="187"/>
      <c r="E6" s="187"/>
    </row>
    <row r="7" spans="1:9" ht="12.75" customHeight="1" x14ac:dyDescent="0.45"/>
    <row r="8" spans="1:9" ht="34.5" customHeight="1" x14ac:dyDescent="0.5">
      <c r="A8" s="149">
        <v>1.1000000000000001</v>
      </c>
      <c r="B8" s="150" t="s">
        <v>41</v>
      </c>
      <c r="D8" s="135" t="str" cm="1">
        <f t="array" ref="D8">_xlfn.IFS(D9&lt;&gt;"Velg alternativ:", "Valgt alternativ", TRUE, "")</f>
        <v>Valgt alternativ</v>
      </c>
      <c r="E8" s="74"/>
    </row>
    <row r="9" spans="1:9" ht="24" customHeight="1" x14ac:dyDescent="0.45">
      <c r="B9" s="186" t="s">
        <v>615</v>
      </c>
      <c r="C9" s="163">
        <v>1.1000000000000001</v>
      </c>
      <c r="D9" s="139" t="s">
        <v>610</v>
      </c>
      <c r="E9" s="185" t="s">
        <v>43</v>
      </c>
      <c r="H9" s="169" t="str">
        <f>D9</f>
        <v>Delvis</v>
      </c>
      <c r="I9" s="131" cm="1">
        <f t="array" ref="I9">_xlfn.IFS(D9&lt;&gt;"Velg alternativ:", 1, TRUE, 0)</f>
        <v>1</v>
      </c>
    </row>
    <row r="10" spans="1:9" ht="194.25" customHeight="1" x14ac:dyDescent="0.45">
      <c r="B10" s="185"/>
      <c r="E10" s="185"/>
    </row>
    <row r="11" spans="1:9" ht="15.75" x14ac:dyDescent="0.5">
      <c r="A11" s="149">
        <v>1.2</v>
      </c>
      <c r="B11" s="150" t="s">
        <v>44</v>
      </c>
      <c r="D11" s="135" t="str" cm="1">
        <f t="array" ref="D11">_xlfn.IFS(D12&lt;&gt;"Velg alternativ:", "Valgt alternativ", TRUE, "")</f>
        <v/>
      </c>
      <c r="E11" s="58"/>
    </row>
    <row r="12" spans="1:9" ht="19.5" customHeight="1" x14ac:dyDescent="0.45">
      <c r="B12" s="186" t="s">
        <v>45</v>
      </c>
      <c r="C12" s="164" t="s">
        <v>46</v>
      </c>
      <c r="D12" s="139" t="s">
        <v>42</v>
      </c>
      <c r="E12" s="185" t="s">
        <v>47</v>
      </c>
      <c r="H12" s="169" t="str">
        <f>D12</f>
        <v>Velg alternativ:</v>
      </c>
      <c r="I12" s="131" cm="1">
        <f t="array" ref="I12">_xlfn.IFS(D12&lt;&gt;"Velg alternativ:", 1, TRUE, 0)</f>
        <v>0</v>
      </c>
    </row>
    <row r="13" spans="1:9" ht="243" customHeight="1" x14ac:dyDescent="0.45">
      <c r="B13" s="185"/>
      <c r="E13" s="185"/>
    </row>
    <row r="14" spans="1:9" ht="15.75" x14ac:dyDescent="0.5">
      <c r="A14" s="149">
        <v>1.3</v>
      </c>
      <c r="B14" s="150" t="s">
        <v>48</v>
      </c>
      <c r="D14" s="135" t="str" cm="1">
        <f t="array" ref="D14">_xlfn.IFS(D15&lt;&gt;"Velg alternativ:", "Valgt alternativ", TRUE, "")</f>
        <v/>
      </c>
      <c r="E14" s="58"/>
    </row>
    <row r="15" spans="1:9" ht="18.75" customHeight="1" x14ac:dyDescent="0.45">
      <c r="B15" s="188" t="s">
        <v>49</v>
      </c>
      <c r="C15" s="183" t="s">
        <v>50</v>
      </c>
      <c r="D15" s="139" t="s">
        <v>42</v>
      </c>
      <c r="E15" s="185" t="s">
        <v>51</v>
      </c>
      <c r="H15" s="169" t="str">
        <f>D15</f>
        <v>Velg alternativ:</v>
      </c>
      <c r="I15" s="131" cm="1">
        <f t="array" ref="I15">_xlfn.IFS(D15&lt;&gt;"Velg alternativ:", 1, TRUE, 0)</f>
        <v>0</v>
      </c>
    </row>
    <row r="16" spans="1:9" ht="285" customHeight="1" x14ac:dyDescent="0.45">
      <c r="B16" s="182"/>
      <c r="C16" s="183"/>
      <c r="E16" s="185"/>
    </row>
    <row r="17" spans="1:9" ht="28.5" x14ac:dyDescent="0.45">
      <c r="A17" s="149">
        <v>1.4</v>
      </c>
      <c r="B17" s="153" t="s">
        <v>52</v>
      </c>
      <c r="C17" s="157"/>
      <c r="D17" s="135" t="str" cm="1">
        <f t="array" ref="D17">_xlfn.IFS(D18&lt;&gt;"Velg alternativ:", "Valgt alternativ", TRUE, "")</f>
        <v/>
      </c>
    </row>
    <row r="18" spans="1:9" ht="22.5" customHeight="1" x14ac:dyDescent="0.45">
      <c r="B18" s="182" t="s">
        <v>53</v>
      </c>
      <c r="C18" s="183">
        <v>1.1000000000000001</v>
      </c>
      <c r="D18" s="139" t="s">
        <v>42</v>
      </c>
      <c r="E18" s="184" t="s">
        <v>54</v>
      </c>
      <c r="F18" s="79"/>
      <c r="G18" s="79"/>
      <c r="H18" s="169" t="str">
        <f>D18</f>
        <v>Velg alternativ:</v>
      </c>
      <c r="I18" s="131" cm="1">
        <f t="array" ref="I18">_xlfn.IFS(D18&lt;&gt;"Velg alternativ:", 1, TRUE, 0)</f>
        <v>0</v>
      </c>
    </row>
    <row r="19" spans="1:9" ht="363" customHeight="1" x14ac:dyDescent="0.45">
      <c r="B19" s="182"/>
      <c r="C19" s="183"/>
      <c r="E19" s="184"/>
    </row>
    <row r="20" spans="1:9" ht="21" x14ac:dyDescent="0.5">
      <c r="A20" s="155">
        <v>2</v>
      </c>
      <c r="B20" s="156" t="s">
        <v>55</v>
      </c>
      <c r="C20" s="144"/>
      <c r="D20" s="145"/>
      <c r="E20" s="78"/>
    </row>
    <row r="21" spans="1:9" ht="82.5" customHeight="1" x14ac:dyDescent="0.45">
      <c r="B21" s="187" t="s">
        <v>56</v>
      </c>
      <c r="C21" s="187"/>
      <c r="D21" s="187"/>
      <c r="E21" s="187"/>
    </row>
    <row r="23" spans="1:9" ht="26.25" customHeight="1" x14ac:dyDescent="0.45">
      <c r="A23" s="149">
        <v>2.1</v>
      </c>
      <c r="B23" s="153" t="s">
        <v>57</v>
      </c>
      <c r="D23" s="135" t="str" cm="1">
        <f t="array" ref="D23">_xlfn.IFS(D24&lt;&gt;"Velg alternativ:", "Valgt alternativ", TRUE, "")</f>
        <v>Valgt alternativ</v>
      </c>
      <c r="E23" s="154"/>
    </row>
    <row r="24" spans="1:9" ht="17.25" customHeight="1" x14ac:dyDescent="0.45">
      <c r="B24" s="185" t="s">
        <v>58</v>
      </c>
      <c r="C24" s="157">
        <v>1.2</v>
      </c>
      <c r="D24" s="139" t="s">
        <v>610</v>
      </c>
      <c r="E24" s="185" t="s">
        <v>59</v>
      </c>
      <c r="H24" s="169" t="str">
        <f>D24</f>
        <v>Delvis</v>
      </c>
      <c r="I24" s="131" cm="1">
        <f t="array" ref="I24">_xlfn.IFS(D24&lt;&gt;"Velg alternativ:", 1, TRUE, 0)</f>
        <v>1</v>
      </c>
    </row>
    <row r="25" spans="1:9" ht="179.25" customHeight="1" x14ac:dyDescent="0.45">
      <c r="B25" s="185"/>
      <c r="C25" s="157"/>
      <c r="D25" s="139"/>
      <c r="E25" s="185"/>
      <c r="H25" s="169"/>
    </row>
    <row r="26" spans="1:9" ht="13.5" customHeight="1" x14ac:dyDescent="0.45"/>
    <row r="27" spans="1:9" ht="33.75" customHeight="1" x14ac:dyDescent="0.45">
      <c r="A27" s="134">
        <v>2.2000000000000002</v>
      </c>
      <c r="B27" s="153" t="s">
        <v>60</v>
      </c>
      <c r="D27" s="135" t="str" cm="1">
        <f t="array" ref="D27">_xlfn.IFS(D28&lt;&gt;"Velg alternativ:", "Valgt alternativ", TRUE, "")</f>
        <v/>
      </c>
    </row>
    <row r="28" spans="1:9" ht="18.75" customHeight="1" x14ac:dyDescent="0.45">
      <c r="B28" s="185" t="s">
        <v>61</v>
      </c>
      <c r="C28" s="157" t="s">
        <v>62</v>
      </c>
      <c r="D28" s="139" t="s">
        <v>42</v>
      </c>
      <c r="E28" s="185" t="s">
        <v>63</v>
      </c>
      <c r="H28" s="131" t="str" cm="1">
        <f t="array" ref="H28">_xlfn.IFS(D28="Ja", "Ja", D28="Nei", "Nei", D28="Delvis", "Delvis", D28="Vet ikke", "Vet ikke", D28="Velg alternativ:", "")</f>
        <v/>
      </c>
      <c r="I28" s="131" cm="1">
        <f t="array" ref="I28">_xlfn.IFS(D28&lt;&gt;"Velg alternativ:", 1, TRUE, 0)</f>
        <v>0</v>
      </c>
    </row>
    <row r="29" spans="1:9" ht="162" customHeight="1" x14ac:dyDescent="0.45">
      <c r="B29" s="185"/>
      <c r="C29" s="157"/>
      <c r="D29" s="139"/>
      <c r="E29" s="185"/>
    </row>
    <row r="31" spans="1:9" x14ac:dyDescent="0.45">
      <c r="A31" s="149">
        <v>2.2999999999999998</v>
      </c>
      <c r="B31" s="153" t="s">
        <v>64</v>
      </c>
      <c r="D31" s="135" t="str" cm="1">
        <f t="array" ref="D31">_xlfn.IFS(D32&lt;&gt;"Velg alternativ:", "Valgt alternativ", TRUE, "")</f>
        <v/>
      </c>
    </row>
    <row r="32" spans="1:9" ht="15.75" customHeight="1" x14ac:dyDescent="0.45">
      <c r="B32" s="186" t="s">
        <v>65</v>
      </c>
      <c r="C32" s="183" t="s">
        <v>66</v>
      </c>
      <c r="D32" s="139" t="s">
        <v>42</v>
      </c>
      <c r="E32" s="186" t="s">
        <v>67</v>
      </c>
      <c r="H32" s="169" t="str">
        <f>D32</f>
        <v>Velg alternativ:</v>
      </c>
      <c r="I32" s="131" cm="1">
        <f t="array" ref="I32">_xlfn.IFS(D32&lt;&gt;"Velg alternativ:", 1, TRUE, 0)</f>
        <v>0</v>
      </c>
    </row>
    <row r="33" spans="1:9" ht="336.75" customHeight="1" x14ac:dyDescent="0.45">
      <c r="B33" s="185"/>
      <c r="C33" s="183"/>
      <c r="D33" s="139"/>
      <c r="E33" s="185"/>
      <c r="H33" s="169"/>
    </row>
    <row r="35" spans="1:9" x14ac:dyDescent="0.45">
      <c r="A35" s="149">
        <v>2.4</v>
      </c>
      <c r="B35" s="153" t="s">
        <v>68</v>
      </c>
      <c r="D35" s="135" t="str" cm="1">
        <f t="array" ref="D35">_xlfn.IFS(D36&lt;&gt;"Velg alternativ:", "Valgt alternativ", TRUE, "")</f>
        <v/>
      </c>
    </row>
    <row r="36" spans="1:9" ht="18" customHeight="1" x14ac:dyDescent="0.45">
      <c r="B36" s="186" t="s">
        <v>69</v>
      </c>
      <c r="C36" s="183" t="s">
        <v>70</v>
      </c>
      <c r="D36" s="139" t="s">
        <v>42</v>
      </c>
      <c r="E36" s="185" t="s">
        <v>71</v>
      </c>
      <c r="H36" s="169" t="str">
        <f>D36</f>
        <v>Velg alternativ:</v>
      </c>
      <c r="I36" s="131" cm="1">
        <f t="array" ref="I36">_xlfn.IFS(D36&lt;&gt;"Velg alternativ:", 1, TRUE, 0)</f>
        <v>0</v>
      </c>
    </row>
    <row r="37" spans="1:9" ht="204" customHeight="1" x14ac:dyDescent="0.45">
      <c r="B37" s="185"/>
      <c r="C37" s="183"/>
      <c r="D37" s="139"/>
      <c r="E37" s="185"/>
      <c r="H37" s="169"/>
    </row>
    <row r="39" spans="1:9" ht="30" customHeight="1" x14ac:dyDescent="0.45">
      <c r="A39" s="149">
        <v>2.5</v>
      </c>
      <c r="B39" s="153" t="s">
        <v>72</v>
      </c>
      <c r="D39" s="135" t="str" cm="1">
        <f t="array" ref="D39">_xlfn.IFS(D40&lt;&gt;"Velg alternativ:", "Valgt alternativ", TRUE, "")</f>
        <v/>
      </c>
    </row>
    <row r="40" spans="1:9" ht="20.25" customHeight="1" x14ac:dyDescent="0.45">
      <c r="B40" s="185" t="s">
        <v>73</v>
      </c>
      <c r="C40" s="183" t="s">
        <v>74</v>
      </c>
      <c r="D40" s="139" t="s">
        <v>42</v>
      </c>
      <c r="E40" s="185" t="s">
        <v>75</v>
      </c>
      <c r="H40" s="169" t="str">
        <f>D40</f>
        <v>Velg alternativ:</v>
      </c>
      <c r="I40" s="131" cm="1">
        <f t="array" ref="I40">_xlfn.IFS(D40&lt;&gt;"Velg alternativ:", 1, TRUE, 0)</f>
        <v>0</v>
      </c>
    </row>
    <row r="41" spans="1:9" ht="242.25" customHeight="1" x14ac:dyDescent="0.45">
      <c r="B41" s="185"/>
      <c r="C41" s="183"/>
      <c r="D41" s="139"/>
      <c r="E41" s="185"/>
      <c r="H41" s="169"/>
    </row>
    <row r="43" spans="1:9" ht="31.5" customHeight="1" x14ac:dyDescent="0.45">
      <c r="A43" s="149">
        <v>2.6</v>
      </c>
      <c r="B43" s="153" t="s">
        <v>76</v>
      </c>
      <c r="D43" s="135" t="str" cm="1">
        <f t="array" ref="D43">_xlfn.IFS(D44&lt;&gt;"Velg alternativ:", "Valgt alternativ", TRUE, "")</f>
        <v/>
      </c>
    </row>
    <row r="44" spans="1:9" ht="20.25" customHeight="1" x14ac:dyDescent="0.45">
      <c r="B44" s="186" t="s">
        <v>77</v>
      </c>
      <c r="C44" s="132" t="s">
        <v>62</v>
      </c>
      <c r="D44" s="139" t="s">
        <v>42</v>
      </c>
      <c r="E44" s="185" t="s">
        <v>78</v>
      </c>
      <c r="F44" s="5" t="s">
        <v>79</v>
      </c>
      <c r="H44" s="169" t="str">
        <f>D44</f>
        <v>Velg alternativ:</v>
      </c>
      <c r="I44" s="131" cm="1">
        <f t="array" ref="I44">_xlfn.IFS(D44&lt;&gt;"Velg alternativ:", 1, TRUE, 0)</f>
        <v>0</v>
      </c>
    </row>
    <row r="45" spans="1:9" ht="210.75" customHeight="1" x14ac:dyDescent="0.45">
      <c r="B45" s="185"/>
      <c r="D45" s="139"/>
      <c r="E45" s="185"/>
      <c r="F45" s="5"/>
      <c r="H45" s="169"/>
    </row>
    <row r="47" spans="1:9" x14ac:dyDescent="0.45">
      <c r="A47" s="149">
        <v>2.7</v>
      </c>
      <c r="B47" s="153" t="s">
        <v>80</v>
      </c>
      <c r="D47" s="135" t="str" cm="1">
        <f t="array" ref="D47">_xlfn.IFS(D48&lt;&gt;"Velg alternativ:", "Valgt alternativ", TRUE, "")</f>
        <v/>
      </c>
    </row>
    <row r="48" spans="1:9" ht="20.25" customHeight="1" x14ac:dyDescent="0.45">
      <c r="B48" s="185" t="s">
        <v>81</v>
      </c>
      <c r="C48" s="157">
        <v>1.6</v>
      </c>
      <c r="D48" s="139" t="s">
        <v>42</v>
      </c>
      <c r="E48" s="185" t="s">
        <v>82</v>
      </c>
      <c r="H48" s="169" t="str">
        <f>D48</f>
        <v>Velg alternativ:</v>
      </c>
      <c r="I48" s="131" cm="1">
        <f t="array" ref="I48">_xlfn.IFS(D48&lt;&gt;"Velg alternativ:", 1, TRUE, 0)</f>
        <v>0</v>
      </c>
    </row>
    <row r="49" spans="1:9" ht="179.25" customHeight="1" x14ac:dyDescent="0.45">
      <c r="B49" s="185"/>
      <c r="C49" s="157"/>
      <c r="D49" s="139"/>
      <c r="E49" s="185"/>
      <c r="H49" s="169"/>
    </row>
    <row r="51" spans="1:9" x14ac:dyDescent="0.45">
      <c r="A51" s="149">
        <v>2.8</v>
      </c>
      <c r="B51" s="153" t="s">
        <v>83</v>
      </c>
      <c r="D51" s="135" t="str" cm="1">
        <f t="array" ref="D51">_xlfn.IFS(D52&lt;&gt;"Velg alternativ:", "Valgt alternativ", TRUE, "")</f>
        <v/>
      </c>
    </row>
    <row r="52" spans="1:9" ht="20.25" customHeight="1" x14ac:dyDescent="0.45">
      <c r="B52" s="185" t="s">
        <v>84</v>
      </c>
      <c r="C52" s="157" t="s">
        <v>62</v>
      </c>
      <c r="D52" s="139" t="s">
        <v>42</v>
      </c>
      <c r="E52" s="185" t="s">
        <v>85</v>
      </c>
      <c r="F52" s="5" t="s">
        <v>86</v>
      </c>
      <c r="H52" s="169" t="str">
        <f>D52</f>
        <v>Velg alternativ:</v>
      </c>
      <c r="I52" s="131" cm="1">
        <f t="array" ref="I52">_xlfn.IFS(D52&lt;&gt;"Velg alternativ:", 1, TRUE, 0)</f>
        <v>0</v>
      </c>
    </row>
    <row r="53" spans="1:9" ht="186.75" customHeight="1" x14ac:dyDescent="0.45">
      <c r="B53" s="185"/>
      <c r="E53" s="185"/>
    </row>
    <row r="54" spans="1:9" ht="15.75" customHeight="1" x14ac:dyDescent="0.45"/>
    <row r="55" spans="1:9" ht="28.5" x14ac:dyDescent="0.45">
      <c r="A55" s="149" t="s">
        <v>87</v>
      </c>
      <c r="B55" s="153" t="s">
        <v>88</v>
      </c>
      <c r="D55" s="135" t="str" cm="1">
        <f t="array" ref="D55">_xlfn.IFS(D56&lt;&gt;"Velg alternativ:", "Valgt alternativ", TRUE, "")</f>
        <v>Valgt alternativ</v>
      </c>
    </row>
    <row r="56" spans="1:9" ht="16.5" customHeight="1" x14ac:dyDescent="0.45">
      <c r="B56" s="185" t="s">
        <v>89</v>
      </c>
      <c r="C56" s="157">
        <v>1.7</v>
      </c>
      <c r="D56" s="139" t="s">
        <v>610</v>
      </c>
      <c r="E56" s="185" t="s">
        <v>90</v>
      </c>
      <c r="H56" s="169" t="str">
        <f>D56</f>
        <v>Delvis</v>
      </c>
      <c r="I56" s="131" cm="1">
        <f t="array" ref="I56">_xlfn.IFS(D56&lt;&gt;"Velg alternativ:", 1, TRUE, 0)</f>
        <v>1</v>
      </c>
    </row>
    <row r="57" spans="1:9" ht="168.75" customHeight="1" x14ac:dyDescent="0.45">
      <c r="B57" s="185"/>
      <c r="E57" s="185"/>
    </row>
    <row r="59" spans="1:9" ht="21" x14ac:dyDescent="0.5">
      <c r="A59" s="155">
        <v>3</v>
      </c>
      <c r="B59" s="156" t="s">
        <v>91</v>
      </c>
      <c r="C59" s="159"/>
      <c r="D59" s="158"/>
      <c r="E59" s="78"/>
    </row>
    <row r="60" spans="1:9" ht="37.5" customHeight="1" x14ac:dyDescent="0.45">
      <c r="B60" s="187" t="s">
        <v>92</v>
      </c>
      <c r="C60" s="187"/>
      <c r="D60" s="187"/>
      <c r="E60" s="187"/>
    </row>
    <row r="62" spans="1:9" x14ac:dyDescent="0.45">
      <c r="A62" s="149" t="s">
        <v>93</v>
      </c>
      <c r="B62" s="153" t="s">
        <v>94</v>
      </c>
      <c r="D62" s="135" t="str" cm="1">
        <f t="array" ref="D62">_xlfn.IFS(D63&lt;&gt;"Velg alternativ:", "Valgt alternativ", TRUE, "")</f>
        <v>Valgt alternativ</v>
      </c>
    </row>
    <row r="63" spans="1:9" ht="19.5" customHeight="1" x14ac:dyDescent="0.45">
      <c r="B63" s="184" t="s">
        <v>95</v>
      </c>
      <c r="C63" s="157">
        <v>2.1</v>
      </c>
      <c r="D63" s="139" t="s">
        <v>610</v>
      </c>
      <c r="E63" s="185" t="s">
        <v>96</v>
      </c>
      <c r="H63" s="169" t="str">
        <f>D63</f>
        <v>Delvis</v>
      </c>
      <c r="I63" s="131" cm="1">
        <f t="array" ref="I63">_xlfn.IFS(D63&lt;&gt;"Velg alternativ:", 1, TRUE, 0)</f>
        <v>1</v>
      </c>
    </row>
    <row r="64" spans="1:9" ht="159" customHeight="1" x14ac:dyDescent="0.45">
      <c r="B64" s="184"/>
      <c r="C64" s="157"/>
      <c r="D64" s="139"/>
      <c r="E64" s="185"/>
      <c r="H64" s="169"/>
    </row>
    <row r="66" spans="1:9" ht="28.5" x14ac:dyDescent="0.45">
      <c r="A66" s="149" t="s">
        <v>97</v>
      </c>
      <c r="B66" s="153" t="s">
        <v>98</v>
      </c>
      <c r="D66" s="135" t="str" cm="1">
        <f t="array" ref="D66">_xlfn.IFS(D67&lt;&gt;"Velg alternativ:", "Valgt alternativ", TRUE, "")</f>
        <v/>
      </c>
    </row>
    <row r="67" spans="1:9" ht="20.25" customHeight="1" x14ac:dyDescent="0.45">
      <c r="B67" s="185" t="s">
        <v>99</v>
      </c>
      <c r="C67" s="157">
        <v>3.1</v>
      </c>
      <c r="D67" s="139" t="s">
        <v>42</v>
      </c>
      <c r="E67" s="185" t="s">
        <v>100</v>
      </c>
      <c r="H67" s="169" t="str">
        <f>D67</f>
        <v>Velg alternativ:</v>
      </c>
      <c r="I67" s="131" cm="1">
        <f t="array" ref="I67">_xlfn.IFS(D67&lt;&gt;"Velg alternativ:", 1, TRUE, 0)</f>
        <v>0</v>
      </c>
    </row>
    <row r="68" spans="1:9" ht="200.25" customHeight="1" x14ac:dyDescent="0.45">
      <c r="B68" s="185"/>
      <c r="C68" s="157"/>
      <c r="D68" s="139"/>
      <c r="E68" s="185"/>
      <c r="H68" s="169"/>
    </row>
    <row r="69" spans="1:9" ht="19.5" customHeight="1" x14ac:dyDescent="0.45">
      <c r="B69" s="133"/>
      <c r="C69" s="157"/>
      <c r="D69" s="139"/>
      <c r="E69" s="133"/>
      <c r="H69" s="169"/>
    </row>
    <row r="70" spans="1:9" x14ac:dyDescent="0.45">
      <c r="A70" s="149" t="s">
        <v>101</v>
      </c>
      <c r="B70" s="153" t="s">
        <v>102</v>
      </c>
      <c r="D70" s="135" t="str" cm="1">
        <f t="array" ref="D70">_xlfn.IFS(D71&lt;&gt;"Velg alternativ:", "Valgt alternativ", TRUE, "")</f>
        <v/>
      </c>
    </row>
    <row r="71" spans="1:9" ht="20.25" customHeight="1" x14ac:dyDescent="0.45">
      <c r="B71" s="185" t="s">
        <v>103</v>
      </c>
      <c r="C71" s="183" t="s">
        <v>104</v>
      </c>
      <c r="D71" s="139" t="s">
        <v>42</v>
      </c>
      <c r="E71" s="185" t="s">
        <v>105</v>
      </c>
      <c r="H71" s="169" t="str">
        <f>D71</f>
        <v>Velg alternativ:</v>
      </c>
      <c r="I71" s="131" cm="1">
        <f t="array" ref="I71">_xlfn.IFS(D71&lt;&gt;"Velg alternativ:", 1, TRUE, 0)</f>
        <v>0</v>
      </c>
    </row>
    <row r="72" spans="1:9" ht="253.5" customHeight="1" x14ac:dyDescent="0.45">
      <c r="B72" s="185"/>
      <c r="C72" s="183"/>
      <c r="D72" s="139"/>
      <c r="E72" s="185"/>
      <c r="H72" s="169"/>
    </row>
    <row r="74" spans="1:9" ht="28.5" x14ac:dyDescent="0.45">
      <c r="A74" s="149" t="s">
        <v>106</v>
      </c>
      <c r="B74" s="153" t="s">
        <v>107</v>
      </c>
      <c r="C74" s="136"/>
      <c r="D74" s="135" t="str" cm="1">
        <f t="array" ref="D74">_xlfn.IFS(D75&lt;&gt;"Velg alternativ:", "Valgt alternativ", TRUE, "")</f>
        <v/>
      </c>
    </row>
    <row r="75" spans="1:9" ht="15.75" customHeight="1" x14ac:dyDescent="0.45">
      <c r="B75" s="185" t="s">
        <v>108</v>
      </c>
      <c r="C75" s="143" t="s">
        <v>62</v>
      </c>
      <c r="D75" s="139" t="s">
        <v>42</v>
      </c>
      <c r="E75" s="185" t="s">
        <v>109</v>
      </c>
      <c r="H75" s="169" t="str">
        <f>D75</f>
        <v>Velg alternativ:</v>
      </c>
      <c r="I75" s="131" cm="1">
        <f t="array" ref="I75">_xlfn.IFS(D75&lt;&gt;"Velg alternativ:", 1, TRUE, 0)</f>
        <v>0</v>
      </c>
    </row>
    <row r="76" spans="1:9" ht="231" customHeight="1" x14ac:dyDescent="0.45">
      <c r="B76" s="185"/>
      <c r="C76" s="143"/>
      <c r="D76" s="139"/>
      <c r="E76" s="185"/>
      <c r="H76" s="169"/>
    </row>
    <row r="78" spans="1:9" ht="21" x14ac:dyDescent="0.5">
      <c r="A78" s="155">
        <v>4</v>
      </c>
      <c r="B78" s="156" t="s">
        <v>110</v>
      </c>
      <c r="C78" s="159"/>
      <c r="D78" s="158"/>
      <c r="E78" s="78"/>
    </row>
    <row r="79" spans="1:9" ht="37.5" customHeight="1" x14ac:dyDescent="0.45">
      <c r="B79" s="187" t="s">
        <v>111</v>
      </c>
      <c r="C79" s="187"/>
      <c r="D79" s="187"/>
      <c r="E79" s="187"/>
    </row>
    <row r="81" spans="1:9" x14ac:dyDescent="0.45">
      <c r="A81" s="160" t="s">
        <v>112</v>
      </c>
      <c r="B81" s="161" t="s">
        <v>113</v>
      </c>
      <c r="D81" s="135" t="str" cm="1">
        <f t="array" ref="D81">_xlfn.IFS(D82&lt;&gt;"Velg alternativ:", "Valgt alternativ", TRUE, "")</f>
        <v/>
      </c>
    </row>
    <row r="82" spans="1:9" ht="18" customHeight="1" x14ac:dyDescent="0.45">
      <c r="B82" s="184" t="s">
        <v>114</v>
      </c>
      <c r="C82" s="157" t="s">
        <v>62</v>
      </c>
      <c r="D82" s="139" t="s">
        <v>42</v>
      </c>
      <c r="E82" s="185" t="s">
        <v>115</v>
      </c>
      <c r="H82" s="169" t="str">
        <f>D82</f>
        <v>Velg alternativ:</v>
      </c>
      <c r="I82" s="131" cm="1">
        <f t="array" ref="I82">_xlfn.IFS(D82&lt;&gt;"Velg alternativ:", 1, TRUE, 0)</f>
        <v>0</v>
      </c>
    </row>
    <row r="83" spans="1:9" ht="247.5" customHeight="1" x14ac:dyDescent="0.45">
      <c r="B83" s="184"/>
      <c r="C83" s="157"/>
      <c r="D83" s="139"/>
      <c r="E83" s="185"/>
      <c r="H83" s="169"/>
    </row>
    <row r="85" spans="1:9" ht="34.5" customHeight="1" x14ac:dyDescent="0.45">
      <c r="A85" s="149" t="s">
        <v>116</v>
      </c>
      <c r="B85" s="153" t="s">
        <v>117</v>
      </c>
      <c r="D85" s="135" t="str" cm="1">
        <f t="array" ref="D85">_xlfn.IFS(D86&lt;&gt;"Velg alternativ:", "Valgt alternativ", TRUE, "")</f>
        <v/>
      </c>
    </row>
    <row r="86" spans="1:9" ht="24" customHeight="1" x14ac:dyDescent="0.45">
      <c r="B86" s="184" t="s">
        <v>118</v>
      </c>
      <c r="C86" s="157">
        <v>4.0999999999999996</v>
      </c>
      <c r="D86" s="139" t="s">
        <v>42</v>
      </c>
      <c r="E86" s="184" t="s">
        <v>119</v>
      </c>
      <c r="F86" s="5" t="s">
        <v>120</v>
      </c>
      <c r="H86" s="169" t="str">
        <f>D86</f>
        <v>Velg alternativ:</v>
      </c>
      <c r="I86" s="131" cm="1">
        <f t="array" ref="I86">_xlfn.IFS(D86&lt;&gt;"Velg alternativ:", 1, TRUE, 0)</f>
        <v>0</v>
      </c>
    </row>
    <row r="87" spans="1:9" ht="178.5" customHeight="1" x14ac:dyDescent="0.45">
      <c r="B87" s="184"/>
      <c r="C87" s="157"/>
      <c r="D87" s="139"/>
      <c r="E87" s="184"/>
      <c r="F87" s="5"/>
      <c r="H87" s="169"/>
    </row>
    <row r="89" spans="1:9" ht="18.75" customHeight="1" x14ac:dyDescent="0.45">
      <c r="A89" s="149" t="s">
        <v>121</v>
      </c>
      <c r="B89" s="153" t="s">
        <v>122</v>
      </c>
      <c r="D89" s="135" t="str" cm="1">
        <f t="array" ref="D89">_xlfn.IFS(D90&lt;&gt;"Velg alternativ:", "Valgt alternativ", TRUE, "")</f>
        <v/>
      </c>
    </row>
    <row r="90" spans="1:9" ht="18.75" customHeight="1" x14ac:dyDescent="0.45">
      <c r="B90" s="185" t="s">
        <v>123</v>
      </c>
      <c r="C90" s="157">
        <v>3.1</v>
      </c>
      <c r="D90" s="139" t="s">
        <v>42</v>
      </c>
      <c r="E90" s="185" t="s">
        <v>124</v>
      </c>
      <c r="H90" s="169" t="str">
        <f>D90</f>
        <v>Velg alternativ:</v>
      </c>
      <c r="I90" s="131" cm="1">
        <f t="array" ref="I90">_xlfn.IFS(D90&lt;&gt;"Velg alternativ:", 1, TRUE, 0)</f>
        <v>0</v>
      </c>
    </row>
    <row r="91" spans="1:9" ht="143.25" customHeight="1" x14ac:dyDescent="0.45">
      <c r="B91" s="185"/>
      <c r="C91" s="157"/>
      <c r="D91" s="139"/>
      <c r="E91" s="185"/>
      <c r="H91" s="169"/>
    </row>
    <row r="93" spans="1:9" x14ac:dyDescent="0.45">
      <c r="A93" s="149" t="s">
        <v>125</v>
      </c>
      <c r="B93" s="153" t="s">
        <v>126</v>
      </c>
      <c r="D93" s="135" t="str" cm="1">
        <f t="array" ref="D93">_xlfn.IFS(D94&lt;&gt;"Velg alternativ:", "Valgt alternativ", TRUE, "")</f>
        <v>Valgt alternativ</v>
      </c>
    </row>
    <row r="94" spans="1:9" ht="18" customHeight="1" x14ac:dyDescent="0.45">
      <c r="B94" s="190" t="s">
        <v>127</v>
      </c>
      <c r="C94" s="157">
        <v>3.2</v>
      </c>
      <c r="D94" s="139" t="s">
        <v>617</v>
      </c>
      <c r="E94" s="186" t="s">
        <v>128</v>
      </c>
      <c r="H94" s="169" t="str">
        <f>D94</f>
        <v>Nei</v>
      </c>
      <c r="I94" s="131" cm="1">
        <f t="array" ref="I94">_xlfn.IFS(D94&lt;&gt;"Velg alternativ:", 1, TRUE, 0)</f>
        <v>1</v>
      </c>
    </row>
    <row r="95" spans="1:9" ht="232.5" customHeight="1" x14ac:dyDescent="0.45">
      <c r="B95" s="184"/>
      <c r="C95" s="157"/>
      <c r="D95" s="139"/>
      <c r="E95" s="185"/>
      <c r="H95" s="169"/>
    </row>
    <row r="97" spans="1:10" ht="21" customHeight="1" x14ac:dyDescent="0.45">
      <c r="A97" s="149" t="s">
        <v>129</v>
      </c>
      <c r="B97" s="162" t="s">
        <v>130</v>
      </c>
      <c r="D97" s="135" t="str" cm="1">
        <f t="array" ref="D97">_xlfn.IFS(D98&lt;&gt;"Velg alternativ:", "Valgt alternativ", TRUE, "")</f>
        <v/>
      </c>
      <c r="F97" s="130" t="s">
        <v>131</v>
      </c>
    </row>
    <row r="98" spans="1:10" ht="18.75" customHeight="1" x14ac:dyDescent="0.45">
      <c r="B98" s="185" t="s">
        <v>132</v>
      </c>
      <c r="C98" s="165">
        <v>2.4</v>
      </c>
      <c r="D98" s="139" t="s">
        <v>42</v>
      </c>
      <c r="E98" s="185" t="s">
        <v>133</v>
      </c>
      <c r="F98" s="5" t="s">
        <v>134</v>
      </c>
      <c r="H98" s="169" t="str">
        <f>D98</f>
        <v>Velg alternativ:</v>
      </c>
      <c r="I98" s="131" cm="1">
        <f t="array" ref="I98">_xlfn.IFS(D98&lt;&gt;"Velg alternativ:", 1, TRUE, 0)</f>
        <v>0</v>
      </c>
    </row>
    <row r="99" spans="1:10" ht="258.75" customHeight="1" x14ac:dyDescent="0.45">
      <c r="B99" s="185"/>
      <c r="E99" s="185"/>
    </row>
    <row r="101" spans="1:10" ht="32.25" customHeight="1" x14ac:dyDescent="0.45">
      <c r="A101" s="149" t="s">
        <v>135</v>
      </c>
      <c r="B101" s="153" t="s">
        <v>136</v>
      </c>
      <c r="D101" s="135" t="str" cm="1">
        <f t="array" ref="D101">_xlfn.IFS(D102&lt;&gt;"Velg alternativ:", "Valgt alternativ", TRUE, "")</f>
        <v/>
      </c>
    </row>
    <row r="102" spans="1:10" ht="15.75" customHeight="1" x14ac:dyDescent="0.45">
      <c r="B102" s="189" t="s">
        <v>137</v>
      </c>
      <c r="C102" s="157">
        <v>3.2</v>
      </c>
      <c r="D102" s="139" t="s">
        <v>42</v>
      </c>
      <c r="E102" s="185" t="s">
        <v>138</v>
      </c>
      <c r="H102" s="169" t="str">
        <f>D102</f>
        <v>Velg alternativ:</v>
      </c>
      <c r="I102" s="131" cm="1">
        <f t="array" ref="I102">_xlfn.IFS(D102&lt;&gt;"Velg alternativ:", 1, TRUE, 0)</f>
        <v>0</v>
      </c>
    </row>
    <row r="103" spans="1:10" ht="272.25" customHeight="1" x14ac:dyDescent="0.45">
      <c r="B103" s="189"/>
      <c r="E103" s="185"/>
    </row>
    <row r="105" spans="1:10" x14ac:dyDescent="0.45">
      <c r="J105" s="131"/>
    </row>
    <row r="106" spans="1:10" x14ac:dyDescent="0.45">
      <c r="H106" s="131" t="s">
        <v>139</v>
      </c>
      <c r="I106" s="131">
        <f>COUNTIF(H1:H105,"Ja")</f>
        <v>0</v>
      </c>
      <c r="J106" s="131"/>
    </row>
    <row r="107" spans="1:10" x14ac:dyDescent="0.45">
      <c r="H107" s="131" t="s">
        <v>140</v>
      </c>
      <c r="I107" s="131">
        <f>COUNTIF(H5:H106,"Nei")</f>
        <v>1</v>
      </c>
      <c r="J107" s="131"/>
    </row>
    <row r="108" spans="1:10" x14ac:dyDescent="0.45">
      <c r="H108" s="131" t="s">
        <v>141</v>
      </c>
      <c r="I108" s="131">
        <f>COUNTIF(H5:H107,"Delvis")</f>
        <v>4</v>
      </c>
      <c r="J108" s="131"/>
    </row>
    <row r="109" spans="1:10" x14ac:dyDescent="0.45">
      <c r="H109" s="131" t="s">
        <v>142</v>
      </c>
      <c r="I109" s="131">
        <f>COUNTIF(H5:H108,"Vet ikke")</f>
        <v>0</v>
      </c>
      <c r="J109" s="131"/>
    </row>
    <row r="110" spans="1:10" x14ac:dyDescent="0.45">
      <c r="J110" s="131"/>
    </row>
    <row r="111" spans="1:10" x14ac:dyDescent="0.45">
      <c r="H111" s="131" t="s">
        <v>143</v>
      </c>
      <c r="I111" s="131">
        <f>SUM(I5:I105)</f>
        <v>5</v>
      </c>
      <c r="J111" s="131"/>
    </row>
    <row r="112" spans="1:10" x14ac:dyDescent="0.45">
      <c r="H112" s="131" t="s">
        <v>144</v>
      </c>
      <c r="I112" s="131">
        <v>22</v>
      </c>
      <c r="J112" s="131"/>
    </row>
    <row r="113" spans="8:10" x14ac:dyDescent="0.45">
      <c r="H113" s="131" t="s">
        <v>145</v>
      </c>
      <c r="I113" s="167">
        <f>(I111/22)</f>
        <v>0.22727272727272727</v>
      </c>
      <c r="J113" s="131"/>
    </row>
    <row r="114" spans="8:10" x14ac:dyDescent="0.45">
      <c r="J114" s="131"/>
    </row>
    <row r="115" spans="8:10" x14ac:dyDescent="0.45">
      <c r="J115" s="131"/>
    </row>
  </sheetData>
  <mergeCells count="57">
    <mergeCell ref="B102:B103"/>
    <mergeCell ref="E102:E103"/>
    <mergeCell ref="B52:B53"/>
    <mergeCell ref="E52:E53"/>
    <mergeCell ref="B56:B57"/>
    <mergeCell ref="E56:E57"/>
    <mergeCell ref="B94:B95"/>
    <mergeCell ref="E94:E95"/>
    <mergeCell ref="B98:B99"/>
    <mergeCell ref="E98:E99"/>
    <mergeCell ref="B86:B87"/>
    <mergeCell ref="E86:E87"/>
    <mergeCell ref="B90:B91"/>
    <mergeCell ref="E90:E91"/>
    <mergeCell ref="B75:B76"/>
    <mergeCell ref="E75:E76"/>
    <mergeCell ref="B82:B83"/>
    <mergeCell ref="E82:E83"/>
    <mergeCell ref="B67:B68"/>
    <mergeCell ref="E67:E68"/>
    <mergeCell ref="B71:B72"/>
    <mergeCell ref="C71:C72"/>
    <mergeCell ref="E71:E72"/>
    <mergeCell ref="E28:E29"/>
    <mergeCell ref="B32:B33"/>
    <mergeCell ref="C32:C33"/>
    <mergeCell ref="E32:E33"/>
    <mergeCell ref="E48:E49"/>
    <mergeCell ref="B48:B49"/>
    <mergeCell ref="B44:B45"/>
    <mergeCell ref="B40:B41"/>
    <mergeCell ref="C40:C41"/>
    <mergeCell ref="E40:E41"/>
    <mergeCell ref="B21:E21"/>
    <mergeCell ref="B60:E60"/>
    <mergeCell ref="B79:E79"/>
    <mergeCell ref="B9:B10"/>
    <mergeCell ref="B15:B16"/>
    <mergeCell ref="C15:C16"/>
    <mergeCell ref="E15:E16"/>
    <mergeCell ref="B24:B25"/>
    <mergeCell ref="E24:E25"/>
    <mergeCell ref="B36:B37"/>
    <mergeCell ref="C36:C37"/>
    <mergeCell ref="E36:E37"/>
    <mergeCell ref="E44:E45"/>
    <mergeCell ref="B63:B64"/>
    <mergeCell ref="E63:E64"/>
    <mergeCell ref="B28:B29"/>
    <mergeCell ref="E3:E4"/>
    <mergeCell ref="B18:B19"/>
    <mergeCell ref="C18:C19"/>
    <mergeCell ref="E18:E19"/>
    <mergeCell ref="E9:E10"/>
    <mergeCell ref="B12:B13"/>
    <mergeCell ref="E12:E13"/>
    <mergeCell ref="B6:E6"/>
  </mergeCells>
  <conditionalFormatting sqref="B15:C15 B18:C18">
    <cfRule type="expression" dxfId="27" priority="4">
      <formula>$M15&gt;0.6</formula>
    </cfRule>
  </conditionalFormatting>
  <conditionalFormatting sqref="B5:D5 B8 B11 B14">
    <cfRule type="expression" dxfId="26" priority="27">
      <formula>$I5&gt;0.6</formula>
    </cfRule>
  </conditionalFormatting>
  <conditionalFormatting sqref="B20:D20">
    <cfRule type="expression" dxfId="25" priority="23">
      <formula>$I20&gt;0.6</formula>
    </cfRule>
  </conditionalFormatting>
  <conditionalFormatting sqref="B59:D59">
    <cfRule type="expression" dxfId="24" priority="22">
      <formula>$I59&gt;0.6</formula>
    </cfRule>
  </conditionalFormatting>
  <conditionalFormatting sqref="B78:D78">
    <cfRule type="expression" dxfId="23" priority="21">
      <formula>$I78&gt;0.6</formula>
    </cfRule>
  </conditionalFormatting>
  <conditionalFormatting sqref="C9">
    <cfRule type="expression" dxfId="22" priority="5066">
      <formula>$I8&gt;0.6</formula>
    </cfRule>
  </conditionalFormatting>
  <conditionalFormatting sqref="C12 C15">
    <cfRule type="expression" dxfId="21" priority="5062">
      <formula>$I11&gt;0.6</formula>
    </cfRule>
  </conditionalFormatting>
  <dataValidations count="2">
    <dataValidation type="list" allowBlank="1" showErrorMessage="1" sqref="D9 D12 D15 D18 D102 D24 D28 D32 D36 D48 D44 D52 D56 D63:D64 D67:D69 D71:D72 D75:D76 D82:D83 D86:D87 D90:D91 D94:D95 D98 D40" xr:uid="{8FD07781-67DF-4421-83A8-36E1985980FC}">
      <formula1>"Velg alternativ:, Ja, Delvis, Nei, Vet ikke"</formula1>
    </dataValidation>
    <dataValidation allowBlank="1" showErrorMessage="1" sqref="E23 D49 D45 D25 D29 D33 D37" xr:uid="{D11EAFB7-F8FD-4D0B-8F55-19C63328D0C3}"/>
  </dataValidation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98186D-6DFE-4263-8321-A03A049C3FAA}">
  <sheetPr codeName="Sheet1">
    <tabColor theme="9" tint="0.59999389629810485"/>
  </sheetPr>
  <dimension ref="A1:O224"/>
  <sheetViews>
    <sheetView showGridLines="0" topLeftCell="A102" zoomScale="110" zoomScaleNormal="110" workbookViewId="0">
      <selection activeCell="G26" sqref="G26"/>
    </sheetView>
  </sheetViews>
  <sheetFormatPr baseColWidth="10" defaultColWidth="8.73046875" defaultRowHeight="14.25" x14ac:dyDescent="0.45"/>
  <cols>
    <col min="1" max="1" width="5.53125" style="105" customWidth="1"/>
    <col min="2" max="2" width="53.73046875" customWidth="1"/>
    <col min="3" max="3" width="2.46484375" customWidth="1"/>
    <col min="4" max="4" width="6.53125" style="55" customWidth="1"/>
    <col min="5" max="5" width="8.73046875" style="48" customWidth="1"/>
    <col min="6" max="6" width="52.53125" style="58" customWidth="1"/>
    <col min="7" max="7" width="12.46484375" style="10" customWidth="1"/>
    <col min="8" max="8" width="10.73046875" style="11" hidden="1" customWidth="1"/>
    <col min="9" max="9" width="9.53125" hidden="1" customWidth="1"/>
    <col min="10" max="10" width="14.46484375" hidden="1" customWidth="1"/>
    <col min="11" max="11" width="10.796875" hidden="1" customWidth="1"/>
    <col min="12" max="12" width="14.53125" hidden="1" customWidth="1"/>
    <col min="13" max="13" width="8.73046875" customWidth="1"/>
    <col min="14" max="14" width="20.796875" customWidth="1"/>
  </cols>
  <sheetData>
    <row r="1" spans="1:15" ht="34.5" customHeight="1" x14ac:dyDescent="0.5">
      <c r="A1" s="104" t="s">
        <v>146</v>
      </c>
      <c r="B1" s="1"/>
      <c r="D1" s="10"/>
      <c r="E1" s="48" t="s">
        <v>147</v>
      </c>
      <c r="F1" s="49" t="e">
        <f>_xlfn.CONCAT("Skåre: ", SUM(J15:J500104) - SUM(K15:K50104), " av ", SUM(J15:J500104))</f>
        <v>#N/A</v>
      </c>
      <c r="O1" s="131">
        <v>0.5</v>
      </c>
    </row>
    <row r="2" spans="1:15" ht="16.5" customHeight="1" x14ac:dyDescent="0.45">
      <c r="D2" s="10"/>
      <c r="F2" s="49"/>
    </row>
    <row r="3" spans="1:15" ht="18" customHeight="1" x14ac:dyDescent="0.45">
      <c r="A3" s="76" t="s">
        <v>611</v>
      </c>
      <c r="D3" s="10"/>
      <c r="F3" s="49"/>
    </row>
    <row r="4" spans="1:15" x14ac:dyDescent="0.45">
      <c r="A4" s="106"/>
      <c r="B4" s="24"/>
      <c r="C4" s="24"/>
      <c r="F4" s="43"/>
      <c r="G4" s="39"/>
    </row>
    <row r="5" spans="1:15" ht="25.5" customHeight="1" x14ac:dyDescent="0.45">
      <c r="A5" s="92">
        <v>1</v>
      </c>
      <c r="B5" s="34" t="s">
        <v>39</v>
      </c>
      <c r="C5" s="64"/>
      <c r="D5" s="126" t="s">
        <v>148</v>
      </c>
      <c r="E5" s="127" t="s">
        <v>149</v>
      </c>
      <c r="F5" s="66"/>
      <c r="G5" s="65"/>
      <c r="H5" s="25"/>
      <c r="I5" s="25"/>
      <c r="J5" s="25"/>
      <c r="K5" s="25"/>
      <c r="L5" s="11"/>
      <c r="M5" s="7"/>
    </row>
    <row r="6" spans="1:15" ht="19.5" customHeight="1" x14ac:dyDescent="0.45">
      <c r="A6" s="93">
        <v>1.1000000000000001</v>
      </c>
      <c r="B6" s="89" t="s">
        <v>150</v>
      </c>
      <c r="C6" s="24"/>
      <c r="D6" s="39"/>
      <c r="E6" s="44"/>
      <c r="F6" s="54"/>
      <c r="G6" s="40" t="s">
        <v>151</v>
      </c>
      <c r="H6" s="25"/>
      <c r="I6" s="28" t="s">
        <v>152</v>
      </c>
      <c r="J6" s="52">
        <v>10</v>
      </c>
      <c r="K6" s="52" t="e">
        <f>SUM(H7:H11)</f>
        <v>#N/A</v>
      </c>
      <c r="L6" s="42" t="e">
        <f>K6/J6</f>
        <v>#N/A</v>
      </c>
      <c r="M6" s="6"/>
    </row>
    <row r="7" spans="1:15" ht="39.75" customHeight="1" x14ac:dyDescent="0.45">
      <c r="A7" s="93"/>
      <c r="B7" s="194" t="s">
        <v>153</v>
      </c>
      <c r="C7" s="24"/>
      <c r="D7" s="45" t="str" cm="1">
        <f t="array" ref="D7:F7">T_2_1_1</f>
        <v>2.1.1</v>
      </c>
      <c r="E7" s="44" t="str">
        <v>1.1.2</v>
      </c>
      <c r="F7" s="43" t="str">
        <v>Er ansvaret for sikkerhet på IT-infrastruktur forankret i ledelsen til driftsorganisasjonen, og er det en egen person eller et team som har ansvaret for sikkerhet og overordnet ansvar for sikkerhetsbrudd?</v>
      </c>
      <c r="G7" s="41" t="s">
        <v>42</v>
      </c>
      <c r="H7" s="25" t="e" cm="1">
        <f t="array" ref="H7">_xlfn.IFS(G7="Nei", 2,G7= "Under arbeid", 1, G7="Delvis", 1, OR(G7="Ja", G7="Ikke relevant"), 0)</f>
        <v>#N/A</v>
      </c>
      <c r="I7" s="25"/>
      <c r="J7" s="25"/>
      <c r="K7" s="25"/>
      <c r="L7" s="11"/>
      <c r="M7" s="6"/>
    </row>
    <row r="8" spans="1:15" ht="49.5" customHeight="1" x14ac:dyDescent="0.45">
      <c r="A8" s="93"/>
      <c r="B8" s="194"/>
      <c r="C8" s="24"/>
      <c r="D8" s="45" t="str" cm="1">
        <f t="array" ref="D8:F8">T_1_3_1</f>
        <v>1.3.1</v>
      </c>
      <c r="E8" s="44" t="str">
        <v>1.1.3</v>
      </c>
      <c r="F8" s="43" t="str">
        <v>Er det etablert retningslinjer for hvilket nivå av sikkerhet som er forventet for kommunens infrastruktur og systemer, og tar disse hensyn til gjeldende lover og forskrifter, som eForvaltningsforskriften og GDPR?</v>
      </c>
      <c r="G8" s="41" t="s">
        <v>42</v>
      </c>
      <c r="H8" s="25" t="e" cm="1">
        <f t="array" ref="H8">_xlfn.IFS(G8="Nei", 2,G8= "Under arbeid", 1, G8="Delvis", 1, OR(G8="Ja", G8="Ikke relevant"), 0)</f>
        <v>#N/A</v>
      </c>
      <c r="I8" s="25"/>
      <c r="J8" s="25"/>
      <c r="K8" s="25"/>
      <c r="L8" s="11"/>
      <c r="M8" s="6"/>
    </row>
    <row r="9" spans="1:15" ht="44.25" customHeight="1" x14ac:dyDescent="0.45">
      <c r="A9" s="93"/>
      <c r="B9" s="194"/>
      <c r="C9" s="24"/>
      <c r="D9" s="45" t="str" cm="1">
        <f t="array" ref="D9:F9">T_7_1_4</f>
        <v>7.1.4</v>
      </c>
      <c r="E9" s="44" t="str">
        <v>4.1.1</v>
      </c>
      <c r="F9" s="54" t="str">
        <v xml:space="preserve">Er det etablert rutiner for håndtering av ulike typer sikkerhetshendelser i kommunen, inkludert beskrivelser av hvordan disse skal registreres, kategoriseres og eventuelt rapporteres videre? </v>
      </c>
      <c r="G9" s="41" t="s">
        <v>42</v>
      </c>
      <c r="H9" s="25" t="e" cm="1">
        <f t="array" ref="H9">_xlfn.IFS(G9="Nei", 2,G9= "Under arbeid", 1, G9="Delvis", 1, OR(G9="Ja", G9="Ikke relevant"), 0)</f>
        <v>#N/A</v>
      </c>
      <c r="I9" s="25"/>
      <c r="J9" s="25"/>
      <c r="K9" s="25"/>
      <c r="L9" s="11"/>
      <c r="M9" s="6"/>
    </row>
    <row r="10" spans="1:15" ht="48.75" customHeight="1" x14ac:dyDescent="0.45">
      <c r="A10" s="93"/>
      <c r="B10" s="194"/>
      <c r="C10" s="24"/>
      <c r="D10" s="45" t="str" cm="1">
        <f t="array" ref="D10:F10">T_4_1_2</f>
        <v>4.1.2</v>
      </c>
      <c r="E10" s="44" t="str">
        <v>1.1.5</v>
      </c>
      <c r="F10" s="43" t="str">
        <v>Finnes det en oversikt over alle leverandører som inkluderer kontaktinformasjon og informasjon om hvordan varsling ved eventuelle sikkerhetsrisikoer skjer?</v>
      </c>
      <c r="G10" s="41" t="s">
        <v>42</v>
      </c>
      <c r="H10" s="25" t="e" cm="1">
        <f t="array" ref="H10">_xlfn.IFS(G10="Nei", 2,G10= "Under arbeid", 1, G10="Delvis", 1, OR(G10="Ja", G10="Ikke relevant"), 0)</f>
        <v>#N/A</v>
      </c>
      <c r="I10" s="25"/>
      <c r="J10" s="25"/>
      <c r="K10" s="25"/>
      <c r="L10" s="11"/>
      <c r="M10" s="6"/>
    </row>
    <row r="11" spans="1:15" ht="72.75" customHeight="1" x14ac:dyDescent="0.45">
      <c r="A11" s="93"/>
      <c r="B11" s="194"/>
      <c r="C11" s="24"/>
      <c r="D11" s="45" t="str" cm="1">
        <f t="array" ref="D11:F11">T_16_1_1</f>
        <v>16.1.1</v>
      </c>
      <c r="E11" s="44">
        <v>2.5</v>
      </c>
      <c r="F11" s="54" t="str">
        <v>Finnes det en oppdatert kartlegging og dokumentasjon av dataflyt i kommunens infrastruktur, med spesiell merking av endepunkter tilgjengelige fra Internett? En slik dokumentasjon (teknisk tegning) bør inneholde minst en oversikt over alle systemer, kommunikasjonslenker mellom dem, nivå på kryptering på hver melding, ansvar og lokasjon.</v>
      </c>
      <c r="G11" s="41" t="s">
        <v>42</v>
      </c>
      <c r="H11" s="25" t="e" cm="1">
        <f t="array" ref="H11">_xlfn.IFS(G11="Nei", 2,G11= "Under arbeid", 1, G11="Delvis", 1, OR(G11="Ja", G11="Ikke relevant"), 0)</f>
        <v>#N/A</v>
      </c>
      <c r="I11" s="25"/>
      <c r="J11" s="25"/>
      <c r="K11" s="25"/>
      <c r="L11" s="11"/>
      <c r="M11" s="191"/>
    </row>
    <row r="12" spans="1:15" ht="34.5" customHeight="1" x14ac:dyDescent="0.45">
      <c r="A12" s="93"/>
      <c r="B12" s="194"/>
      <c r="C12" s="24"/>
      <c r="D12" s="39" t="s">
        <v>154</v>
      </c>
      <c r="E12" s="44"/>
      <c r="F12" s="56" t="s">
        <v>155</v>
      </c>
      <c r="G12" s="41"/>
      <c r="H12" s="25"/>
      <c r="I12" s="25"/>
      <c r="J12" s="25"/>
      <c r="K12" s="25"/>
      <c r="L12" s="11"/>
      <c r="M12" s="191"/>
    </row>
    <row r="13" spans="1:15" ht="27" customHeight="1" x14ac:dyDescent="0.45">
      <c r="A13" s="93"/>
      <c r="B13" s="194"/>
      <c r="C13" s="24"/>
      <c r="D13" s="39"/>
      <c r="E13" s="44"/>
      <c r="F13" s="54"/>
      <c r="G13" s="39"/>
      <c r="H13" s="25"/>
      <c r="I13" s="25"/>
      <c r="J13" s="25"/>
      <c r="K13" s="25"/>
      <c r="L13" s="11"/>
      <c r="M13" s="191"/>
    </row>
    <row r="14" spans="1:15" ht="12" customHeight="1" x14ac:dyDescent="0.45">
      <c r="A14" s="93">
        <v>1.2</v>
      </c>
      <c r="B14" s="27" t="s">
        <v>156</v>
      </c>
      <c r="C14" s="24"/>
      <c r="D14" s="39"/>
      <c r="E14" s="44"/>
      <c r="F14" s="43"/>
      <c r="G14" s="40" t="s">
        <v>151</v>
      </c>
      <c r="H14" s="51"/>
      <c r="I14" s="28" t="s">
        <v>152</v>
      </c>
      <c r="J14" s="52">
        <v>16</v>
      </c>
      <c r="K14" s="52" t="e">
        <f>SUM(H15:H22)</f>
        <v>#N/A</v>
      </c>
      <c r="L14" s="42" t="e">
        <f>K14/J14</f>
        <v>#N/A</v>
      </c>
      <c r="M14" s="191"/>
    </row>
    <row r="15" spans="1:15" ht="51.75" customHeight="1" x14ac:dyDescent="0.45">
      <c r="A15" s="93"/>
      <c r="B15" s="194" t="s">
        <v>157</v>
      </c>
      <c r="C15" s="24"/>
      <c r="D15" s="45" t="str" cm="1">
        <f t="array" ref="D15:F15">T_13_11_2</f>
        <v>13.11.2</v>
      </c>
      <c r="E15" s="44" t="str">
        <v>-</v>
      </c>
      <c r="F15" s="54" t="str">
        <v>Er det gjennomført en sikkerhetsrevisjon av nettverk og systemsikkerhet, inkludert brannmurer, lokal antivirus og åpninger mot Internett?</v>
      </c>
      <c r="G15" s="41" t="s">
        <v>42</v>
      </c>
      <c r="H15" s="25" t="e" cm="1">
        <f t="array" ref="H15">_xlfn.IFS(G15="Nei", 2,G15= "Under arbeid", 1, G15="Delvis", 1, OR(G15="Ja", G15="Ikke relevant"), 0)</f>
        <v>#N/A</v>
      </c>
      <c r="I15" s="25"/>
      <c r="J15" s="25"/>
      <c r="K15" s="25"/>
      <c r="L15" s="11"/>
      <c r="M15" s="191"/>
    </row>
    <row r="16" spans="1:15" ht="45" customHeight="1" x14ac:dyDescent="0.45">
      <c r="A16" s="93"/>
      <c r="B16" s="194"/>
      <c r="C16" s="24"/>
      <c r="D16" s="45" t="str" cm="1">
        <f t="array" ref="D16:F16">T_16_1_4</f>
        <v>16.1.4</v>
      </c>
      <c r="E16" s="44" t="str">
        <v>-</v>
      </c>
      <c r="F16" s="54" t="str">
        <v xml:space="preserve">Er det gjennomført en sikkerhetsanalyse av infrastrukturen under antagelse av at en angriper kan få tilgang til ulike deler av nettverket, som en arbeidsmaskin, en mailserver, en internettjeneste, eller kommunens trådløse nettverk? </v>
      </c>
      <c r="G16" s="41" t="s">
        <v>42</v>
      </c>
      <c r="H16" s="25" t="e" cm="1">
        <f t="array" ref="H16">_xlfn.IFS(G16="Nei", 2,G16= "Under arbeid", 1, G16="Delvis", 1, OR(G16="Ja", G16="Ikke relevant"), 0)</f>
        <v>#N/A</v>
      </c>
      <c r="I16" s="25"/>
      <c r="J16" s="25"/>
      <c r="K16" s="25"/>
      <c r="L16" s="11"/>
      <c r="M16" s="191"/>
    </row>
    <row r="17" spans="1:12" ht="38.25" customHeight="1" x14ac:dyDescent="0.45">
      <c r="A17" s="93"/>
      <c r="B17" s="194"/>
      <c r="C17" s="24"/>
      <c r="D17" s="45" t="str" cm="1">
        <f t="array" ref="D17:F17">T_13_11_5</f>
        <v>13.11.5</v>
      </c>
      <c r="E17" s="44" t="str">
        <v>-</v>
      </c>
      <c r="F17" s="54" t="str">
        <v>Når ble det sist gjort en full sikkerhetsrevisjon av nettverk, servere og andre løsninger hvor driftsorganisasjonen har ansvaret?</v>
      </c>
      <c r="G17" s="41" t="s">
        <v>42</v>
      </c>
      <c r="H17" s="25" t="e" cm="1">
        <f t="array" ref="H17">_xlfn.IFS(G17="Ikke utført", 2,G17= "Over 1 år", 1, G17="Innen siste år", 0, OR(G17="Under utføring", G17="Ikke relevant"), 0)</f>
        <v>#N/A</v>
      </c>
      <c r="I17" s="25"/>
      <c r="J17" s="25"/>
      <c r="K17" s="25"/>
      <c r="L17" s="11"/>
    </row>
    <row r="18" spans="1:12" ht="20.25" customHeight="1" x14ac:dyDescent="0.45">
      <c r="A18" s="93"/>
      <c r="B18" s="194"/>
      <c r="C18" s="24"/>
      <c r="D18" s="45" t="str" cm="1">
        <f t="array" ref="D18:F18">T_13_11_7</f>
        <v>13.11.7</v>
      </c>
      <c r="E18" s="44" t="str">
        <v>-</v>
      </c>
      <c r="F18" s="54" t="str">
        <v>Hvem gjorde eventuelt revisjonen?</v>
      </c>
      <c r="G18" s="41" t="s">
        <v>42</v>
      </c>
      <c r="H18" s="25" t="e" cm="1">
        <f t="array" ref="H18">_xlfn.IFS(G18="Internt av kommunen", 0, G18="Driftsorganisasjonen", 0, G18="Eksternt firma", 0, G18="Ikke relevant", 1)</f>
        <v>#N/A</v>
      </c>
      <c r="I18" s="25"/>
      <c r="J18" s="25"/>
      <c r="K18" s="25"/>
      <c r="L18" s="11"/>
    </row>
    <row r="19" spans="1:12" ht="51.75" customHeight="1" x14ac:dyDescent="0.45">
      <c r="A19" s="93"/>
      <c r="B19" s="194"/>
      <c r="C19" s="24"/>
      <c r="D19" s="45" t="str" cm="1">
        <f t="array" ref="D19:F19">T_13_11_6</f>
        <v>13.11.6</v>
      </c>
      <c r="E19" s="44" t="str">
        <v>-</v>
      </c>
      <c r="F19" s="54" t="str">
        <v>Hva ble resultatet av siste fulle sikkerhetsrevisjon av nettverk, servere og andre løsninger hvor driftsorganisasjonen har ansvaret?</v>
      </c>
      <c r="G19" s="41" t="s">
        <v>42</v>
      </c>
      <c r="H19" s="25" t="e" cm="1">
        <f t="array" ref="H19">_xlfn.IFS(G19="Både organisatoriske og tekniske anmerkninger", 2,G19= "Tekniske anmerkninger", 1, G19="Organisatoriske anmerkninger", 1, G19="Ingen anmerkninger", 0, G19="Ikke relevant", 1)</f>
        <v>#N/A</v>
      </c>
      <c r="I19" s="25"/>
      <c r="J19" s="25"/>
      <c r="K19" s="25"/>
      <c r="L19" s="11"/>
    </row>
    <row r="20" spans="1:12" ht="67.5" customHeight="1" x14ac:dyDescent="0.45">
      <c r="A20" s="93"/>
      <c r="B20" s="30"/>
      <c r="C20" s="24"/>
      <c r="D20" s="45" t="str" cm="1">
        <f t="array" ref="D20:F20">T_16_1_6</f>
        <v>16.1.6</v>
      </c>
      <c r="E20" s="44" t="str">
        <v>-</v>
      </c>
      <c r="F20" s="43" t="str">
        <v>Har kommunen tekniske tegninger av sin egen IT-arkitektur? En slik dokumentasjon bør inneholde minst en oversikt over alle komponenter, kommunikasjonslenker mellom dem, om kommunikasjon er kryptert eller ikke, nivå på kryptering (med porter og IP adresser), ansvar og lokasjon på komponenter og en forklaring på hvordan tegningene skal tolkes.</v>
      </c>
      <c r="G20" s="41" t="s">
        <v>42</v>
      </c>
      <c r="H20" s="25" t="e" cm="1">
        <f t="array" ref="H20">_xlfn.IFS(G20="Nei", 2,G20= "Under arbeid", 1, G20="Delvis", 1, OR(G20="Ja", G20="Ikke relevant"), 0)</f>
        <v>#N/A</v>
      </c>
      <c r="I20" s="25"/>
      <c r="J20" s="25"/>
      <c r="K20" s="25"/>
      <c r="L20" s="11"/>
    </row>
    <row r="21" spans="1:12" ht="68.25" customHeight="1" x14ac:dyDescent="0.45">
      <c r="A21" s="93"/>
      <c r="B21" s="30"/>
      <c r="C21" s="24"/>
      <c r="D21" s="45" t="str" cm="1">
        <f t="array" ref="D21:F21">T_13_11_9</f>
        <v>13.11.9</v>
      </c>
      <c r="E21" s="44" t="str">
        <v>-</v>
      </c>
      <c r="F21" s="43" t="str">
        <v>Gjøres det sikkerhetsanalyser av IT-infrastruktur basert på detaljert kunnskap om hvordan systemene er installert og konfigurert? (En sikkerhetsanalyse av IT-infrastruktur, forutsetter detaljert og presis teknisk dokumentasjon - også gjennom tekniske tegninger - av systemarkitektur)</v>
      </c>
      <c r="G21" s="41" t="s">
        <v>42</v>
      </c>
      <c r="H21" s="25" t="e" cm="1">
        <f t="array" ref="H21">_xlfn.IFS(G21="Nei", 2,G21= "Under arbeid", 1, G21="Delvis", 1, OR(G21="Ja", G21="Ikke relevant"), 0)</f>
        <v>#N/A</v>
      </c>
      <c r="I21" s="25"/>
      <c r="J21" s="25"/>
      <c r="K21" s="25"/>
      <c r="L21" s="11"/>
    </row>
    <row r="22" spans="1:12" ht="53.25" customHeight="1" x14ac:dyDescent="0.45">
      <c r="A22" s="93"/>
      <c r="B22" s="30"/>
      <c r="C22" s="24"/>
      <c r="D22" s="45" t="str" cm="1">
        <f t="array" ref="D22:F22">T_13_11_10</f>
        <v>13.11.10</v>
      </c>
      <c r="E22" s="44" t="str">
        <v>-</v>
      </c>
      <c r="F22" s="43" t="str">
        <v>Gjøres det sikkerhetsanalyser av tjenester og applikasjon basert på detaljert kunnskap om hvordan tjenester og applikasjoner oppfører seg? (En sikkerhetsanalyse av tjenester og applikasjoner, forutsetter detaljert dokumentasjon i form av dataflyt mellom komponenter og aktører)</v>
      </c>
      <c r="G22" s="41" t="s">
        <v>42</v>
      </c>
      <c r="H22" s="25" t="e" cm="1">
        <f t="array" ref="H22">_xlfn.IFS(G22="Nei", 2,G22= "Under arbeid", 1, G22="Delvis", 1, OR(G22="Ja", G22="Ikke relevant"), 0)</f>
        <v>#N/A</v>
      </c>
      <c r="I22" s="25"/>
      <c r="J22" s="25"/>
      <c r="K22" s="25"/>
      <c r="L22" s="11"/>
    </row>
    <row r="23" spans="1:12" ht="32.25" customHeight="1" x14ac:dyDescent="0.45">
      <c r="A23" s="93"/>
      <c r="B23" s="30"/>
      <c r="C23" s="24"/>
      <c r="D23" s="39" t="s">
        <v>154</v>
      </c>
      <c r="E23" s="44"/>
      <c r="F23" s="56" t="s">
        <v>155</v>
      </c>
      <c r="G23" s="41"/>
      <c r="H23" s="25"/>
      <c r="I23" s="25"/>
      <c r="J23" s="25"/>
      <c r="K23" s="25"/>
      <c r="L23" s="11"/>
    </row>
    <row r="24" spans="1:12" ht="21.75" customHeight="1" x14ac:dyDescent="0.45">
      <c r="A24" s="93"/>
      <c r="B24" s="30"/>
      <c r="C24" s="24"/>
      <c r="D24" s="39"/>
      <c r="E24" s="44"/>
      <c r="F24" s="54"/>
      <c r="G24" s="41"/>
      <c r="H24" s="25"/>
      <c r="I24" s="25"/>
      <c r="J24" s="25"/>
      <c r="K24" s="25"/>
      <c r="L24" s="11"/>
    </row>
    <row r="25" spans="1:12" x14ac:dyDescent="0.45">
      <c r="A25" s="107">
        <v>1.3</v>
      </c>
      <c r="B25" s="111" t="s">
        <v>158</v>
      </c>
      <c r="C25" s="24"/>
      <c r="D25" s="10"/>
      <c r="E25" s="70"/>
      <c r="F25" s="10"/>
      <c r="G25" s="40" t="s">
        <v>151</v>
      </c>
      <c r="H25" s="51"/>
      <c r="I25" s="28" t="s">
        <v>152</v>
      </c>
      <c r="J25" s="52">
        <v>22</v>
      </c>
      <c r="K25" s="52" t="e">
        <f>SUM(H26:H36)</f>
        <v>#N/A</v>
      </c>
      <c r="L25" s="42" t="e">
        <f>K25/J25</f>
        <v>#N/A</v>
      </c>
    </row>
    <row r="26" spans="1:12" ht="64.5" customHeight="1" x14ac:dyDescent="0.45">
      <c r="A26" s="93"/>
      <c r="B26" s="196" t="s">
        <v>159</v>
      </c>
      <c r="C26" s="24"/>
      <c r="D26" s="178" t="str" cm="1">
        <f t="array" ref="D26:F26">T_8_1_1</f>
        <v>8.1.1</v>
      </c>
      <c r="E26" s="48" t="str">
        <v>4.1.3</v>
      </c>
      <c r="F26" s="43" t="str">
        <v>Er det etablert en beredskapsplan for styring ved en alvorlig datahendelse, inkludert ansvarlig personell for intern og ekstern kommunikasjon, samt konkrete navn og roller for nøkkelpersoner med fullmakt og overordnet ansvar? Se også DSB sine veiledninger for beredskapsplaner på dsb.no og KINS verktøykasse på kins.no.</v>
      </c>
      <c r="G26" s="41" t="s">
        <v>42</v>
      </c>
      <c r="H26" s="25" t="e" cm="1">
        <f t="array" ref="H26">_xlfn.IFS(G26="Nei", 2, F26="Under arbeid", 1, G26="Delvis", 1, OR(G26="Ja", G26="Ikke relevant"), 0)</f>
        <v>#N/A</v>
      </c>
    </row>
    <row r="27" spans="1:12" ht="42.75" customHeight="1" x14ac:dyDescent="0.45">
      <c r="A27" s="93"/>
      <c r="B27" s="192"/>
      <c r="C27" s="24"/>
      <c r="D27" s="178" t="str" cm="1">
        <f t="array" ref="D27:F27">T_8_1_2</f>
        <v>8.1.2</v>
      </c>
      <c r="E27" s="48" t="str">
        <v>3.4.5</v>
      </c>
      <c r="F27" s="43" t="str">
        <v>Blir eksisterende beredskapsplaner regelmessig og realistisk øvet på for å sikre at personell er forberedt på faktiske situasjoner? Slike øvelser kan gjerne inkludere leverandører.</v>
      </c>
      <c r="G27" s="41" t="s">
        <v>42</v>
      </c>
      <c r="H27" s="25" t="e" cm="1">
        <f t="array" ref="H27">_xlfn.IFS(G27="Nei", 2, F27="Under arbeid", 1, G27="Delvis", 1, OR(G27="Ja", G27="Ikke relevant"), 0)</f>
        <v>#N/A</v>
      </c>
    </row>
    <row r="28" spans="1:12" ht="27.75" customHeight="1" x14ac:dyDescent="0.45">
      <c r="A28" s="93"/>
      <c r="B28" s="192"/>
      <c r="C28" s="24"/>
      <c r="D28" s="178" t="str" cm="1">
        <f t="array" ref="D28:F28">T_8_1_7</f>
        <v>8.1.7</v>
      </c>
      <c r="E28" s="48" t="str">
        <v>4.1.6</v>
      </c>
      <c r="F28" s="43" t="str">
        <v>Er det mindre enn ett år siden beredskapsplanen sist ble øvd på? (Se DSBs ovelse.no for eksempler)</v>
      </c>
      <c r="G28" s="41" t="s">
        <v>42</v>
      </c>
      <c r="H28" s="25" t="e" cm="1">
        <f t="array" ref="H28">_xlfn.IFS(G28="Nei", 2, F28="Under arbeid", 1, G28="Delvis", 1, OR(G28="Ja", G28="Ikke relevant"), 0)</f>
        <v>#N/A</v>
      </c>
    </row>
    <row r="29" spans="1:12" ht="66" customHeight="1" x14ac:dyDescent="0.45">
      <c r="A29" s="93"/>
      <c r="B29" s="192"/>
      <c r="C29" s="24"/>
      <c r="D29" s="178" t="str" cm="1">
        <f t="array" ref="D29:F29">T_8_1_3</f>
        <v>8.1.3</v>
      </c>
      <c r="E29" s="48" t="str">
        <v>-</v>
      </c>
      <c r="F29" s="43" t="str">
        <v>Er det etablert en plan for alternative samhandlingsmetoder i kommunen, inkludert for innbyggerne, for tilfeller hvor fagsystemer og annen IKT-infrastruktur ikke er tilgjengelige? En slik plan kan f.eks være fysisk oppmøte og bruk av penn og papir eller fysisk separate datamaskiner.</v>
      </c>
      <c r="G29" s="41" t="s">
        <v>42</v>
      </c>
      <c r="H29" s="25" t="e" cm="1">
        <f t="array" ref="H29">_xlfn.IFS(G29="Nei", 2, F29="Under arbeid", 1, G29="Delvis", 1, OR(G29="Ja", G29="Ikke relevant"), 0)</f>
        <v>#N/A</v>
      </c>
    </row>
    <row r="30" spans="1:12" ht="33" customHeight="1" x14ac:dyDescent="0.45">
      <c r="A30" s="93"/>
      <c r="B30" s="192"/>
      <c r="C30" s="24"/>
      <c r="D30" s="178" t="str" cm="1">
        <f t="array" ref="D30:F30">T_8_1_4</f>
        <v>8.1.4</v>
      </c>
      <c r="E30" s="48" t="str">
        <v>-</v>
      </c>
      <c r="F30" s="43" t="str">
        <v>Er det etablert et alternativ for lagring av dokumenter utenfor kommunens infrastruktur for bruk i krisetilfeller?</v>
      </c>
      <c r="G30" s="41" t="s">
        <v>42</v>
      </c>
      <c r="H30" s="25" t="e" cm="1">
        <f t="array" ref="H30">_xlfn.IFS(G30="Nei", 2, F30="Under arbeid", 1, G30="Delvis", 1, OR(G30="Ja", G30="Ikke relevant"), 0)</f>
        <v>#N/A</v>
      </c>
    </row>
    <row r="31" spans="1:12" ht="36.75" customHeight="1" x14ac:dyDescent="0.45">
      <c r="A31" s="93"/>
      <c r="B31" s="192"/>
      <c r="C31" s="24"/>
      <c r="D31" s="178" t="str" cm="1">
        <f t="array" ref="D31:F31">T_8_1_5</f>
        <v>8.1.5</v>
      </c>
      <c r="E31" s="48" t="str">
        <v>-</v>
      </c>
      <c r="F31" s="43" t="str">
        <v>Er det planlagt for et alternativ til digitale identiteter som kan brukes i tilfeller hvor brukernes digitale identiteter ikke er tilgjengelige?</v>
      </c>
      <c r="G31" s="41" t="s">
        <v>42</v>
      </c>
      <c r="H31" s="25" t="e" cm="1">
        <f t="array" ref="H31">_xlfn.IFS(G31="Nei", 2, F31="Under arbeid", 1, G31="Delvis", 1, OR(G31="Ja", G31="Ikke relevant"), 0)</f>
        <v>#N/A</v>
      </c>
    </row>
    <row r="32" spans="1:12" ht="36.75" customHeight="1" x14ac:dyDescent="0.45">
      <c r="A32" s="93"/>
      <c r="B32" s="192"/>
      <c r="C32" s="24"/>
      <c r="D32" s="178" t="str" cm="1">
        <f t="array" ref="D32:F32">T_7_1_1</f>
        <v>7.1.1</v>
      </c>
      <c r="E32" s="48" t="str">
        <v>2.2.7</v>
      </c>
      <c r="F32" s="43" t="str">
        <v>Er det laget en plan for katastrofehåndtering som omfatter tjenestenektangrep, og som beskriver tiltak for å opprettholde driftsmuligheter og handlingsalternativer ved et slikt angrep?</v>
      </c>
      <c r="G32" s="41" t="s">
        <v>42</v>
      </c>
      <c r="H32" s="25" t="e" cm="1">
        <f t="array" ref="H32">_xlfn.IFS(G32="Nei", 2, F32="Under arbeid", 1, G32="Delvis", 1, OR(G32="Ja", G32="Ikke relevant"), 0)</f>
        <v>#N/A</v>
      </c>
    </row>
    <row r="33" spans="1:13" ht="72" customHeight="1" x14ac:dyDescent="0.45">
      <c r="A33" s="93"/>
      <c r="B33" s="192"/>
      <c r="C33" s="24"/>
      <c r="D33" s="45" t="str" cm="1">
        <f t="array" ref="D33:F33">T_16_1_6</f>
        <v>16.1.6</v>
      </c>
      <c r="E33" s="44" t="str">
        <v>-</v>
      </c>
      <c r="F33" s="43" t="str">
        <v>Har kommunen tekniske tegninger av sin egen IT-arkitektur? En slik dokumentasjon bør inneholde minst en oversikt over alle komponenter, kommunikasjonslenker mellom dem, om kommunikasjon er kryptert eller ikke, nivå på kryptering (med porter og IP adresser), ansvar og lokasjon på komponenter og en forklaring på hvordan tegningene skal tolkes.</v>
      </c>
      <c r="G33" s="41" t="s">
        <v>42</v>
      </c>
      <c r="H33" s="25" t="e" cm="1">
        <f t="array" ref="H33">_xlfn.IFS(G33="Nei", 2, F33="Under arbeid", 1, G33="Delvis", 1, OR(G33="Ja", G33="Ikke relevant"), 0)</f>
        <v>#N/A</v>
      </c>
    </row>
    <row r="34" spans="1:13" ht="58.5" customHeight="1" x14ac:dyDescent="0.45">
      <c r="A34" s="93"/>
      <c r="B34" s="192"/>
      <c r="C34" s="24"/>
      <c r="D34" s="45" t="str" cm="1">
        <f t="array" ref="D34:F34">T_11_1_1</f>
        <v>11.1.1</v>
      </c>
      <c r="E34" s="44" t="str">
        <v>2.7.1</v>
      </c>
      <c r="F34" s="43" t="str">
        <v>Er det en dokumentert prosess for bruk av kryptografiske kontroller og håndtering av kryptografiske nøkler? Dette inkluderer nøkkelgenerering, lagring, utveksling, sikkerhetskopiering og kontrollert destruksjon av slike nøkler og sertifikater.</v>
      </c>
      <c r="G34" s="41" t="s">
        <v>42</v>
      </c>
      <c r="H34" s="25" t="e" cm="1">
        <f t="array" ref="H34">_xlfn.IFS(G34="Nei", 2, F34="Under arbeid", 1, G34="Delvis", 1, OR(G34="Ja", G34="Ikke relevant"), 0)</f>
        <v>#N/A</v>
      </c>
    </row>
    <row r="35" spans="1:13" ht="57.75" customHeight="1" x14ac:dyDescent="0.45">
      <c r="A35" s="93"/>
      <c r="B35" s="192"/>
      <c r="C35" s="24"/>
      <c r="D35" s="45" t="str" cm="1">
        <f t="array" ref="D35:F35">T_11_1_2</f>
        <v>11.1.2</v>
      </c>
      <c r="E35" s="44" t="str">
        <v>-</v>
      </c>
      <c r="F35" s="43" t="str">
        <v>Er det et system for å passe på krypteringsnøkler og andre hemmeligheter (f.eks passord)? Dette inkluderer automatisering av nøkkelgenerering, beskyttet lagring, sikker utveksling, sikker backup  og sikker destruksjon av slike nøkler og sertifikater.</v>
      </c>
      <c r="G35" s="41" t="s">
        <v>42</v>
      </c>
      <c r="H35" s="25" t="e" cm="1">
        <f t="array" ref="H35">_xlfn.IFS(G35="Nei", 2, F35="Under arbeid", 1, G35="Delvis", 1, OR(G35="Ja", G35="Ikke relevant"), 0)</f>
        <v>#N/A</v>
      </c>
    </row>
    <row r="36" spans="1:13" ht="57.75" customHeight="1" x14ac:dyDescent="0.45">
      <c r="A36" s="93"/>
      <c r="B36" s="192"/>
      <c r="C36" s="24"/>
      <c r="D36" s="45" t="str" cm="1">
        <f t="array" ref="D36:F36">T_11_1_3</f>
        <v>11.1.3</v>
      </c>
      <c r="E36" s="44" t="str">
        <v>-</v>
      </c>
      <c r="F36" s="43" t="str">
        <v xml:space="preserve">Finnes det en oversikt over alle kryptonøkler og hemmeligheter som er i bruk i IT-infrastrukturen og i de forskjellige tjenestene? En slik oversikt eller katalog kalles  på engelsk key (and secrets) inventory. </v>
      </c>
      <c r="G36" s="41" t="s">
        <v>42</v>
      </c>
      <c r="H36" s="25" t="e" cm="1">
        <f t="array" ref="H36">_xlfn.IFS(G36="Nei", 2, F36="Under arbeid", 1, G36="Delvis", 1, OR(G36="Ja", G36="Ikke relevant"), 0)</f>
        <v>#N/A</v>
      </c>
    </row>
    <row r="37" spans="1:13" ht="24" customHeight="1" x14ac:dyDescent="0.45">
      <c r="A37" s="93"/>
      <c r="B37" s="192"/>
      <c r="C37" s="24"/>
      <c r="D37" s="47" t="s">
        <v>154</v>
      </c>
      <c r="E37" s="44"/>
      <c r="F37" s="56" t="s">
        <v>155</v>
      </c>
      <c r="G37" s="39"/>
    </row>
    <row r="38" spans="1:13" ht="24" customHeight="1" x14ac:dyDescent="0.45">
      <c r="A38" s="93"/>
      <c r="B38" s="36"/>
      <c r="C38" s="24"/>
      <c r="D38" s="47"/>
      <c r="E38" s="44"/>
      <c r="F38" s="54"/>
      <c r="G38" s="39"/>
    </row>
    <row r="39" spans="1:13" ht="26.25" customHeight="1" x14ac:dyDescent="0.45">
      <c r="A39" s="92">
        <v>2</v>
      </c>
      <c r="B39" s="34" t="s">
        <v>55</v>
      </c>
      <c r="C39" s="64"/>
      <c r="D39" s="126" t="s">
        <v>148</v>
      </c>
      <c r="E39" s="127" t="s">
        <v>149</v>
      </c>
      <c r="F39" s="66"/>
      <c r="G39" s="65"/>
      <c r="M39" s="7"/>
    </row>
    <row r="40" spans="1:13" x14ac:dyDescent="0.45">
      <c r="A40" s="93"/>
      <c r="C40" s="24"/>
      <c r="F40" s="43"/>
      <c r="G40" s="39"/>
    </row>
    <row r="41" spans="1:13" x14ac:dyDescent="0.45">
      <c r="A41" s="93">
        <v>2.1</v>
      </c>
      <c r="B41" s="111" t="s">
        <v>160</v>
      </c>
      <c r="C41" s="24"/>
      <c r="D41" s="39"/>
      <c r="E41" s="44"/>
      <c r="F41" s="43"/>
      <c r="G41" s="40" t="s">
        <v>151</v>
      </c>
      <c r="H41" s="51"/>
      <c r="I41" s="28" t="s">
        <v>152</v>
      </c>
      <c r="J41" s="52">
        <v>20</v>
      </c>
      <c r="K41" s="52" t="e">
        <f>SUM(H42:H51)</f>
        <v>#N/A</v>
      </c>
      <c r="L41" s="42" t="e">
        <f>K41/J41</f>
        <v>#N/A</v>
      </c>
    </row>
    <row r="42" spans="1:13" ht="69.75" customHeight="1" x14ac:dyDescent="0.45">
      <c r="A42" s="93"/>
      <c r="B42" s="193" t="s">
        <v>161</v>
      </c>
      <c r="C42" s="24"/>
      <c r="D42" s="177" t="str" cm="1">
        <f t="array" ref="D42:F42">T_9_2_1</f>
        <v>9.2.1</v>
      </c>
      <c r="E42" s="68" t="str">
        <v>1.2.3</v>
      </c>
      <c r="F42" s="67" t="str">
        <v>Er det opprettet en oppdatert og helst automatisk oversikt over alle datamaskiner, servere, nettverksutstyr, IoT-enheter og alt annet koblet til kommunens nettverk, f.eks. ved hjelp av en Configuration Management Database (CMDB) løsning?</v>
      </c>
      <c r="G42" s="41" t="s">
        <v>610</v>
      </c>
      <c r="H42" s="25" cm="1">
        <f t="array" ref="H42">_xlfn.IFS(G42="Nei", 2, F42="Under arbeid", 1, G42="Delvis", 1, OR(G42="Ja", G42="Ikke relevant"), 0)</f>
        <v>1</v>
      </c>
      <c r="I42" s="28"/>
      <c r="J42" s="52"/>
      <c r="K42" s="52"/>
      <c r="L42" s="42"/>
    </row>
    <row r="43" spans="1:13" ht="75" customHeight="1" x14ac:dyDescent="0.45">
      <c r="A43" s="93"/>
      <c r="B43" s="193"/>
      <c r="C43" s="24"/>
      <c r="D43" s="45" t="str" cm="1">
        <f t="array" ref="D43:F43">T_16_1_6</f>
        <v>16.1.6</v>
      </c>
      <c r="E43" s="44" t="str">
        <v>-</v>
      </c>
      <c r="F43" s="43" t="str">
        <v>Har kommunen tekniske tegninger av sin egen IT-arkitektur? En slik dokumentasjon bør inneholde minst en oversikt over alle komponenter, kommunikasjonslenker mellom dem, om kommunikasjon er kryptert eller ikke, nivå på kryptering (med porter og IP adresser), ansvar og lokasjon på komponenter og en forklaring på hvordan tegningene skal tolkes.</v>
      </c>
      <c r="G43" s="128" t="str" cm="1">
        <f t="array" ref="G43">VALG_16_1_6</f>
        <v>Velg alternativ:</v>
      </c>
      <c r="H43" s="25" t="e" cm="1">
        <f t="array" ref="H43">_xlfn.IFS(G43="Nei", 2, F43="Under arbeid", 1, G43="Delvis", 1, OR(G43="Ja", G43="Ikke relevant"), 0)</f>
        <v>#N/A</v>
      </c>
      <c r="I43" s="28"/>
      <c r="J43" s="52"/>
      <c r="K43" s="52"/>
      <c r="L43" s="42"/>
    </row>
    <row r="44" spans="1:13" ht="23.25" x14ac:dyDescent="0.45">
      <c r="A44" s="108"/>
      <c r="B44" s="193"/>
      <c r="C44" s="24"/>
      <c r="D44" s="45" t="str" cm="1">
        <f t="array" ref="D44:F44">T_1_3_2</f>
        <v>1.3.2</v>
      </c>
      <c r="E44" s="44" t="str">
        <v>-</v>
      </c>
      <c r="F44" s="43" t="str">
        <v>Er det gjennomført en kritikalitetsvurdering av alle driftsorganisasjonens systemer, og er grad kritikalitet for enkeltsystemer blitt registrert?</v>
      </c>
      <c r="G44" s="41" t="s">
        <v>42</v>
      </c>
      <c r="H44" s="25" t="e" cm="1">
        <f t="array" ref="H44">_xlfn.IFS(G44="Nei", 2, F44="Under arbeid", 1, G44="Delvis", 1, OR(G44="Ja", G44="Ikke relevant"), 0)</f>
        <v>#N/A</v>
      </c>
      <c r="I44" s="28"/>
      <c r="J44" s="52"/>
      <c r="K44" s="52"/>
      <c r="L44" s="42"/>
    </row>
    <row r="45" spans="1:13" ht="33.75" customHeight="1" x14ac:dyDescent="0.45">
      <c r="A45" s="108"/>
      <c r="B45" s="193"/>
      <c r="C45" s="24"/>
      <c r="D45" s="45" t="str" cm="1">
        <f t="array" ref="D45:F45">T_9_2_3</f>
        <v>9.2.3</v>
      </c>
      <c r="E45" s="44" t="str">
        <v>-</v>
      </c>
      <c r="F45" s="43" t="str">
        <v>Er ansvaret for vedlikehold av oversikter over utstyr delegert til en spesifikk person eller et team i driftsorganisasjonen?</v>
      </c>
      <c r="G45" s="41" t="s">
        <v>42</v>
      </c>
      <c r="H45" s="25" t="e" cm="1">
        <f t="array" ref="H45">_xlfn.IFS(G45="Nei", 2, F45="Under arbeid", 1, G45="Delvis", 1, OR(G45="Ja", G45="Ikke relevant"), 0)</f>
        <v>#N/A</v>
      </c>
      <c r="I45" s="28"/>
      <c r="J45" s="52"/>
      <c r="K45" s="52"/>
      <c r="L45" s="42"/>
    </row>
    <row r="46" spans="1:13" ht="31.5" customHeight="1" x14ac:dyDescent="0.45">
      <c r="A46" s="108"/>
      <c r="B46" s="193"/>
      <c r="C46" s="24"/>
      <c r="D46" s="45" t="str" cm="1">
        <f t="array" ref="D46:F46">T_7_1_2</f>
        <v>7.1.2</v>
      </c>
      <c r="E46" s="44" t="str">
        <v>4.1.2</v>
      </c>
      <c r="F46" s="43" t="str">
        <v>Er det kartlagt avhengigheter mellom kritiske funksjoner og tjenester og andre støttesystemer?</v>
      </c>
      <c r="G46" s="41" t="s">
        <v>42</v>
      </c>
      <c r="H46" s="25" t="e" cm="1">
        <f t="array" ref="H46">_xlfn.IFS(G46="Nei", 2, F46="Under arbeid", 1, G46="Delvis", 1, OR(G46="Ja", G46="Ikke relevant"), 0)</f>
        <v>#N/A</v>
      </c>
      <c r="I46" s="28"/>
      <c r="J46" s="52"/>
      <c r="K46" s="52"/>
      <c r="L46" s="42"/>
    </row>
    <row r="47" spans="1:13" ht="43.5" customHeight="1" x14ac:dyDescent="0.45">
      <c r="A47" s="108"/>
      <c r="B47" s="193"/>
      <c r="C47" s="24"/>
      <c r="D47" s="45" t="str" cm="1">
        <f t="array" ref="D47:F47">T_11_1_3</f>
        <v>11.1.3</v>
      </c>
      <c r="E47" s="44" t="str">
        <v>-</v>
      </c>
      <c r="F47" s="43" t="str">
        <v xml:space="preserve">Finnes det en oversikt over alle kryptonøkler og hemmeligheter som er i bruk i IT-infrastrukturen og i de forskjellige tjenestene? En slik oversikt eller katalog kalles  på engelsk key (and secrets) inventory. </v>
      </c>
      <c r="G47" s="41" t="s">
        <v>42</v>
      </c>
      <c r="H47" s="25" t="e" cm="1">
        <f t="array" ref="H47">_xlfn.IFS(G47="Nei", 2, F47="Under arbeid", 1, G47="Delvis", 1, OR(G47="Ja", G47="Ikke relevant"), 0)</f>
        <v>#N/A</v>
      </c>
      <c r="I47" s="28"/>
      <c r="J47" s="52"/>
      <c r="K47" s="52"/>
      <c r="L47" s="42"/>
    </row>
    <row r="48" spans="1:13" ht="36.75" customHeight="1" x14ac:dyDescent="0.45">
      <c r="A48" s="108"/>
      <c r="B48" s="193"/>
      <c r="C48" s="24"/>
      <c r="D48" s="45" t="str" cm="1">
        <f t="array" ref="D48:F48">T_7_1_3</f>
        <v>7.1.3</v>
      </c>
      <c r="E48" s="44" t="str">
        <v>-</v>
      </c>
      <c r="F48" s="43" t="str">
        <v>Er det utredet hva som blir konsekvensene for kommunens tjenester dersom IT funksjoner og tjenester bortfaller eller ikke kan brukes?</v>
      </c>
      <c r="G48" s="41" t="s">
        <v>42</v>
      </c>
      <c r="H48" s="25" t="e" cm="1">
        <f t="array" ref="H48">_xlfn.IFS(G48="Nei", 2, F48="Under arbeid", 1, G48="Delvis", 1, OR(G48="Ja", G48="Ikke relevant"), 0)</f>
        <v>#N/A</v>
      </c>
      <c r="I48" s="28"/>
      <c r="J48" s="52"/>
      <c r="K48" s="52"/>
      <c r="L48" s="42"/>
    </row>
    <row r="49" spans="1:12" ht="36.75" customHeight="1" x14ac:dyDescent="0.45">
      <c r="A49" s="108"/>
      <c r="B49" s="63"/>
      <c r="C49" s="24"/>
      <c r="D49" s="45" t="str" cm="1">
        <f t="array" ref="D49:F49">T_1_3_4</f>
        <v>1.3.4</v>
      </c>
      <c r="E49" s="44" t="str">
        <v>1.1.3</v>
      </c>
      <c r="F49" s="43" t="str">
        <v>Er det en standardisert metode for/prosess for risikohåndtering og rapportering? Prosessen bør dekke systematisk identifisering, vurdering, håndtering og rapportering</v>
      </c>
      <c r="G49" s="41" t="s">
        <v>42</v>
      </c>
      <c r="H49" s="25" t="e" cm="1">
        <f t="array" ref="H49">_xlfn.IFS(G49="Nei", 2, F49="Under arbeid", 1, G49="Delvis", 1, OR(G49="Ja", G49="Ikke relevant"), 0)</f>
        <v>#N/A</v>
      </c>
      <c r="I49" s="28"/>
      <c r="J49" s="52"/>
      <c r="K49" s="52"/>
      <c r="L49" s="42"/>
    </row>
    <row r="50" spans="1:12" ht="36.75" customHeight="1" x14ac:dyDescent="0.45">
      <c r="A50" s="108"/>
      <c r="B50" s="63"/>
      <c r="C50" s="24"/>
      <c r="D50" s="45" t="str" cm="1">
        <f t="array" ref="D50:F50">T_1_3_3</f>
        <v>1.3.3</v>
      </c>
      <c r="E50" s="44" t="str">
        <v>3.1.1</v>
      </c>
      <c r="F50" s="43" t="str">
        <v>Er det vurdert om det finnes konkrete interne eller eksterne trusler som kan skade driftsorganisasjonens funksjonsevne?</v>
      </c>
      <c r="G50" s="41" t="s">
        <v>42</v>
      </c>
      <c r="H50" s="25" t="e" cm="1">
        <f t="array" ref="H50">_xlfn.IFS(G50="Nei", 2, F50="Under arbeid", 1, G50="Delvis", 1, OR(G50="Ja", G50="Ikke relevant"), 0)</f>
        <v>#N/A</v>
      </c>
      <c r="I50" s="28"/>
      <c r="J50" s="52"/>
      <c r="K50" s="52"/>
      <c r="L50" s="42"/>
    </row>
    <row r="51" spans="1:12" ht="36.75" customHeight="1" x14ac:dyDescent="0.45">
      <c r="A51" s="108"/>
      <c r="B51" s="63"/>
      <c r="C51" s="24"/>
      <c r="D51" s="45" t="str" cm="1">
        <f t="array" ref="D51:F51">T_5_1_1</f>
        <v>5.1.1</v>
      </c>
      <c r="E51" s="44" t="str">
        <v>3.1.1</v>
      </c>
      <c r="F51" s="43" t="str">
        <v>Er det gjort risiko- og sårbarhetsvurdering (ROS) for alle tjenester og systemer som er i produksjon?</v>
      </c>
      <c r="G51" s="41" t="s">
        <v>42</v>
      </c>
      <c r="H51" s="25" t="e" cm="1">
        <f t="array" ref="H51">_xlfn.IFS(G51="Nei", 2, F51="Under arbeid", 1, G51="Delvis", 1, OR(G51="Ja", G51="Ikke relevant"), 0)</f>
        <v>#N/A</v>
      </c>
      <c r="I51" s="28"/>
      <c r="J51" s="52"/>
      <c r="K51" s="52"/>
      <c r="L51" s="42"/>
    </row>
    <row r="52" spans="1:12" ht="30.75" customHeight="1" x14ac:dyDescent="0.45">
      <c r="A52" s="108"/>
      <c r="B52" s="35"/>
      <c r="C52" s="24"/>
      <c r="D52" s="39" t="s">
        <v>154</v>
      </c>
      <c r="E52" s="44"/>
      <c r="F52" s="56" t="s">
        <v>155</v>
      </c>
      <c r="G52" s="40"/>
      <c r="H52" s="51"/>
      <c r="I52" s="28"/>
      <c r="J52" s="52"/>
      <c r="K52" s="52"/>
      <c r="L52" s="42"/>
    </row>
    <row r="53" spans="1:12" ht="20.25" customHeight="1" x14ac:dyDescent="0.45">
      <c r="A53" s="108"/>
      <c r="B53" s="35"/>
      <c r="C53" s="24"/>
      <c r="D53" s="39"/>
      <c r="E53" s="44"/>
      <c r="F53" s="54"/>
      <c r="G53" s="40"/>
      <c r="H53" s="51"/>
      <c r="I53" s="28"/>
      <c r="J53" s="52"/>
      <c r="K53" s="52"/>
      <c r="L53" s="42"/>
    </row>
    <row r="54" spans="1:12" ht="24.75" customHeight="1" x14ac:dyDescent="0.45">
      <c r="A54" s="108">
        <v>2.2000000000000002</v>
      </c>
      <c r="B54" s="112" t="s">
        <v>162</v>
      </c>
      <c r="C54" s="24"/>
      <c r="G54" s="40" t="s">
        <v>151</v>
      </c>
      <c r="H54" s="51"/>
      <c r="I54" s="28" t="s">
        <v>152</v>
      </c>
      <c r="J54" s="52">
        <v>10</v>
      </c>
      <c r="K54" s="52" t="e">
        <f>SUM(H55:H60)</f>
        <v>#N/A</v>
      </c>
      <c r="L54" s="42" t="e">
        <f>K54/J54</f>
        <v>#N/A</v>
      </c>
    </row>
    <row r="55" spans="1:12" ht="33.75" customHeight="1" x14ac:dyDescent="0.45">
      <c r="A55" s="109"/>
      <c r="B55" s="192" t="s">
        <v>163</v>
      </c>
      <c r="C55" s="24"/>
      <c r="D55" s="39" t="str" cm="1">
        <f t="array" ref="D55:F55">T_3_2_1</f>
        <v>3.2.1</v>
      </c>
      <c r="E55" s="44" t="str">
        <v>2.1.4</v>
      </c>
      <c r="F55" s="43" t="str">
        <v>Er det dokumentert komplette oversikter over leveransekjeder og avhengigheter mellom programvare, maskinvare og komponenter som inngår i alle leveranser?</v>
      </c>
      <c r="G55" s="41" t="s">
        <v>42</v>
      </c>
      <c r="H55" s="25" t="e" cm="1">
        <f t="array" ref="H55">_xlfn.IFS(G55="Nei", 2, F55="Under arbeid", 1, G55="Delvis", 1, OR(G55="Ja", G55="Ikke relevant"), 0)</f>
        <v>#N/A</v>
      </c>
      <c r="I55" s="24"/>
      <c r="J55" s="24"/>
      <c r="K55" s="24"/>
    </row>
    <row r="56" spans="1:12" ht="41.25" customHeight="1" x14ac:dyDescent="0.45">
      <c r="A56" s="109"/>
      <c r="B56" s="192"/>
      <c r="C56" s="24"/>
      <c r="D56" s="39" t="str" cm="1">
        <f t="array" ref="D56:F56">T_13_11_4</f>
        <v>13.11.4</v>
      </c>
      <c r="E56" s="44" t="str">
        <v>2.1.4</v>
      </c>
      <c r="F56" s="43" t="str">
        <v>Blir det undersøkt for kjente angrep på programvare levert fra tredjeparter, spesielt de som brukes for fjernstyring og drift?</v>
      </c>
      <c r="G56" s="41" t="s">
        <v>42</v>
      </c>
      <c r="H56" s="25" t="e" cm="1">
        <f t="array" ref="H56">_xlfn.IFS(G56="Nei", 2, F56="Under arbeid", 1, G56="Delvis", 1, OR(G56="Ja", G56="Ikke relevant"), 0)</f>
        <v>#N/A</v>
      </c>
      <c r="I56" s="24"/>
      <c r="J56" s="24"/>
      <c r="K56" s="24"/>
    </row>
    <row r="57" spans="1:12" ht="41.25" customHeight="1" x14ac:dyDescent="0.45">
      <c r="A57" s="109"/>
      <c r="B57" s="192"/>
      <c r="C57" s="24"/>
      <c r="D57" s="39" t="str" cm="1">
        <f t="array" ref="D57:F57">T_16_1_3</f>
        <v>16.1.3</v>
      </c>
      <c r="E57" s="44" t="str">
        <v xml:space="preserve"> 2.2</v>
      </c>
      <c r="F57" s="43" t="str">
        <v>Når det gjøres en anskaffelse, kreves det alltid livsløpsbeskrivelser av systemer, inkludert dokumentasjon av oppsett, produksjonssetting, oppdatering av programvare og eventuell utfasing?</v>
      </c>
      <c r="G57" s="41" t="s">
        <v>42</v>
      </c>
      <c r="H57" s="25" t="e" cm="1">
        <f t="array" ref="H57">_xlfn.IFS(G57="Nei", 2, F57="Under arbeid", 1, G57="Delvis", 1, OR(G57="Ja", G57="Ikke relevant"), 0)</f>
        <v>#N/A</v>
      </c>
      <c r="I57" s="24"/>
      <c r="J57" s="24"/>
      <c r="K57" s="24"/>
    </row>
    <row r="58" spans="1:12" ht="64.5" customHeight="1" x14ac:dyDescent="0.45">
      <c r="A58" s="109"/>
      <c r="B58" s="192"/>
      <c r="C58" s="24"/>
      <c r="D58" s="39" t="str" cm="1">
        <f t="array" ref="D58:F58">T_16_1_5</f>
        <v>16.1.5</v>
      </c>
      <c r="E58" s="44" t="str">
        <v>-</v>
      </c>
      <c r="F58" s="43" t="str">
        <v>Stiller du krav til leverandører om at de skal tilby dokumentasjon på teknisk arkitektur? En slik dokumentasjon bør inneholde minst en oversikt over alle komponenter i løsningen, kommunikasjonslenker mellom dem, nivå på kryptering, ansvar, lokasjon og en forklaring på hvordan tegningene skal tolkes.</v>
      </c>
      <c r="G58" s="41" t="s">
        <v>42</v>
      </c>
      <c r="H58" s="25" t="e" cm="1">
        <f t="array" ref="H58">_xlfn.IFS(G58="Nei", 2, F58="Under arbeid", 1, G58="Delvis", 1, OR(G58="Ja", G58="Ikke relevant"), 0)</f>
        <v>#N/A</v>
      </c>
      <c r="I58" s="24"/>
      <c r="J58" s="24"/>
      <c r="K58" s="24"/>
    </row>
    <row r="59" spans="1:12" ht="36" customHeight="1" x14ac:dyDescent="0.45">
      <c r="A59" s="109"/>
      <c r="B59" s="192"/>
      <c r="C59" s="24"/>
      <c r="D59" s="39" t="str" cm="1">
        <f t="array" ref="D59:F59">T_10_1_4</f>
        <v>10.1.4</v>
      </c>
      <c r="E59" s="44" t="str">
        <v>-</v>
      </c>
      <c r="F59" s="43" t="str">
        <v>Er det en prosedyre for sikring av hvilke rettigheter tjenester får når driftsorganisasjonen setter et nytt system i produksjon?</v>
      </c>
      <c r="G59" s="41" t="s">
        <v>42</v>
      </c>
      <c r="H59" s="25" t="e" cm="1">
        <f t="array" ref="H59">_xlfn.IFS(G59="Nei", 2, F59="Under arbeid", 1, G59="Delvis", 1, OR(G59="Ja", G59="Ikke relevant"), 0)</f>
        <v>#N/A</v>
      </c>
      <c r="I59" s="24"/>
      <c r="J59" s="24"/>
      <c r="K59" s="24"/>
    </row>
    <row r="60" spans="1:12" ht="24.75" customHeight="1" x14ac:dyDescent="0.45">
      <c r="A60" s="109"/>
      <c r="B60" s="50"/>
      <c r="C60" s="24"/>
      <c r="D60" s="39" t="s">
        <v>154</v>
      </c>
      <c r="E60" s="44"/>
      <c r="F60" s="56" t="s">
        <v>155</v>
      </c>
      <c r="G60" s="39"/>
      <c r="H60" s="25"/>
      <c r="I60" s="24"/>
      <c r="J60" s="24"/>
      <c r="K60" s="24"/>
    </row>
    <row r="61" spans="1:12" ht="24.75" customHeight="1" x14ac:dyDescent="0.45">
      <c r="A61" s="109"/>
      <c r="B61" s="50"/>
      <c r="C61" s="24"/>
      <c r="D61" s="39"/>
      <c r="E61" s="44"/>
      <c r="F61" s="54"/>
      <c r="G61" s="39"/>
      <c r="H61" s="25"/>
      <c r="I61" s="24"/>
      <c r="J61" s="24"/>
      <c r="K61" s="24"/>
    </row>
    <row r="62" spans="1:12" ht="24.75" customHeight="1" x14ac:dyDescent="0.45">
      <c r="A62" s="93">
        <v>2.2999999999999998</v>
      </c>
      <c r="B62" s="27" t="s">
        <v>164</v>
      </c>
      <c r="C62" s="24"/>
      <c r="D62" s="39"/>
      <c r="E62" s="44"/>
      <c r="F62" s="43"/>
      <c r="G62" s="40" t="s">
        <v>151</v>
      </c>
      <c r="H62" s="51"/>
      <c r="I62" s="28" t="s">
        <v>152</v>
      </c>
      <c r="J62" s="52">
        <v>6</v>
      </c>
      <c r="K62" s="52" t="e">
        <f>SUM(H63:H67)</f>
        <v>#N/A</v>
      </c>
      <c r="L62" s="42" t="e">
        <f>K62/J62</f>
        <v>#N/A</v>
      </c>
    </row>
    <row r="63" spans="1:12" ht="36.75" customHeight="1" x14ac:dyDescent="0.45">
      <c r="A63" s="93"/>
      <c r="B63" s="192" t="s">
        <v>165</v>
      </c>
      <c r="C63" s="24"/>
      <c r="D63" s="39" t="str" cm="1">
        <f t="array" ref="D63:F63">T_4_1_1</f>
        <v>4.1.1</v>
      </c>
      <c r="E63" s="44" t="str">
        <v>2.1.5</v>
      </c>
      <c r="F63" s="43" t="str">
        <v>Når det inngås en avtale med en ny leverandør: Undersøker driftsorganisasjonen hvordan leverandører praktiserer sikker utvikling?</v>
      </c>
      <c r="G63" s="41" t="s">
        <v>42</v>
      </c>
      <c r="H63" s="25" t="e" cm="1">
        <f t="array" ref="H63">_xlfn.IFS(G63="Nei", 2, F63="Under arbeid", 1, G63="Delvis", 1, OR(G63="Ja", G63="Ikke relevant"), 0)</f>
        <v>#N/A</v>
      </c>
      <c r="I63" s="24"/>
      <c r="J63" s="24"/>
      <c r="K63" s="24"/>
    </row>
    <row r="64" spans="1:12" ht="41.25" customHeight="1" x14ac:dyDescent="0.45">
      <c r="A64" s="93"/>
      <c r="B64" s="192"/>
      <c r="C64" s="24"/>
      <c r="D64" s="39" t="str" cm="1">
        <f t="array" ref="D64:F64">T_4_1_2</f>
        <v>4.1.2</v>
      </c>
      <c r="E64" s="44" t="str">
        <v>1.1.5</v>
      </c>
      <c r="F64" s="43" t="str">
        <v>Finnes det en oversikt over alle leverandører som inkluderer kontaktinformasjon og informasjon om hvordan varsling ved eventuelle sikkerhetsrisikoer skjer?</v>
      </c>
      <c r="G64" s="41" t="s">
        <v>42</v>
      </c>
      <c r="H64" s="25" t="e" cm="1">
        <f t="array" ref="H64">_xlfn.IFS(G64="Nei", 2, F64="Under arbeid", 1, G64="Delvis", 1, OR(G64="Ja", G64="Ikke relevant"), 0)</f>
        <v>#N/A</v>
      </c>
      <c r="I64" s="24"/>
      <c r="J64" s="24"/>
      <c r="K64" s="24"/>
    </row>
    <row r="65" spans="1:13" ht="57.75" customHeight="1" x14ac:dyDescent="0.45">
      <c r="A65" s="93"/>
      <c r="B65" s="192"/>
      <c r="C65" s="24"/>
      <c r="D65" s="39" t="str" cm="1">
        <f t="array" ref="D65:F65">T_4_1_3</f>
        <v>4.1.3</v>
      </c>
      <c r="E65" s="44" t="str">
        <v>2.1.10</v>
      </c>
      <c r="F65" s="43" t="str">
        <v>Når en ekstern leverandør drifter tjenesten selv, f.eks. i form av en skytjeneste, er det viktig å ha kontroll på hvordan hendelsesovervåkning utføres og hvordan varsel ved en hendelse blir sendt til kommunen. Har driftsorganisasjonen en oversikt over dette?</v>
      </c>
      <c r="G65" s="41" t="s">
        <v>42</v>
      </c>
      <c r="H65" s="25" t="e" cm="1">
        <f t="array" ref="H65">_xlfn.IFS(G65="Nei", 2, F65="Under arbeid", 1, G65="Delvis", 1, OR(G65="Ja", G65="Ikke relevant"), 0)</f>
        <v>#N/A</v>
      </c>
      <c r="I65" s="24"/>
      <c r="J65" s="24"/>
      <c r="K65" s="24"/>
    </row>
    <row r="66" spans="1:13" ht="24.75" customHeight="1" x14ac:dyDescent="0.45">
      <c r="A66" s="93"/>
      <c r="B66" s="192"/>
      <c r="C66" s="24"/>
      <c r="D66" s="47" t="s">
        <v>154</v>
      </c>
      <c r="E66" s="44"/>
      <c r="F66" s="56" t="s">
        <v>155</v>
      </c>
      <c r="G66" s="39"/>
      <c r="H66" s="25"/>
      <c r="I66" s="24"/>
      <c r="J66" s="24"/>
      <c r="K66" s="24"/>
    </row>
    <row r="67" spans="1:13" x14ac:dyDescent="0.45">
      <c r="A67" s="93"/>
      <c r="B67" s="24"/>
      <c r="C67" s="24"/>
      <c r="F67" s="43"/>
      <c r="G67" s="39"/>
    </row>
    <row r="68" spans="1:13" ht="26.25" customHeight="1" x14ac:dyDescent="0.45">
      <c r="A68" s="92">
        <v>3</v>
      </c>
      <c r="B68" s="34" t="s">
        <v>166</v>
      </c>
      <c r="C68" s="64"/>
      <c r="D68" s="126" t="s">
        <v>148</v>
      </c>
      <c r="E68" s="127" t="s">
        <v>149</v>
      </c>
      <c r="F68" s="66"/>
      <c r="G68" s="65"/>
      <c r="H68" s="25"/>
      <c r="I68" s="25"/>
      <c r="J68" s="25"/>
      <c r="K68" s="25"/>
      <c r="L68" s="11"/>
      <c r="M68" s="7"/>
    </row>
    <row r="69" spans="1:13" ht="21" customHeight="1" x14ac:dyDescent="0.45">
      <c r="A69" s="93">
        <v>3.1</v>
      </c>
      <c r="B69" s="27" t="s">
        <v>167</v>
      </c>
      <c r="C69" s="24"/>
      <c r="D69" s="39"/>
      <c r="E69" s="44"/>
      <c r="F69" s="54"/>
      <c r="G69" s="40" t="s">
        <v>151</v>
      </c>
      <c r="H69" s="51"/>
      <c r="I69" s="28" t="s">
        <v>152</v>
      </c>
      <c r="J69" s="52">
        <v>8</v>
      </c>
      <c r="K69" s="52" t="e">
        <f>SUM(H70:H74)</f>
        <v>#N/A</v>
      </c>
      <c r="L69" s="42" t="e">
        <f>K69/J69</f>
        <v>#N/A</v>
      </c>
    </row>
    <row r="70" spans="1:13" ht="59.25" customHeight="1" x14ac:dyDescent="0.45">
      <c r="A70" s="93"/>
      <c r="B70" s="192" t="s">
        <v>168</v>
      </c>
      <c r="C70" s="24"/>
      <c r="D70" s="45" t="str" cm="1">
        <f t="array" ref="D70:F70">T_16_1_6</f>
        <v>16.1.6</v>
      </c>
      <c r="E70" s="44" t="str">
        <v>-</v>
      </c>
      <c r="F70" s="43" t="str">
        <v>Har kommunen tekniske tegninger av sin egen IT-arkitektur? En slik dokumentasjon bør inneholde minst en oversikt over alle komponenter, kommunikasjonslenker mellom dem, om kommunikasjon er kryptert eller ikke, nivå på kryptering (med porter og IP adresser), ansvar og lokasjon på komponenter og en forklaring på hvordan tegningene skal tolkes.</v>
      </c>
      <c r="G70" s="128" t="str" cm="1">
        <f t="array" ref="G70">VALG_16_1_6</f>
        <v>Velg alternativ:</v>
      </c>
      <c r="H70" s="25" t="e" cm="1">
        <f t="array" ref="H70">_xlfn.IFS(G70="Nei", 2, F70="Under arbeid", 1, G70="Delvis", 1, OR(G70="Ja", G70="Ikke relevant"), 0)</f>
        <v>#N/A</v>
      </c>
      <c r="I70" s="25"/>
      <c r="J70" s="25"/>
      <c r="K70" s="25"/>
      <c r="L70" s="11"/>
      <c r="M70" s="6"/>
    </row>
    <row r="71" spans="1:13" ht="71.25" customHeight="1" x14ac:dyDescent="0.45">
      <c r="A71" s="93"/>
      <c r="B71" s="192"/>
      <c r="C71" s="24"/>
      <c r="D71" s="45" t="str" cm="1">
        <f t="array" ref="D71:F71">T_13_11_1</f>
        <v>13.11.1</v>
      </c>
      <c r="E71" s="44" t="str">
        <v>3.4</v>
      </c>
      <c r="F71" s="54" t="str">
        <v>Utføres det regelmessig interne sårbarhets- og inntrengningstester for å verifisere at systemene er oppdaterte og sikrede? (Merk at dette er tester av det interne nettverket til driftsorganisasjonen, ikke fra Internett)</v>
      </c>
      <c r="G71" s="41" t="s">
        <v>42</v>
      </c>
      <c r="H71" s="25" t="e" cm="1">
        <f t="array" ref="H71">_xlfn.IFS(G71="Nei", 2, F71="Under arbeid", 1, G71="Delvis", 1, OR(G71="Ja", G71="Ikke relevant"), 0)</f>
        <v>#N/A</v>
      </c>
      <c r="I71" s="25"/>
      <c r="J71" s="25"/>
      <c r="K71" s="25"/>
      <c r="L71" s="11"/>
      <c r="M71" s="7"/>
    </row>
    <row r="72" spans="1:13" ht="45" customHeight="1" x14ac:dyDescent="0.45">
      <c r="A72" s="93"/>
      <c r="B72" s="192"/>
      <c r="C72" s="24"/>
      <c r="D72" s="45" t="str" cm="1">
        <f t="array" ref="D72:F72">T_13_11_3</f>
        <v>13.11.3</v>
      </c>
      <c r="E72" s="44" t="str">
        <v xml:space="preserve"> 3.4</v>
      </c>
      <c r="F72" s="54" t="str">
        <v>Blir nettverksinfrastrukturen jevnlig skannet fra Internett for å oppdage potensielle sikkerhetshull og uønskede åpninger?</v>
      </c>
      <c r="G72" s="41" t="s">
        <v>42</v>
      </c>
      <c r="H72" s="25" t="e" cm="1">
        <f t="array" ref="H72">_xlfn.IFS(G72="Nei", 2, F72="Under arbeid", 1, G72="Delvis", 1, OR(G72="Ja", G72="Ikke relevant"), 0)</f>
        <v>#N/A</v>
      </c>
      <c r="I72" s="25"/>
      <c r="J72" s="25"/>
      <c r="K72" s="25"/>
      <c r="L72" s="11"/>
      <c r="M72" s="7"/>
    </row>
    <row r="73" spans="1:13" ht="39.75" customHeight="1" x14ac:dyDescent="0.45">
      <c r="A73" s="93"/>
      <c r="B73" s="192"/>
      <c r="C73" s="24"/>
      <c r="D73" s="45" t="str" cm="1">
        <f t="array" ref="D73:F73">T_13_1_1</f>
        <v>13.1.1</v>
      </c>
      <c r="E73" s="44" t="str">
        <v>4.1.1</v>
      </c>
      <c r="F73" s="54" t="str">
        <v>Er det laget en plan for å lukke feil som blir oppdaget i sikkerhetsanalyser og sårbarhetstester?</v>
      </c>
      <c r="G73" s="41" t="s">
        <v>42</v>
      </c>
      <c r="H73" s="25" t="e" cm="1">
        <f t="array" ref="H73">_xlfn.IFS(G73="Nei", 2, F73="Under arbeid", 1, G73="Delvis", 1, OR(G73="Ja", G73="Ikke relevant"), 0)</f>
        <v>#N/A</v>
      </c>
      <c r="I73" s="25"/>
      <c r="J73" s="25"/>
      <c r="K73" s="25"/>
      <c r="L73" s="11"/>
      <c r="M73" s="7"/>
    </row>
    <row r="74" spans="1:13" ht="29.25" customHeight="1" x14ac:dyDescent="0.45">
      <c r="A74" s="93"/>
      <c r="B74" s="192"/>
      <c r="C74" s="24"/>
      <c r="D74" s="39" t="s">
        <v>154</v>
      </c>
      <c r="E74" s="44"/>
      <c r="F74" s="56" t="s">
        <v>155</v>
      </c>
      <c r="G74" s="39"/>
      <c r="H74" s="25"/>
      <c r="I74" s="25"/>
      <c r="J74" s="25"/>
      <c r="K74" s="25"/>
      <c r="L74" s="11"/>
      <c r="M74" s="7"/>
    </row>
    <row r="75" spans="1:13" ht="15" customHeight="1" x14ac:dyDescent="0.45">
      <c r="A75" s="93"/>
      <c r="B75" s="36"/>
      <c r="C75" s="24"/>
      <c r="D75" s="39"/>
      <c r="E75" s="44"/>
      <c r="F75" s="54"/>
      <c r="G75" s="39"/>
      <c r="H75" s="25"/>
      <c r="I75" s="25"/>
      <c r="J75" s="25"/>
      <c r="K75" s="25"/>
      <c r="L75" s="11"/>
      <c r="M75" s="7"/>
    </row>
    <row r="76" spans="1:13" ht="28.5" customHeight="1" x14ac:dyDescent="0.45">
      <c r="A76" s="93">
        <v>3.2</v>
      </c>
      <c r="B76" s="111" t="s">
        <v>169</v>
      </c>
      <c r="C76" s="24"/>
      <c r="D76" s="39"/>
      <c r="E76" s="44"/>
      <c r="F76" s="43"/>
      <c r="G76" s="40" t="s">
        <v>151</v>
      </c>
      <c r="H76" s="51"/>
      <c r="I76" s="28" t="s">
        <v>152</v>
      </c>
      <c r="J76" s="52">
        <v>8</v>
      </c>
      <c r="K76" s="52" t="e">
        <f>SUM(H77:H81)</f>
        <v>#N/A</v>
      </c>
      <c r="L76" s="42" t="e">
        <f>K76/J76</f>
        <v>#N/A</v>
      </c>
    </row>
    <row r="77" spans="1:13" ht="60" customHeight="1" x14ac:dyDescent="0.45">
      <c r="A77" s="93"/>
      <c r="B77" s="192" t="s">
        <v>170</v>
      </c>
      <c r="C77" s="24"/>
      <c r="D77" s="45" t="str" cm="1">
        <f t="array" ref="D77:F77">T_9_2_1</f>
        <v>9.2.1</v>
      </c>
      <c r="E77" s="44" t="str">
        <v>1.2.3</v>
      </c>
      <c r="F77" s="43" t="str">
        <v>Er det opprettet en oppdatert og helst automatisk oversikt over alle datamaskiner, servere, nettverksutstyr, IoT-enheter og alt annet koblet til kommunens nettverk, f.eks. ved hjelp av en Configuration Management Database (CMDB) løsning?</v>
      </c>
      <c r="G77" s="41" t="s">
        <v>42</v>
      </c>
      <c r="H77" s="25" t="e" cm="1">
        <f t="array" ref="H77">_xlfn.IFS(G77="Nei", 2, F77="Under arbeid", 1, G77="Delvis", 1, OR(G77="Ja", G77="Ikke relevant"), 0)</f>
        <v>#N/A</v>
      </c>
      <c r="I77" s="24"/>
      <c r="J77" s="24"/>
      <c r="K77" s="24"/>
    </row>
    <row r="78" spans="1:13" ht="41.25" customHeight="1" x14ac:dyDescent="0.45">
      <c r="A78" s="109"/>
      <c r="B78" s="192"/>
      <c r="C78" s="24"/>
      <c r="D78" s="45" t="str" cm="1">
        <f t="array" ref="D78:F78">T_9_2_4</f>
        <v>9.2.4</v>
      </c>
      <c r="E78" s="44" t="str">
        <v>-</v>
      </c>
      <c r="F78" s="43" t="str">
        <v>Inneholder oversikten over utstyr informasjon om hvilket utstyr og programvare som ikke lenger mottar sikkerhetsoppdateringer fra leverandør?</v>
      </c>
      <c r="G78" s="41" t="s">
        <v>42</v>
      </c>
      <c r="H78" s="25" t="e" cm="1">
        <f t="array" ref="H78">_xlfn.IFS(G78="Nei", 2, F78="Under arbeid", 1, G78="Delvis", 1, OR(G78="Ja", G78="Ikke relevant"), 0)</f>
        <v>#N/A</v>
      </c>
      <c r="I78" s="24"/>
      <c r="J78" s="24"/>
      <c r="K78" s="24"/>
    </row>
    <row r="79" spans="1:13" ht="45.75" customHeight="1" x14ac:dyDescent="0.45">
      <c r="A79" s="109"/>
      <c r="B79" s="192"/>
      <c r="C79" s="24"/>
      <c r="D79" s="45" t="str" cm="1">
        <f t="array" ref="D79:F79">T_9_2_5</f>
        <v>9.2.5</v>
      </c>
      <c r="E79" s="44" t="str">
        <v>2.1.2</v>
      </c>
      <c r="F79" s="43" t="str">
        <v>Blir utstyr og programvare som ikke lenger mottar sikkerhetsoppdateringer vurdert for utskifting, og er dette en del av den kontinuerlige prosess knyttet til oversikten over alt utstyret i kommunen?</v>
      </c>
      <c r="G79" s="41" t="s">
        <v>42</v>
      </c>
      <c r="H79" s="25" t="e" cm="1">
        <f t="array" ref="H79">_xlfn.IFS(G79="Nei", 2, F79="Under arbeid", 1, G79="Delvis", 1, OR(G79="Ja", G79="Ikke relevant"), 0)</f>
        <v>#N/A</v>
      </c>
      <c r="I79" s="24"/>
      <c r="J79" s="24"/>
      <c r="K79" s="24"/>
    </row>
    <row r="80" spans="1:13" ht="53.25" customHeight="1" x14ac:dyDescent="0.45">
      <c r="A80" s="109"/>
      <c r="B80" s="192"/>
      <c r="C80" s="24"/>
      <c r="D80" s="45" t="str" cm="1">
        <f t="array" ref="D80:F80">T_13_5_5</f>
        <v>13.5.5</v>
      </c>
      <c r="E80" s="44" t="str">
        <v>2.5.4</v>
      </c>
      <c r="F80" s="43" t="str">
        <v>Er systemer og programvare som ikke lenger mottar sikkerhetsoppdateringer separert fra kommunens andre systemer? Dette må gjøres slik at en angriper ikke få tilgang til andre systemer ved å utnytte kjente sårbarheter i gammel programvare.</v>
      </c>
      <c r="G80" s="41" t="s">
        <v>42</v>
      </c>
      <c r="H80" s="25" t="e" cm="1">
        <f t="array" ref="H80">_xlfn.IFS(G80="Nei", 2, F80="Under arbeid", 1, G80="Delvis", 1, OR(G80="Ja", G80="Ikke relevant"), 0)</f>
        <v>#N/A</v>
      </c>
      <c r="I80" s="24"/>
      <c r="J80" s="24"/>
      <c r="K80" s="24"/>
    </row>
    <row r="81" spans="1:13" ht="28.5" customHeight="1" x14ac:dyDescent="0.45">
      <c r="A81" s="109"/>
      <c r="B81" s="192"/>
      <c r="C81" s="24"/>
      <c r="D81" s="47" t="s">
        <v>154</v>
      </c>
      <c r="E81" s="44"/>
      <c r="F81" s="56" t="s">
        <v>155</v>
      </c>
      <c r="G81" s="39"/>
      <c r="H81" s="25"/>
      <c r="I81" s="24"/>
      <c r="J81" s="24"/>
      <c r="K81" s="24"/>
    </row>
    <row r="82" spans="1:13" ht="15" customHeight="1" x14ac:dyDescent="0.45">
      <c r="A82" s="93"/>
      <c r="B82" s="36"/>
      <c r="C82" s="24"/>
      <c r="D82" s="39"/>
      <c r="E82" s="44"/>
      <c r="F82" s="54"/>
      <c r="G82" s="39"/>
      <c r="H82" s="51"/>
      <c r="I82" s="28" t="s">
        <v>152</v>
      </c>
      <c r="M82" s="7"/>
    </row>
    <row r="83" spans="1:13" ht="15" customHeight="1" x14ac:dyDescent="0.45">
      <c r="A83" s="108">
        <v>3.3</v>
      </c>
      <c r="B83" s="112" t="s">
        <v>171</v>
      </c>
      <c r="C83" s="24"/>
      <c r="D83" s="39"/>
      <c r="E83" s="44"/>
      <c r="F83" s="43"/>
      <c r="G83" s="40" t="s">
        <v>151</v>
      </c>
      <c r="H83" s="25"/>
      <c r="I83" s="25"/>
      <c r="J83" s="52">
        <v>18</v>
      </c>
      <c r="K83" s="52" t="e">
        <f>SUM(H83:H92)</f>
        <v>#N/A</v>
      </c>
      <c r="L83" s="42" t="e">
        <f>K83/J83</f>
        <v>#N/A</v>
      </c>
    </row>
    <row r="84" spans="1:13" ht="45" customHeight="1" x14ac:dyDescent="0.45">
      <c r="A84" s="108"/>
      <c r="B84" s="192" t="s">
        <v>172</v>
      </c>
      <c r="C84" s="24"/>
      <c r="D84" s="45" t="str" cm="1">
        <f t="array" ref="D84:F84">T_10_2_4</f>
        <v>10.2.4</v>
      </c>
      <c r="E84" s="44" t="str">
        <v>1.3.1</v>
      </c>
      <c r="F84" s="43" t="str">
        <v>Er alle brukere kartlagt, med arbeidssted, tilgangsbehov og spesielle rettigheter? Dette kan gjerne ligge i en katalogtjeneste, slik at informasjon om brukeren følger brukeren.</v>
      </c>
      <c r="G84" s="41" t="s">
        <v>42</v>
      </c>
      <c r="H84" s="25" t="e" cm="1">
        <f t="array" ref="H84">_xlfn.IFS(G84="Nei", 2, F84="Under arbeid", 1, G84="Delvis", 1, OR(G84="Ja", G84="Ikke relevant"), 0)</f>
        <v>#N/A</v>
      </c>
      <c r="I84" s="25"/>
      <c r="J84" s="25"/>
      <c r="K84" s="25"/>
      <c r="L84" s="11"/>
      <c r="M84" s="7"/>
    </row>
    <row r="85" spans="1:13" ht="58.5" customHeight="1" x14ac:dyDescent="0.45">
      <c r="A85" s="108"/>
      <c r="B85" s="192"/>
      <c r="C85" s="24"/>
      <c r="D85" s="45" t="str" cm="1">
        <f t="array" ref="D85:F85">T_10_2_5</f>
        <v>10.2.5</v>
      </c>
      <c r="E85" s="44" t="str">
        <v>1.3.2</v>
      </c>
      <c r="F85" s="43" t="str">
        <v>Er det en oversikt over hvilke grupper brukere som finnes, f.eks brukere som trenger utvidede rettigheter, konsulenter med begrenset tilgang, brukere tilhørende prosesser, o.l? Denne oversikten kan gjerne ligge i katalogtjenesten, slik at det er lett å koble gruppe og tilhørende brukere.</v>
      </c>
      <c r="G85" s="41" t="s">
        <v>42</v>
      </c>
      <c r="H85" s="25" t="e" cm="1">
        <f t="array" ref="H85">_xlfn.IFS(G85="Nei", 2, F85="Under arbeid", 1, G85="Delvis", 1, OR(G85="Ja", G85="Ikke relevant"), 0)</f>
        <v>#N/A</v>
      </c>
      <c r="I85" s="25"/>
      <c r="J85" s="25"/>
      <c r="K85" s="25"/>
      <c r="L85" s="11"/>
      <c r="M85" s="7"/>
    </row>
    <row r="86" spans="1:13" ht="35.25" customHeight="1" x14ac:dyDescent="0.45">
      <c r="A86" s="109"/>
      <c r="B86" s="192"/>
      <c r="C86" s="24"/>
      <c r="D86" s="45" t="str" cm="1">
        <f t="array" ref="D86:F86">T_13_9_1</f>
        <v>13.9.1</v>
      </c>
      <c r="E86" s="44" t="str">
        <v>-</v>
      </c>
      <c r="F86" s="43" t="str">
        <v>Er det loggført hvem som har utført hvilke handlinger og hvor, i alle fagsystemer hvor det er et lovmessig krav om dette?</v>
      </c>
      <c r="G86" s="41" t="s">
        <v>42</v>
      </c>
      <c r="H86" s="25" t="e" cm="1">
        <f t="array" ref="H86">_xlfn.IFS(G86="Nei", 2, F86="Under arbeid", 1, G86="Delvis", 1, OR(G86="Ja", G86="Ikke relevant"), 0)</f>
        <v>#N/A</v>
      </c>
      <c r="I86" s="25"/>
      <c r="J86" s="25"/>
      <c r="K86" s="25"/>
      <c r="L86" s="11"/>
      <c r="M86" s="7"/>
    </row>
    <row r="87" spans="1:13" ht="33" customHeight="1" x14ac:dyDescent="0.45">
      <c r="A87" s="93"/>
      <c r="B87" s="192"/>
      <c r="C87" s="24"/>
      <c r="D87" s="45" t="str" cm="1">
        <f t="array" ref="D87:F87">T_13_9_2</f>
        <v>13.9.2</v>
      </c>
      <c r="E87" s="44" t="str">
        <v>-</v>
      </c>
      <c r="F87" s="43" t="str">
        <v>Blir aktiviteter utført av systemadministratorer mot underliggende systemer og databaser logget?</v>
      </c>
      <c r="G87" s="41" t="s">
        <v>42</v>
      </c>
      <c r="H87" s="25" t="e" cm="1">
        <f t="array" ref="H87">_xlfn.IFS(G87="Nei", 2, F87="Under arbeid", 1, G87="Delvis", 1, OR(G87="Ja", G87="Ikke relevant"), 0)</f>
        <v>#N/A</v>
      </c>
      <c r="I87" s="25"/>
      <c r="J87" s="25"/>
      <c r="K87" s="25"/>
      <c r="L87" s="11"/>
      <c r="M87" s="7"/>
    </row>
    <row r="88" spans="1:13" ht="33" customHeight="1" x14ac:dyDescent="0.45">
      <c r="A88" s="93"/>
      <c r="B88" s="192"/>
      <c r="C88" s="24"/>
      <c r="D88" s="45" t="str" cm="1">
        <f t="array" ref="D88:F88">T_13_9_3</f>
        <v>13.9.3</v>
      </c>
      <c r="E88" s="44" t="str">
        <v>-</v>
      </c>
      <c r="F88" s="43" t="str">
        <v>Logges alle forsøk på autorisert og uautorisert tilgang til tjenester og fagsystemer?</v>
      </c>
      <c r="G88" s="41" t="s">
        <v>42</v>
      </c>
      <c r="H88" s="25" t="e" cm="1">
        <f t="array" ref="H88">_xlfn.IFS(G88="Nei", 2, F88="Under arbeid", 1, G88="Delvis", 1, OR(G88="Ja", G88="Ikke relevant"), 0)</f>
        <v>#N/A</v>
      </c>
      <c r="I88" s="25"/>
      <c r="J88" s="25"/>
      <c r="K88" s="25"/>
      <c r="L88" s="11"/>
      <c r="M88" s="7"/>
    </row>
    <row r="89" spans="1:13" ht="57.75" customHeight="1" x14ac:dyDescent="0.45">
      <c r="A89" s="93"/>
      <c r="B89" s="192"/>
      <c r="C89" s="24"/>
      <c r="D89" s="45" t="str" cm="1">
        <f t="array" ref="D89:F89">T_13_8_2</f>
        <v>13.8.2</v>
      </c>
      <c r="E89" s="44" t="str">
        <v>3.2</v>
      </c>
      <c r="F89" s="43" t="str">
        <v>Er det etablert overvåkning av komponenter og tjenester for å umiddelbart oppdage og følge opp unormale hendelser? Dette kan også gjelde normale aktiviteter på unormalt tidspunkt, som oppslag i sensitive registre seint fredag kveld.</v>
      </c>
      <c r="G89" s="41" t="s">
        <v>42</v>
      </c>
      <c r="H89" s="25" t="e" cm="1">
        <f t="array" ref="H89">_xlfn.IFS(G89="Nei", 2, F89="Under arbeid", 1, G89="Delvis", 1, OR(G89="Ja", G89="Ikke relevant"), 0)</f>
        <v>#N/A</v>
      </c>
      <c r="I89" s="25"/>
      <c r="J89" s="25"/>
      <c r="K89" s="25"/>
      <c r="L89" s="11"/>
      <c r="M89" s="7"/>
    </row>
    <row r="90" spans="1:13" ht="41.25" customHeight="1" x14ac:dyDescent="0.45">
      <c r="A90" s="93"/>
      <c r="B90" s="192"/>
      <c r="C90" s="24"/>
      <c r="D90" s="45" t="str" cm="1">
        <f t="array" ref="D90:F90">T_10_1_2</f>
        <v>10.1.2</v>
      </c>
      <c r="E90" s="44" t="str">
        <v>2.6.1</v>
      </c>
      <c r="F90" s="43" t="str">
        <v>Er tilgangsstyringen nøye administrert, inkludert sletting av brukere som slutter?</v>
      </c>
      <c r="G90" s="41" t="s">
        <v>42</v>
      </c>
      <c r="H90" s="25" t="e" cm="1">
        <f t="array" ref="H90">_xlfn.IFS(G90="Nei", 2, F90="Under arbeid", 1, G90="Delvis", 1, OR(G90="Ja", G90="Ikke relevant"), 0)</f>
        <v>#N/A</v>
      </c>
      <c r="I90" s="25"/>
      <c r="J90" s="25"/>
      <c r="K90" s="25"/>
      <c r="L90" s="11"/>
      <c r="M90" s="7"/>
    </row>
    <row r="91" spans="1:13" ht="69.75" customHeight="1" x14ac:dyDescent="0.45">
      <c r="A91" s="93"/>
      <c r="B91" s="192"/>
      <c r="C91" s="24"/>
      <c r="D91" s="45" t="str" cm="1">
        <f t="array" ref="D91:F91">T_10_2_2</f>
        <v>10.2.2</v>
      </c>
      <c r="E91" s="44" t="str">
        <v>2.2.6</v>
      </c>
      <c r="F91" s="43" t="str">
        <v>Er tilgang til kommunens systemer og tjenester i stor grad begrenset til maskiner som er forvaltet av kommunens IT-avdeling? Dette hindrer at angrep hvor identiteten til brukeren er stjålet, siden det er ikke er nok at en pålogging skjer med en gyldig identitet, den må også komme fra en kjent maskin.</v>
      </c>
      <c r="G91" s="41" t="s">
        <v>42</v>
      </c>
      <c r="H91" s="25" t="e" cm="1">
        <f t="array" ref="H91">_xlfn.IFS(G91="Nei", 2, F91="Under arbeid", 1, G91="Delvis", 1, OR(G91="Ja", G91="Ikke relevant"), 0)</f>
        <v>#N/A</v>
      </c>
      <c r="I91" s="25"/>
      <c r="J91" s="25"/>
      <c r="K91" s="25"/>
      <c r="L91" s="11"/>
      <c r="M91" s="7"/>
    </row>
    <row r="92" spans="1:13" ht="39.75" customHeight="1" x14ac:dyDescent="0.45">
      <c r="A92" s="93"/>
      <c r="B92" s="192"/>
      <c r="C92" s="24"/>
      <c r="D92" s="45" t="str" cm="1">
        <f t="array" ref="D92:F92">T_2_2_2</f>
        <v>2.2.2</v>
      </c>
      <c r="E92" s="44" t="str">
        <v>-</v>
      </c>
      <c r="F92" s="43" t="str">
        <v>Gjøres bakgrunnssjekker av ansatte i nøkkelstillinger?</v>
      </c>
      <c r="G92" s="41" t="s">
        <v>42</v>
      </c>
      <c r="H92" s="25" t="e" cm="1">
        <f t="array" ref="H92">_xlfn.IFS(G92="Nei", 2, F92="Under arbeid", 1, G92="Delvis", 1, OR(G92="Ja", G92="Ikke relevant"), 0)</f>
        <v>#N/A</v>
      </c>
      <c r="I92" s="25"/>
      <c r="J92" s="25"/>
      <c r="K92" s="25"/>
      <c r="L92" s="11"/>
      <c r="M92" s="7"/>
    </row>
    <row r="93" spans="1:13" ht="24" customHeight="1" x14ac:dyDescent="0.45">
      <c r="A93" s="93"/>
      <c r="B93" s="50"/>
      <c r="C93" s="24"/>
      <c r="D93" s="39" t="s">
        <v>154</v>
      </c>
      <c r="E93" s="44"/>
      <c r="F93" s="56" t="s">
        <v>155</v>
      </c>
      <c r="G93" s="39"/>
      <c r="H93" s="25"/>
      <c r="I93" s="25"/>
      <c r="J93" s="25"/>
      <c r="K93" s="25"/>
      <c r="L93" s="11"/>
      <c r="M93" s="7"/>
    </row>
    <row r="94" spans="1:13" ht="15" customHeight="1" x14ac:dyDescent="0.45">
      <c r="A94" s="93"/>
      <c r="B94" s="114"/>
      <c r="C94" s="24"/>
      <c r="D94" s="39"/>
      <c r="E94" s="44"/>
      <c r="F94" s="54"/>
      <c r="G94" s="39"/>
      <c r="H94" s="25"/>
      <c r="I94" s="25"/>
      <c r="J94" s="25"/>
      <c r="K94" s="25"/>
      <c r="L94" s="11"/>
      <c r="M94" s="7"/>
    </row>
    <row r="95" spans="1:13" x14ac:dyDescent="0.45">
      <c r="A95" s="108">
        <v>3.4</v>
      </c>
      <c r="B95" s="112" t="s">
        <v>173</v>
      </c>
      <c r="C95" s="24"/>
      <c r="D95" s="39"/>
      <c r="E95" s="44"/>
      <c r="F95" s="43"/>
      <c r="G95" s="40" t="s">
        <v>151</v>
      </c>
      <c r="H95" s="51"/>
      <c r="I95" s="28" t="s">
        <v>152</v>
      </c>
      <c r="J95" s="52">
        <v>18</v>
      </c>
      <c r="K95" s="52" t="e">
        <f>SUM(H96:H103)</f>
        <v>#N/A</v>
      </c>
      <c r="L95" s="42" t="e">
        <f>K95/J95</f>
        <v>#N/A</v>
      </c>
    </row>
    <row r="96" spans="1:13" ht="65.25" customHeight="1" x14ac:dyDescent="0.45">
      <c r="A96" s="109"/>
      <c r="B96" s="192" t="s">
        <v>174</v>
      </c>
      <c r="C96" s="24"/>
      <c r="D96" s="45" t="str" cm="1">
        <f t="array" ref="D96:F96">T_10_2_2</f>
        <v>10.2.2</v>
      </c>
      <c r="E96" s="44" t="str">
        <v>2.2.6</v>
      </c>
      <c r="F96" s="43" t="str">
        <v>Er tilgang til kommunens systemer og tjenester i stor grad begrenset til maskiner som er forvaltet av kommunens IT-avdeling? Dette hindrer at angrep hvor identiteten til brukeren er stjålet, siden det er ikke er nok at en pålogging skjer med en gyldig identitet, den må også komme fra en kjent maskin.</v>
      </c>
      <c r="G96" s="41" t="s">
        <v>42</v>
      </c>
      <c r="H96" s="25" t="e" cm="1">
        <f t="array" ref="H96">_xlfn.IFS(G96="Nei", 2, F96="Under arbeid", 1, G96="Delvis", 1, OR(G96="Ja", G96="Ikke relevant"), 0)</f>
        <v>#N/A</v>
      </c>
      <c r="I96" s="24"/>
      <c r="J96" s="24"/>
      <c r="K96" s="24"/>
    </row>
    <row r="97" spans="1:12" ht="41.25" customHeight="1" x14ac:dyDescent="0.45">
      <c r="A97" s="93"/>
      <c r="B97" s="192"/>
      <c r="C97" s="24"/>
      <c r="D97" s="45" t="str" cm="1">
        <f t="array" ref="D97:F97">T_13_5_1</f>
        <v>13.5.1</v>
      </c>
      <c r="E97" s="44" t="str">
        <v>2.5.2</v>
      </c>
      <c r="F97" s="43" t="str">
        <v>Er tilgangen til kommunens interne systemer via Internett minimalisert? Dette gjelder selv om systemet er beskyttet med brukernavn, passord og flerfaktor autentisering.</v>
      </c>
      <c r="G97" s="41" t="s">
        <v>42</v>
      </c>
      <c r="H97" s="25" t="e" cm="1">
        <f t="array" ref="H97">_xlfn.IFS(G97="Nei", 2, F97="Under arbeid", 1, G97="Delvis", 1, OR(G97="Ja", G97="Ikke relevant"), 0)</f>
        <v>#N/A</v>
      </c>
      <c r="I97" s="24"/>
      <c r="J97" s="24"/>
      <c r="K97" s="24"/>
    </row>
    <row r="98" spans="1:12" ht="50.25" customHeight="1" x14ac:dyDescent="0.45">
      <c r="A98" s="93"/>
      <c r="B98" s="192"/>
      <c r="C98" s="24"/>
      <c r="D98" s="45" t="str" cm="1">
        <f t="array" ref="D98:F98">T_10_3_3</f>
        <v>10.3.3</v>
      </c>
      <c r="E98" s="44" t="str">
        <v>2.6.7</v>
      </c>
      <c r="F98" s="43" t="str">
        <v>Er flerfaktor autentisering etablert for systemer der dette er mulig, inkludert krav om ekstra biometrisk autentisering via f.eks mobiltelefon? Om systemet er kritisk bør dette også gjøres for interne systemer.</v>
      </c>
      <c r="G98" s="41" t="s">
        <v>42</v>
      </c>
      <c r="H98" s="25" t="e" cm="1">
        <f t="array" ref="H98">_xlfn.IFS(G98="Nei", 2, F98="Under arbeid", 1, G98="Delvis", 1, OR(G98="Ja", G98="Ikke relevant"), 0)</f>
        <v>#N/A</v>
      </c>
      <c r="I98" s="24"/>
      <c r="J98" s="24"/>
      <c r="K98" s="24"/>
    </row>
    <row r="99" spans="1:12" ht="45.75" customHeight="1" x14ac:dyDescent="0.45">
      <c r="A99" s="93"/>
      <c r="B99" s="192"/>
      <c r="C99" s="24"/>
      <c r="D99" s="45" t="str" cm="1">
        <f t="array" ref="D99:F99">T_10_3_4</f>
        <v>10.3.4</v>
      </c>
      <c r="E99" s="44" t="str">
        <v>2.6.1</v>
      </c>
      <c r="F99" s="43" t="str">
        <v>Er alle registrerte brukere personlige, eller i minste fall sporbare til en ansvarlig person? Dette er viktig for å kunne gjøre sporing av aktivitet.</v>
      </c>
      <c r="G99" s="41" t="s">
        <v>42</v>
      </c>
      <c r="H99" s="25" t="e" cm="1">
        <f t="array" ref="H99">_xlfn.IFS(G99="Nei", 2, F99="Under arbeid", 1, G99="Delvis", 1, OR(G99="Ja", G99="Ikke relevant"), 0)</f>
        <v>#N/A</v>
      </c>
      <c r="I99" s="24"/>
      <c r="J99" s="24"/>
      <c r="K99" s="24"/>
    </row>
    <row r="100" spans="1:12" ht="52.5" customHeight="1" x14ac:dyDescent="0.45">
      <c r="A100" s="93"/>
      <c r="B100" s="192"/>
      <c r="C100" s="24"/>
      <c r="D100" s="45" t="str" cm="1">
        <f t="array" ref="D100:F100">T_10_2_3</f>
        <v>10.2.3</v>
      </c>
      <c r="E100" s="44" t="str">
        <v>-</v>
      </c>
      <c r="F100" s="43" t="str">
        <v>Blir zero-trust prinsipper anvendt i så stor grad som mulig? Zero-trust modellen er i praksis prinsippet om å aldri stole på noe inne i eller utenfor nettverket uten verifisering. Dette krever kontinuerlig validering av brukere for tilgang til systemressurser.</v>
      </c>
      <c r="G100" s="41" t="s">
        <v>42</v>
      </c>
      <c r="H100" s="25" t="e" cm="1">
        <f t="array" ref="H100">_xlfn.IFS(G100="Nei", 2, F100="Under arbeid", 1, G100="Delvis", 1, OR(G100="Ja", G100="Ikke relevant"), 0)</f>
        <v>#N/A</v>
      </c>
      <c r="I100" s="24"/>
      <c r="J100" s="24"/>
      <c r="K100" s="24"/>
    </row>
    <row r="101" spans="1:12" ht="52.5" customHeight="1" x14ac:dyDescent="0.45">
      <c r="A101" s="93"/>
      <c r="B101" s="192"/>
      <c r="C101" s="24"/>
      <c r="D101" s="45" t="str" cm="1">
        <f t="array" ref="D101:F101">T_10_3_5</f>
        <v>10.3.5</v>
      </c>
      <c r="E101" s="44" t="str">
        <v>2.6.2</v>
      </c>
      <c r="F101" s="43" t="str">
        <v>Når autentisering gjøres med bare brukernav og passord: Er det en rettningslinje for bruk av passord som inkluderer og jevnlig utskifting av passord? Dette kan gjelde både brukere, systemer og komponenter.</v>
      </c>
      <c r="G101" s="41" t="s">
        <v>42</v>
      </c>
      <c r="H101" s="25" t="e" cm="1">
        <f t="array" ref="H101">_xlfn.IFS(G101="Nei", 2, F101="Under arbeid", 1, G101="Delvis", 1, OR(G101="Ja", G101="Ikke relevant"), 0)</f>
        <v>#N/A</v>
      </c>
      <c r="I101" s="24"/>
      <c r="J101" s="24"/>
      <c r="K101" s="24"/>
    </row>
    <row r="102" spans="1:12" ht="52.5" customHeight="1" x14ac:dyDescent="0.45">
      <c r="A102" s="93"/>
      <c r="B102" s="192"/>
      <c r="C102" s="24"/>
      <c r="D102" s="45" t="str" cm="1">
        <f t="array" ref="D102:F102">T_10_1_3</f>
        <v>10.1.3</v>
      </c>
      <c r="E102" s="44" t="str">
        <v xml:space="preserve"> 2.2.6</v>
      </c>
      <c r="F102" s="43" t="str">
        <v>Er tilgang begrenses til bare de som har behov for tilgang, og bare når den ansatte er på arbeidsplassen med sin faste PC (forvaltet av kommunen) og/eller lokalt på kommunens nettverk?</v>
      </c>
      <c r="G102" s="41" t="s">
        <v>42</v>
      </c>
      <c r="H102" s="25" t="e" cm="1">
        <f t="array" ref="H102">_xlfn.IFS(G102="Nei", 2, F102="Under arbeid", 1, G102="Delvis", 1, OR(G102="Ja", G102="Ikke relevant"), 0)</f>
        <v>#N/A</v>
      </c>
      <c r="I102" s="24"/>
      <c r="J102" s="24"/>
      <c r="K102" s="24"/>
    </row>
    <row r="103" spans="1:12" ht="52.5" customHeight="1" x14ac:dyDescent="0.45">
      <c r="A103" s="93"/>
      <c r="B103" s="36"/>
      <c r="C103" s="24"/>
      <c r="D103" s="45" t="str" cm="1">
        <f t="array" ref="D103:F103">T_10_3_6</f>
        <v>10.3.6</v>
      </c>
      <c r="E103" s="44" t="str">
        <v>-</v>
      </c>
      <c r="F103" s="43" t="str">
        <v>Er det begrensninger på lagring av passord i nettlesere o.l? Det bør ikke være mulig for ansatte å logge på med private kontoer i nettlesere hvor passord blir automatisk synkronisert med skyen, siden dette vil kunne føre til at brukernavn og passord blir kopiert til private datamaskiner.</v>
      </c>
      <c r="G103" s="41" t="s">
        <v>42</v>
      </c>
      <c r="H103" s="25" t="e" cm="1">
        <f t="array" ref="H103">_xlfn.IFS(G103="Nei", 2, F103="Under arbeid", 1, G103="Delvis", 1, OR(G103="Ja", G103="Ikke relevant"), 0)</f>
        <v>#N/A</v>
      </c>
      <c r="I103" s="24"/>
      <c r="J103" s="24"/>
      <c r="K103" s="24"/>
    </row>
    <row r="104" spans="1:12" ht="77.25" customHeight="1" x14ac:dyDescent="0.45">
      <c r="A104" s="93"/>
      <c r="B104" s="36"/>
      <c r="C104" s="24"/>
      <c r="D104" s="45" t="str" cm="1">
        <f t="array" ref="D104:F104">T_10_3_7</f>
        <v>10.3.7</v>
      </c>
      <c r="E104" s="44" t="str">
        <v>-</v>
      </c>
      <c r="F104" s="43" t="str">
        <v>Kreves "number matching" eller "matched pair authentication" når brukeren autentiserer seg med flerfaktor autentisering? Dette krever at brukeren må skrive inn to siffer vist på PC skjermen på mobilen eller velge et ord på mobilen som også er vist på skjermen. Fordelen med dette er at brukeren ikke bare kan akseptere en forespørsel om flerfaktor autentisering uten også å vite hva forespørselen gjelder.</v>
      </c>
      <c r="G104" s="41" t="s">
        <v>42</v>
      </c>
      <c r="H104" s="25" t="e" cm="1">
        <f t="array" ref="H104">_xlfn.IFS(G104="Nei", 2, F104="Under arbeid", 1, G104="Delvis", 1, OR(G104="Ja", G104="Ikke relevant"), 0)</f>
        <v>#N/A</v>
      </c>
      <c r="I104" s="24"/>
      <c r="J104" s="24"/>
      <c r="K104" s="24"/>
    </row>
    <row r="105" spans="1:12" ht="27" customHeight="1" x14ac:dyDescent="0.45">
      <c r="A105" s="93"/>
      <c r="B105" s="53"/>
      <c r="C105" s="24"/>
      <c r="D105" s="39" t="s">
        <v>154</v>
      </c>
      <c r="E105" s="44"/>
      <c r="F105" s="56" t="s">
        <v>155</v>
      </c>
      <c r="G105" s="39"/>
      <c r="H105" s="25" t="s">
        <v>155</v>
      </c>
      <c r="I105" s="24"/>
      <c r="J105" s="24"/>
      <c r="K105" s="24"/>
    </row>
    <row r="106" spans="1:12" ht="27" customHeight="1" x14ac:dyDescent="0.45">
      <c r="A106" s="93"/>
      <c r="B106" s="113"/>
      <c r="C106" s="24"/>
      <c r="D106" s="39"/>
      <c r="E106" s="44"/>
      <c r="F106" s="54"/>
      <c r="G106" s="39"/>
      <c r="H106" s="25"/>
      <c r="I106" s="24"/>
      <c r="J106" s="24"/>
      <c r="K106" s="24"/>
    </row>
    <row r="107" spans="1:12" x14ac:dyDescent="0.45">
      <c r="A107" s="108">
        <v>3.5</v>
      </c>
      <c r="B107" s="112" t="s">
        <v>175</v>
      </c>
      <c r="C107" s="24"/>
      <c r="D107" s="45"/>
      <c r="E107" s="44"/>
      <c r="F107" s="43"/>
      <c r="G107" s="40" t="s">
        <v>151</v>
      </c>
      <c r="H107" s="51"/>
      <c r="I107" s="28" t="s">
        <v>152</v>
      </c>
      <c r="J107" s="52">
        <v>10</v>
      </c>
      <c r="K107" s="52" t="e">
        <f>SUM(H108:H113)</f>
        <v>#N/A</v>
      </c>
      <c r="L107" s="42" t="e">
        <f>K107/J107</f>
        <v>#N/A</v>
      </c>
    </row>
    <row r="108" spans="1:12" ht="74.25" customHeight="1" x14ac:dyDescent="0.45">
      <c r="A108" s="109"/>
      <c r="B108" s="192" t="s">
        <v>176</v>
      </c>
      <c r="C108" s="24"/>
      <c r="D108" s="45" t="str" cm="1">
        <f t="array" ref="D108:F108">T_16_1_6</f>
        <v>16.1.6</v>
      </c>
      <c r="E108" s="44" t="str">
        <v>-</v>
      </c>
      <c r="F108" s="43" t="str">
        <v>Har kommunen tekniske tegninger av sin egen IT-arkitektur? En slik dokumentasjon bør inneholde minst en oversikt over alle komponenter, kommunikasjonslenker mellom dem, om kommunikasjon er kryptert eller ikke, nivå på kryptering (med porter og IP adresser), ansvar og lokasjon på komponenter og en forklaring på hvordan tegningene skal tolkes.</v>
      </c>
      <c r="G108" s="128" t="str" cm="1">
        <f t="array" ref="G108">VALG_16_1_6</f>
        <v>Velg alternativ:</v>
      </c>
      <c r="H108" s="25" t="e" cm="1">
        <f t="array" ref="H108">_xlfn.IFS(G108="Nei", 2, F108="Under arbeid", 1, G108="Delvis", 1, OR(G108="Ja", G108="Ikke relevant"), 0)</f>
        <v>#N/A</v>
      </c>
      <c r="I108" s="24"/>
      <c r="J108" s="24"/>
      <c r="K108" s="24"/>
    </row>
    <row r="109" spans="1:12" ht="79.5" customHeight="1" x14ac:dyDescent="0.45">
      <c r="A109" s="109"/>
      <c r="B109" s="192"/>
      <c r="C109" s="24"/>
      <c r="D109" s="45" t="str" cm="1">
        <f t="array" ref="D109:F109">T_13_5_3</f>
        <v>13.5.3</v>
      </c>
      <c r="E109" s="44" t="str">
        <v>2.3.10, 2.5.7</v>
      </c>
      <c r="F109" s="43" t="str">
        <v>Er systemer hvor driftsorganisasjonen ikke har full kontroll over oppdateringer og hva de gjør, som IoT-enheter, plassert i egne nettverkssoner og behandlet som potensielt kompromitterte? (Merk at dette også kan gjelde andre typer tredjepartsløsninger)</v>
      </c>
      <c r="G109" s="41" t="s">
        <v>42</v>
      </c>
      <c r="H109" s="25" t="e" cm="1">
        <f t="array" ref="H109">_xlfn.IFS(G109="Nei", 2, F109="Under arbeid", 1, G109="Delvis", 1, OR(G109="Ja", G109="Ikke relevant"), 0)</f>
        <v>#N/A</v>
      </c>
      <c r="I109" s="24"/>
      <c r="J109" s="24"/>
      <c r="K109" s="24"/>
    </row>
    <row r="110" spans="1:12" ht="64.5" customHeight="1" x14ac:dyDescent="0.45">
      <c r="A110" s="109"/>
      <c r="B110" s="192"/>
      <c r="C110" s="24"/>
      <c r="D110" s="45" t="str" cm="1">
        <f t="array" ref="D110:F110">T_11_1_1</f>
        <v>11.1.1</v>
      </c>
      <c r="E110" s="44" t="str">
        <v>2.7.1</v>
      </c>
      <c r="F110" s="43" t="str">
        <v>Er det en dokumentert prosess for bruk av kryptografiske kontroller og håndtering av kryptografiske nøkler? Dette inkluderer nøkkelgenerering, lagring, utveksling, sikkerhetskopiering og kontrollert destruksjon av slike nøkler og sertifikater.</v>
      </c>
      <c r="G110" s="41" t="s">
        <v>42</v>
      </c>
      <c r="H110" s="25" t="e" cm="1">
        <f t="array" ref="H110">_xlfn.IFS(G110="Nei", 2, F110="Under arbeid", 1, G110="Delvis", 1, OR(G110="Ja", G110="Ikke relevant"), 0)</f>
        <v>#N/A</v>
      </c>
      <c r="I110" s="24"/>
      <c r="J110" s="24"/>
      <c r="K110" s="24"/>
    </row>
    <row r="111" spans="1:12" ht="64.5" customHeight="1" x14ac:dyDescent="0.45">
      <c r="A111" s="109"/>
      <c r="B111" s="192"/>
      <c r="C111" s="24"/>
      <c r="D111" s="45" t="str" cm="1">
        <f t="array" ref="D111:F111">T_11_1_2</f>
        <v>11.1.2</v>
      </c>
      <c r="E111" s="44" t="str">
        <v>-</v>
      </c>
      <c r="F111" s="43" t="str">
        <v>Er det et system for å passe på krypteringsnøkler og andre hemmeligheter (f.eks passord)? Dette inkluderer automatisering av nøkkelgenerering, beskyttet lagring, sikker utveksling, sikker backup  og sikker destruksjon av slike nøkler og sertifikater.</v>
      </c>
      <c r="G111" s="41" t="s">
        <v>42</v>
      </c>
      <c r="H111" s="25" t="e" cm="1">
        <f t="array" ref="H111">_xlfn.IFS(G111="Nei", 2, F111="Under arbeid", 1, G111="Delvis", 1, OR(G111="Ja", G111="Ikke relevant"), 0)</f>
        <v>#N/A</v>
      </c>
      <c r="I111" s="24"/>
      <c r="J111" s="24"/>
      <c r="K111" s="24"/>
    </row>
    <row r="112" spans="1:12" ht="64.5" customHeight="1" x14ac:dyDescent="0.45">
      <c r="A112" s="109"/>
      <c r="B112" s="192"/>
      <c r="C112" s="24"/>
      <c r="D112" s="45" t="str" cm="1">
        <f t="array" ref="D112:F112">T_11_1_3</f>
        <v>11.1.3</v>
      </c>
      <c r="E112" s="44" t="str">
        <v>-</v>
      </c>
      <c r="F112" s="43" t="str">
        <v xml:space="preserve">Finnes det en oversikt over alle kryptonøkler og hemmeligheter som er i bruk i IT-infrastrukturen og i de forskjellige tjenestene? En slik oversikt eller katalog kalles  på engelsk key (and secrets) inventory. </v>
      </c>
      <c r="G112" s="41" t="s">
        <v>42</v>
      </c>
      <c r="H112" s="25" t="e" cm="1">
        <f t="array" ref="H112">_xlfn.IFS(G112="Nei", 2, F112="Under arbeid", 1, G112="Delvis", 1, OR(G112="Ja", G112="Ikke relevant"), 0)</f>
        <v>#N/A</v>
      </c>
      <c r="I112" s="24"/>
      <c r="J112" s="24"/>
      <c r="K112" s="24"/>
    </row>
    <row r="113" spans="1:13" ht="45.75" customHeight="1" x14ac:dyDescent="0.45">
      <c r="A113" s="109"/>
      <c r="B113" s="192"/>
      <c r="C113" s="24"/>
      <c r="D113" s="47" t="s">
        <v>154</v>
      </c>
      <c r="E113" s="44"/>
      <c r="F113" s="56" t="s">
        <v>155</v>
      </c>
      <c r="G113" s="39"/>
      <c r="H113" s="25"/>
      <c r="I113" s="24"/>
      <c r="J113" s="24"/>
      <c r="K113" s="24"/>
    </row>
    <row r="114" spans="1:13" ht="15.75" customHeight="1" x14ac:dyDescent="0.45">
      <c r="A114" s="109"/>
      <c r="B114" s="50"/>
      <c r="C114" s="24"/>
      <c r="D114" s="47"/>
      <c r="E114" s="44"/>
      <c r="F114" s="54"/>
      <c r="G114" s="39"/>
      <c r="H114" s="25"/>
      <c r="I114" s="24"/>
      <c r="J114" s="24"/>
      <c r="K114" s="24"/>
    </row>
    <row r="115" spans="1:13" ht="23.25" customHeight="1" x14ac:dyDescent="0.45">
      <c r="A115" s="93">
        <v>3.6</v>
      </c>
      <c r="B115" s="111" t="s">
        <v>177</v>
      </c>
      <c r="C115" s="24"/>
      <c r="D115" s="47"/>
      <c r="E115" s="44"/>
      <c r="F115" s="54"/>
      <c r="G115" s="40" t="s">
        <v>151</v>
      </c>
      <c r="H115" s="51"/>
      <c r="I115" s="28" t="s">
        <v>152</v>
      </c>
      <c r="J115" s="52">
        <v>12</v>
      </c>
      <c r="K115" s="52" t="e">
        <f>SUM(H116:H121)</f>
        <v>#N/A</v>
      </c>
      <c r="L115" s="42" t="e">
        <f>K115/J115</f>
        <v>#N/A</v>
      </c>
    </row>
    <row r="116" spans="1:13" ht="36.75" customHeight="1" x14ac:dyDescent="0.45">
      <c r="A116" s="93"/>
      <c r="B116" s="192" t="s">
        <v>178</v>
      </c>
      <c r="C116" s="24"/>
      <c r="D116" s="45" t="str" cm="1">
        <f t="array" ref="D116:F116">T_13_7_0</f>
        <v>13.7.1</v>
      </c>
      <c r="E116" s="44" t="str">
        <v>2.9.1</v>
      </c>
      <c r="F116" s="54" t="str">
        <v>Er det etablert sikkerhetskopi av alle data, inkludert brukernes filer og databaser, og for alle systemer og tjenester hvor dette er mulig?</v>
      </c>
      <c r="G116" s="41" t="s">
        <v>42</v>
      </c>
      <c r="H116" s="25" t="e" cm="1">
        <f t="array" ref="H116">_xlfn.IFS(G116="Nei", 2, F116="Under arbeid", 1, G116="Delvis", 1, OR(G116="Ja", G116="Ikke relevant"), 0)</f>
        <v>#N/A</v>
      </c>
      <c r="I116" s="24"/>
      <c r="J116" s="24"/>
      <c r="K116" s="24"/>
    </row>
    <row r="117" spans="1:13" ht="32.25" customHeight="1" x14ac:dyDescent="0.45">
      <c r="A117" s="109"/>
      <c r="B117" s="192"/>
      <c r="C117" s="24"/>
      <c r="D117" s="45" t="str" cm="1">
        <f t="array" ref="D117:F117">T_13_7_1</f>
        <v>13.7.2</v>
      </c>
      <c r="E117" s="44" t="str">
        <v>2.9.1</v>
      </c>
      <c r="F117" s="54" t="str">
        <v>I tilfelle det skjer et uhell med datarom, finnes det en sikkerhetskopi på en annen lokasjon enn der tjenestene og filene det tas kopi av kjører?</v>
      </c>
      <c r="G117" s="41" t="s">
        <v>42</v>
      </c>
      <c r="H117" s="25" t="e" cm="1">
        <f t="array" ref="H117">_xlfn.IFS(G117="Nei", 2, F117="Under arbeid", 1, G117="Delvis", 1, OR(G117="Ja", G117="Ikke relevant"), 0)</f>
        <v>#N/A</v>
      </c>
      <c r="I117" s="24"/>
      <c r="J117" s="24"/>
      <c r="K117" s="24"/>
    </row>
    <row r="118" spans="1:13" ht="40.5" customHeight="1" x14ac:dyDescent="0.45">
      <c r="A118" s="109"/>
      <c r="B118" s="192"/>
      <c r="C118" s="24"/>
      <c r="D118" s="45" t="str" cm="1">
        <f t="array" ref="D118:F118">T_13_7_2</f>
        <v>13.7.3</v>
      </c>
      <c r="E118" s="44" t="str">
        <v>2.9.4</v>
      </c>
      <c r="F118" s="54" t="str">
        <v>Finnes det en sikker (offline) sikkerhetskopi i tilfelle en angriper sletter sikkerhetskopier tilgjengelig via nettverket?</v>
      </c>
      <c r="G118" s="41" t="s">
        <v>42</v>
      </c>
      <c r="H118" s="25" t="e" cm="1">
        <f t="array" ref="H118">_xlfn.IFS(G118="Nei", 2, F118="Under arbeid", 1, G118="Delvis", 1, OR(G118="Ja", G118="Ikke relevant"), 0)</f>
        <v>#N/A</v>
      </c>
      <c r="I118" s="24"/>
      <c r="J118" s="24"/>
      <c r="K118" s="24"/>
    </row>
    <row r="119" spans="1:13" ht="42" customHeight="1" x14ac:dyDescent="0.45">
      <c r="A119" s="109"/>
      <c r="B119" s="192"/>
      <c r="C119" s="24"/>
      <c r="D119" s="45" t="str" cm="1">
        <f t="array" ref="D119:F119">T_13_7_4</f>
        <v>13.7.4</v>
      </c>
      <c r="E119" s="44" t="str">
        <v>2.9.4</v>
      </c>
      <c r="F119" s="54" t="str">
        <v>Er sikkerhetskopiene tilstrekkelig beskyttet med fysisk eller logisk separasjon fra det kjørende systemet?</v>
      </c>
      <c r="G119" s="41" t="s">
        <v>42</v>
      </c>
      <c r="H119" s="25" t="e" cm="1">
        <f t="array" ref="H119">_xlfn.IFS(G119="Nei", 2, F119="Under arbeid", 1, G119="Delvis", 1, OR(G119="Ja", G119="Ikke relevant"), 0)</f>
        <v>#N/A</v>
      </c>
      <c r="I119" s="24"/>
      <c r="J119" s="24"/>
      <c r="K119" s="24"/>
    </row>
    <row r="120" spans="1:13" ht="27.75" customHeight="1" x14ac:dyDescent="0.45">
      <c r="A120" s="109"/>
      <c r="B120" s="192"/>
      <c r="C120" s="24"/>
      <c r="D120" s="45" t="str" cm="1">
        <f t="array" ref="D120:F120">T_13_7_5</f>
        <v>13.7.5</v>
      </c>
      <c r="E120" s="45" t="str">
        <v>2.9.1</v>
      </c>
      <c r="F120" s="43" t="str">
        <v>Blir sikkerhetskopier jevnlig verifisert ved å sammenligne kopi med det det skal være tatt kopi av?</v>
      </c>
      <c r="G120" s="41" t="s">
        <v>42</v>
      </c>
      <c r="H120" s="25" t="e" cm="1">
        <f t="array" ref="H120">_xlfn.IFS(G120="Nei", 2, F120="Under arbeid", 1, G120="Delvis", 1, OR(G120="Ja", G120="Ikke relevant"), 0)</f>
        <v>#N/A</v>
      </c>
      <c r="I120" s="24"/>
      <c r="J120" s="24"/>
      <c r="K120" s="24"/>
    </row>
    <row r="121" spans="1:13" ht="40.5" customHeight="1" x14ac:dyDescent="0.45">
      <c r="A121" s="109"/>
      <c r="B121" s="192"/>
      <c r="C121" s="24"/>
      <c r="D121" s="45" t="str" cm="1">
        <f t="array" ref="D121:F121">T_13_7_6</f>
        <v>13.7.6</v>
      </c>
      <c r="E121" s="45" t="str">
        <v>2.9.3</v>
      </c>
      <c r="F121" s="43" t="str">
        <v>Gjøres det jevnlige testgjenopprettinger i et isolert miljø for å sjekke at gjenoppretting kan gjøres uten å forstyrre den daglige driften?</v>
      </c>
      <c r="G121" s="41" t="s">
        <v>42</v>
      </c>
      <c r="H121" s="25" t="e" cm="1">
        <f t="array" ref="H121">_xlfn.IFS(G121="Nei", 2, F121="Under arbeid", 1, G121="Delvis", 1, OR(G121="Ja", G121="Ikke relevant"), 0)</f>
        <v>#N/A</v>
      </c>
      <c r="I121" s="24"/>
      <c r="J121" s="24"/>
      <c r="K121" s="24"/>
    </row>
    <row r="122" spans="1:13" ht="69.75" customHeight="1" x14ac:dyDescent="0.45">
      <c r="A122" s="109"/>
      <c r="B122" s="192"/>
      <c r="C122" s="24"/>
      <c r="D122" s="47" t="s">
        <v>154</v>
      </c>
      <c r="E122" s="44"/>
      <c r="F122" s="56" t="s">
        <v>155</v>
      </c>
      <c r="G122" s="39"/>
      <c r="H122" s="25"/>
      <c r="I122" s="24"/>
      <c r="J122" s="24"/>
      <c r="K122" s="24"/>
    </row>
    <row r="123" spans="1:13" ht="15" customHeight="1" x14ac:dyDescent="0.45">
      <c r="A123" s="93"/>
      <c r="B123" s="36"/>
      <c r="C123" s="24"/>
      <c r="D123" s="39"/>
      <c r="E123" s="44"/>
      <c r="F123" s="54"/>
      <c r="G123" s="39"/>
      <c r="H123" s="25"/>
      <c r="I123" s="25"/>
      <c r="J123" s="25"/>
      <c r="K123" s="25"/>
      <c r="L123" s="11"/>
      <c r="M123" s="7"/>
    </row>
    <row r="124" spans="1:13" ht="30.75" customHeight="1" x14ac:dyDescent="0.45">
      <c r="A124" s="92" t="s">
        <v>179</v>
      </c>
      <c r="B124" s="34" t="s">
        <v>180</v>
      </c>
      <c r="C124" s="64"/>
      <c r="D124" s="126" t="s">
        <v>148</v>
      </c>
      <c r="E124" s="127" t="s">
        <v>149</v>
      </c>
      <c r="F124" s="66"/>
      <c r="G124" s="65"/>
      <c r="H124" s="25"/>
      <c r="I124" s="25"/>
      <c r="J124" s="25"/>
      <c r="K124" s="25"/>
      <c r="L124" s="11"/>
      <c r="M124" s="7"/>
    </row>
    <row r="125" spans="1:13" ht="21.75" customHeight="1" x14ac:dyDescent="0.45">
      <c r="A125" s="93">
        <v>3.7</v>
      </c>
      <c r="B125" s="111" t="s">
        <v>181</v>
      </c>
      <c r="C125" s="24"/>
      <c r="D125" s="39"/>
      <c r="E125" s="44"/>
      <c r="F125" s="54"/>
      <c r="G125" s="40" t="s">
        <v>151</v>
      </c>
      <c r="H125" s="51"/>
      <c r="I125" s="28" t="s">
        <v>152</v>
      </c>
      <c r="J125" s="52">
        <v>8</v>
      </c>
      <c r="K125" s="52" t="e">
        <f>SUM(H126:H130)</f>
        <v>#N/A</v>
      </c>
      <c r="L125" s="42" t="e">
        <f>K125/J125</f>
        <v>#N/A</v>
      </c>
    </row>
    <row r="126" spans="1:13" ht="36" customHeight="1" x14ac:dyDescent="0.45">
      <c r="A126" s="93"/>
      <c r="B126" s="192" t="s">
        <v>182</v>
      </c>
      <c r="C126" s="24"/>
      <c r="D126" s="39" t="str" cm="1">
        <f t="array" ref="D126:F126">T_2_2_3</f>
        <v>2.2.3</v>
      </c>
      <c r="E126" s="45" t="str">
        <v>-</v>
      </c>
      <c r="F126" s="43" t="str">
        <v>Er det tilbudt og satt av budsjett for kursing av ansatte i sikkerhet, inkludert kurs basert på ISO 27001 og mer praktiske kurs rettet mot teknisk personale?</v>
      </c>
      <c r="G126" s="41" t="s">
        <v>42</v>
      </c>
      <c r="H126" s="25" t="e" cm="1">
        <f t="array" ref="H126">_xlfn.IFS(G126="Nei", 2, F126="Under arbeid", 1, G126="Delvis", 1, OR(G126="Ja", G126="Ikke relevant"), 0)</f>
        <v>#N/A</v>
      </c>
      <c r="I126" s="25"/>
      <c r="J126" s="25"/>
      <c r="K126" s="25"/>
      <c r="L126" s="11"/>
    </row>
    <row r="127" spans="1:13" ht="54" customHeight="1" x14ac:dyDescent="0.45">
      <c r="A127" s="93"/>
      <c r="B127" s="192"/>
      <c r="C127" s="24"/>
      <c r="D127" s="39" t="str" cm="1">
        <f t="array" ref="D127:F127">T_2_2_4</f>
        <v>2.2.4</v>
      </c>
      <c r="E127" s="44" t="str">
        <v>-</v>
      </c>
      <c r="F127" s="54" t="str">
        <v xml:space="preserve">Er det ansatt personell med tilstrekkelig sikkerhetsutdanning, sikkerhetskursing og praktisk sikkerhetserfaring, inklusive revisjoner av sikkerhet, i organisasjonen? </v>
      </c>
      <c r="G127" s="41" t="s">
        <v>42</v>
      </c>
      <c r="H127" s="25" t="e" cm="1">
        <f t="array" ref="H127">_xlfn.IFS(G127="Nei", 2, F127="Under arbeid", 1, G127="Delvis", 1, OR(G127="Ja", G127="Ikke relevant"), 0)</f>
        <v>#N/A</v>
      </c>
      <c r="I127" s="25"/>
      <c r="J127" s="25"/>
      <c r="K127" s="25"/>
      <c r="L127" s="11"/>
    </row>
    <row r="128" spans="1:13" ht="30" customHeight="1" x14ac:dyDescent="0.45">
      <c r="A128" s="93"/>
      <c r="B128" s="192"/>
      <c r="C128" s="24"/>
      <c r="D128" s="39" t="str" cm="1">
        <f t="array" ref="D128:F128">T_2_2_5</f>
        <v>2.2.5</v>
      </c>
      <c r="E128" s="44" t="str">
        <v>-</v>
      </c>
      <c r="F128" s="54" t="str">
        <v>Har de ansatte i driftsorganisasjonen tilstrekkelig tid i sin arbeidshverdag for kompetanseoppbygging innen sikkerhet?</v>
      </c>
      <c r="G128" s="41" t="s">
        <v>42</v>
      </c>
      <c r="H128" s="25" t="e" cm="1">
        <f t="array" ref="H128">_xlfn.IFS(G128="Nei", 2, F128="Under arbeid", 1, G128="Delvis", 1, OR(G128="Ja", G128="Ikke relevant"), 0)</f>
        <v>#N/A</v>
      </c>
      <c r="I128" s="25"/>
      <c r="J128" s="25"/>
      <c r="K128" s="25"/>
      <c r="L128" s="11"/>
    </row>
    <row r="129" spans="1:12" ht="45" customHeight="1" x14ac:dyDescent="0.45">
      <c r="A129" s="93"/>
      <c r="B129" s="192"/>
      <c r="C129" s="24"/>
      <c r="D129" s="39" t="str" cm="1">
        <f t="array" ref="D129:F129">T_2_2_6</f>
        <v>2.2.6</v>
      </c>
      <c r="E129" s="44" t="str">
        <v>-</v>
      </c>
      <c r="F129" s="54" t="str">
        <v>Er det sørget for at kompetansen til ansatte med sikkerhetsekspertise blir spredt i driftsorganisasjonen, f.eks via mentorprogrammer, og blir eksterne ressurser leid inn hvis nødvendig?</v>
      </c>
      <c r="G129" s="41" t="s">
        <v>42</v>
      </c>
      <c r="H129" s="25" t="e" cm="1">
        <f t="array" ref="H129">_xlfn.IFS(G129="Nei", 2, F129="Under arbeid", 1, G129="Delvis", 1, OR(G129="Ja", G129="Ikke relevant"), 0)</f>
        <v>#N/A</v>
      </c>
      <c r="I129" s="25"/>
      <c r="J129" s="25"/>
      <c r="K129" s="25"/>
      <c r="L129" s="11"/>
    </row>
    <row r="130" spans="1:12" ht="30.75" customHeight="1" x14ac:dyDescent="0.45">
      <c r="A130" s="93"/>
      <c r="B130" s="30"/>
      <c r="C130" s="24"/>
      <c r="D130" s="39" t="s">
        <v>154</v>
      </c>
      <c r="E130" s="44"/>
      <c r="F130" s="56" t="s">
        <v>155</v>
      </c>
      <c r="G130" s="39"/>
      <c r="H130" s="25"/>
      <c r="I130" s="25"/>
      <c r="J130" s="25"/>
      <c r="K130" s="25"/>
      <c r="L130" s="11"/>
    </row>
    <row r="131" spans="1:12" ht="20.25" customHeight="1" x14ac:dyDescent="0.45">
      <c r="A131" s="93"/>
      <c r="B131" s="30"/>
      <c r="C131" s="24"/>
      <c r="D131" s="39"/>
      <c r="E131" s="44"/>
      <c r="F131" s="54"/>
      <c r="G131" s="39"/>
      <c r="H131" s="25"/>
      <c r="I131" s="25"/>
      <c r="J131" s="25"/>
      <c r="K131" s="25"/>
      <c r="L131" s="11"/>
    </row>
    <row r="132" spans="1:12" x14ac:dyDescent="0.45">
      <c r="A132" s="93">
        <v>3.8</v>
      </c>
      <c r="B132" s="111" t="s">
        <v>183</v>
      </c>
      <c r="C132" s="24"/>
      <c r="D132" s="39"/>
      <c r="E132" s="44"/>
      <c r="F132" s="43"/>
      <c r="G132" s="40" t="s">
        <v>151</v>
      </c>
      <c r="H132" s="51"/>
      <c r="I132" s="28" t="s">
        <v>152</v>
      </c>
      <c r="J132" s="52">
        <v>6</v>
      </c>
      <c r="K132" s="52" t="e">
        <f>SUM(H133:H136)</f>
        <v>#N/A</v>
      </c>
      <c r="L132" s="42" t="e">
        <f>K132/J132</f>
        <v>#N/A</v>
      </c>
    </row>
    <row r="133" spans="1:12" ht="40.5" customHeight="1" x14ac:dyDescent="0.45">
      <c r="A133" s="93"/>
      <c r="B133" s="192" t="s">
        <v>184</v>
      </c>
      <c r="C133" s="24"/>
      <c r="D133" s="39" t="str" cm="1">
        <f t="array" ref="D133:F133">T_2_2_7</f>
        <v>2.2.7</v>
      </c>
      <c r="E133" s="44" t="str">
        <v>-</v>
      </c>
      <c r="F133" s="43" t="str">
        <v>Er det personell i driftsorganisasjonen som er trent for krisehåndteringsroller?</v>
      </c>
      <c r="G133" s="41" t="s">
        <v>42</v>
      </c>
      <c r="H133" s="25" t="e" cm="1">
        <f t="array" ref="H133">_xlfn.IFS(G133="Nei", 2, F133="Under arbeid", 1, G133="Delvis", 1, OR(G133="Ja", G133="Ikke relevant"), 0)</f>
        <v>#N/A</v>
      </c>
    </row>
    <row r="134" spans="1:12" ht="44.25" customHeight="1" x14ac:dyDescent="0.45">
      <c r="A134" s="93"/>
      <c r="B134" s="192"/>
      <c r="C134" s="24"/>
      <c r="D134" s="39" t="str" cm="1">
        <f t="array" ref="D134:F134">T_2_2_8</f>
        <v>2.2.8</v>
      </c>
      <c r="E134" s="44" t="str">
        <v>-</v>
      </c>
      <c r="F134" s="54" t="str">
        <v>Er teknisk gjenopprettingskompetanse på fagfelt som backup, nettverk og installasjon etablert?</v>
      </c>
      <c r="G134" s="41" t="s">
        <v>42</v>
      </c>
      <c r="H134" s="25" t="e" cm="1">
        <f t="array" ref="H134">_xlfn.IFS(G134="Nei", 2, F134="Under arbeid", 1, G134="Delvis", 1, OR(G134="Ja", G134="Ikke relevant"), 0)</f>
        <v>#N/A</v>
      </c>
    </row>
    <row r="135" spans="1:12" ht="47.25" customHeight="1" x14ac:dyDescent="0.45">
      <c r="A135" s="93"/>
      <c r="B135" s="192"/>
      <c r="C135" s="24"/>
      <c r="D135" s="55" t="str" cm="1">
        <f t="array" ref="D135:F135">T_8_1_6</f>
        <v>8.1.6</v>
      </c>
      <c r="E135" s="48" t="str">
        <v>-</v>
      </c>
      <c r="F135" s="43" t="str">
        <v>Er det etablert kontakt med andre kommuner, DSB, og andre sikkerhetsmiljøer (inkusive CERT) som har erfaring med krise- og beredskapsøvelser for å dele erfaringer og kunnskap?</v>
      </c>
      <c r="G135" s="41" t="s">
        <v>42</v>
      </c>
      <c r="H135" s="25" t="e" cm="1">
        <f t="array" ref="H135">_xlfn.IFS(G135="Nei", 2, F135="Under arbeid", 1, G135="Delvis", 1, OR(G135="Ja", G135="Ikke relevant"), 0)</f>
        <v>#N/A</v>
      </c>
    </row>
    <row r="136" spans="1:12" ht="88.5" customHeight="1" x14ac:dyDescent="0.45">
      <c r="A136" s="93"/>
      <c r="B136" s="192"/>
      <c r="C136" s="24"/>
      <c r="D136" s="47" t="s">
        <v>154</v>
      </c>
      <c r="E136" s="44"/>
      <c r="F136" s="56" t="s">
        <v>155</v>
      </c>
      <c r="G136" s="39"/>
    </row>
    <row r="137" spans="1:12" ht="21.75" customHeight="1" x14ac:dyDescent="0.45">
      <c r="A137" s="93"/>
      <c r="B137" s="36"/>
      <c r="C137" s="24"/>
      <c r="D137" s="47"/>
      <c r="E137" s="44"/>
      <c r="F137" s="54"/>
      <c r="G137" s="39"/>
    </row>
    <row r="138" spans="1:12" ht="21" customHeight="1" x14ac:dyDescent="0.45">
      <c r="A138" s="93">
        <v>3.9</v>
      </c>
      <c r="B138" s="27" t="s">
        <v>185</v>
      </c>
      <c r="C138" s="26"/>
      <c r="D138" s="40"/>
      <c r="E138" s="69"/>
      <c r="F138" s="57"/>
      <c r="G138" s="40" t="s">
        <v>151</v>
      </c>
      <c r="H138" s="51"/>
      <c r="I138" s="28" t="s">
        <v>152</v>
      </c>
      <c r="J138" s="52">
        <v>10</v>
      </c>
      <c r="K138" s="52" t="e">
        <f>SUM(H139:H143)</f>
        <v>#N/A</v>
      </c>
      <c r="L138" s="42" t="e">
        <f>K138/J138</f>
        <v>#N/A</v>
      </c>
    </row>
    <row r="139" spans="1:12" ht="34.5" customHeight="1" x14ac:dyDescent="0.45">
      <c r="A139" s="93"/>
      <c r="B139" s="194" t="s">
        <v>186</v>
      </c>
      <c r="C139" s="30"/>
      <c r="D139" s="46" t="str" cm="1">
        <f t="array" ref="D139:F139">T_1</f>
        <v>13.12.1</v>
      </c>
      <c r="E139" s="44" t="str">
        <v>-</v>
      </c>
      <c r="F139" s="43" t="str">
        <v>Blir e-post fra utsiden av kommunen merket tydelig som dette, for å bidra til å forhindre svindelscenarioer som når noen utgir seg for å være kommunedirektøren?</v>
      </c>
      <c r="G139" s="41" t="s">
        <v>42</v>
      </c>
      <c r="H139" s="25" t="e" cm="1">
        <f t="array" ref="H139">_xlfn.IFS(G139="Nei", 2, F139="Under arbeid", 1, G139="Delvis", 1, OR(G139="Ja", G139="Ikke relevant"), 0)</f>
        <v>#N/A</v>
      </c>
      <c r="I139" s="25"/>
      <c r="J139" s="29"/>
      <c r="K139" s="29"/>
      <c r="L139" s="11"/>
    </row>
    <row r="140" spans="1:12" ht="35.25" customHeight="1" x14ac:dyDescent="0.45">
      <c r="A140" s="93"/>
      <c r="B140" s="194"/>
      <c r="C140" s="31"/>
      <c r="D140" s="46" t="str" cm="1">
        <f t="array" ref="D140:F140">T_2</f>
        <v>13.12.2</v>
      </c>
      <c r="E140" s="44" t="str">
        <v>-</v>
      </c>
      <c r="F140" s="43" t="str">
        <v xml:space="preserve">
Er det implementert effektive løsninger for fjerning av søppelepost og forsøk på å lure eller svindle sluttbrukere eller kommunen?</v>
      </c>
      <c r="G140" s="41" t="s">
        <v>42</v>
      </c>
      <c r="H140" s="25" t="e" cm="1">
        <f t="array" ref="H140">_xlfn.IFS(G140="Nei", 2, F140="Under arbeid", 1, G140="Delvis", 1, OR(G140="Ja", G140="Ikke relevant"), 0)</f>
        <v>#N/A</v>
      </c>
      <c r="I140" s="25"/>
      <c r="J140" s="29"/>
      <c r="K140" s="29"/>
      <c r="L140" s="11"/>
    </row>
    <row r="141" spans="1:12" ht="40.5" customHeight="1" x14ac:dyDescent="0.45">
      <c r="A141" s="93"/>
      <c r="B141" s="194"/>
      <c r="C141" s="31"/>
      <c r="D141" s="46" t="str" cm="1">
        <f t="array" ref="D141:F141">T_3</f>
        <v>13.12.3</v>
      </c>
      <c r="E141" s="44" t="str">
        <v>2.8.1</v>
      </c>
      <c r="F141" s="43" t="str">
        <v>Er det aktivert verifisering av at e-post kommer fra legitime avsendere? (Dette gjøres med DKIM og SPF)</v>
      </c>
      <c r="G141" s="41" t="s">
        <v>42</v>
      </c>
      <c r="H141" s="25" t="e" cm="1">
        <f t="array" ref="H141">_xlfn.IFS(G141="Nei", 2, F141="Under arbeid", 1, G141="Delvis", 1, OR(G141="Ja", G141="Ikke relevant"), 0)</f>
        <v>#N/A</v>
      </c>
      <c r="I141" s="25"/>
      <c r="J141" s="29"/>
      <c r="K141" s="29"/>
      <c r="L141" s="11"/>
    </row>
    <row r="142" spans="1:12" ht="42.75" customHeight="1" x14ac:dyDescent="0.45">
      <c r="A142" s="93"/>
      <c r="B142" s="194"/>
      <c r="C142" s="31"/>
      <c r="D142" s="46" t="str" cm="1">
        <f t="array" ref="D142:F142">T_4</f>
        <v>2.2.1</v>
      </c>
      <c r="E142" s="44" t="str">
        <v>-</v>
      </c>
      <c r="F142" s="43" t="str">
        <v>Får de ansatte opplæring i å kjenne igjen sosial manipulasjon og phishing, og er det løsninger på plass hvor ansatte som blir lurt av en slik e-post må gjennomgå ytterligere opplæring?</v>
      </c>
      <c r="G142" s="41" t="s">
        <v>42</v>
      </c>
      <c r="H142" s="25" t="e" cm="1">
        <f t="array" ref="H142">_xlfn.IFS(G142="Nei", 2, F142="Under arbeid", 1, G142="Delvis", 1, OR(G142="Ja", G142="Ikke relevant"), 0)</f>
        <v>#N/A</v>
      </c>
      <c r="I142" s="25"/>
      <c r="J142" s="29"/>
      <c r="K142" s="29"/>
      <c r="L142" s="11"/>
    </row>
    <row r="143" spans="1:12" ht="49.5" customHeight="1" x14ac:dyDescent="0.45">
      <c r="A143" s="93"/>
      <c r="B143" s="194"/>
      <c r="C143" s="32" t="b">
        <v>0</v>
      </c>
      <c r="D143" s="46" t="str" cm="1">
        <f t="array" ref="D143:F143">T_5</f>
        <v>10.2.1</v>
      </c>
      <c r="E143" s="44" t="str">
        <v>-</v>
      </c>
      <c r="F143" s="43" t="str">
        <v>Er det prosedyrer for at spesielt viktige handlinger, som endring av kontonumre, krever godkjenning av mer enn en person, og da helst samtidig? Dette kan implementeres som en del av arbeidsprosessene eller i fagsystemene.</v>
      </c>
      <c r="G143" s="41" t="s">
        <v>42</v>
      </c>
      <c r="H143" s="25" t="e" cm="1">
        <f t="array" ref="H143">_xlfn.IFS(G143="Nei", 2, F143="Under arbeid", 1, G143="Delvis", 1, OR(G143="Ja", G143="Ikke relevant"), 0)</f>
        <v>#N/A</v>
      </c>
      <c r="I143" s="25"/>
      <c r="J143" s="29"/>
      <c r="K143" s="29"/>
      <c r="L143" s="11"/>
    </row>
    <row r="144" spans="1:12" ht="28.5" customHeight="1" x14ac:dyDescent="0.45">
      <c r="A144" s="93"/>
      <c r="B144" s="33"/>
      <c r="C144" s="24"/>
      <c r="D144" s="39" t="s">
        <v>154</v>
      </c>
      <c r="E144" s="44"/>
      <c r="F144" s="56" t="s">
        <v>155</v>
      </c>
      <c r="G144" s="39"/>
      <c r="H144" s="25" t="s">
        <v>155</v>
      </c>
      <c r="I144" s="25"/>
      <c r="J144" s="25"/>
      <c r="K144" s="25"/>
      <c r="L144" s="11"/>
    </row>
    <row r="145" spans="1:13" x14ac:dyDescent="0.45">
      <c r="A145" s="93"/>
      <c r="B145" s="24"/>
      <c r="C145" s="24"/>
      <c r="F145" s="43"/>
      <c r="G145" s="39"/>
    </row>
    <row r="146" spans="1:13" ht="30" customHeight="1" x14ac:dyDescent="0.45">
      <c r="A146" s="92">
        <v>4</v>
      </c>
      <c r="B146" s="34" t="s">
        <v>110</v>
      </c>
      <c r="C146" s="64"/>
      <c r="D146" s="126" t="s">
        <v>148</v>
      </c>
      <c r="E146" s="127" t="s">
        <v>149</v>
      </c>
      <c r="F146" s="66"/>
      <c r="G146" s="65"/>
      <c r="H146" s="25"/>
      <c r="I146" s="25"/>
      <c r="J146" s="25"/>
      <c r="K146" s="25"/>
      <c r="L146" s="11"/>
      <c r="M146" s="7"/>
    </row>
    <row r="147" spans="1:13" x14ac:dyDescent="0.45">
      <c r="A147" s="93">
        <v>4.0999999999999996</v>
      </c>
      <c r="B147" s="111" t="s">
        <v>187</v>
      </c>
      <c r="C147" s="24"/>
      <c r="D147" s="39"/>
      <c r="E147" s="44"/>
      <c r="F147" s="43"/>
      <c r="G147" s="40" t="s">
        <v>151</v>
      </c>
      <c r="H147" s="51"/>
      <c r="I147" s="28" t="s">
        <v>152</v>
      </c>
      <c r="J147" s="52">
        <v>8</v>
      </c>
      <c r="K147" s="52" t="e">
        <f>SUM(H148:H152)</f>
        <v>#N/A</v>
      </c>
      <c r="L147" s="42" t="e">
        <f>K147/J147</f>
        <v>#N/A</v>
      </c>
    </row>
    <row r="148" spans="1:13" ht="47.25" customHeight="1" x14ac:dyDescent="0.45">
      <c r="A148" s="93"/>
      <c r="B148" s="193" t="s">
        <v>188</v>
      </c>
      <c r="C148" s="39"/>
      <c r="D148" s="45" t="str" cm="1">
        <f t="array" ref="D148:F148">T_13_8_2</f>
        <v>13.8.2</v>
      </c>
      <c r="E148" s="44" t="str">
        <v>3.2</v>
      </c>
      <c r="F148" s="43" t="str">
        <v>Er det etablert overvåkning av komponenter og tjenester for å umiddelbart oppdage og følge opp unormale hendelser? Dette kan også gjelde normale aktiviteter på unormalt tidspunkt, som oppslag i sensitive registre seint fredag kveld.</v>
      </c>
      <c r="G148" s="41" t="s">
        <v>42</v>
      </c>
      <c r="H148" s="25" t="e" cm="1">
        <f t="array" ref="H148">_xlfn.IFS(G148="Nei", 2, F148="Under arbeid", 1, G148="Delvis", 1, OR(G148="Ja", G148="Ikke relevant"), 0)</f>
        <v>#N/A</v>
      </c>
    </row>
    <row r="149" spans="1:13" ht="34.9" x14ac:dyDescent="0.45">
      <c r="A149" s="93"/>
      <c r="B149" s="193"/>
      <c r="C149" s="24"/>
      <c r="D149" s="45" t="str" cm="1">
        <f t="array" ref="D149:F149">T_7_1_4</f>
        <v>7.1.4</v>
      </c>
      <c r="E149" s="44" t="str">
        <v>4.1.1</v>
      </c>
      <c r="F149" s="43" t="str">
        <v xml:space="preserve">Er det etablert rutiner for håndtering av ulike typer sikkerhetshendelser i kommunen, inkludert beskrivelser av hvordan disse skal registreres, kategoriseres og eventuelt rapporteres videre? </v>
      </c>
      <c r="G149" s="41" t="s">
        <v>42</v>
      </c>
      <c r="H149" s="25" t="e" cm="1">
        <f t="array" ref="H149">_xlfn.IFS(G149="Nei", 2, F149="Under arbeid", 1, G149="Delvis", 1, OR(G149="Ja", G149="Ikke relevant"), 0)</f>
        <v>#N/A</v>
      </c>
    </row>
    <row r="150" spans="1:13" ht="39.75" customHeight="1" x14ac:dyDescent="0.45">
      <c r="A150" s="93"/>
      <c r="B150" s="193"/>
      <c r="C150" s="24"/>
      <c r="D150" s="45" t="str" cm="1">
        <f t="array" ref="D150:F150">T_13_8_1</f>
        <v>13.8.1</v>
      </c>
      <c r="E150" s="44" t="str">
        <v>3.2</v>
      </c>
      <c r="F150" s="43" t="str">
        <v xml:space="preserve">Når det oppdages skadevare på en arbeidsmaskin, blir dette umiddelbart blokkert? </v>
      </c>
      <c r="G150" s="41" t="s">
        <v>42</v>
      </c>
      <c r="H150" s="25" t="e" cm="1">
        <f t="array" ref="H150">_xlfn.IFS(G150="Nei", 2, F150="Under arbeid", 1, G150="Delvis", 1, OR(G150="Ja", G150="Ikke relevant"), 0)</f>
        <v>#N/A</v>
      </c>
    </row>
    <row r="151" spans="1:13" ht="39.75" customHeight="1" x14ac:dyDescent="0.45">
      <c r="A151" s="93"/>
      <c r="B151" s="193"/>
      <c r="C151" s="24"/>
      <c r="D151" s="45" t="str" cm="1">
        <f t="array" ref="D151:F151">T_13_8_3</f>
        <v>13.8.3</v>
      </c>
      <c r="E151" s="44" t="str">
        <v>-</v>
      </c>
      <c r="F151" s="43" t="str">
        <v>Går det en sentral alarm om det oppdages skadevare på en arbeidsmaskin eller server, slik at en person i driftsorganisasjonen kan gjøre en nærmere undersøkelse?</v>
      </c>
      <c r="G151" s="41" t="s">
        <v>42</v>
      </c>
      <c r="H151" s="25" t="e" cm="1">
        <f t="array" ref="H151">_xlfn.IFS(G151="Nei", 2, F151="Under arbeid", 1, G151="Delvis", 1, OR(G151="Ja", G151="Ikke relevant"), 0)</f>
        <v>#N/A</v>
      </c>
    </row>
    <row r="152" spans="1:13" ht="33.75" customHeight="1" x14ac:dyDescent="0.45">
      <c r="A152" s="93"/>
      <c r="B152" s="193"/>
      <c r="C152" s="24"/>
      <c r="D152" s="47" t="s">
        <v>154</v>
      </c>
      <c r="E152" s="44"/>
      <c r="F152" s="56" t="s">
        <v>155</v>
      </c>
      <c r="G152" s="39"/>
    </row>
    <row r="153" spans="1:13" ht="26.25" customHeight="1" x14ac:dyDescent="0.45">
      <c r="A153" s="93"/>
      <c r="B153" s="193"/>
      <c r="C153" s="24"/>
      <c r="D153" s="39"/>
      <c r="E153" s="44"/>
      <c r="F153" s="43"/>
      <c r="G153" s="39"/>
    </row>
    <row r="154" spans="1:13" x14ac:dyDescent="0.45">
      <c r="A154" s="108">
        <v>4.2</v>
      </c>
      <c r="B154" s="111" t="s">
        <v>189</v>
      </c>
      <c r="C154" s="24"/>
      <c r="D154" s="39"/>
      <c r="E154" s="44"/>
      <c r="F154" s="43"/>
      <c r="G154" s="40" t="s">
        <v>151</v>
      </c>
      <c r="H154" s="51"/>
      <c r="I154" s="28" t="s">
        <v>152</v>
      </c>
      <c r="J154" s="52">
        <v>8</v>
      </c>
      <c r="K154" s="52" t="e">
        <f>SUM(H155:H159)</f>
        <v>#N/A</v>
      </c>
      <c r="L154" s="42" t="e">
        <f>K154/J154</f>
        <v>#N/A</v>
      </c>
    </row>
    <row r="155" spans="1:13" ht="44.25" customHeight="1" x14ac:dyDescent="0.45">
      <c r="A155" s="93"/>
      <c r="B155" s="193" t="s">
        <v>190</v>
      </c>
      <c r="C155" s="24"/>
      <c r="D155" s="45" t="str" cm="1">
        <f t="array" ref="D155:F155">T_7_1_4</f>
        <v>7.1.4</v>
      </c>
      <c r="E155" s="44" t="str">
        <v>4.1.1</v>
      </c>
      <c r="F155" s="43" t="str">
        <v xml:space="preserve">Er det etablert rutiner for håndtering av ulike typer sikkerhetshendelser i kommunen, inkludert beskrivelser av hvordan disse skal registreres, kategoriseres og eventuelt rapporteres videre? </v>
      </c>
      <c r="G155" s="41" t="s">
        <v>42</v>
      </c>
      <c r="H155" s="25" t="e" cm="1">
        <f t="array" ref="H155">_xlfn.IFS(G155="Nei", 2, F155="Under arbeid", 1, G155="Delvis", 1, OR(G155="Ja", G155="Ikke relevant"), 0)</f>
        <v>#N/A</v>
      </c>
    </row>
    <row r="156" spans="1:13" ht="51" customHeight="1" x14ac:dyDescent="0.45">
      <c r="A156" s="93"/>
      <c r="B156" s="193"/>
      <c r="C156" s="24"/>
      <c r="D156" s="45" t="str" cm="1">
        <f t="array" ref="D156:F156">T_7_1_5</f>
        <v>7.1.5</v>
      </c>
      <c r="E156" s="44" t="str">
        <v>4.1.1</v>
      </c>
      <c r="F156" s="43" t="str">
        <v xml:space="preserve">Er det et eget system som håndterer hendelser? Et hendelsessystem kan automatisk eller manuelt registrere hendelser. Dette er nødvendig for effektivt å registrere og håndtere  alle typer hendelser, inklusiv sikkerhetshendelser. </v>
      </c>
      <c r="G156" s="41" t="s">
        <v>42</v>
      </c>
      <c r="H156" s="25" t="e" cm="1">
        <f t="array" ref="H156">_xlfn.IFS(G156="Nei", 2, F156="Under arbeid", 1, G156="Delvis", 1, OR(G156="Ja", G156="Ikke relevant"), 0)</f>
        <v>#N/A</v>
      </c>
    </row>
    <row r="157" spans="1:13" ht="46.5" customHeight="1" x14ac:dyDescent="0.45">
      <c r="A157" s="93"/>
      <c r="B157" s="193"/>
      <c r="C157" s="24"/>
      <c r="D157" s="45" t="str" cm="1">
        <f t="array" ref="D157:F157">T_13_10_2</f>
        <v>13.10.2</v>
      </c>
      <c r="E157" s="44" t="str">
        <v>-</v>
      </c>
      <c r="F157" s="43" t="str">
        <v>Er det overvåking av at automatiske sikkerhetsoppdateringer faktisk fungerer på alt utstyr? Dette kan være arbeidsmaskiner, servere og annet utstyr hvor dette er mulig.</v>
      </c>
      <c r="G157" s="41" t="s">
        <v>42</v>
      </c>
      <c r="H157" s="25" t="e" cm="1">
        <f t="array" ref="H157">_xlfn.IFS(G157="Nei", 2, F157="Under arbeid", 1, G157="Delvis", 1, OR(G157="Ja", G157="Ikke relevant"), 0)</f>
        <v>#N/A</v>
      </c>
    </row>
    <row r="158" spans="1:13" ht="42.75" customHeight="1" x14ac:dyDescent="0.45">
      <c r="A158" s="93"/>
      <c r="B158" s="193"/>
      <c r="C158" s="24"/>
      <c r="D158" s="45" t="str" cm="1">
        <f t="array" ref="D158:F158">T_8_1_8</f>
        <v>8.1.8</v>
      </c>
      <c r="E158" s="44" t="str">
        <v>1.3.3</v>
      </c>
      <c r="F158" s="43" t="str">
        <v>Er det avtaler og kommandolinjer mot eksterne leverandører for håndtering av sikkerhetsbrudd? Avtaler med leverandører og andre tredjeparter fører til raskere og mer effektiv håndtering av kriser.</v>
      </c>
      <c r="G158" s="41" t="s">
        <v>42</v>
      </c>
      <c r="H158" s="25" t="e" cm="1">
        <f t="array" ref="H158">_xlfn.IFS(G158="Nei", 2, F158="Under arbeid", 1, G158="Delvis", 1, OR(G158="Ja", G158="Ikke relevant"), 0)</f>
        <v>#N/A</v>
      </c>
    </row>
    <row r="159" spans="1:13" ht="42.75" customHeight="1" x14ac:dyDescent="0.45">
      <c r="A159" s="93"/>
      <c r="B159" s="193"/>
      <c r="C159" s="24"/>
      <c r="D159" s="47" t="s">
        <v>154</v>
      </c>
      <c r="E159" s="44"/>
      <c r="F159" s="56" t="s">
        <v>155</v>
      </c>
      <c r="G159" s="39"/>
    </row>
    <row r="160" spans="1:13" ht="22.5" customHeight="1" x14ac:dyDescent="0.45">
      <c r="A160" s="93"/>
      <c r="B160" s="193"/>
      <c r="C160" s="24"/>
      <c r="D160" s="39"/>
      <c r="E160" s="44"/>
      <c r="F160" s="43"/>
      <c r="G160" s="39"/>
    </row>
    <row r="161" spans="1:12" x14ac:dyDescent="0.45">
      <c r="A161" s="108">
        <v>4.3</v>
      </c>
      <c r="B161" s="112" t="s">
        <v>191</v>
      </c>
      <c r="C161" s="24"/>
      <c r="D161" s="39"/>
      <c r="E161" s="44"/>
      <c r="F161" s="43"/>
      <c r="G161" s="40" t="s">
        <v>151</v>
      </c>
      <c r="H161" s="51"/>
      <c r="I161" s="28" t="s">
        <v>152</v>
      </c>
      <c r="J161" s="52">
        <v>18</v>
      </c>
      <c r="K161" s="52" t="e">
        <f>SUM(H162:H170)</f>
        <v>#N/A</v>
      </c>
      <c r="L161" s="42" t="e">
        <f>K161/J161</f>
        <v>#N/A</v>
      </c>
    </row>
    <row r="162" spans="1:12" ht="56.25" customHeight="1" x14ac:dyDescent="0.45">
      <c r="A162" s="109"/>
      <c r="B162" s="192" t="s">
        <v>192</v>
      </c>
      <c r="C162" s="24"/>
      <c r="D162" s="45" t="str" cm="1">
        <f t="array" ref="D162:F162">T_11_2_3</f>
        <v>11.2.3</v>
      </c>
      <c r="E162" s="44" t="str">
        <v>2.7.4</v>
      </c>
      <c r="F162" s="43" t="str">
        <v>Er all digital trafikk inn og ut av kommunens nettverk kryptert, og implementeres identitetsbekreftelse for å sikre at kun autoriserte brukere får tilgang, med mindre det spesifikt er bestemt at tilgangen skal være åpen?</v>
      </c>
      <c r="G162" s="41" t="s">
        <v>42</v>
      </c>
      <c r="H162" s="25" t="e" cm="1">
        <f t="array" ref="H162">_xlfn.IFS(G162="Nei", 2, F162="Under arbeid", 1, G162="Delvis", 1, OR(G162="Ja", G162="Ikke relevant"), 0)</f>
        <v>#N/A</v>
      </c>
      <c r="I162" s="24"/>
      <c r="J162" s="24"/>
      <c r="K162" s="24"/>
    </row>
    <row r="163" spans="1:12" ht="23.25" x14ac:dyDescent="0.45">
      <c r="A163" s="109"/>
      <c r="B163" s="192"/>
      <c r="C163" s="24"/>
      <c r="D163" s="45" t="str" cm="1">
        <f t="array" ref="D163:F163">T_13_5_2</f>
        <v>13.5.2</v>
      </c>
      <c r="E163" s="44" t="str">
        <v>2.2.3</v>
      </c>
      <c r="F163" s="43" t="str">
        <v>Er det implementert nettverksegmentering i soner og subnett for å vanskeliggjøre dyp penetrasjon i infrastrukturen ved et angrep?</v>
      </c>
      <c r="G163" s="41" t="s">
        <v>42</v>
      </c>
      <c r="H163" s="25" t="e" cm="1">
        <f t="array" ref="H163">_xlfn.IFS(G163="Nei", 2, F163="Under arbeid", 1, G163="Delvis", 1, OR(G163="Ja", G163="Ikke relevant"), 0)</f>
        <v>#N/A</v>
      </c>
      <c r="I163" s="24"/>
      <c r="J163" s="24"/>
      <c r="K163" s="24"/>
    </row>
    <row r="164" spans="1:12" ht="37.5" customHeight="1" x14ac:dyDescent="0.45">
      <c r="A164" s="109"/>
      <c r="B164" s="192"/>
      <c r="C164" s="24"/>
      <c r="D164" s="45" t="str" cm="1">
        <f t="array" ref="D164:F164">T_13_11_3</f>
        <v>13.11.3</v>
      </c>
      <c r="E164" s="44" t="str">
        <v xml:space="preserve"> 3.4</v>
      </c>
      <c r="F164" s="43" t="str">
        <v>Blir nettverksinfrastrukturen jevnlig skannet fra Internett for å oppdage potensielle sikkerhetshull og uønskede åpninger?</v>
      </c>
      <c r="G164" s="41" t="s">
        <v>42</v>
      </c>
      <c r="H164" s="25" t="e" cm="1">
        <f t="array" ref="H164">_xlfn.IFS(G164="Nei", 2, F164="Under arbeid", 1, G164="Delvis", 1, OR(G164="Ja", G164="Ikke relevant"), 0)</f>
        <v>#N/A</v>
      </c>
      <c r="I164" s="24"/>
      <c r="J164" s="24"/>
      <c r="K164" s="24"/>
    </row>
    <row r="165" spans="1:12" ht="34.9" x14ac:dyDescent="0.45">
      <c r="A165" s="109"/>
      <c r="B165" s="192"/>
      <c r="C165" s="24"/>
      <c r="D165" s="45" t="str" cm="1">
        <f t="array" ref="D165:F165">T_16_1_2</f>
        <v>16.1.2</v>
      </c>
      <c r="E165" s="44" t="str">
        <v xml:space="preserve"> </v>
      </c>
      <c r="F165" s="43" t="str">
        <v>Er tredjepartsløsninger eksponert mot Internett godt dokumenterte med hensyn til deres avhengigheter av kommunens og driftsorganisasjonens interne systemer?</v>
      </c>
      <c r="G165" s="41" t="s">
        <v>42</v>
      </c>
      <c r="H165" s="25" t="e" cm="1">
        <f t="array" ref="H165">_xlfn.IFS(G165="Nei", 2, F165="Under arbeid", 1, G165="Delvis", 1, OR(G165="Ja", G165="Ikke relevant"), 0)</f>
        <v>#N/A</v>
      </c>
      <c r="I165" s="24"/>
      <c r="J165" s="24"/>
      <c r="K165" s="24"/>
    </row>
    <row r="166" spans="1:12" ht="30" customHeight="1" x14ac:dyDescent="0.45">
      <c r="A166" s="109"/>
      <c r="B166" s="192"/>
      <c r="C166" s="24"/>
      <c r="D166" s="45" t="str" cm="1">
        <f t="array" ref="D166:F166">T_13_10_1</f>
        <v>13.10.1</v>
      </c>
      <c r="E166" s="44" t="str">
        <v>-</v>
      </c>
      <c r="F166" s="43" t="str">
        <v>Er alle tjenester åpne mot Internett konfigurert til å oppdateres automatisk så raskt som mulig?</v>
      </c>
      <c r="G166" s="41" t="s">
        <v>42</v>
      </c>
      <c r="H166" s="25" t="e" cm="1">
        <f t="array" ref="H166">_xlfn.IFS(G166="Nei", 2, F166="Under arbeid", 1, G166="Delvis", 1, OR(G166="Ja", G166="Ikke relevant"), 0)</f>
        <v>#N/A</v>
      </c>
      <c r="I166" s="24"/>
      <c r="J166" s="24"/>
      <c r="K166" s="24"/>
    </row>
    <row r="167" spans="1:12" ht="68.25" customHeight="1" x14ac:dyDescent="0.45">
      <c r="A167" s="109"/>
      <c r="B167" s="36"/>
      <c r="C167" s="24"/>
      <c r="D167" s="45" t="str" cm="1">
        <f t="array" ref="D167:F167">T_16_1_6</f>
        <v>16.1.6</v>
      </c>
      <c r="E167" s="44" t="str">
        <v>-</v>
      </c>
      <c r="F167" s="43" t="str">
        <v>Har kommunen tekniske tegninger av sin egen IT-arkitektur? En slik dokumentasjon bør inneholde minst en oversikt over alle komponenter, kommunikasjonslenker mellom dem, om kommunikasjon er kryptert eller ikke, nivå på kryptering (med porter og IP adresser), ansvar og lokasjon på komponenter og en forklaring på hvordan tegningene skal tolkes.</v>
      </c>
      <c r="G167" s="128" t="str" cm="1">
        <f t="array" ref="G167">VALG_16_1_6</f>
        <v>Velg alternativ:</v>
      </c>
      <c r="H167" s="25" t="e" cm="1">
        <f t="array" ref="H167">_xlfn.IFS(G167="Nei", 2, F167="Under arbeid", 1, G167="Delvis", 1, OR(G167="Ja", G167="Ikke relevant"), 0)</f>
        <v>#N/A</v>
      </c>
      <c r="I167" s="24"/>
      <c r="J167" s="24"/>
      <c r="K167" s="24"/>
    </row>
    <row r="168" spans="1:12" ht="42" customHeight="1" x14ac:dyDescent="0.45">
      <c r="A168" s="109"/>
      <c r="B168" s="36"/>
      <c r="C168" s="24"/>
      <c r="D168" s="45" t="str" cm="1">
        <f t="array" ref="D168:F168">T_13_5_4</f>
        <v>13.5.4</v>
      </c>
      <c r="E168" s="44" t="str">
        <v>2.2.7</v>
      </c>
      <c r="F168" s="43" t="str">
        <v>Er det vurdert å legge kommunale tjenester mot Internett til eksterne (sky)leverandører for å adskille dem mest mulig fra driftsorganisasjonens lokale infrastruktur?</v>
      </c>
      <c r="G168" s="41" t="s">
        <v>42</v>
      </c>
      <c r="H168" s="25" t="e" cm="1">
        <f t="array" ref="H168">_xlfn.IFS(G168="Nei", 2, F168="Under arbeid", 1, G168="Delvis", 1, OR(G168="Ja", G168="Ikke relevant"), 0)</f>
        <v>#N/A</v>
      </c>
      <c r="I168" s="24"/>
      <c r="J168" s="24"/>
      <c r="K168" s="24"/>
    </row>
    <row r="169" spans="1:12" ht="42" customHeight="1" x14ac:dyDescent="0.45">
      <c r="A169" s="109"/>
      <c r="B169" s="36"/>
      <c r="C169" s="24"/>
      <c r="D169" s="45" t="str" cm="1">
        <f t="array" ref="D169:F169">T_13_8_5</f>
        <v>13.8.5</v>
      </c>
      <c r="E169" s="44" t="str">
        <v>3.3.2</v>
      </c>
      <c r="F169" s="43" t="str">
        <v>Er det implementert deteksjon og varsling for unormalt høy nettverkstrafikk på tjenester tilgjengelig fra kommunens nettverk?</v>
      </c>
      <c r="G169" s="41" t="s">
        <v>42</v>
      </c>
      <c r="H169" s="25" t="e" cm="1">
        <f t="array" ref="H169">_xlfn.IFS(G169="Nei", 2, F169="Under arbeid", 1, G169="Delvis", 1, OR(G169="Ja", G169="Ikke relevant"), 0)</f>
        <v>#N/A</v>
      </c>
      <c r="I169" s="24"/>
      <c r="J169" s="24"/>
      <c r="K169" s="24"/>
    </row>
    <row r="170" spans="1:12" ht="42" customHeight="1" x14ac:dyDescent="0.45">
      <c r="A170" s="109"/>
      <c r="B170" s="36"/>
      <c r="C170" s="24"/>
      <c r="D170" s="45" t="str" cm="1">
        <f t="array" ref="D170:F170">T_13_6_1</f>
        <v>13.6.1</v>
      </c>
      <c r="E170" s="44" t="str">
        <v>2.2.7</v>
      </c>
      <c r="F170" s="43" t="str">
        <v>Er det lastbalanserere foran tjenester eksponert mot internett, dersom disse kan utsettes for tjenestenektangrep?</v>
      </c>
      <c r="G170" s="41" t="s">
        <v>42</v>
      </c>
      <c r="H170" s="25" t="e" cm="1">
        <f t="array" ref="H170">_xlfn.IFS(G170="Nei", 2, F170="Under arbeid", 1, G170="Delvis", 1, OR(G170="Ja", G170="Ikke relevant"), 0)</f>
        <v>#N/A</v>
      </c>
      <c r="I170" s="24"/>
      <c r="J170" s="24"/>
      <c r="K170" s="24"/>
    </row>
    <row r="171" spans="1:12" ht="33.75" customHeight="1" x14ac:dyDescent="0.45">
      <c r="A171" s="109"/>
      <c r="B171" s="50"/>
      <c r="C171" s="24"/>
      <c r="D171" s="39" t="s">
        <v>154</v>
      </c>
      <c r="E171" s="44"/>
      <c r="F171" s="56" t="s">
        <v>155</v>
      </c>
      <c r="G171" s="39"/>
      <c r="H171" s="25" t="s">
        <v>155</v>
      </c>
      <c r="I171" s="24"/>
      <c r="J171" s="24"/>
      <c r="K171" s="24"/>
    </row>
    <row r="172" spans="1:12" x14ac:dyDescent="0.45">
      <c r="A172" s="110"/>
    </row>
    <row r="173" spans="1:12" x14ac:dyDescent="0.45">
      <c r="A173" s="108">
        <v>4.4000000000000004</v>
      </c>
      <c r="B173" s="112" t="s">
        <v>193</v>
      </c>
      <c r="C173" s="24"/>
      <c r="D173" s="39"/>
      <c r="E173" s="44"/>
      <c r="F173" s="43"/>
      <c r="G173" s="40" t="s">
        <v>151</v>
      </c>
      <c r="H173" s="51"/>
      <c r="I173" s="28" t="s">
        <v>152</v>
      </c>
      <c r="J173" s="52">
        <v>12</v>
      </c>
      <c r="K173" s="52" t="e">
        <f>SUM(H174:H179)</f>
        <v>#N/A</v>
      </c>
      <c r="L173" s="42" t="e">
        <f>K173/J173</f>
        <v>#N/A</v>
      </c>
    </row>
    <row r="174" spans="1:12" ht="35.25" customHeight="1" x14ac:dyDescent="0.45">
      <c r="A174" s="109"/>
      <c r="B174" s="192" t="s">
        <v>194</v>
      </c>
      <c r="C174" s="24"/>
      <c r="D174" s="45" t="str" cm="1">
        <f t="array" ref="D174:F174">T_13_2_1</f>
        <v>13.2.1</v>
      </c>
      <c r="E174" s="44" t="str">
        <v>-</v>
      </c>
      <c r="F174" s="43" t="str">
        <v>Får de ansatte i kommunen jevnlig opplæring i grunnleggende informasjonssikkerhet?</v>
      </c>
      <c r="G174" s="41" t="s">
        <v>42</v>
      </c>
      <c r="H174" s="25" t="e" cm="1">
        <f t="array" ref="H174">_xlfn.IFS(G174="Nei", 2, F174="Under arbeid", 1, G174="Delvis", 1, OR(G174="Ja", G174="Ikke relevant"), 0)</f>
        <v>#N/A</v>
      </c>
      <c r="I174" s="24"/>
      <c r="J174" s="24"/>
      <c r="K174" s="24"/>
    </row>
    <row r="175" spans="1:12" ht="39" customHeight="1" x14ac:dyDescent="0.45">
      <c r="A175" s="93"/>
      <c r="B175" s="192"/>
      <c r="C175" s="24"/>
      <c r="D175" s="45" t="str" cm="1">
        <f t="array" ref="D175:F175">T_9_1_1</f>
        <v>9.1.1</v>
      </c>
      <c r="E175" s="44" t="str">
        <v xml:space="preserve"> 2.3.2</v>
      </c>
      <c r="F175" s="43" t="str">
        <v>Har brukere begrensede rettigheter slik at de ikke kan installere nye programmer på sine PC'er, inkludert fravær av lokale administratorrettigheter?</v>
      </c>
      <c r="G175" s="41" t="s">
        <v>42</v>
      </c>
      <c r="H175" s="25" t="e" cm="1">
        <f t="array" ref="H175">_xlfn.IFS(G175="Nei", 2, F175="Under arbeid", 1, G175="Delvis", 1, OR(G175="Ja", G175="Ikke relevant"), 0)</f>
        <v>#N/A</v>
      </c>
      <c r="I175" s="24"/>
      <c r="J175" s="24"/>
      <c r="K175" s="24"/>
    </row>
    <row r="176" spans="1:12" ht="39.75" customHeight="1" x14ac:dyDescent="0.45">
      <c r="A176" s="93"/>
      <c r="B176" s="192"/>
      <c r="C176" s="24"/>
      <c r="D176" s="45" t="str" cm="1">
        <f t="array" ref="D176:F176">T_9_3_1</f>
        <v>9.3.1</v>
      </c>
      <c r="E176" s="44" t="str">
        <v>3.1.3</v>
      </c>
      <c r="F176" s="43" t="str">
        <v>Er det installert deteksjonssystemer for skadevare og virus lokalt på PC'ene (antivirus)?</v>
      </c>
      <c r="G176" s="41" t="s">
        <v>42</v>
      </c>
      <c r="H176" s="25" t="e" cm="1">
        <f t="array" ref="H176">_xlfn.IFS(G176="Nei", 2, F176="Under arbeid", 1, G176="Delvis", 1, OR(G176="Ja", G176="Ikke relevant"), 0)</f>
        <v>#N/A</v>
      </c>
      <c r="I176" s="24"/>
      <c r="J176" s="24"/>
      <c r="K176" s="24"/>
    </row>
    <row r="177" spans="1:12" ht="40.5" customHeight="1" x14ac:dyDescent="0.45">
      <c r="A177" s="93"/>
      <c r="B177" s="192"/>
      <c r="C177" s="24"/>
      <c r="D177" s="45" t="str" cm="1">
        <f t="array" ref="D177:F177">T_13_8_1</f>
        <v>13.8.1</v>
      </c>
      <c r="E177" s="44" t="str">
        <v>3.2</v>
      </c>
      <c r="F177" s="43" t="str">
        <v xml:space="preserve">Når det oppdages skadevare på en arbeidsmaskin, blir dette umiddelbart blokkert? </v>
      </c>
      <c r="G177" s="41" t="s">
        <v>42</v>
      </c>
      <c r="H177" s="25" t="e" cm="1">
        <f t="array" ref="H177">_xlfn.IFS(G177="Nei", 2, F177="Under arbeid", 1, G177="Delvis", 1, OR(G177="Ja", G177="Ikke relevant"), 0)</f>
        <v>#N/A</v>
      </c>
      <c r="I177" s="24"/>
      <c r="J177" s="24"/>
      <c r="K177" s="24"/>
    </row>
    <row r="178" spans="1:12" ht="52.5" customHeight="1" x14ac:dyDescent="0.45">
      <c r="A178" s="93"/>
      <c r="B178" s="192"/>
      <c r="C178" s="24"/>
      <c r="D178" s="45" t="str" cm="1">
        <f t="array" ref="D178:F178">T_10_1_1</f>
        <v>10.1.1</v>
      </c>
      <c r="E178" s="44" t="str">
        <v>2.2.6</v>
      </c>
      <c r="F178" s="43" t="str">
        <v>Er tilgang for sluttbrukerne i kommunen begrenset slik at:
a. Brukere kun har tilgang til systemer de trenger?
b. Brukere ikke kan nå eller kjøre programmer på andre bruker-PC'er på nettverket?</v>
      </c>
      <c r="G178" s="41" t="s">
        <v>42</v>
      </c>
      <c r="H178" s="25" t="e" cm="1">
        <f t="array" ref="H178">_xlfn.IFS(G178="Nei", 2, F178="Under arbeid", 1, G178="Delvis", 1, OR(G178="Ja", G178="Ikke relevant"), 0)</f>
        <v>#N/A</v>
      </c>
      <c r="I178" s="24"/>
      <c r="J178" s="24"/>
      <c r="K178" s="24"/>
    </row>
    <row r="179" spans="1:12" ht="39.75" customHeight="1" x14ac:dyDescent="0.45">
      <c r="A179" s="93"/>
      <c r="B179" s="192"/>
      <c r="C179" s="24"/>
      <c r="D179" s="45" t="str" cm="1">
        <f t="array" ref="D179:F179">T_13_7_2</f>
        <v>13.7.3</v>
      </c>
      <c r="E179" s="44" t="str">
        <v>2.9.4</v>
      </c>
      <c r="F179" s="43" t="str">
        <v>Finnes det en sikker (offline) sikkerhetskopi i tilfelle en angriper sletter sikkerhetskopier tilgjengelig via nettverket?</v>
      </c>
      <c r="G179" s="41" t="s">
        <v>42</v>
      </c>
      <c r="H179" s="25" t="e" cm="1">
        <f t="array" ref="H179">_xlfn.IFS(G179="Nei", 2, F179="Under arbeid", 1, G179="Delvis", 1, OR(G179="Ja", G179="Ikke relevant"), 0)</f>
        <v>#N/A</v>
      </c>
      <c r="I179" s="24"/>
      <c r="J179" s="24"/>
      <c r="K179" s="24"/>
    </row>
    <row r="180" spans="1:12" ht="39" customHeight="1" x14ac:dyDescent="0.45">
      <c r="A180" s="93"/>
      <c r="B180" s="50"/>
      <c r="C180" s="24"/>
      <c r="D180" s="39" t="s">
        <v>154</v>
      </c>
      <c r="E180" s="44"/>
      <c r="F180" s="56" t="s">
        <v>155</v>
      </c>
      <c r="G180" s="39"/>
      <c r="H180" s="25"/>
      <c r="I180" s="24"/>
      <c r="J180" s="24"/>
      <c r="K180" s="24"/>
    </row>
    <row r="181" spans="1:12" x14ac:dyDescent="0.45">
      <c r="A181" s="110"/>
      <c r="H181" s="51"/>
      <c r="I181" s="28"/>
      <c r="J181" s="52"/>
      <c r="K181" s="52"/>
      <c r="L181" s="42"/>
    </row>
    <row r="182" spans="1:12" x14ac:dyDescent="0.45">
      <c r="A182" s="108">
        <v>4.5</v>
      </c>
      <c r="B182" s="112" t="s">
        <v>195</v>
      </c>
      <c r="C182" s="24"/>
      <c r="D182" s="39"/>
      <c r="E182" s="44"/>
      <c r="F182" s="43"/>
      <c r="G182" s="40" t="s">
        <v>151</v>
      </c>
      <c r="H182" s="51"/>
      <c r="I182" s="28" t="s">
        <v>152</v>
      </c>
      <c r="J182" s="52">
        <v>16</v>
      </c>
      <c r="K182" s="52" t="e">
        <f>SUM(H183:H190)</f>
        <v>#N/A</v>
      </c>
      <c r="L182" s="42" t="e">
        <f>K182/J182</f>
        <v>#N/A</v>
      </c>
    </row>
    <row r="183" spans="1:12" ht="27.75" customHeight="1" x14ac:dyDescent="0.45">
      <c r="A183" s="109"/>
      <c r="B183" s="192" t="s">
        <v>196</v>
      </c>
      <c r="C183" s="24"/>
      <c r="D183" s="45" t="str" cm="1">
        <f t="array" ref="D183:F183">T_10_3_1</f>
        <v>10.3.1</v>
      </c>
      <c r="E183" s="44" t="str">
        <v>2.6.1</v>
      </c>
      <c r="F183" s="43" t="str">
        <v>Er passord eller annen sikker autentisering påkrevd for å få tilgang til alt brukerutstyr?</v>
      </c>
      <c r="G183" s="41" t="s">
        <v>42</v>
      </c>
      <c r="H183" s="25" t="e" cm="1">
        <f t="array" ref="H183">_xlfn.IFS(G183="Nei", 2, F183="Under arbeid", 1, G183="Delvis", 1, OR(G183="Ja", G183="Ikke relevant"), 0)</f>
        <v>#N/A</v>
      </c>
      <c r="I183" s="24"/>
      <c r="J183" s="24"/>
      <c r="K183" s="24"/>
    </row>
    <row r="184" spans="1:12" ht="49.5" customHeight="1" x14ac:dyDescent="0.45">
      <c r="A184" s="93"/>
      <c r="B184" s="192"/>
      <c r="C184" s="24"/>
      <c r="D184" s="45" t="str" cm="1">
        <f t="array" ref="D184:F184">T_10_3_2</f>
        <v>10.3.2</v>
      </c>
      <c r="E184" s="44" t="str">
        <v>2.6.1g</v>
      </c>
      <c r="F184" s="43" t="str">
        <v>Aktiveres skjermlås automatisk etter en periode med inaktivitet for alt utstyr hvor brukere logger seg på, og kreves passord eller biometrisk autentisering for å låse den opp?</v>
      </c>
      <c r="G184" s="41" t="s">
        <v>42</v>
      </c>
      <c r="H184" s="25" t="e" cm="1">
        <f t="array" ref="H184">_xlfn.IFS(G184="Nei", 2, F184="Under arbeid", 1, G184="Delvis", 1, OR(G184="Ja", G184="Ikke relevant"), 0)</f>
        <v>#N/A</v>
      </c>
      <c r="I184" s="24"/>
      <c r="J184" s="24"/>
      <c r="K184" s="24"/>
    </row>
    <row r="185" spans="1:12" ht="37.5" customHeight="1" x14ac:dyDescent="0.45">
      <c r="A185" s="93"/>
      <c r="B185" s="192"/>
      <c r="C185" s="24"/>
      <c r="D185" s="45" t="str" cm="1">
        <f t="array" ref="D185:F185">T_11_2_1</f>
        <v>11.2.1</v>
      </c>
      <c r="E185" s="44" t="str">
        <v>2.7.3</v>
      </c>
      <c r="F185" s="43" t="str">
        <v>Er lokal lagring på alle maskiner (bruker PC'er, servere, annet utstyr) som ikke står i særlig sikrede lokaler kryptert, med nøkkelen lagret på en sikker måte?</v>
      </c>
      <c r="G185" s="41" t="s">
        <v>42</v>
      </c>
      <c r="H185" s="25" t="e" cm="1">
        <f t="array" ref="H185">_xlfn.IFS(G185="Nei", 2, F185="Under arbeid", 1, G185="Delvis", 1, OR(G185="Ja", G185="Ikke relevant"), 0)</f>
        <v>#N/A</v>
      </c>
      <c r="I185" s="24"/>
      <c r="J185" s="24"/>
      <c r="K185" s="24"/>
    </row>
    <row r="186" spans="1:12" ht="32.25" customHeight="1" x14ac:dyDescent="0.45">
      <c r="A186" s="93"/>
      <c r="B186" s="192"/>
      <c r="C186" s="24"/>
      <c r="D186" s="45" t="str" cm="1">
        <f t="array" ref="D186:F186">T_9_2_2</f>
        <v>9.2.2</v>
      </c>
      <c r="E186" s="44" t="str">
        <v>2.3.7</v>
      </c>
      <c r="F186" s="43" t="str">
        <v>Er standard brukernavn og passord fra produsenten endret til egne unike og sikre passord på alt utstyr koblet til nettverket?</v>
      </c>
      <c r="G186" s="41" t="s">
        <v>42</v>
      </c>
      <c r="H186" s="25" t="e" cm="1">
        <f t="array" ref="H186">_xlfn.IFS(G186="Nei", 2, F186="Under arbeid", 1, G186="Delvis", 1, OR(G186="Ja", G186="Ikke relevant"), 0)</f>
        <v>#N/A</v>
      </c>
      <c r="I186" s="24"/>
      <c r="J186" s="24"/>
      <c r="K186" s="24"/>
    </row>
    <row r="187" spans="1:12" ht="67.5" customHeight="1" x14ac:dyDescent="0.45">
      <c r="A187" s="93"/>
      <c r="B187" s="192"/>
      <c r="C187" s="24"/>
      <c r="D187" s="45" t="str" cm="1">
        <f t="array" ref="D187:F187">T_9_2_1</f>
        <v>9.2.1</v>
      </c>
      <c r="E187" s="44" t="str">
        <v>1.2.3</v>
      </c>
      <c r="F187" s="43" t="str">
        <v>Er det opprettet en oppdatert og helst automatisk oversikt over alle datamaskiner, servere, nettverksutstyr, IoT-enheter og alt annet koblet til kommunens nettverk, f.eks. ved hjelp av en Configuration Management Database (CMDB) løsning?</v>
      </c>
      <c r="G187" s="41" t="s">
        <v>42</v>
      </c>
      <c r="H187" s="25" t="e" cm="1">
        <f t="array" ref="H187">_xlfn.IFS(G187="Nei", 2, F187="Under arbeid", 1, G187="Delvis", 1, OR(G187="Ja", G187="Ikke relevant"), 0)</f>
        <v>#N/A</v>
      </c>
      <c r="I187" s="24"/>
      <c r="J187" s="24"/>
      <c r="K187" s="24"/>
    </row>
    <row r="188" spans="1:12" ht="40.5" customHeight="1" x14ac:dyDescent="0.45">
      <c r="A188" s="93"/>
      <c r="B188" s="36"/>
      <c r="C188" s="24"/>
      <c r="D188" s="45" t="str" cm="1">
        <f t="array" ref="D188:F188">T_9_2_6</f>
        <v>9.2.6</v>
      </c>
      <c r="E188" s="44" t="str">
        <v>-</v>
      </c>
      <c r="F188" s="43" t="str">
        <v>Er det en prosess for sikring av datarom, f.eks ved hjelp av adgangskontroll, brannsikring, redundant strømforsyning og nettverksforbindelser?</v>
      </c>
      <c r="G188" s="41" t="s">
        <v>42</v>
      </c>
      <c r="H188" s="25" t="e" cm="1">
        <f t="array" ref="H188">_xlfn.IFS(G188="Nei", 2, F188="Under arbeid", 1, G188="Delvis", 1, OR(G188="Ja", G188="Ikke relevant"), 0)</f>
        <v>#N/A</v>
      </c>
      <c r="I188" s="24"/>
      <c r="J188" s="24"/>
      <c r="K188" s="24"/>
    </row>
    <row r="189" spans="1:12" ht="46.5" customHeight="1" x14ac:dyDescent="0.45">
      <c r="A189" s="93"/>
      <c r="B189" s="36"/>
      <c r="C189" s="24"/>
      <c r="D189" s="45" t="str" cm="1">
        <f t="array" ref="D189:F189">T_9_2_7</f>
        <v>9.2.7</v>
      </c>
      <c r="E189" s="44" t="str">
        <v>-</v>
      </c>
      <c r="F189" s="43" t="str">
        <v>Øves det på beredskap for utfall av datarom og annen fysisk infrastruktur?</v>
      </c>
      <c r="G189" s="41" t="s">
        <v>42</v>
      </c>
      <c r="H189" s="25" t="e" cm="1">
        <f t="array" ref="H189">_xlfn.IFS(G189="Nei", 2, F189="Under arbeid", 1, G189="Delvis", 1, OR(G189="Ja", G189="Ikke relevant"), 0)</f>
        <v>#N/A</v>
      </c>
      <c r="I189" s="24"/>
      <c r="J189" s="24"/>
      <c r="K189" s="24"/>
    </row>
    <row r="190" spans="1:12" ht="46.5" customHeight="1" x14ac:dyDescent="0.45">
      <c r="A190" s="93"/>
      <c r="B190" s="36"/>
      <c r="C190" s="24"/>
      <c r="D190" s="45" t="str" cm="1">
        <f t="array" ref="D190:F190">T_11_1_3</f>
        <v>11.1.3</v>
      </c>
      <c r="E190" s="44" t="str">
        <v>-</v>
      </c>
      <c r="F190" s="43" t="str">
        <v xml:space="preserve">Finnes det en oversikt over alle kryptonøkler og hemmeligheter som er i bruk i IT-infrastrukturen og i de forskjellige tjenestene? En slik oversikt eller katalog kalles  på engelsk key (and secrets) inventory. </v>
      </c>
      <c r="G190" s="41" t="s">
        <v>42</v>
      </c>
      <c r="H190" s="25" t="e" cm="1">
        <f t="array" ref="H190">_xlfn.IFS(G190="Nei", 2, F190="Under arbeid", 1, G190="Delvis", 1, OR(G190="Ja", G190="Ikke relevant"), 0)</f>
        <v>#N/A</v>
      </c>
      <c r="I190" s="24"/>
      <c r="J190" s="24"/>
      <c r="K190" s="24"/>
    </row>
    <row r="191" spans="1:12" ht="38.25" customHeight="1" x14ac:dyDescent="0.45">
      <c r="A191" s="93"/>
      <c r="B191" s="50"/>
      <c r="C191" s="24"/>
      <c r="D191" s="39" t="s">
        <v>154</v>
      </c>
      <c r="E191" s="44"/>
      <c r="F191" s="56" t="s">
        <v>155</v>
      </c>
      <c r="G191" s="39"/>
      <c r="H191" s="25"/>
      <c r="I191" s="24"/>
      <c r="J191" s="24"/>
      <c r="K191" s="24"/>
    </row>
    <row r="192" spans="1:12" ht="38.25" customHeight="1" x14ac:dyDescent="0.45">
      <c r="A192" s="93"/>
      <c r="B192" s="50"/>
      <c r="C192" s="24"/>
      <c r="D192" s="39"/>
      <c r="E192" s="44"/>
      <c r="F192" s="54"/>
      <c r="G192" s="39"/>
      <c r="H192" s="25"/>
      <c r="I192" s="24"/>
      <c r="J192" s="24"/>
      <c r="K192" s="24"/>
    </row>
    <row r="193" spans="1:12" ht="15.75" customHeight="1" x14ac:dyDescent="0.45">
      <c r="A193" s="108">
        <v>4.5999999999999996</v>
      </c>
      <c r="B193" s="115" t="s">
        <v>197</v>
      </c>
      <c r="C193" s="24"/>
      <c r="D193" s="39"/>
      <c r="E193" s="44"/>
      <c r="F193" s="43"/>
      <c r="G193" s="40" t="s">
        <v>151</v>
      </c>
      <c r="H193" s="51"/>
      <c r="I193" s="28" t="s">
        <v>152</v>
      </c>
      <c r="J193" s="52">
        <v>16</v>
      </c>
      <c r="K193" s="52" t="e">
        <f>SUM(H194:H201)</f>
        <v>#N/A</v>
      </c>
      <c r="L193" s="42" t="e">
        <f>K193/J193</f>
        <v>#N/A</v>
      </c>
    </row>
    <row r="194" spans="1:12" ht="37.5" customHeight="1" x14ac:dyDescent="0.45">
      <c r="A194" s="109"/>
      <c r="B194" s="192" t="s">
        <v>198</v>
      </c>
      <c r="C194" s="24"/>
      <c r="D194" s="45" t="str" cm="1">
        <f t="array" ref="D194:F194">T_11_2_4</f>
        <v>11.2.4</v>
      </c>
      <c r="E194" s="44" t="str">
        <v>2.4.2</v>
      </c>
      <c r="F194" s="43" t="str">
        <v>Er WiFi konfigurert med fokus på streng sikkerhet, inkludert sterk kryptering, siste versjoner av sikre protokoller, og autentisering med brukernavn, sterke passord og validering av server-sertifikater?</v>
      </c>
      <c r="G194" s="41" t="s">
        <v>42</v>
      </c>
      <c r="H194" s="25" t="e" cm="1">
        <f t="array" ref="H194">_xlfn.IFS(G194="Nei", 2, F194="Under arbeid", 1, G194="Delvis", 1, OR(G194="Ja", G194="Ikke relevant"), 0)</f>
        <v>#N/A</v>
      </c>
      <c r="I194" s="24"/>
      <c r="J194" s="24"/>
      <c r="K194" s="24"/>
    </row>
    <row r="195" spans="1:12" ht="63" customHeight="1" x14ac:dyDescent="0.45">
      <c r="A195" s="109"/>
      <c r="B195" s="192"/>
      <c r="C195" s="24"/>
      <c r="D195" s="45" t="str" cm="1">
        <f t="array" ref="D195:F195">T_13_8_4</f>
        <v>13.8.4</v>
      </c>
      <c r="E195" s="44" t="str">
        <v>-</v>
      </c>
      <c r="F195" s="43" t="str">
        <v>Er WiFi nettverk satt opp slik at tilkoblinger bare er tillatt fra maskiner forvaltet av driftsorganisasjonen? Et unntak her kan være egne gjestenettverk med begrenset tilgang.</v>
      </c>
      <c r="G195" s="41" t="s">
        <v>42</v>
      </c>
      <c r="H195" s="25" t="e" cm="1">
        <f t="array" ref="H195">_xlfn.IFS(G195="Nei", 2, F195="Under arbeid", 1, G195="Delvis", 1, OR(G195="Ja", G195="Ikke relevant"), 0)</f>
        <v>#N/A</v>
      </c>
      <c r="I195" s="24"/>
      <c r="J195" s="24"/>
      <c r="K195" s="24"/>
    </row>
    <row r="196" spans="1:12" ht="23.25" x14ac:dyDescent="0.45">
      <c r="A196" s="109"/>
      <c r="B196" s="192"/>
      <c r="C196" s="24"/>
      <c r="D196" s="45" t="str" cm="1">
        <f t="array" ref="D196:F196">T_13_5_2</f>
        <v>13.5.2</v>
      </c>
      <c r="E196" s="44" t="str">
        <v>2.2.3</v>
      </c>
      <c r="F196" s="43" t="str">
        <v>Er det implementert nettverksegmentering i soner og subnett for å vanskeliggjøre dyp penetrasjon i infrastrukturen ved et angrep?</v>
      </c>
      <c r="G196" s="41" t="s">
        <v>42</v>
      </c>
      <c r="H196" s="25" t="e" cm="1">
        <f t="array" ref="H196">_xlfn.IFS(G196="Nei", 2, F196="Under arbeid", 1, G196="Delvis", 1, OR(G196="Ja", G196="Ikke relevant"), 0)</f>
        <v>#N/A</v>
      </c>
      <c r="I196" s="24"/>
      <c r="J196" s="24"/>
      <c r="K196" s="24"/>
    </row>
    <row r="197" spans="1:12" ht="33.75" customHeight="1" x14ac:dyDescent="0.45">
      <c r="A197" s="93"/>
      <c r="B197" s="192"/>
      <c r="C197" s="24"/>
      <c r="D197" s="45" t="str" cm="1">
        <f t="array" ref="D197:F197">T_12_2_1</f>
        <v>12.2.1</v>
      </c>
      <c r="E197" s="44" t="str">
        <v>2.4.3</v>
      </c>
      <c r="F197" s="43" t="str">
        <v>Er det kontroll på sikkerheten på nettverkspunkter på offentlige steder, inklusiv møterom, resepsjoner o.l?</v>
      </c>
      <c r="G197" s="41" t="s">
        <v>42</v>
      </c>
      <c r="H197" s="25" t="e" cm="1">
        <f t="array" ref="H197">_xlfn.IFS(G197="Nei", 2, F197="Under arbeid", 1, G197="Delvis", 1, OR(G197="Ja", G197="Ikke relevant"), 0)</f>
        <v>#N/A</v>
      </c>
      <c r="I197" s="24"/>
      <c r="J197" s="24"/>
      <c r="K197" s="24"/>
    </row>
    <row r="198" spans="1:12" ht="52.5" customHeight="1" x14ac:dyDescent="0.45">
      <c r="A198" s="93"/>
      <c r="B198" s="192"/>
      <c r="C198" s="24"/>
      <c r="D198" s="45" t="str" cm="1">
        <f t="array" ref="D198:F198">T_11_1_1</f>
        <v>11.1.1</v>
      </c>
      <c r="E198" s="44" t="str">
        <v>2.7.1</v>
      </c>
      <c r="F198" s="43" t="str">
        <v>Er det en dokumentert prosess for bruk av kryptografiske kontroller og håndtering av kryptografiske nøkler? Dette inkluderer nøkkelgenerering, lagring, utveksling, sikkerhetskopiering og kontrollert destruksjon av slike nøkler og sertifikater.</v>
      </c>
      <c r="G198" s="41" t="s">
        <v>42</v>
      </c>
      <c r="H198" s="25" t="e" cm="1">
        <f t="array" ref="H198">_xlfn.IFS(G198="Nei", 2, F198="Under arbeid", 1, G198="Delvis", 1, OR(G198="Ja", G198="Ikke relevant"), 0)</f>
        <v>#N/A</v>
      </c>
      <c r="I198" s="24"/>
      <c r="J198" s="24"/>
      <c r="K198" s="24"/>
    </row>
    <row r="199" spans="1:12" ht="60" customHeight="1" x14ac:dyDescent="0.45">
      <c r="A199" s="93"/>
      <c r="B199" s="192"/>
      <c r="C199" s="24"/>
      <c r="D199" s="45" t="str" cm="1">
        <f t="array" ref="D199:F199">T_11_1_2</f>
        <v>11.1.2</v>
      </c>
      <c r="E199" s="44" t="str">
        <v>-</v>
      </c>
      <c r="F199" s="43" t="str">
        <v>Er det et system for å passe på krypteringsnøkler og andre hemmeligheter (f.eks passord)? Dette inkluderer automatisering av nøkkelgenerering, beskyttet lagring, sikker utveksling, sikker backup  og sikker destruksjon av slike nøkler og sertifikater.</v>
      </c>
      <c r="G199" s="41" t="s">
        <v>42</v>
      </c>
      <c r="H199" s="25" t="e" cm="1">
        <f t="array" ref="H199">_xlfn.IFS(G199="Nei", 2, F199="Under arbeid", 1, G199="Delvis", 1, OR(G199="Ja", G199="Ikke relevant"), 0)</f>
        <v>#N/A</v>
      </c>
      <c r="I199" s="24"/>
      <c r="J199" s="24"/>
      <c r="K199" s="24"/>
    </row>
    <row r="200" spans="1:12" ht="47.25" customHeight="1" x14ac:dyDescent="0.45">
      <c r="A200" s="93"/>
      <c r="B200" s="192"/>
      <c r="C200" s="24"/>
      <c r="D200" s="45" t="str" cm="1">
        <f t="array" ref="D200:F200">T_11_1_3</f>
        <v>11.1.3</v>
      </c>
      <c r="E200" s="44" t="str">
        <v>-</v>
      </c>
      <c r="F200" s="43" t="str">
        <v xml:space="preserve">Finnes det en oversikt over alle kryptonøkler og hemmeligheter som er i bruk i IT-infrastrukturen og i de forskjellige tjenestene? En slik oversikt eller katalog kalles  på engelsk key (and secrets) inventory. </v>
      </c>
      <c r="G200" s="41" t="s">
        <v>42</v>
      </c>
      <c r="H200" s="25" t="e" cm="1">
        <f t="array" ref="H200">_xlfn.IFS(G200="Nei", 2, F200="Under arbeid", 1, G200="Delvis", 1, OR(G200="Ja", G200="Ikke relevant"), 0)</f>
        <v>#N/A</v>
      </c>
      <c r="I200" s="24"/>
      <c r="J200" s="24"/>
      <c r="K200" s="24"/>
    </row>
    <row r="201" spans="1:12" ht="62.25" customHeight="1" x14ac:dyDescent="0.45">
      <c r="A201" s="93"/>
      <c r="B201" s="192"/>
      <c r="C201" s="24"/>
      <c r="D201" s="45" t="str" cm="1">
        <f t="array" ref="D201:F201">T_10_2_3</f>
        <v>10.2.3</v>
      </c>
      <c r="E201" s="44" t="str">
        <v>-</v>
      </c>
      <c r="F201" s="43" t="str">
        <v>Blir zero-trust prinsipper anvendt i så stor grad som mulig? Zero-trust modellen er i praksis prinsippet om å aldri stole på noe inne i eller utenfor nettverket uten verifisering. Dette krever kontinuerlig validering av brukere for tilgang til systemressurser.</v>
      </c>
      <c r="G201" s="41" t="s">
        <v>42</v>
      </c>
      <c r="H201" s="25" t="e" cm="1">
        <f t="array" ref="H201">_xlfn.IFS(G201="Nei", 2, F201="Under arbeid", 1, G201="Delvis", 1, OR(G201="Ja", G201="Ikke relevant"), 0)</f>
        <v>#N/A</v>
      </c>
      <c r="I201" s="24"/>
      <c r="J201" s="24"/>
      <c r="K201" s="24"/>
    </row>
    <row r="202" spans="1:12" ht="30.75" customHeight="1" x14ac:dyDescent="0.45">
      <c r="A202" s="93"/>
      <c r="B202" s="53"/>
      <c r="C202" s="24"/>
      <c r="D202" s="47" t="s">
        <v>154</v>
      </c>
      <c r="E202" s="44"/>
      <c r="F202" s="56" t="s">
        <v>155</v>
      </c>
      <c r="G202" s="39"/>
      <c r="H202" s="25" t="s">
        <v>155</v>
      </c>
      <c r="I202" s="24"/>
      <c r="J202" s="24"/>
      <c r="K202" s="24"/>
    </row>
    <row r="203" spans="1:12" ht="30.75" customHeight="1" x14ac:dyDescent="0.45">
      <c r="A203" s="93"/>
      <c r="B203" s="53"/>
      <c r="C203" s="24"/>
      <c r="D203" s="47"/>
      <c r="E203" s="44"/>
      <c r="F203" s="54"/>
      <c r="G203" s="39"/>
      <c r="H203" s="51"/>
    </row>
    <row r="204" spans="1:12" x14ac:dyDescent="0.45">
      <c r="A204" s="93">
        <v>4.7</v>
      </c>
      <c r="B204" s="26" t="s">
        <v>199</v>
      </c>
      <c r="C204" s="24"/>
      <c r="D204" s="39"/>
      <c r="E204" s="44"/>
      <c r="F204" s="43"/>
      <c r="G204" s="40" t="s">
        <v>151</v>
      </c>
      <c r="I204" s="28" t="s">
        <v>152</v>
      </c>
      <c r="J204" s="52">
        <v>6</v>
      </c>
      <c r="K204" s="52" t="e">
        <f>SUM(H204:H209)</f>
        <v>#N/A</v>
      </c>
      <c r="L204" s="42" t="e">
        <f>K204/J204</f>
        <v>#N/A</v>
      </c>
    </row>
    <row r="205" spans="1:12" ht="61.5" customHeight="1" x14ac:dyDescent="0.45">
      <c r="A205" s="93"/>
      <c r="B205" s="195" t="s">
        <v>200</v>
      </c>
      <c r="C205" s="24"/>
      <c r="D205" s="45" t="str" cm="1">
        <f t="array" ref="D205:F205">T_13_11_8</f>
        <v>13.11.8</v>
      </c>
      <c r="E205" s="44" t="str">
        <v>-</v>
      </c>
      <c r="F205" s="43" t="str">
        <v>Er det en prosedyre for å etterprøve at vedtatte sikkerhetstiltak faktisk har blitt utført og har en effekt? Dette kan f.eks gjøres ved systematiske stikkprøver av at sikkerhetstiltak fungerer, som å sjekke at kontoen til ansatte som har sluttet ikke lengre er aktiv og at servere og PC'er faktisk er oppdatert.</v>
      </c>
      <c r="G205" s="41" t="s">
        <v>42</v>
      </c>
      <c r="H205" s="25" t="e" cm="1">
        <f t="array" ref="H205">_xlfn.IFS(G205="Nei", 2, F205="Under arbeid", 1, G205="Delvis", 1, OR(G205="Ja", G205="Ikke relevant"), 0)</f>
        <v>#N/A</v>
      </c>
    </row>
    <row r="206" spans="1:12" ht="48.75" customHeight="1" x14ac:dyDescent="0.45">
      <c r="A206" s="93"/>
      <c r="B206" s="195"/>
      <c r="C206" s="24"/>
      <c r="D206" s="45" t="str" cm="1">
        <f t="array" ref="D206:F206">T_13_11_3</f>
        <v>13.11.3</v>
      </c>
      <c r="E206" s="44" t="str">
        <v xml:space="preserve"> 3.4</v>
      </c>
      <c r="F206" s="43" t="str">
        <v>Blir nettverksinfrastrukturen jevnlig skannet fra Internett for å oppdage potensielle sikkerhetshull og uønskede åpninger?</v>
      </c>
      <c r="G206" s="41" t="s">
        <v>42</v>
      </c>
      <c r="H206" s="25" t="e" cm="1">
        <f t="array" ref="H206">_xlfn.IFS(G206="Nei", 2, F206="Under arbeid", 1, G206="Delvis", 1, OR(G206="Ja", G206="Ikke relevant"), 0)</f>
        <v>#N/A</v>
      </c>
    </row>
    <row r="207" spans="1:12" ht="42.75" customHeight="1" x14ac:dyDescent="0.45">
      <c r="A207" s="93"/>
      <c r="B207" s="195"/>
      <c r="C207" s="24"/>
      <c r="D207" s="45" t="str" cm="1">
        <f t="array" ref="D207:F207">T_8_1_2</f>
        <v>8.1.2</v>
      </c>
      <c r="E207" s="44" t="str">
        <v>3.4.5</v>
      </c>
      <c r="F207" s="43" t="str">
        <v>Blir eksisterende beredskapsplaner regelmessig og realistisk øvet på for å sikre at personell er forberedt på faktiske situasjoner? Slike øvelser kan gjerne inkludere leverandører.</v>
      </c>
      <c r="G207" s="41" t="s">
        <v>42</v>
      </c>
      <c r="H207" s="25" t="e" cm="1">
        <f t="array" ref="H207">_xlfn.IFS(G207="Nei", 2, F207="Under arbeid", 1, G207="Delvis", 1, OR(G207="Ja", G207="Ikke relevant"), 0)</f>
        <v>#N/A</v>
      </c>
    </row>
    <row r="208" spans="1:12" ht="32.25" customHeight="1" x14ac:dyDescent="0.45">
      <c r="A208" s="93"/>
      <c r="B208" s="24"/>
      <c r="C208" s="24"/>
      <c r="D208" s="47" t="s">
        <v>154</v>
      </c>
      <c r="E208" s="44"/>
      <c r="F208" s="56" t="s">
        <v>155</v>
      </c>
      <c r="G208" s="39"/>
    </row>
    <row r="209" spans="1:7" x14ac:dyDescent="0.45">
      <c r="A209" s="106"/>
      <c r="B209" s="24"/>
      <c r="C209" s="24"/>
      <c r="D209" s="39"/>
      <c r="E209" s="44"/>
      <c r="F209" s="43"/>
      <c r="G209" s="39"/>
    </row>
    <row r="219" spans="1:7" x14ac:dyDescent="0.45">
      <c r="A219" s="106"/>
      <c r="B219" s="24"/>
      <c r="C219" s="24"/>
      <c r="F219" s="43"/>
      <c r="G219" s="39"/>
    </row>
    <row r="220" spans="1:7" x14ac:dyDescent="0.45">
      <c r="A220" s="106"/>
      <c r="B220" s="24"/>
      <c r="C220" s="24"/>
      <c r="F220" s="43"/>
      <c r="G220" s="39"/>
    </row>
    <row r="221" spans="1:7" x14ac:dyDescent="0.45">
      <c r="A221" s="106"/>
      <c r="B221" s="24"/>
      <c r="C221" s="24"/>
      <c r="F221" s="43"/>
      <c r="G221" s="39"/>
    </row>
    <row r="222" spans="1:7" x14ac:dyDescent="0.45">
      <c r="A222" s="106"/>
      <c r="B222" s="24"/>
      <c r="C222" s="24"/>
      <c r="F222" s="43"/>
      <c r="G222" s="39"/>
    </row>
    <row r="223" spans="1:7" x14ac:dyDescent="0.45">
      <c r="A223" s="106"/>
      <c r="B223" s="24"/>
      <c r="C223" s="24"/>
      <c r="F223" s="43"/>
      <c r="G223" s="39"/>
    </row>
    <row r="224" spans="1:7" x14ac:dyDescent="0.45">
      <c r="A224" s="106"/>
      <c r="B224" s="24"/>
      <c r="C224" s="24"/>
      <c r="F224" s="43"/>
      <c r="G224" s="39"/>
    </row>
  </sheetData>
  <mergeCells count="23">
    <mergeCell ref="B205:B207"/>
    <mergeCell ref="B7:B13"/>
    <mergeCell ref="B15:B19"/>
    <mergeCell ref="B55:B59"/>
    <mergeCell ref="B126:B129"/>
    <mergeCell ref="B70:B74"/>
    <mergeCell ref="B42:B48"/>
    <mergeCell ref="B26:B37"/>
    <mergeCell ref="B194:B201"/>
    <mergeCell ref="B116:B122"/>
    <mergeCell ref="B77:B81"/>
    <mergeCell ref="B63:B66"/>
    <mergeCell ref="B148:B153"/>
    <mergeCell ref="M11:M16"/>
    <mergeCell ref="B133:B136"/>
    <mergeCell ref="B155:B160"/>
    <mergeCell ref="B174:B179"/>
    <mergeCell ref="B183:B187"/>
    <mergeCell ref="B139:B143"/>
    <mergeCell ref="B162:B166"/>
    <mergeCell ref="B108:B113"/>
    <mergeCell ref="B84:B92"/>
    <mergeCell ref="B96:B102"/>
  </mergeCells>
  <conditionalFormatting sqref="B1:B81 B93:B96 B103:B112 B114:B1015">
    <cfRule type="expression" dxfId="20" priority="1">
      <formula>L1&gt;0.5</formula>
    </cfRule>
  </conditionalFormatting>
  <conditionalFormatting sqref="B82">
    <cfRule type="expression" dxfId="19" priority="5068">
      <formula>L83&gt;0.5</formula>
    </cfRule>
  </conditionalFormatting>
  <conditionalFormatting sqref="B83">
    <cfRule type="expression" dxfId="18" priority="5069">
      <formula>L83&gt;0.5</formula>
    </cfRule>
  </conditionalFormatting>
  <conditionalFormatting sqref="B84">
    <cfRule type="expression" dxfId="17" priority="5023">
      <formula>L86&gt;0.5</formula>
    </cfRule>
  </conditionalFormatting>
  <conditionalFormatting sqref="D6:F38 F39 D40:F67 F68 D69:F123 F124 D125:F145 F146 D147:F1015">
    <cfRule type="expression" dxfId="16" priority="2">
      <formula>$H6=2</formula>
    </cfRule>
    <cfRule type="expression" dxfId="15" priority="3">
      <formula>$H6=1</formula>
    </cfRule>
    <cfRule type="expression" dxfId="14" priority="4">
      <formula>$H6=""</formula>
    </cfRule>
    <cfRule type="expression" dxfId="13" priority="5">
      <formula>$H6=0</formula>
    </cfRule>
  </conditionalFormatting>
  <dataValidations count="5">
    <dataValidation type="list" allowBlank="1" showErrorMessage="1" sqref="G139:G143 G205:G207 G155:G158 G168:G170 G126:G129 G174:G179 G133:G135 G55:G59 G63:G65 G194:G201 G7:G12 G15:G16 G77:G80 G116:G121 G162:G166 G20:G22 G44:G51 G71:G73 G84:G92 G148:G151 G109:G112 G183:G190 G26:G36 G42 G96:G104" xr:uid="{244E180A-F56C-46C1-849C-62C3A01BFEF6}">
      <formula1>"Velg alternativ:, Ja, Delvis, Nei"</formula1>
    </dataValidation>
    <dataValidation type="list" allowBlank="1" showErrorMessage="1" sqref="G23:G24" xr:uid="{966CE5D6-0585-4914-9C70-99A5EB68F26B}">
      <formula1>"Velg alternativ:, Innen siste 6mnd, Innen siste år, Over 1 år, Ikke utført"</formula1>
    </dataValidation>
    <dataValidation type="list" allowBlank="1" showErrorMessage="1" sqref="G17" xr:uid="{5F93EF10-46F5-4324-91A4-E4A364AA6D10}">
      <formula1>"Velg alternativ:, Under utføring, Innen siste år, Over 1 år, Ikke utført"</formula1>
    </dataValidation>
    <dataValidation type="list" allowBlank="1" showErrorMessage="1" sqref="G19" xr:uid="{CF589438-1681-4479-92D7-4F942CA4C8C5}">
      <formula1>"Velg alternativ:, Ingen anmerkninger, Organisatoriske anmerkninger, Tekniske anmerkninger, Både organisatoriske og tekniske anmerkninger, Ikke relevant"</formula1>
    </dataValidation>
    <dataValidation type="list" allowBlank="1" showErrorMessage="1" sqref="G18" xr:uid="{EED705FB-E6FF-4156-BFE7-83F46892A22A}">
      <formula1>"Velg alternativ:, Internt av kommunen, Driftsorganisasjonen, Eksternt firma, Ikke relevant"</formula1>
    </dataValidation>
  </dataValidations>
  <pageMargins left="0.25" right="0.25" top="0.75" bottom="0.75" header="0.3" footer="0.3"/>
  <pageSetup paperSize="9" orientation="landscape" r:id="rId1"/>
  <ignoredErrors>
    <ignoredError sqref="H175" evalError="1"/>
  </ignoredError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46E1C2-A1A2-4DC5-8CED-80BEA8E04C80}">
  <sheetPr codeName="Sheet2">
    <tabColor theme="9" tint="0.59999389629810485"/>
  </sheetPr>
  <dimension ref="A1:O121"/>
  <sheetViews>
    <sheetView showGridLines="0" tabSelected="1" topLeftCell="B1" zoomScale="80" zoomScaleNormal="80" workbookViewId="0">
      <pane ySplit="6" topLeftCell="A17" activePane="bottomLeft" state="frozen"/>
      <selection activeCell="P195" sqref="P195"/>
      <selection pane="bottomLeft" activeCell="G12" sqref="G12"/>
    </sheetView>
  </sheetViews>
  <sheetFormatPr baseColWidth="10" defaultColWidth="9.19921875" defaultRowHeight="15.75" x14ac:dyDescent="0.5"/>
  <cols>
    <col min="1" max="1" width="9.19921875" style="77"/>
    <col min="2" max="2" width="58.796875" style="77" customWidth="1"/>
    <col min="3" max="3" width="62.265625" style="77" customWidth="1"/>
    <col min="4" max="4" width="5.53125" style="77" customWidth="1"/>
    <col min="5" max="5" width="12" style="80" customWidth="1"/>
    <col min="6" max="6" width="7" style="80" customWidth="1"/>
    <col min="7" max="7" width="75.53125" style="72" customWidth="1"/>
    <col min="8" max="8" width="5.19921875" style="77" hidden="1" customWidth="1"/>
    <col min="9" max="9" width="4.796875" style="77" hidden="1" customWidth="1"/>
    <col min="10" max="10" width="2.796875" style="77" hidden="1" customWidth="1"/>
    <col min="11" max="11" width="6.46484375" style="77" hidden="1" customWidth="1"/>
    <col min="12" max="12" width="10.19921875" style="77" hidden="1" customWidth="1"/>
    <col min="13" max="13" width="9.73046875" style="77" hidden="1" customWidth="1"/>
    <col min="14" max="14" width="9.46484375" style="77" hidden="1" customWidth="1"/>
    <col min="15" max="15" width="8.19921875" style="117" hidden="1" customWidth="1"/>
    <col min="16" max="16" width="9.19921875" style="77" customWidth="1"/>
    <col min="17" max="16384" width="9.19921875" style="77"/>
  </cols>
  <sheetData>
    <row r="1" spans="1:15" ht="39" customHeight="1" x14ac:dyDescent="0.65">
      <c r="A1" s="102" t="s">
        <v>201</v>
      </c>
      <c r="B1" s="95"/>
      <c r="D1" s="72"/>
    </row>
    <row r="3" spans="1:15" x14ac:dyDescent="0.5">
      <c r="A3" s="77" t="s">
        <v>202</v>
      </c>
    </row>
    <row r="4" spans="1:15" x14ac:dyDescent="0.5">
      <c r="A4" s="77" t="s">
        <v>203</v>
      </c>
    </row>
    <row r="5" spans="1:15" x14ac:dyDescent="0.5">
      <c r="L5" s="77" t="s">
        <v>204</v>
      </c>
      <c r="M5" s="77" t="s">
        <v>205</v>
      </c>
      <c r="N5" s="77" t="s">
        <v>206</v>
      </c>
    </row>
    <row r="6" spans="1:15" ht="21.75" customHeight="1" x14ac:dyDescent="0.5">
      <c r="A6" s="137" t="s">
        <v>207</v>
      </c>
      <c r="B6" s="96" t="s">
        <v>208</v>
      </c>
      <c r="C6" s="97" t="s">
        <v>209</v>
      </c>
      <c r="D6" s="97"/>
      <c r="E6" s="98" t="s">
        <v>210</v>
      </c>
      <c r="F6" s="138" t="s">
        <v>211</v>
      </c>
      <c r="G6" s="103"/>
    </row>
    <row r="7" spans="1:15" x14ac:dyDescent="0.5">
      <c r="A7" s="3" t="s">
        <v>212</v>
      </c>
      <c r="B7" s="3" t="s">
        <v>213</v>
      </c>
      <c r="C7" s="99"/>
      <c r="D7" s="99"/>
      <c r="M7" s="77">
        <v>5</v>
      </c>
      <c r="N7" s="77" t="e">
        <f ca="1">SUM(L7:L12)</f>
        <v>#N/A</v>
      </c>
      <c r="O7" s="117" t="e">
        <f ca="1">M7*2/N7</f>
        <v>#N/A</v>
      </c>
    </row>
    <row r="8" spans="1:15" ht="50.25" customHeight="1" x14ac:dyDescent="0.5">
      <c r="A8" s="121"/>
      <c r="B8" s="197" t="str">
        <f>AS_1_tekst</f>
        <v>Begrepet sosial manipulasjon brukes for å beskrive ulike metoder der en angriper manipulerer andre til å gi fra seg konfidensiell informasjon eller utføre handlinger uten å forstå følgene. Sosial manipulasjon tar i bruk psykologiske triks heller enn teknologiske metoder for å oppnå tilgang til bygninger, systemer eller data.
Epostbasert sosial manipulasjon, ofte kalt phishing, er den vanligste form for sosial manipulasjon, hvor en sender epost til mange ansatte samtidig, i håp om at i alle fall en av de ansatte lar seg lure. I tillegg til epost så kan en angriper også bruke telefonsamtaler, hvor de utgir seg for å være noen andre. Dette kan være spesielt farlig om det i tillegg ser ut til at telefonen kommer fra nummeret til den de utgir seg for å være.</v>
      </c>
      <c r="C8" s="197" t="s">
        <v>214</v>
      </c>
      <c r="D8" s="4"/>
      <c r="E8" s="80" t="str" cm="1">
        <f t="array" ref="E8:G8">T_1</f>
        <v>13.12.1</v>
      </c>
      <c r="F8" s="73" t="str">
        <v>-</v>
      </c>
      <c r="G8" s="74" t="str">
        <v>Blir e-post fra utsiden av kommunen merket tydelig som dette, for å bidra til å forhindre svindelscenarioer som når noen utgir seg for å være kommunedirektøren?</v>
      </c>
      <c r="L8" s="77" t="e" cm="1">
        <f t="array" aca="1" ref="L8" ca="1">INDIRECT(CONCATENATE("R_", SUBSTITUTE(E8,".","_")))</f>
        <v>#N/A</v>
      </c>
    </row>
    <row r="9" spans="1:15" ht="47.25" x14ac:dyDescent="0.5">
      <c r="A9" s="83"/>
      <c r="B9" s="197"/>
      <c r="C9" s="197"/>
      <c r="D9" s="4"/>
      <c r="E9" s="80" t="str" cm="1">
        <f t="array" ref="E9:G9">T_2</f>
        <v>13.12.2</v>
      </c>
      <c r="F9" s="73" t="str">
        <v>-</v>
      </c>
      <c r="G9" s="74" t="str">
        <v xml:space="preserve">
Er det implementert effektive løsninger for fjerning av søppelepost og forsøk på å lure eller svindle sluttbrukere eller kommunen?</v>
      </c>
      <c r="L9" s="77" t="e" cm="1">
        <f t="array" aca="1" ref="L9" ca="1">INDIRECT(CONCATENATE("R_", SUBSTITUTE(E9,".","_")))</f>
        <v>#N/A</v>
      </c>
    </row>
    <row r="10" spans="1:15" ht="45.75" customHeight="1" x14ac:dyDescent="0.5">
      <c r="A10" s="83"/>
      <c r="B10" s="197"/>
      <c r="C10" s="197"/>
      <c r="D10" s="4"/>
      <c r="E10" s="80" t="str" cm="1">
        <f t="array" ref="E10:G10">T_3</f>
        <v>13.12.3</v>
      </c>
      <c r="F10" s="73" t="str">
        <v>2.8.1</v>
      </c>
      <c r="G10" s="74" t="str">
        <v>Er det aktivert verifisering av at e-post kommer fra legitime avsendere? (Dette gjøres med DKIM og SPF)</v>
      </c>
      <c r="L10" s="77" t="e" cm="1">
        <f t="array" aca="1" ref="L10" ca="1">INDIRECT(CONCATENATE("R_", SUBSTITUTE(E10,".","_")))</f>
        <v>#N/A</v>
      </c>
    </row>
    <row r="11" spans="1:15" ht="54" customHeight="1" x14ac:dyDescent="0.5">
      <c r="A11" s="83"/>
      <c r="B11" s="197"/>
      <c r="C11" s="197"/>
      <c r="D11" s="4"/>
      <c r="E11" s="80" t="str" cm="1">
        <f t="array" ref="E11:G11">T_4</f>
        <v>2.2.1</v>
      </c>
      <c r="F11" s="73" t="str">
        <v>-</v>
      </c>
      <c r="G11" s="74" t="str">
        <v>Får de ansatte opplæring i å kjenne igjen sosial manipulasjon og phishing, og er det løsninger på plass hvor ansatte som blir lurt av en slik e-post må gjennomgå ytterligere opplæring?</v>
      </c>
      <c r="L11" s="77" t="e" cm="1">
        <f t="array" aca="1" ref="L11" ca="1">INDIRECT(CONCATENATE("R_", SUBSTITUTE(E11,".","_")))</f>
        <v>#N/A</v>
      </c>
    </row>
    <row r="12" spans="1:15" ht="53.25" customHeight="1" x14ac:dyDescent="0.5">
      <c r="A12" s="83"/>
      <c r="B12" s="197"/>
      <c r="C12" s="197"/>
      <c r="D12" s="4"/>
      <c r="E12" s="80" t="str" cm="1">
        <f t="array" ref="E12:G12">T_5</f>
        <v>10.2.1</v>
      </c>
      <c r="F12" s="73" t="str">
        <v>-</v>
      </c>
      <c r="G12" s="74" t="str">
        <v>Er det prosedyrer for at spesielt viktige handlinger, som endring av kontonumre, krever godkjenning av mer enn en person, og da helst samtidig? Dette kan implementeres som en del av arbeidsprosessene eller i fagsystemene.</v>
      </c>
      <c r="L12" s="77" t="e" cm="1">
        <f t="array" aca="1" ref="L12" ca="1">INDIRECT(CONCATENATE("R_", SUBSTITUTE(E12,".","_")))</f>
        <v>#N/A</v>
      </c>
    </row>
    <row r="13" spans="1:15" ht="31.5" customHeight="1" x14ac:dyDescent="0.5">
      <c r="A13" s="83"/>
      <c r="B13" s="197"/>
      <c r="C13" s="197"/>
      <c r="D13" s="4"/>
      <c r="E13" s="80" t="s">
        <v>154</v>
      </c>
      <c r="G13" s="72" t="str" cm="1">
        <f t="array" ref="G13">TILTAK_3_9</f>
        <v xml:space="preserve"> </v>
      </c>
      <c r="L13" s="77" t="s">
        <v>155</v>
      </c>
    </row>
    <row r="14" spans="1:15" ht="23.25" customHeight="1" x14ac:dyDescent="0.5">
      <c r="A14" s="121"/>
      <c r="B14" s="4"/>
      <c r="C14" s="4"/>
      <c r="D14" s="4"/>
      <c r="E14" s="94"/>
    </row>
    <row r="15" spans="1:15" x14ac:dyDescent="0.5">
      <c r="A15" s="3" t="s">
        <v>215</v>
      </c>
      <c r="B15" s="3" t="s">
        <v>216</v>
      </c>
      <c r="C15" s="99"/>
      <c r="D15" s="99"/>
      <c r="E15" s="100"/>
      <c r="M15" s="77">
        <v>12</v>
      </c>
      <c r="N15" s="77" t="e">
        <f ca="1">SUM(L16:L27)</f>
        <v>#N/A</v>
      </c>
      <c r="O15" s="117" t="e">
        <f ca="1">M15*2/N15</f>
        <v>#N/A</v>
      </c>
    </row>
    <row r="16" spans="1:15" ht="39.75" customHeight="1" x14ac:dyDescent="0.5">
      <c r="A16" s="3"/>
      <c r="B16" s="197" t="s">
        <v>217</v>
      </c>
      <c r="C16" s="198" t="s">
        <v>218</v>
      </c>
      <c r="D16" s="99"/>
      <c r="E16" s="80" t="str" cm="1">
        <f t="array" ref="E16:G16">T_13_7_0</f>
        <v>13.7.1</v>
      </c>
      <c r="F16" s="80" t="str">
        <v>2.9.1</v>
      </c>
      <c r="G16" s="116" t="str">
        <v>Er det etablert sikkerhetskopi av alle data, inkludert brukernes filer og databaser, og for alle systemer og tjenester hvor dette er mulig?</v>
      </c>
      <c r="L16" s="77" t="e" cm="1">
        <f t="array" aca="1" ref="L16" ca="1">INDIRECT(CONCATENATE("R_", SUBSTITUTE(E16,".","_")))</f>
        <v>#N/A</v>
      </c>
    </row>
    <row r="17" spans="1:15" ht="37.5" customHeight="1" x14ac:dyDescent="0.5">
      <c r="A17" s="3"/>
      <c r="B17" s="197"/>
      <c r="C17" s="198"/>
      <c r="D17" s="99"/>
      <c r="E17" s="80" t="str" cm="1">
        <f t="array" ref="E17:G17">T_13_7_1</f>
        <v>13.7.2</v>
      </c>
      <c r="F17" s="80" t="str">
        <v>2.9.1</v>
      </c>
      <c r="G17" s="116" t="str">
        <v>I tilfelle det skjer et uhell med datarom, finnes det en sikkerhetskopi på en annen lokasjon enn der tjenestene og filene det tas kopi av kjører?</v>
      </c>
      <c r="L17" s="77" t="e" cm="1">
        <f t="array" aca="1" ref="L17" ca="1">INDIRECT(CONCATENATE("R_", SUBSTITUTE(E17,".","_")))</f>
        <v>#N/A</v>
      </c>
    </row>
    <row r="18" spans="1:15" ht="42.75" customHeight="1" x14ac:dyDescent="0.5">
      <c r="A18" s="3"/>
      <c r="B18" s="197"/>
      <c r="C18" s="198"/>
      <c r="D18" s="99"/>
      <c r="E18" s="80" t="str" cm="1">
        <f t="array" ref="E18:G18">T_13_7_2</f>
        <v>13.7.3</v>
      </c>
      <c r="F18" s="80" t="str">
        <v>2.9.4</v>
      </c>
      <c r="G18" s="116" t="str">
        <v>Finnes det en sikker (offline) sikkerhetskopi i tilfelle en angriper sletter sikkerhetskopier tilgjengelig via nettverket?</v>
      </c>
      <c r="L18" s="77" t="e" cm="1">
        <f t="array" aca="1" ref="L18" ca="1">INDIRECT(CONCATENATE("R_", SUBSTITUTE(E18,".","_")))</f>
        <v>#N/A</v>
      </c>
    </row>
    <row r="19" spans="1:15" ht="54.75" customHeight="1" x14ac:dyDescent="0.5">
      <c r="A19" s="3"/>
      <c r="B19" s="197"/>
      <c r="C19" s="198"/>
      <c r="D19" s="99"/>
      <c r="E19" s="80" t="str" cm="1">
        <f t="array" ref="E19:G19">T_13_7_4</f>
        <v>13.7.4</v>
      </c>
      <c r="F19" s="80" t="str">
        <v>2.9.4</v>
      </c>
      <c r="G19" s="116" t="str">
        <v>Er sikkerhetskopiene tilstrekkelig beskyttet med fysisk eller logisk separasjon fra det kjørende systemet?</v>
      </c>
      <c r="L19" s="77" t="e" cm="1">
        <f t="array" aca="1" ref="L19" ca="1">INDIRECT(CONCATENATE("R_", SUBSTITUTE(E19,".","_")))</f>
        <v>#N/A</v>
      </c>
    </row>
    <row r="20" spans="1:15" ht="45.75" customHeight="1" x14ac:dyDescent="0.5">
      <c r="A20" s="3"/>
      <c r="B20" s="197"/>
      <c r="C20" s="198"/>
      <c r="D20" s="99"/>
      <c r="E20" s="80" t="str" cm="1">
        <f t="array" ref="E20:G20">T_13_7_5</f>
        <v>13.7.5</v>
      </c>
      <c r="F20" s="80" t="str">
        <v>2.9.1</v>
      </c>
      <c r="G20" s="116" t="str">
        <v>Blir sikkerhetskopier jevnlig verifisert ved å sammenligne kopi med det det skal være tatt kopi av?</v>
      </c>
      <c r="L20" s="77" t="e" cm="1">
        <f t="array" aca="1" ref="L20" ca="1">INDIRECT(CONCATENATE("R_", SUBSTITUTE(E20,".","_")))</f>
        <v>#N/A</v>
      </c>
    </row>
    <row r="21" spans="1:15" ht="73.5" customHeight="1" x14ac:dyDescent="0.5">
      <c r="A21" s="3"/>
      <c r="B21" s="197"/>
      <c r="C21" s="198"/>
      <c r="D21" s="72"/>
      <c r="E21" s="80" t="str" cm="1">
        <f t="array" ref="E21:G21">T_13_8_2</f>
        <v>13.8.2</v>
      </c>
      <c r="F21" s="80" t="str">
        <v>3.2</v>
      </c>
      <c r="G21" s="74" t="str">
        <v>Er det etablert overvåkning av komponenter og tjenester for å umiddelbart oppdage og følge opp unormale hendelser? Dette kan også gjelde normale aktiviteter på unormalt tidspunkt, som oppslag i sensitive registre seint fredag kveld.</v>
      </c>
      <c r="L21" s="77" t="e" cm="1">
        <f t="array" aca="1" ref="L21" ca="1">INDIRECT(CONCATENATE("R_", SUBSTITUTE(E21,".","_")))</f>
        <v>#N/A</v>
      </c>
    </row>
    <row r="22" spans="1:15" ht="56.25" customHeight="1" x14ac:dyDescent="0.5">
      <c r="A22" s="3"/>
      <c r="B22" s="197"/>
      <c r="C22" s="198"/>
      <c r="E22" s="80" t="str" cm="1">
        <f t="array" ref="E22:G22">T_7_1_4</f>
        <v>7.1.4</v>
      </c>
      <c r="F22" s="80" t="str">
        <v>4.1.1</v>
      </c>
      <c r="G22" s="74" t="str">
        <v xml:space="preserve">Er det etablert rutiner for håndtering av ulike typer sikkerhetshendelser i kommunen, inkludert beskrivelser av hvordan disse skal registreres, kategoriseres og eventuelt rapporteres videre? </v>
      </c>
      <c r="L22" s="77" t="e" cm="1">
        <f t="array" aca="1" ref="L22" ca="1">INDIRECT(CONCATENATE("R_", SUBSTITUTE(E22,".","_")))</f>
        <v>#N/A</v>
      </c>
    </row>
    <row r="23" spans="1:15" ht="39.75" customHeight="1" x14ac:dyDescent="0.5">
      <c r="A23" s="3"/>
      <c r="B23" s="197"/>
      <c r="C23" s="198"/>
      <c r="D23" s="99"/>
      <c r="E23" s="80" t="str" cm="1">
        <f t="array" ref="E23:G23">T_13_2_1</f>
        <v>13.2.1</v>
      </c>
      <c r="F23" s="80" t="str">
        <v>-</v>
      </c>
      <c r="G23" s="74" t="str">
        <v>Får de ansatte i kommunen jevnlig opplæring i grunnleggende informasjonssikkerhet?</v>
      </c>
      <c r="L23" s="77" t="e" cm="1">
        <f t="array" aca="1" ref="L23" ca="1">INDIRECT(CONCATENATE("R_", SUBSTITUTE(E23,".","_")))</f>
        <v>#N/A</v>
      </c>
    </row>
    <row r="24" spans="1:15" ht="49.5" customHeight="1" x14ac:dyDescent="0.5">
      <c r="A24" s="3"/>
      <c r="B24" s="197"/>
      <c r="C24" s="198"/>
      <c r="D24" s="99"/>
      <c r="E24" s="80" t="str" cm="1">
        <f t="array" ref="E24:G24">T_9_1_1</f>
        <v>9.1.1</v>
      </c>
      <c r="F24" s="80" t="str">
        <v xml:space="preserve"> 2.3.2</v>
      </c>
      <c r="G24" s="74" t="str">
        <v>Har brukere begrensede rettigheter slik at de ikke kan installere nye programmer på sine PC'er, inkludert fravær av lokale administratorrettigheter?</v>
      </c>
      <c r="L24" s="77" t="e" cm="1">
        <f t="array" aca="1" ref="L24" ca="1">INDIRECT(CONCATENATE("R_", SUBSTITUTE(E24,".","_")))</f>
        <v>#N/A</v>
      </c>
    </row>
    <row r="25" spans="1:15" ht="49.5" customHeight="1" x14ac:dyDescent="0.5">
      <c r="A25" s="3"/>
      <c r="B25" s="197"/>
      <c r="C25" s="198"/>
      <c r="D25" s="99"/>
      <c r="E25" s="80" t="str" cm="1">
        <f t="array" ref="E25:G25">T_9_3_1</f>
        <v>9.3.1</v>
      </c>
      <c r="F25" s="80" t="str">
        <v>3.1.3</v>
      </c>
      <c r="G25" s="74" t="str">
        <v>Er det installert deteksjonssystemer for skadevare og virus lokalt på PC'ene (antivirus)?</v>
      </c>
      <c r="L25" s="77" t="e" cm="1">
        <f t="array" aca="1" ref="L25" ca="1">INDIRECT(CONCATENATE("R_", SUBSTITUTE(E25,".","_")))</f>
        <v>#N/A</v>
      </c>
    </row>
    <row r="26" spans="1:15" ht="41.25" customHeight="1" x14ac:dyDescent="0.5">
      <c r="A26" s="3"/>
      <c r="B26" s="197"/>
      <c r="C26" s="198"/>
      <c r="D26" s="99"/>
      <c r="E26" s="80" t="str" cm="1">
        <f t="array" ref="E26:G26">T_13_8_1</f>
        <v>13.8.1</v>
      </c>
      <c r="F26" s="80" t="str">
        <v>3.2</v>
      </c>
      <c r="G26" s="74" t="str">
        <v xml:space="preserve">Når det oppdages skadevare på en arbeidsmaskin, blir dette umiddelbart blokkert? </v>
      </c>
      <c r="L26" s="77" t="e" cm="1">
        <f t="array" aca="1" ref="L26" ca="1">INDIRECT(CONCATENATE("R_", SUBSTITUTE(E26,".","_")))</f>
        <v>#N/A</v>
      </c>
    </row>
    <row r="27" spans="1:15" ht="47.25" x14ac:dyDescent="0.5">
      <c r="A27" s="3"/>
      <c r="B27" s="197"/>
      <c r="C27" s="198"/>
      <c r="D27" s="99"/>
      <c r="E27" s="80" t="str" cm="1">
        <f t="array" ref="E27:G27">T_10_1_1</f>
        <v>10.1.1</v>
      </c>
      <c r="F27" s="80" t="str">
        <v>2.2.6</v>
      </c>
      <c r="G27" s="74" t="str">
        <v>Er tilgang for sluttbrukerne i kommunen begrenset slik at:
a. Brukere kun har tilgang til systemer de trenger?
b. Brukere ikke kan nå eller kjøre programmer på andre bruker-PC'er på nettverket?</v>
      </c>
      <c r="L27" s="77" t="e" cm="1">
        <f t="array" aca="1" ref="L27" ca="1">INDIRECT(CONCATENATE("R_", SUBSTITUTE(E27,".","_")))</f>
        <v>#N/A</v>
      </c>
    </row>
    <row r="28" spans="1:15" ht="33" customHeight="1" x14ac:dyDescent="0.5">
      <c r="A28" s="3"/>
      <c r="B28" s="2"/>
      <c r="C28" s="99"/>
      <c r="D28" s="99"/>
      <c r="E28" s="80" t="s">
        <v>154</v>
      </c>
      <c r="G28" s="72" t="str" cm="1">
        <f t="array" ref="G28">TILTAK_1_2</f>
        <v xml:space="preserve"> </v>
      </c>
      <c r="L28" s="77" t="s">
        <v>155</v>
      </c>
    </row>
    <row r="29" spans="1:15" ht="33" customHeight="1" x14ac:dyDescent="0.5">
      <c r="A29" s="3"/>
      <c r="B29" s="2"/>
      <c r="C29" s="99"/>
      <c r="D29" s="99"/>
      <c r="G29" s="72" t="str" cm="1">
        <f t="array" ref="G29">TILTAK_4_1</f>
        <v xml:space="preserve"> </v>
      </c>
      <c r="L29" s="77" t="s">
        <v>155</v>
      </c>
    </row>
    <row r="30" spans="1:15" x14ac:dyDescent="0.5">
      <c r="A30" s="3"/>
      <c r="B30" s="2"/>
      <c r="C30" s="99"/>
      <c r="D30" s="99"/>
    </row>
    <row r="31" spans="1:15" x14ac:dyDescent="0.5">
      <c r="A31" s="3" t="s">
        <v>219</v>
      </c>
      <c r="B31" s="3" t="s">
        <v>220</v>
      </c>
      <c r="C31" s="99"/>
      <c r="D31" s="99"/>
      <c r="E31" s="100"/>
      <c r="M31" s="77">
        <v>8</v>
      </c>
      <c r="N31" s="77" t="e">
        <f ca="1">SUM(L32:L39)</f>
        <v>#N/A</v>
      </c>
      <c r="O31" s="117" t="e">
        <f ca="1">M31*2/N31</f>
        <v>#N/A</v>
      </c>
    </row>
    <row r="32" spans="1:15" ht="42" customHeight="1" x14ac:dyDescent="0.5">
      <c r="A32" s="3"/>
      <c r="B32" s="197" t="s">
        <v>221</v>
      </c>
      <c r="C32" s="197" t="s">
        <v>222</v>
      </c>
      <c r="D32" s="99"/>
      <c r="E32" s="80" t="str" cm="1">
        <f t="array" ref="E32:G32">T_13_9_3</f>
        <v>13.9.3</v>
      </c>
      <c r="F32" s="80" t="str">
        <v>-</v>
      </c>
      <c r="G32" s="74" t="str">
        <v>Logges alle forsøk på autorisert og uautorisert tilgang til tjenester og fagsystemer?</v>
      </c>
      <c r="L32" s="77" t="e" cm="1">
        <f t="array" aca="1" ref="L32" ca="1">INDIRECT(CONCATENATE("R_", SUBSTITUTE(E32,".","_")))</f>
        <v>#N/A</v>
      </c>
    </row>
    <row r="33" spans="1:15" ht="73.5" customHeight="1" x14ac:dyDescent="0.5">
      <c r="A33" s="3"/>
      <c r="B33" s="197"/>
      <c r="C33" s="197"/>
      <c r="D33" s="99"/>
      <c r="E33" s="80" t="str" cm="1">
        <f t="array" ref="E33:G33">T_13_8_2</f>
        <v>13.8.2</v>
      </c>
      <c r="F33" s="80" t="str">
        <v>3.2</v>
      </c>
      <c r="G33" s="74" t="str">
        <v>Er det etablert overvåkning av komponenter og tjenester for å umiddelbart oppdage og følge opp unormale hendelser? Dette kan også gjelde normale aktiviteter på unormalt tidspunkt, som oppslag i sensitive registre seint fredag kveld.</v>
      </c>
      <c r="L33" s="77" t="e" cm="1">
        <f t="array" aca="1" ref="L33" ca="1">INDIRECT(CONCATENATE("R_", SUBSTITUTE(E33,".","_")))</f>
        <v>#N/A</v>
      </c>
    </row>
    <row r="34" spans="1:15" ht="21.75" customHeight="1" x14ac:dyDescent="0.5">
      <c r="A34" s="3"/>
      <c r="B34" s="197"/>
      <c r="C34" s="197"/>
      <c r="D34" s="99"/>
      <c r="E34" s="80" t="str" cm="1">
        <f t="array" ref="E34:G34">T_10_1_2</f>
        <v>10.1.2</v>
      </c>
      <c r="F34" s="80" t="str">
        <v>2.6.1</v>
      </c>
      <c r="G34" s="74" t="str">
        <v>Er tilgangsstyringen nøye administrert, inkludert sletting av brukere som slutter?</v>
      </c>
      <c r="L34" s="77" t="e" cm="1">
        <f t="array" aca="1" ref="L34" ca="1">INDIRECT(CONCATENATE("R_", SUBSTITUTE(E34,".","_")))</f>
        <v>#N/A</v>
      </c>
    </row>
    <row r="35" spans="1:15" ht="69.75" customHeight="1" x14ac:dyDescent="0.5">
      <c r="A35" s="3"/>
      <c r="B35" s="197"/>
      <c r="C35" s="197"/>
      <c r="D35" s="99"/>
      <c r="E35" s="80" t="str" cm="1">
        <f t="array" ref="E35:G35">T_10_2_2</f>
        <v>10.2.2</v>
      </c>
      <c r="F35" s="80" t="str">
        <v>2.2.6</v>
      </c>
      <c r="G35" s="74" t="str">
        <v>Er tilgang til kommunens systemer og tjenester i stor grad begrenset til maskiner som er forvaltet av kommunens IT-avdeling? Dette hindrer at angrep hvor identiteten til brukeren er stjålet, siden det er ikke er nok at en pålogging skjer med en gyldig identitet, den må også komme fra en kjent maskin.</v>
      </c>
      <c r="L35" s="77" t="e" cm="1">
        <f t="array" aca="1" ref="L35" ca="1">INDIRECT(CONCATENATE("R_", SUBSTITUTE(E35,".","_")))</f>
        <v>#N/A</v>
      </c>
    </row>
    <row r="36" spans="1:15" ht="57" customHeight="1" x14ac:dyDescent="0.5">
      <c r="A36" s="3"/>
      <c r="B36" s="197"/>
      <c r="C36" s="197"/>
      <c r="D36" s="99"/>
      <c r="E36" s="80" t="str" cm="1">
        <f t="array" ref="E36:G36">T_13_5_1</f>
        <v>13.5.1</v>
      </c>
      <c r="F36" s="80" t="str">
        <v>2.5.2</v>
      </c>
      <c r="G36" s="74" t="str">
        <v>Er tilgangen til kommunens interne systemer via Internett minimalisert? Dette gjelder selv om systemet er beskyttet med brukernavn, passord og flerfaktor autentisering.</v>
      </c>
      <c r="L36" s="77" t="e" cm="1">
        <f t="array" aca="1" ref="L36" ca="1">INDIRECT(CONCATENATE("R_", SUBSTITUTE(E36,".","_")))</f>
        <v>#N/A</v>
      </c>
    </row>
    <row r="37" spans="1:15" ht="57.75" customHeight="1" x14ac:dyDescent="0.5">
      <c r="A37" s="3"/>
      <c r="B37" s="197"/>
      <c r="C37" s="197"/>
      <c r="D37" s="99"/>
      <c r="E37" s="80" t="str" cm="1">
        <f t="array" ref="E37:G37">T_10_3_3</f>
        <v>10.3.3</v>
      </c>
      <c r="F37" s="80" t="str">
        <v>2.6.7</v>
      </c>
      <c r="G37" s="74" t="str">
        <v>Er flerfaktor autentisering etablert for systemer der dette er mulig, inkludert krav om ekstra biometrisk autentisering via f.eks mobiltelefon? Om systemet er kritisk bør dette også gjøres for interne systemer.</v>
      </c>
      <c r="L37" s="77" t="e" cm="1">
        <f t="array" aca="1" ref="L37" ca="1">INDIRECT(CONCATENATE("R_", SUBSTITUTE(E37,".","_")))</f>
        <v>#N/A</v>
      </c>
    </row>
    <row r="38" spans="1:15" ht="40.5" customHeight="1" x14ac:dyDescent="0.5">
      <c r="A38" s="3"/>
      <c r="B38" s="197"/>
      <c r="C38" s="197"/>
      <c r="D38" s="99"/>
      <c r="E38" s="80" t="str" cm="1">
        <f t="array" ref="E38:G38">T_1_3_2</f>
        <v>1.3.2</v>
      </c>
      <c r="F38" s="80" t="str">
        <v>-</v>
      </c>
      <c r="G38" s="74" t="str">
        <v>Er det gjennomført en kritikalitetsvurdering av alle driftsorganisasjonens systemer, og er grad kritikalitet for enkeltsystemer blitt registrert?</v>
      </c>
      <c r="L38" s="77" t="e" cm="1">
        <f t="array" aca="1" ref="L38" ca="1">INDIRECT(CONCATENATE("R_", SUBSTITUTE(E38,".","_")))</f>
        <v>#N/A</v>
      </c>
    </row>
    <row r="39" spans="1:15" ht="39.75" customHeight="1" x14ac:dyDescent="0.5">
      <c r="A39" s="3"/>
      <c r="B39" s="197"/>
      <c r="C39" s="197"/>
      <c r="D39" s="99"/>
      <c r="E39" s="80" t="str" cm="1">
        <f t="array" ref="E39:G39">T_10_3_4</f>
        <v>10.3.4</v>
      </c>
      <c r="F39" s="80" t="str">
        <v>2.6.1</v>
      </c>
      <c r="G39" s="74" t="str">
        <v>Er alle registrerte brukere personlige, eller i minste fall sporbare til en ansvarlig person? Dette er viktig for å kunne gjøre sporing av aktivitet.</v>
      </c>
      <c r="L39" s="77" t="e" cm="1">
        <f t="array" aca="1" ref="L39" ca="1">INDIRECT(CONCATENATE("R_", SUBSTITUTE(E39,".","_")))</f>
        <v>#N/A</v>
      </c>
    </row>
    <row r="40" spans="1:15" ht="33" customHeight="1" x14ac:dyDescent="0.5">
      <c r="A40" s="121"/>
      <c r="B40" s="4"/>
      <c r="C40" s="4"/>
      <c r="D40" s="4"/>
      <c r="E40" s="80" t="s">
        <v>154</v>
      </c>
      <c r="G40" s="74" t="str" cm="1">
        <f t="array" ref="G40">TILTAK_3_3</f>
        <v xml:space="preserve"> </v>
      </c>
      <c r="L40" s="77" t="s">
        <v>155</v>
      </c>
    </row>
    <row r="41" spans="1:15" ht="18" customHeight="1" x14ac:dyDescent="0.5">
      <c r="A41" s="121"/>
      <c r="B41" s="4"/>
      <c r="C41" s="4"/>
      <c r="D41" s="4"/>
      <c r="G41" s="74"/>
    </row>
    <row r="42" spans="1:15" ht="33" customHeight="1" x14ac:dyDescent="0.5">
      <c r="A42" s="119" t="s">
        <v>223</v>
      </c>
      <c r="B42" s="120" t="s">
        <v>224</v>
      </c>
      <c r="C42" s="4"/>
      <c r="D42" s="4"/>
      <c r="G42" s="74"/>
      <c r="M42" s="77">
        <v>5</v>
      </c>
      <c r="N42" s="77" t="e">
        <f ca="1">SUM(L43:L47)</f>
        <v>#N/A</v>
      </c>
      <c r="O42" s="117" t="e">
        <f ca="1">M42*2/N42</f>
        <v>#N/A</v>
      </c>
    </row>
    <row r="43" spans="1:15" ht="33" customHeight="1" x14ac:dyDescent="0.5">
      <c r="A43" s="119"/>
      <c r="B43" s="197" t="s">
        <v>225</v>
      </c>
      <c r="C43" s="197" t="s">
        <v>226</v>
      </c>
      <c r="D43" s="4"/>
      <c r="E43" s="80" t="str" cm="1">
        <f t="array" ref="E43:G43">T_13_9_1</f>
        <v>13.9.1</v>
      </c>
      <c r="F43" s="80" t="str">
        <v>-</v>
      </c>
      <c r="G43" s="74" t="str">
        <v>Er det loggført hvem som har utført hvilke handlinger og hvor, i alle fagsystemer hvor det er et lovmessig krav om dette?</v>
      </c>
      <c r="L43" s="77" t="e" cm="1">
        <f t="array" aca="1" ref="L43" ca="1">INDIRECT(CONCATENATE("R_", SUBSTITUTE(E43,".","_")))</f>
        <v>#N/A</v>
      </c>
    </row>
    <row r="44" spans="1:15" ht="41.25" customHeight="1" x14ac:dyDescent="0.5">
      <c r="A44" s="119"/>
      <c r="B44" s="197"/>
      <c r="C44" s="197"/>
      <c r="D44" s="4"/>
      <c r="E44" s="80" t="str" cm="1">
        <f t="array" ref="E44:G44">T_13_9_2</f>
        <v>13.9.2</v>
      </c>
      <c r="F44" s="80" t="str">
        <v>-</v>
      </c>
      <c r="G44" s="74" t="str">
        <v>Blir aktiviteter utført av systemadministratorer mot underliggende systemer og databaser logget?</v>
      </c>
      <c r="L44" s="77" t="e" cm="1">
        <f t="array" aca="1" ref="L44" ca="1">INDIRECT(CONCATENATE("R_", SUBSTITUTE(E44,".","_")))</f>
        <v>#N/A</v>
      </c>
    </row>
    <row r="45" spans="1:15" ht="33" customHeight="1" x14ac:dyDescent="0.5">
      <c r="A45" s="119"/>
      <c r="B45" s="197"/>
      <c r="C45" s="197"/>
      <c r="D45" s="4"/>
      <c r="E45" s="80" t="str" cm="1">
        <f t="array" ref="E45:G45">T_2_2_2</f>
        <v>2.2.2</v>
      </c>
      <c r="F45" s="80" t="str">
        <v>-</v>
      </c>
      <c r="G45" s="74" t="str">
        <v>Gjøres bakgrunnssjekker av ansatte i nøkkelstillinger?</v>
      </c>
      <c r="L45" s="77" t="e" cm="1">
        <f t="array" aca="1" ref="L45" ca="1">INDIRECT(CONCATENATE("R_", SUBSTITUTE(E45,".","_")))</f>
        <v>#N/A</v>
      </c>
    </row>
    <row r="46" spans="1:15" ht="54" customHeight="1" x14ac:dyDescent="0.5">
      <c r="A46" s="119"/>
      <c r="B46" s="197"/>
      <c r="C46" s="197"/>
      <c r="D46" s="4"/>
      <c r="E46" s="80" t="str" cm="1">
        <f t="array" ref="E46:G46">T_10_2_4</f>
        <v>10.2.4</v>
      </c>
      <c r="F46" s="80" t="str">
        <v>1.3.1</v>
      </c>
      <c r="G46" s="74" t="str">
        <v>Er alle brukere kartlagt, med arbeidssted, tilgangsbehov og spesielle rettigheter? Dette kan gjerne ligge i en katalogtjeneste, slik at informasjon om brukeren følger brukeren.</v>
      </c>
      <c r="L46" s="77" t="e" cm="1">
        <f t="array" aca="1" ref="L46" ca="1">INDIRECT(CONCATENATE("R_", SUBSTITUTE(E46,".","_")))</f>
        <v>#N/A</v>
      </c>
    </row>
    <row r="47" spans="1:15" ht="72" customHeight="1" x14ac:dyDescent="0.5">
      <c r="A47" s="119"/>
      <c r="B47" s="197"/>
      <c r="C47" s="197"/>
      <c r="D47" s="4"/>
      <c r="E47" s="80" t="str" cm="1">
        <f t="array" ref="E47:G47">T_10_2_5</f>
        <v>10.2.5</v>
      </c>
      <c r="F47" s="80" t="str">
        <v>1.3.2</v>
      </c>
      <c r="G47" s="74" t="str">
        <v>Er det en oversikt over hvilke grupper brukere som finnes, f.eks brukere som trenger utvidede rettigheter, konsulenter med begrenset tilgang, brukere tilhørende prosesser, o.l? Denne oversikten kan gjerne ligge i katalogtjenesten, slik at det er lett å koble gruppe og tilhørende brukere.</v>
      </c>
      <c r="L47" s="77" t="e" cm="1">
        <f t="array" aca="1" ref="L47" ca="1">INDIRECT(CONCATENATE("R_", SUBSTITUTE(E47,".","_")))</f>
        <v>#N/A</v>
      </c>
    </row>
    <row r="48" spans="1:15" ht="33" customHeight="1" x14ac:dyDescent="0.5">
      <c r="A48" s="119"/>
      <c r="B48" s="197"/>
      <c r="C48" s="197"/>
      <c r="D48" s="4"/>
      <c r="E48" s="80" t="s">
        <v>154</v>
      </c>
      <c r="G48" s="74" t="str" cm="1">
        <f t="array" ref="G48">TILTAK_3_3</f>
        <v xml:space="preserve"> </v>
      </c>
      <c r="L48" s="77" t="s">
        <v>155</v>
      </c>
    </row>
    <row r="49" spans="1:15" ht="33" customHeight="1" x14ac:dyDescent="0.5">
      <c r="A49" s="119"/>
      <c r="B49" s="197"/>
      <c r="C49" s="197"/>
      <c r="D49" s="4"/>
      <c r="G49" s="74"/>
    </row>
    <row r="50" spans="1:15" ht="33" customHeight="1" x14ac:dyDescent="0.5">
      <c r="A50" s="119" t="s">
        <v>227</v>
      </c>
      <c r="B50" s="120" t="s">
        <v>228</v>
      </c>
      <c r="C50" s="4"/>
      <c r="D50" s="4"/>
      <c r="G50" s="74"/>
      <c r="M50" s="77">
        <v>4</v>
      </c>
      <c r="N50" s="77" t="e">
        <f ca="1">SUM(L51:L54)</f>
        <v>#N/A</v>
      </c>
      <c r="O50" s="117" t="e">
        <f ca="1">M50*2/N50</f>
        <v>#N/A</v>
      </c>
    </row>
    <row r="51" spans="1:15" ht="65.25" customHeight="1" x14ac:dyDescent="0.5">
      <c r="A51" s="121"/>
      <c r="B51" s="4" t="s">
        <v>229</v>
      </c>
      <c r="C51" s="197" t="s">
        <v>230</v>
      </c>
      <c r="D51" s="4"/>
      <c r="E51" s="80" t="str" cm="1">
        <f t="array" ref="E51:G51">T_11_1_1</f>
        <v>11.1.1</v>
      </c>
      <c r="F51" s="80" t="str">
        <v>2.7.1</v>
      </c>
      <c r="G51" s="74" t="str">
        <v>Er det en dokumentert prosess for bruk av kryptografiske kontroller og håndtering av kryptografiske nøkler? Dette inkluderer nøkkelgenerering, lagring, utveksling, sikkerhetskopiering og kontrollert destruksjon av slike nøkler og sertifikater.</v>
      </c>
      <c r="L51" s="77" t="e" cm="1">
        <f t="array" aca="1" ref="L51" ca="1">INDIRECT(CONCATENATE("R_", SUBSTITUTE(E51,".","_")))</f>
        <v>#N/A</v>
      </c>
    </row>
    <row r="52" spans="1:15" ht="76.5" customHeight="1" x14ac:dyDescent="0.5">
      <c r="A52" s="121"/>
      <c r="B52" s="4"/>
      <c r="C52" s="197"/>
      <c r="D52" s="4"/>
      <c r="E52" s="80" t="str" cm="1">
        <f t="array" ref="E52:G52">T_11_1_2</f>
        <v>11.1.2</v>
      </c>
      <c r="F52" s="80" t="str">
        <v>-</v>
      </c>
      <c r="G52" s="74" t="str">
        <v>Er det et system for å passe på krypteringsnøkler og andre hemmeligheter (f.eks passord)? Dette inkluderer automatisering av nøkkelgenerering, beskyttet lagring, sikker utveksling, sikker backup  og sikker destruksjon av slike nøkler og sertifikater.</v>
      </c>
      <c r="L52" s="77" t="e" cm="1">
        <f t="array" aca="1" ref="L52" ca="1">INDIRECT(CONCATENATE("R_", SUBSTITUTE(E52,".","_")))</f>
        <v>#N/A</v>
      </c>
    </row>
    <row r="53" spans="1:15" ht="66.75" customHeight="1" x14ac:dyDescent="0.5">
      <c r="A53" s="121"/>
      <c r="B53" s="4"/>
      <c r="C53" s="197"/>
      <c r="D53" s="4"/>
      <c r="E53" s="80" t="str" cm="1">
        <f t="array" ref="E53:G53">T_10_3_5</f>
        <v>10.3.5</v>
      </c>
      <c r="F53" s="80" t="str">
        <v>2.6.2</v>
      </c>
      <c r="G53" s="74" t="str">
        <v>Når autentisering gjøres med bare brukernav og passord: Er det en rettningslinje for bruk av passord som inkluderer og jevnlig utskifting av passord? Dette kan gjelde både brukere, systemer og komponenter.</v>
      </c>
      <c r="L53" s="77" t="e" cm="1">
        <f t="array" aca="1" ref="L53" ca="1">INDIRECT(CONCATENATE("R_", SUBSTITUTE(E53,".","_")))</f>
        <v>#N/A</v>
      </c>
    </row>
    <row r="54" spans="1:15" ht="63" customHeight="1" x14ac:dyDescent="0.5">
      <c r="A54" s="121"/>
      <c r="B54" s="4"/>
      <c r="C54" s="4"/>
      <c r="D54" s="4"/>
      <c r="E54" s="80" t="str" cm="1">
        <f t="array" ref="E54:G54">T_11_1_3</f>
        <v>11.1.3</v>
      </c>
      <c r="F54" s="80" t="str">
        <v>-</v>
      </c>
      <c r="G54" s="74" t="str">
        <v xml:space="preserve">Finnes det en oversikt over alle kryptonøkler og hemmeligheter som er i bruk i IT-infrastrukturen og i de forskjellige tjenestene? En slik oversikt eller katalog kalles  på engelsk key (and secrets) inventory. </v>
      </c>
      <c r="L54" s="77" t="e" cm="1">
        <f t="array" aca="1" ref="L54" ca="1">INDIRECT(CONCATENATE("R_", SUBSTITUTE(E54,".","_")))</f>
        <v>#N/A</v>
      </c>
    </row>
    <row r="55" spans="1:15" ht="23.25" customHeight="1" x14ac:dyDescent="0.5">
      <c r="A55" s="121"/>
      <c r="B55" s="4"/>
      <c r="C55" s="4"/>
      <c r="D55" s="4"/>
      <c r="G55" s="74"/>
    </row>
    <row r="56" spans="1:15" ht="42" customHeight="1" x14ac:dyDescent="0.5">
      <c r="A56" s="119" t="s">
        <v>231</v>
      </c>
      <c r="B56" s="120" t="s">
        <v>232</v>
      </c>
      <c r="C56" s="4"/>
      <c r="D56" s="4"/>
      <c r="G56" s="74"/>
      <c r="M56" s="77">
        <v>4</v>
      </c>
      <c r="N56" s="77" t="e">
        <f ca="1">SUM(L57:L59)</f>
        <v>#N/A</v>
      </c>
      <c r="O56" s="117" t="e">
        <f ca="1">M56*2/N56</f>
        <v>#N/A</v>
      </c>
    </row>
    <row r="57" spans="1:15" ht="61.5" customHeight="1" x14ac:dyDescent="0.5">
      <c r="A57" s="121"/>
      <c r="B57" s="199" t="s">
        <v>233</v>
      </c>
      <c r="C57" s="197" t="s">
        <v>234</v>
      </c>
      <c r="D57" s="4"/>
      <c r="E57" s="80" t="str" cm="1">
        <f t="array" ref="E57:G57">T_10_3_5</f>
        <v>10.3.5</v>
      </c>
      <c r="F57" s="80" t="str">
        <v>2.6.2</v>
      </c>
      <c r="G57" s="74" t="str">
        <v>Når autentisering gjøres med bare brukernav og passord: Er det en rettningslinje for bruk av passord som inkluderer og jevnlig utskifting av passord? Dette kan gjelde både brukere, systemer og komponenter.</v>
      </c>
      <c r="L57" s="77" t="e" cm="1">
        <f t="array" aca="1" ref="L57" ca="1">INDIRECT(CONCATENATE("R_", SUBSTITUTE(E57,".","_")))</f>
        <v>#N/A</v>
      </c>
    </row>
    <row r="58" spans="1:15" ht="75.75" customHeight="1" x14ac:dyDescent="0.5">
      <c r="A58" s="121"/>
      <c r="B58" s="199"/>
      <c r="C58" s="199"/>
      <c r="D58" s="4"/>
      <c r="E58" s="80" t="str" cm="1">
        <f t="array" ref="E58:G58">T_10_3_6</f>
        <v>10.3.6</v>
      </c>
      <c r="F58" s="80" t="str">
        <v>-</v>
      </c>
      <c r="G58" s="74" t="str">
        <v>Er det begrensninger på lagring av passord i nettlesere o.l? Det bør ikke være mulig for ansatte å logge på med private kontoer i nettlesere hvor passord blir automatisk synkronisert med skyen, siden dette vil kunne føre til at brukernavn og passord blir kopiert til private datamaskiner.</v>
      </c>
      <c r="L58" s="77" t="e" cm="1">
        <f t="array" aca="1" ref="L58" ca="1">INDIRECT(CONCATENATE("R_", SUBSTITUTE(E58,".","_")))</f>
        <v>#N/A</v>
      </c>
    </row>
    <row r="59" spans="1:15" ht="63" customHeight="1" x14ac:dyDescent="0.5">
      <c r="A59" s="121"/>
      <c r="B59" s="199"/>
      <c r="C59" s="199"/>
      <c r="D59" s="4"/>
      <c r="E59" s="80" t="str" cm="1">
        <f t="array" ref="E59:G59">T_10_1_3</f>
        <v>10.1.3</v>
      </c>
      <c r="F59" s="80" t="str">
        <v xml:space="preserve"> 2.2.6</v>
      </c>
      <c r="G59" s="74" t="str">
        <v>Er tilgang begrenses til bare de som har behov for tilgang, og bare når den ansatte er på arbeidsplassen med sin faste PC (forvaltet av kommunen) og/eller lokalt på kommunens nettverk?</v>
      </c>
      <c r="L59" s="77" t="e" cm="1">
        <f t="array" aca="1" ref="L59" ca="1">INDIRECT(CONCATENATE("R_", SUBSTITUTE(E59,".","_")))</f>
        <v>#N/A</v>
      </c>
    </row>
    <row r="60" spans="1:15" ht="28.5" customHeight="1" x14ac:dyDescent="0.5">
      <c r="A60" s="121"/>
      <c r="B60" s="199"/>
      <c r="C60" s="199"/>
      <c r="D60" s="4"/>
      <c r="E60" s="80" t="str" cm="1">
        <f t="array" ref="E60:G60">T_10_3_7</f>
        <v>10.3.7</v>
      </c>
      <c r="F60" s="80" t="str">
        <v>-</v>
      </c>
      <c r="G60" s="74" t="str">
        <v>Kreves "number matching" eller "matched pair authentication" når brukeren autentiserer seg med flerfaktor autentisering? Dette krever at brukeren må skrive inn to siffer vist på PC skjermen på mobilen eller velge et ord på mobilen som også er vist på skjermen. Fordelen med dette er at brukeren ikke bare kan akseptere en forespørsel om flerfaktor autentisering uten også å vite hva forespørselen gjelder.</v>
      </c>
      <c r="L60" s="77" t="e" cm="1">
        <f t="array" aca="1" ref="L60" ca="1">INDIRECT(CONCATENATE("R_", SUBSTITUTE(E60,".","_")))</f>
        <v>#REF!</v>
      </c>
    </row>
    <row r="61" spans="1:15" ht="56.25" customHeight="1" x14ac:dyDescent="0.5">
      <c r="A61" s="121"/>
      <c r="B61" s="199"/>
      <c r="C61" s="199"/>
      <c r="D61" s="4"/>
      <c r="G61" s="74"/>
    </row>
    <row r="62" spans="1:15" ht="22.5" customHeight="1" x14ac:dyDescent="0.5">
      <c r="A62" s="121"/>
      <c r="B62" s="4"/>
      <c r="C62" s="4"/>
      <c r="D62" s="4"/>
      <c r="G62" s="74"/>
    </row>
    <row r="63" spans="1:15" x14ac:dyDescent="0.5">
      <c r="A63" s="3" t="s">
        <v>235</v>
      </c>
      <c r="B63" s="3" t="s">
        <v>236</v>
      </c>
      <c r="C63" s="99"/>
      <c r="D63" s="99"/>
      <c r="E63" s="100"/>
      <c r="M63" s="77">
        <v>4</v>
      </c>
      <c r="N63" s="77" t="e">
        <f ca="1">SUM(L64:L67)</f>
        <v>#N/A</v>
      </c>
      <c r="O63" s="117" t="e">
        <f ca="1">M63*2/N63</f>
        <v>#N/A</v>
      </c>
    </row>
    <row r="64" spans="1:15" ht="38.25" customHeight="1" x14ac:dyDescent="0.5">
      <c r="A64" s="3"/>
      <c r="B64" s="197" t="str">
        <f>AS_5_tekst</f>
        <v>Hver eneste dag er det en kommunal ansatt som mister eller blir frastjålet sin bærbare PC. Nesten like ofte er det innbrudd i kommunale lokaler, hvor datamaskiner blir stjålet, og i noen tilfeller blir også maskiner fra serverrom tatt.</v>
      </c>
      <c r="C64" s="197" t="s">
        <v>237</v>
      </c>
      <c r="D64" s="99"/>
      <c r="E64" s="80" t="str" cm="1">
        <f t="array" ref="E64:G64">T_10_3_1</f>
        <v>10.3.1</v>
      </c>
      <c r="F64" s="80" t="str">
        <v>2.6.1</v>
      </c>
      <c r="G64" s="74" t="str">
        <v>Er passord eller annen sikker autentisering påkrevd for å få tilgang til alt brukerutstyr?</v>
      </c>
      <c r="L64" s="77" t="e" cm="1">
        <f t="array" aca="1" ref="L64" ca="1">INDIRECT(CONCATENATE("R_", SUBSTITUTE(E64,".","_")))</f>
        <v>#N/A</v>
      </c>
    </row>
    <row r="65" spans="1:15" ht="54" customHeight="1" x14ac:dyDescent="0.5">
      <c r="A65" s="3"/>
      <c r="B65" s="197"/>
      <c r="C65" s="197"/>
      <c r="D65" s="99"/>
      <c r="E65" s="80" t="str" cm="1">
        <f t="array" ref="E65:G65">T_10_3_2</f>
        <v>10.3.2</v>
      </c>
      <c r="F65" s="80" t="str">
        <v>2.6.1g</v>
      </c>
      <c r="G65" s="74" t="str">
        <v>Aktiveres skjermlås automatisk etter en periode med inaktivitet for alt utstyr hvor brukere logger seg på, og kreves passord eller biometrisk autentisering for å låse den opp?</v>
      </c>
      <c r="L65" s="77" t="e" cm="1">
        <f t="array" aca="1" ref="L65" ca="1">INDIRECT(CONCATENATE("R_", SUBSTITUTE(E65,".","_")))</f>
        <v>#N/A</v>
      </c>
    </row>
    <row r="66" spans="1:15" ht="46.5" customHeight="1" x14ac:dyDescent="0.5">
      <c r="A66" s="3"/>
      <c r="B66" s="197"/>
      <c r="C66" s="197"/>
      <c r="D66" s="99"/>
      <c r="E66" s="80" t="str" cm="1">
        <f t="array" ref="E66:G66">T_11_2_1</f>
        <v>11.2.1</v>
      </c>
      <c r="F66" s="80" t="str">
        <v>2.7.3</v>
      </c>
      <c r="G66" s="74" t="str">
        <v>Er lokal lagring på alle maskiner (bruker PC'er, servere, annet utstyr) som ikke står i særlig sikrede lokaler kryptert, med nøkkelen lagret på en sikker måte?</v>
      </c>
      <c r="L66" s="77" t="e" cm="1">
        <f t="array" aca="1" ref="L66" ca="1">INDIRECT(CONCATENATE("R_", SUBSTITUTE(E66,".","_")))</f>
        <v>#N/A</v>
      </c>
    </row>
    <row r="67" spans="1:15" ht="58.5" customHeight="1" x14ac:dyDescent="0.5">
      <c r="A67" s="3"/>
      <c r="B67" s="197"/>
      <c r="C67" s="197"/>
      <c r="D67" s="99"/>
      <c r="E67" s="80" t="str" cm="1">
        <f t="array" ref="E67:G67">T_9_2_1</f>
        <v>9.2.1</v>
      </c>
      <c r="F67" s="80" t="str">
        <v>1.2.3</v>
      </c>
      <c r="G67" s="74" t="str">
        <v>Er det opprettet en oppdatert og helst automatisk oversikt over alle datamaskiner, servere, nettverksutstyr, IoT-enheter og alt annet koblet til kommunens nettverk, f.eks. ved hjelp av en Configuration Management Database (CMDB) løsning?</v>
      </c>
      <c r="L67" s="77" cm="1">
        <f t="array" aca="1" ref="L67" ca="1">INDIRECT(CONCATENATE("R_", SUBSTITUTE(E67,".","_")))</f>
        <v>1</v>
      </c>
    </row>
    <row r="68" spans="1:15" ht="31.5" customHeight="1" x14ac:dyDescent="0.5">
      <c r="A68" s="121"/>
      <c r="B68" s="4"/>
      <c r="C68" s="4"/>
      <c r="D68" s="4"/>
      <c r="E68" s="80" t="s">
        <v>154</v>
      </c>
      <c r="G68" s="74" t="str" cm="1">
        <f t="array" ref="G68">TILTAK_4_4</f>
        <v xml:space="preserve"> </v>
      </c>
      <c r="L68" s="77" t="s">
        <v>155</v>
      </c>
    </row>
    <row r="69" spans="1:15" x14ac:dyDescent="0.5">
      <c r="A69" s="121"/>
      <c r="B69" s="4"/>
      <c r="C69" s="4"/>
      <c r="D69" s="4"/>
      <c r="E69" s="94"/>
    </row>
    <row r="70" spans="1:15" x14ac:dyDescent="0.5">
      <c r="A70" s="3" t="s">
        <v>238</v>
      </c>
      <c r="B70" s="3" t="s">
        <v>239</v>
      </c>
      <c r="C70" s="99"/>
      <c r="D70" s="99"/>
      <c r="E70" s="100"/>
      <c r="M70" s="77">
        <v>8</v>
      </c>
      <c r="N70" s="77" t="e">
        <f ca="1">SUM(L71:L78)</f>
        <v>#N/A</v>
      </c>
      <c r="O70" s="117" t="e">
        <f ca="1">M70*2/N70</f>
        <v>#N/A</v>
      </c>
    </row>
    <row r="71" spans="1:15" ht="59.25" customHeight="1" x14ac:dyDescent="0.5">
      <c r="A71" s="3"/>
      <c r="B71" s="197" t="str">
        <f>AS_6_tekst</f>
        <v>En kommune kan ha en rekke tjenester for innbyggerne og ansatte som må være tilgjengelig via Internett. Dette kan være alt fra skjemaer for søknad om plass i kommunal barnehage, kartløsninger og kommunens egne nettsider til løsninger for å gjøre det enkelt for ansatte å jobbe fra hjemmekontor.
Hver slik tjeneste har et potensiale til å fungere som en inngangsport for et angrep. Dersom et angrep mot en slik tjeneste er suksessfullt er det et potensiale for at det sprer seg til andre systemer internt i kommunen.
Husk at når et angrep blir oppdaget så kan det ta bare timer før et angrep er publisert. For tjenester som er eksponert mot Internett kan dette være svært farlig.. Denne typen sårbarheter kalles gjerne for zero-day sårbarheter, og kan være svært vanskelig å beskytte seg mot. Det å minimalisere hva som kan angripes er derfor svært viktig.</v>
      </c>
      <c r="C71" s="197" t="s">
        <v>240</v>
      </c>
      <c r="D71" s="99"/>
      <c r="E71" s="80" t="str" cm="1">
        <f t="array" ref="E71:G71">T_11_2_3</f>
        <v>11.2.3</v>
      </c>
      <c r="F71" s="80" t="str">
        <v>2.7.4</v>
      </c>
      <c r="G71" s="74" t="str">
        <v>Er all digital trafikk inn og ut av kommunens nettverk kryptert, og implementeres identitetsbekreftelse for å sikre at kun autoriserte brukere får tilgang, med mindre det spesifikt er bestemt at tilgangen skal være åpen?</v>
      </c>
      <c r="L71" s="77" t="e" cm="1">
        <f t="array" aca="1" ref="L71" ca="1">INDIRECT(CONCATENATE("R_", SUBSTITUTE(E71,".","_")))</f>
        <v>#N/A</v>
      </c>
    </row>
    <row r="72" spans="1:15" ht="35.25" customHeight="1" x14ac:dyDescent="0.5">
      <c r="A72" s="3"/>
      <c r="B72" s="197"/>
      <c r="C72" s="197"/>
      <c r="D72" s="99"/>
      <c r="E72" s="80" t="str" cm="1">
        <f t="array" ref="E72:G72">T_13_5_2</f>
        <v>13.5.2</v>
      </c>
      <c r="F72" s="80" t="str">
        <v>2.2.3</v>
      </c>
      <c r="G72" s="74" t="str">
        <v>Er det implementert nettverksegmentering i soner og subnett for å vanskeliggjøre dyp penetrasjon i infrastrukturen ved et angrep?</v>
      </c>
      <c r="L72" s="77" t="e" cm="1">
        <f t="array" aca="1" ref="L72" ca="1">INDIRECT(CONCATENATE("R_", SUBSTITUTE(E72,".","_")))</f>
        <v>#N/A</v>
      </c>
    </row>
    <row r="73" spans="1:15" ht="51" customHeight="1" x14ac:dyDescent="0.5">
      <c r="A73" s="3"/>
      <c r="B73" s="197"/>
      <c r="C73" s="197"/>
      <c r="D73" s="99"/>
      <c r="E73" s="80" t="str" cm="1">
        <f t="array" ref="E73:G73">T_13_11_3</f>
        <v>13.11.3</v>
      </c>
      <c r="F73" s="80" t="str">
        <v xml:space="preserve"> 3.4</v>
      </c>
      <c r="G73" s="74" t="str">
        <v>Blir nettverksinfrastrukturen jevnlig skannet fra Internett for å oppdage potensielle sikkerhetshull og uønskede åpninger?</v>
      </c>
      <c r="L73" s="77" t="e" cm="1">
        <f t="array" aca="1" ref="L73" ca="1">INDIRECT(CONCATENATE("R_", SUBSTITUTE(E73,".","_")))</f>
        <v>#N/A</v>
      </c>
    </row>
    <row r="74" spans="1:15" ht="93.75" customHeight="1" x14ac:dyDescent="0.5">
      <c r="A74" s="3"/>
      <c r="B74" s="197"/>
      <c r="C74" s="197"/>
      <c r="D74" s="99"/>
      <c r="E74" s="80" t="str" cm="1">
        <f t="array" ref="E74:G74">T_16_1_1</f>
        <v>16.1.1</v>
      </c>
      <c r="F74" s="80">
        <v>2.5</v>
      </c>
      <c r="G74" s="74" t="str">
        <v>Finnes det en oppdatert kartlegging og dokumentasjon av dataflyt i kommunens infrastruktur, med spesiell merking av endepunkter tilgjengelige fra Internett? En slik dokumentasjon (teknisk tegning) bør inneholde minst en oversikt over alle systemer, kommunikasjonslenker mellom dem, nivå på kryptering på hver melding, ansvar og lokasjon.</v>
      </c>
      <c r="L74" s="77" t="e" cm="1">
        <f t="array" aca="1" ref="L74" ca="1">INDIRECT(CONCATENATE("R_", SUBSTITUTE(E74,".","_")))</f>
        <v>#N/A</v>
      </c>
    </row>
    <row r="75" spans="1:15" ht="48" customHeight="1" x14ac:dyDescent="0.5">
      <c r="A75" s="3"/>
      <c r="B75" s="197"/>
      <c r="C75" s="197"/>
      <c r="D75" s="99"/>
      <c r="E75" s="80" t="str" cm="1">
        <f t="array" ref="E75:G75">T_16_1_2</f>
        <v>16.1.2</v>
      </c>
      <c r="F75" s="80" t="str">
        <v xml:space="preserve"> </v>
      </c>
      <c r="G75" s="74" t="str">
        <v>Er tredjepartsløsninger eksponert mot Internett godt dokumenterte med hensyn til deres avhengigheter av kommunens og driftsorganisasjonens interne systemer?</v>
      </c>
      <c r="L75" s="77" t="e" cm="1">
        <f t="array" aca="1" ref="L75" ca="1">INDIRECT(CONCATENATE("R_", SUBSTITUTE(E75,".","_")))</f>
        <v>#N/A</v>
      </c>
    </row>
    <row r="76" spans="1:15" ht="37.5" customHeight="1" x14ac:dyDescent="0.5">
      <c r="A76" s="3"/>
      <c r="B76" s="197"/>
      <c r="C76" s="197"/>
      <c r="D76" s="99"/>
      <c r="E76" s="80" t="str" cm="1">
        <f t="array" ref="E76:G76">T_13_10_1</f>
        <v>13.10.1</v>
      </c>
      <c r="F76" s="80" t="str">
        <v>-</v>
      </c>
      <c r="G76" s="74" t="str">
        <v>Er alle tjenester åpne mot Internett konfigurert til å oppdateres automatisk så raskt som mulig?</v>
      </c>
      <c r="L76" s="77" t="e" cm="1">
        <f t="array" aca="1" ref="L76" ca="1">INDIRECT(CONCATENATE("R_", SUBSTITUTE(E76,".","_")))</f>
        <v>#N/A</v>
      </c>
    </row>
    <row r="77" spans="1:15" ht="41.25" customHeight="1" x14ac:dyDescent="0.5">
      <c r="A77" s="3"/>
      <c r="B77" s="197"/>
      <c r="C77" s="197"/>
      <c r="D77" s="99"/>
      <c r="E77" s="80" t="str" cm="1">
        <f t="array" ref="E77:G77">T_13_11_3</f>
        <v>13.11.3</v>
      </c>
      <c r="F77" s="80" t="str">
        <v xml:space="preserve"> 3.4</v>
      </c>
      <c r="G77" s="74" t="str">
        <v>Blir nettverksinfrastrukturen jevnlig skannet fra Internett for å oppdage potensielle sikkerhetshull og uønskede åpninger?</v>
      </c>
      <c r="L77" s="77" t="e" cm="1">
        <f t="array" aca="1" ref="L77" ca="1">INDIRECT(CONCATENATE("R_", SUBSTITUTE(E77,".","_")))</f>
        <v>#N/A</v>
      </c>
    </row>
    <row r="78" spans="1:15" ht="36" customHeight="1" x14ac:dyDescent="0.5">
      <c r="A78" s="3"/>
      <c r="B78" s="197"/>
      <c r="C78" s="197"/>
      <c r="D78" s="99"/>
      <c r="E78" s="80" t="str" cm="1">
        <f t="array" ref="E78:G78">T_13_1_1</f>
        <v>13.1.1</v>
      </c>
      <c r="F78" s="80" t="str">
        <v>4.1.1</v>
      </c>
      <c r="G78" s="74" t="str">
        <v>Er det laget en plan for å lukke feil som blir oppdaget i sikkerhetsanalyser og sårbarhetstester?</v>
      </c>
      <c r="L78" s="77" t="e" cm="1">
        <f t="array" aca="1" ref="L78" ca="1">INDIRECT(CONCATENATE("R_", SUBSTITUTE(E78,".","_")))</f>
        <v>#N/A</v>
      </c>
    </row>
    <row r="79" spans="1:15" ht="33" customHeight="1" x14ac:dyDescent="0.5">
      <c r="A79" s="3"/>
      <c r="B79" s="197"/>
      <c r="C79" s="197"/>
      <c r="D79" s="99"/>
      <c r="E79" s="80" t="s">
        <v>154</v>
      </c>
      <c r="G79" s="74" t="str" cm="1">
        <f t="array" ref="G79">TILTAK_4_2_B</f>
        <v xml:space="preserve"> </v>
      </c>
      <c r="L79" s="77" t="s">
        <v>155</v>
      </c>
    </row>
    <row r="80" spans="1:15" x14ac:dyDescent="0.5">
      <c r="A80" s="121"/>
      <c r="B80" s="197"/>
      <c r="C80" s="197"/>
      <c r="D80" s="4"/>
      <c r="E80" s="94"/>
      <c r="G80" s="72" t="str" cm="1">
        <f t="array" ref="G80">TILTAK_4_5</f>
        <v xml:space="preserve"> </v>
      </c>
      <c r="H80" s="77" t="s">
        <v>155</v>
      </c>
      <c r="L80" s="77" t="s">
        <v>155</v>
      </c>
    </row>
    <row r="81" spans="1:15" x14ac:dyDescent="0.5">
      <c r="A81" s="121"/>
      <c r="B81" s="4"/>
      <c r="C81" s="4"/>
      <c r="D81" s="4"/>
      <c r="E81" s="94"/>
    </row>
    <row r="82" spans="1:15" x14ac:dyDescent="0.5">
      <c r="A82" s="3" t="s">
        <v>241</v>
      </c>
      <c r="B82" s="3" t="s">
        <v>242</v>
      </c>
      <c r="C82" s="99"/>
      <c r="D82" s="99"/>
      <c r="E82" s="100"/>
      <c r="M82" s="77">
        <v>2</v>
      </c>
      <c r="N82" s="77" t="e">
        <f ca="1">SUM(L83:L84)</f>
        <v>#N/A</v>
      </c>
      <c r="O82" s="117" t="e">
        <f ca="1">M82*2/N82</f>
        <v>#N/A</v>
      </c>
    </row>
    <row r="83" spans="1:15" ht="75" customHeight="1" x14ac:dyDescent="0.5">
      <c r="A83" s="121"/>
      <c r="B83" s="197" t="s">
        <v>243</v>
      </c>
      <c r="C83" s="197" t="s">
        <v>244</v>
      </c>
      <c r="D83" s="4"/>
      <c r="E83" s="80" t="str" cm="1">
        <f t="array" ref="E83:G83">T_9_2_2</f>
        <v>9.2.2</v>
      </c>
      <c r="F83" s="73" t="str">
        <v>2.3.7</v>
      </c>
      <c r="G83" s="74" t="str">
        <v>Er standard brukernavn og passord fra produsenten endret til egne unike og sikre passord på alt utstyr koblet til nettverket?</v>
      </c>
      <c r="H83" s="75"/>
      <c r="L83" s="77" t="e" cm="1">
        <f t="array" aca="1" ref="L83" ca="1">INDIRECT(CONCATENATE("R_", SUBSTITUTE(E83,".","_")))</f>
        <v>#N/A</v>
      </c>
    </row>
    <row r="84" spans="1:15" ht="57" customHeight="1" x14ac:dyDescent="0.5">
      <c r="A84" s="121"/>
      <c r="B84" s="197"/>
      <c r="C84" s="197"/>
      <c r="D84" s="4"/>
      <c r="E84" s="80" t="str" cm="1">
        <f t="array" ref="E84:G84">T_10_1_1</f>
        <v>10.1.1</v>
      </c>
      <c r="F84" s="73" t="str">
        <v>2.2.6</v>
      </c>
      <c r="G84" s="74" t="str">
        <v>Er tilgang for sluttbrukerne i kommunen begrenset slik at:
a. Brukere kun har tilgang til systemer de trenger?
b. Brukere ikke kan nå eller kjøre programmer på andre bruker-PC'er på nettverket?</v>
      </c>
      <c r="H84" s="75"/>
      <c r="L84" s="77" t="e" cm="1">
        <f t="array" aca="1" ref="L84" ca="1">INDIRECT(CONCATENATE("R_", SUBSTITUTE(E84,".","_")))</f>
        <v>#N/A</v>
      </c>
    </row>
    <row r="85" spans="1:15" ht="30" customHeight="1" x14ac:dyDescent="0.5">
      <c r="A85" s="121"/>
      <c r="B85" s="197"/>
      <c r="C85" s="197"/>
      <c r="D85" s="4"/>
      <c r="E85" s="80" t="s">
        <v>154</v>
      </c>
      <c r="F85" s="73"/>
      <c r="G85" s="116" t="str" cm="1">
        <f t="array" ref="G85">TILTAK_4_4</f>
        <v xml:space="preserve"> </v>
      </c>
      <c r="H85" s="72"/>
      <c r="L85" s="77" t="s">
        <v>155</v>
      </c>
    </row>
    <row r="86" spans="1:15" x14ac:dyDescent="0.5">
      <c r="A86" s="121"/>
      <c r="B86" s="4"/>
      <c r="C86" s="4"/>
      <c r="D86" s="4"/>
      <c r="E86" s="94"/>
    </row>
    <row r="87" spans="1:15" x14ac:dyDescent="0.5">
      <c r="A87" s="3" t="s">
        <v>245</v>
      </c>
      <c r="B87" s="38" t="s">
        <v>246</v>
      </c>
      <c r="C87" s="99"/>
      <c r="D87" s="99"/>
      <c r="E87" s="100"/>
      <c r="M87" s="77">
        <v>6</v>
      </c>
      <c r="N87" s="77" t="e">
        <f ca="1">SUM(L88:L93)</f>
        <v>#N/A</v>
      </c>
      <c r="O87" s="117" t="e">
        <f ca="1">M87*2/N87</f>
        <v>#N/A</v>
      </c>
    </row>
    <row r="88" spans="1:15" ht="68.25" customHeight="1" x14ac:dyDescent="0.5">
      <c r="A88" s="3"/>
      <c r="B88" s="197" t="str" cm="1">
        <f t="array" ref="B88">AS_8_tekst</f>
        <v>Usikrede Wi-Fi-nettverk eller nettverkstilkoblinger som er offentlig tilgjengelig kan bli angrepet av uvedkommende.
Tradisjonelt ble nettverk sikret ved at en hadde en brannmur som en "vollgrav" rundt nettverket, som kontrollerte all tilgang inn og ut fra nettverket. I dag er det viktig å ta hensyn til at det er vanskelig å ha kontroll over hva som kommer på nettverket, og at brukere kan lures til å åpne nettsider eller gi fra seg påloggingsinformasjon. Det er derfor viktig å ha "defense in depth", hvor det er flere lag med sikkerhet.
Det er også fornuftig å bruke kryptering og nøkler for sikring av lagring og oppkoblinger over usikrede nettverk.</v>
      </c>
      <c r="C88" s="197" t="s">
        <v>247</v>
      </c>
      <c r="D88" s="99"/>
      <c r="E88" s="80" t="str" cm="1">
        <f t="array" ref="E88:G88">T_11_2_4</f>
        <v>11.2.4</v>
      </c>
      <c r="F88" s="80" t="str">
        <v>2.4.2</v>
      </c>
      <c r="G88" s="74" t="str">
        <v>Er WiFi konfigurert med fokus på streng sikkerhet, inkludert sterk kryptering, siste versjoner av sikre protokoller, og autentisering med brukernavn, sterke passord og validering av server-sertifikater?</v>
      </c>
      <c r="L88" s="77" t="e" cm="1">
        <f t="array" aca="1" ref="L88" ca="1">INDIRECT(CONCATENATE("R_", SUBSTITUTE(E88,".","_")))</f>
        <v>#N/A</v>
      </c>
    </row>
    <row r="89" spans="1:15" ht="55.5" customHeight="1" x14ac:dyDescent="0.5">
      <c r="A89" s="3"/>
      <c r="B89" s="197"/>
      <c r="C89" s="197"/>
      <c r="D89" s="99"/>
      <c r="E89" s="80" t="str" cm="1">
        <f t="array" ref="E89:G89">T_13_8_4</f>
        <v>13.8.4</v>
      </c>
      <c r="F89" s="80" t="str">
        <v>-</v>
      </c>
      <c r="G89" s="74" t="str">
        <v>Er WiFi nettverk satt opp slik at tilkoblinger bare er tillatt fra maskiner forvaltet av driftsorganisasjonen? Et unntak her kan være egne gjestenettverk med begrenset tilgang.</v>
      </c>
      <c r="L89" s="77" t="e" cm="1">
        <f t="array" aca="1" ref="L89" ca="1">INDIRECT(CONCATENATE("R_", SUBSTITUTE(E89,".","_")))</f>
        <v>#N/A</v>
      </c>
    </row>
    <row r="90" spans="1:15" ht="37.5" customHeight="1" x14ac:dyDescent="0.5">
      <c r="A90" s="3"/>
      <c r="B90" s="197"/>
      <c r="C90" s="197"/>
      <c r="D90" s="99"/>
      <c r="E90" s="80" t="str" cm="1">
        <f t="array" ref="E90:G90">T_13_5_2</f>
        <v>13.5.2</v>
      </c>
      <c r="F90" s="80" t="str">
        <v>2.2.3</v>
      </c>
      <c r="G90" s="74" t="str">
        <v>Er det implementert nettverksegmentering i soner og subnett for å vanskeliggjøre dyp penetrasjon i infrastrukturen ved et angrep?</v>
      </c>
      <c r="L90" s="77" t="e" cm="1">
        <f t="array" aca="1" ref="L90" ca="1">INDIRECT(CONCATENATE("R_", SUBSTITUTE(E90,".","_")))</f>
        <v>#N/A</v>
      </c>
    </row>
    <row r="91" spans="1:15" ht="48.75" customHeight="1" x14ac:dyDescent="0.5">
      <c r="A91" s="3"/>
      <c r="B91" s="197"/>
      <c r="C91" s="197"/>
      <c r="D91" s="99"/>
      <c r="E91" s="80" t="str" cm="1">
        <f t="array" ref="E91:G91">T_12_2_1</f>
        <v>12.2.1</v>
      </c>
      <c r="F91" s="80" t="str">
        <v>2.4.3</v>
      </c>
      <c r="G91" s="74" t="str">
        <v>Er det kontroll på sikkerheten på nettverkspunkter på offentlige steder, inklusiv møterom, resepsjoner o.l?</v>
      </c>
      <c r="L91" s="77" t="e" cm="1">
        <f t="array" aca="1" ref="L91" ca="1">INDIRECT(CONCATENATE("R_", SUBSTITUTE(E91,".","_")))</f>
        <v>#N/A</v>
      </c>
    </row>
    <row r="92" spans="1:15" ht="66" customHeight="1" x14ac:dyDescent="0.5">
      <c r="A92" s="3"/>
      <c r="B92" s="197"/>
      <c r="C92" s="197"/>
      <c r="D92" s="99"/>
      <c r="E92" s="80" t="str" cm="1">
        <f t="array" ref="E92:G92">T_11_1_1</f>
        <v>11.1.1</v>
      </c>
      <c r="F92" s="80" t="str">
        <v>2.7.1</v>
      </c>
      <c r="G92" s="74" t="str">
        <v>Er det en dokumentert prosess for bruk av kryptografiske kontroller og håndtering av kryptografiske nøkler? Dette inkluderer nøkkelgenerering, lagring, utveksling, sikkerhetskopiering og kontrollert destruksjon av slike nøkler og sertifikater.</v>
      </c>
      <c r="L92" s="77" t="e" cm="1">
        <f t="array" aca="1" ref="L92" ca="1">INDIRECT(CONCATENATE("R_", SUBSTITUTE(E92,".","_")))</f>
        <v>#N/A</v>
      </c>
    </row>
    <row r="93" spans="1:15" ht="74.25" customHeight="1" x14ac:dyDescent="0.5">
      <c r="A93" s="3"/>
      <c r="B93" s="197"/>
      <c r="C93" s="197"/>
      <c r="D93" s="99"/>
      <c r="E93" s="80" t="str" cm="1">
        <f t="array" ref="E93:G93">T_10_2_3</f>
        <v>10.2.3</v>
      </c>
      <c r="F93" s="80" t="str">
        <v>-</v>
      </c>
      <c r="G93" s="74" t="str">
        <v>Blir zero-trust prinsipper anvendt i så stor grad som mulig? Zero-trust modellen er i praksis prinsippet om å aldri stole på noe inne i eller utenfor nettverket uten verifisering. Dette krever kontinuerlig validering av brukere for tilgang til systemressurser.</v>
      </c>
      <c r="L93" s="77" t="e" cm="1">
        <f t="array" aca="1" ref="L93" ca="1">INDIRECT(CONCATENATE("R_", SUBSTITUTE(E93,".","_")))</f>
        <v>#N/A</v>
      </c>
    </row>
    <row r="94" spans="1:15" ht="27.75" customHeight="1" x14ac:dyDescent="0.5">
      <c r="A94" s="121"/>
      <c r="B94" s="197"/>
      <c r="C94" s="197"/>
      <c r="D94" s="4"/>
      <c r="E94" s="80" t="s">
        <v>154</v>
      </c>
      <c r="G94" s="74" t="str" cm="1">
        <f t="array" ref="G94">TILTAK_4_5</f>
        <v xml:space="preserve"> </v>
      </c>
      <c r="L94" s="77" t="s">
        <v>155</v>
      </c>
    </row>
    <row r="95" spans="1:15" ht="27" customHeight="1" x14ac:dyDescent="0.5">
      <c r="A95" s="121"/>
      <c r="B95" s="197"/>
      <c r="C95" s="197"/>
      <c r="D95" s="4"/>
      <c r="E95" s="94"/>
      <c r="G95" s="72" t="str" cm="1">
        <f t="array" ref="G95">TILTAK_3_3</f>
        <v xml:space="preserve"> </v>
      </c>
      <c r="L95" s="77" t="s">
        <v>155</v>
      </c>
    </row>
    <row r="96" spans="1:15" ht="23.25" customHeight="1" x14ac:dyDescent="0.5">
      <c r="A96" s="121"/>
      <c r="B96" s="4"/>
      <c r="C96" s="4"/>
      <c r="D96" s="4"/>
      <c r="E96" s="94"/>
    </row>
    <row r="97" spans="1:15" x14ac:dyDescent="0.5">
      <c r="A97" s="3" t="s">
        <v>248</v>
      </c>
      <c r="B97" s="3" t="s">
        <v>249</v>
      </c>
      <c r="C97" s="99"/>
      <c r="D97" s="99"/>
      <c r="E97" s="100"/>
      <c r="M97" s="77">
        <v>7</v>
      </c>
      <c r="N97" s="77" t="e">
        <f ca="1">SUM(L98:L104)</f>
        <v>#N/A</v>
      </c>
      <c r="O97" s="117" t="e">
        <f ca="1">M97*2/N97</f>
        <v>#N/A</v>
      </c>
    </row>
    <row r="98" spans="1:15" ht="44.25" customHeight="1" x14ac:dyDescent="0.5">
      <c r="A98" s="3"/>
      <c r="B98" s="197" t="str" cm="1">
        <f t="array" ref="B98">AS_9_tekst</f>
        <v xml:space="preserve">Kommuner er i stor grad avhengige av forsyningskjeder til leverandører for å opprettholde sine tjenester og infrastruktur. Denne avhengigheten strekker seg fra grunnleggende forsyninger som kontorutstyr og byggematerialer, til mer komplekse elementer som teknologiløsninger og spesialiserte tjenester. Forsyningskjedene sikrer kontinuerlig tilgang til nødvendige ressurser og er kritiske for alt fra daglig drift til krisehåndtering.
Denne avhengigheten gjør det viktig for kommuner å ha robuste og sikre forsyningskjeder. Det inkluderer nøye vurdering av leverandørers sikkerhet og pålitelighet, samt å ha beredskapsplaner for forstyrrelser i forsyningskjeden. Uten et sterkt forsyningskjedenettverk kan kommuners evne til å levere tjenester og opprettholde infrastruktur bli alvorlig kompromittert.
</v>
      </c>
      <c r="C98" s="197" t="s">
        <v>250</v>
      </c>
      <c r="D98" s="99"/>
      <c r="E98" s="80" t="str" cm="1">
        <f t="array" ref="E98:G98">T_3_2_1</f>
        <v>3.2.1</v>
      </c>
      <c r="F98" s="80" t="str">
        <v>2.1.4</v>
      </c>
      <c r="G98" s="74" t="str">
        <v>Er det dokumentert komplette oversikter over leveransekjeder og avhengigheter mellom programvare, maskinvare og komponenter som inngår i alle leveranser?</v>
      </c>
      <c r="L98" s="77" t="e" cm="1">
        <f t="array" aca="1" ref="L98" ca="1">INDIRECT(CONCATENATE("R_", SUBSTITUTE(E98,".","_")))</f>
        <v>#N/A</v>
      </c>
    </row>
    <row r="99" spans="1:15" ht="39" customHeight="1" x14ac:dyDescent="0.5">
      <c r="A99" s="3"/>
      <c r="B99" s="197"/>
      <c r="C99" s="197"/>
      <c r="D99" s="99"/>
      <c r="E99" s="80" t="str" cm="1">
        <f t="array" ref="E99:G99">T_13_11_4</f>
        <v>13.11.4</v>
      </c>
      <c r="F99" s="80" t="str">
        <v>2.1.4</v>
      </c>
      <c r="G99" s="74" t="str">
        <v>Blir det undersøkt for kjente angrep på programvare levert fra tredjeparter, spesielt de som brukes for fjernstyring og drift?</v>
      </c>
      <c r="L99" s="77" t="e" cm="1">
        <f t="array" aca="1" ref="L99" ca="1">INDIRECT(CONCATENATE("R_", SUBSTITUTE(E99,".","_")))</f>
        <v>#N/A</v>
      </c>
    </row>
    <row r="100" spans="1:15" ht="55.5" customHeight="1" x14ac:dyDescent="0.5">
      <c r="A100" s="3"/>
      <c r="B100" s="197"/>
      <c r="C100" s="197"/>
      <c r="D100" s="99"/>
      <c r="E100" s="80" t="str" cm="1">
        <f t="array" ref="E100:G100">T_16_1_3</f>
        <v>16.1.3</v>
      </c>
      <c r="F100" s="80" t="str">
        <v xml:space="preserve"> 2.2</v>
      </c>
      <c r="G100" s="74" t="str">
        <v>Når det gjøres en anskaffelse, kreves det alltid livsløpsbeskrivelser av systemer, inkludert dokumentasjon av oppsett, produksjonssetting, oppdatering av programvare og eventuell utfasing?</v>
      </c>
      <c r="L100" s="77" t="e" cm="1">
        <f t="array" aca="1" ref="L100" ca="1">INDIRECT(CONCATENATE("R_", SUBSTITUTE(E100,".","_")))</f>
        <v>#N/A</v>
      </c>
    </row>
    <row r="101" spans="1:15" ht="42.75" customHeight="1" x14ac:dyDescent="0.5">
      <c r="A101" s="3"/>
      <c r="B101" s="197"/>
      <c r="C101" s="197"/>
      <c r="D101" s="99"/>
      <c r="E101" s="80" t="str" cm="1">
        <f t="array" ref="E101:G101">T_10_1_4</f>
        <v>10.1.4</v>
      </c>
      <c r="F101" s="80" t="str">
        <v>-</v>
      </c>
      <c r="G101" s="74" t="str">
        <v>Er det en prosedyre for sikring av hvilke rettigheter tjenester får når driftsorganisasjonen setter et nytt system i produksjon?</v>
      </c>
      <c r="L101" s="77" t="e" cm="1">
        <f t="array" aca="1" ref="L101" ca="1">INDIRECT(CONCATENATE("R_", SUBSTITUTE(E101,".","_")))</f>
        <v>#N/A</v>
      </c>
    </row>
    <row r="102" spans="1:15" ht="40.5" customHeight="1" x14ac:dyDescent="0.5">
      <c r="A102" s="3"/>
      <c r="B102" s="197"/>
      <c r="C102" s="197"/>
      <c r="D102" s="99"/>
      <c r="E102" s="80" t="str" cm="1">
        <f t="array" ref="E102:G102">T_4_1_1</f>
        <v>4.1.1</v>
      </c>
      <c r="F102" s="80" t="str">
        <v>2.1.5</v>
      </c>
      <c r="G102" s="74" t="str">
        <v>Når det inngås en avtale med en ny leverandør: Undersøker driftsorganisasjonen hvordan leverandører praktiserer sikker utvikling?</v>
      </c>
      <c r="L102" s="77" t="e" cm="1">
        <f t="array" aca="1" ref="L102" ca="1">INDIRECT(CONCATENATE("R_", SUBSTITUTE(E102,".","_")))</f>
        <v>#N/A</v>
      </c>
    </row>
    <row r="103" spans="1:15" ht="40.5" customHeight="1" x14ac:dyDescent="0.5">
      <c r="A103" s="3"/>
      <c r="B103" s="197"/>
      <c r="C103" s="197"/>
      <c r="D103" s="99"/>
      <c r="E103" s="80" t="str" cm="1">
        <f t="array" ref="E103:G103">T_4_1_2</f>
        <v>4.1.2</v>
      </c>
      <c r="F103" s="80" t="str">
        <v>1.1.5</v>
      </c>
      <c r="G103" s="74" t="str">
        <v>Finnes det en oversikt over alle leverandører som inkluderer kontaktinformasjon og informasjon om hvordan varsling ved eventuelle sikkerhetsrisikoer skjer?</v>
      </c>
      <c r="L103" s="77" t="e" cm="1">
        <f t="array" aca="1" ref="L103" ca="1">INDIRECT(CONCATENATE("R_", SUBSTITUTE(E103,".","_")))</f>
        <v>#N/A</v>
      </c>
    </row>
    <row r="104" spans="1:15" ht="63.75" customHeight="1" x14ac:dyDescent="0.5">
      <c r="A104" s="3"/>
      <c r="B104" s="197"/>
      <c r="C104" s="197"/>
      <c r="D104" s="99"/>
      <c r="E104" s="80" t="str" cm="1">
        <f t="array" ref="E104:G104">T_4_1_3</f>
        <v>4.1.3</v>
      </c>
      <c r="F104" s="80" t="str">
        <v>2.1.10</v>
      </c>
      <c r="G104" s="74" t="str">
        <v>Når en ekstern leverandør drifter tjenesten selv, f.eks. i form av en skytjeneste, er det viktig å ha kontroll på hvordan hendelsesovervåkning utføres og hvordan varsel ved en hendelse blir sendt til kommunen. Har driftsorganisasjonen en oversikt over dette?</v>
      </c>
      <c r="L104" s="77" t="e" cm="1">
        <f t="array" aca="1" ref="L104" ca="1">INDIRECT(CONCATENATE("R_", SUBSTITUTE(E104,".","_")))</f>
        <v>#N/A</v>
      </c>
    </row>
    <row r="105" spans="1:15" ht="29.25" customHeight="1" x14ac:dyDescent="0.5">
      <c r="A105" s="3"/>
      <c r="B105" s="197"/>
      <c r="C105" s="197"/>
      <c r="D105" s="99"/>
      <c r="E105" s="80" t="s">
        <v>154</v>
      </c>
      <c r="G105" s="72" t="str" cm="1">
        <f t="array" ref="G105">TILTAK_2_2</f>
        <v xml:space="preserve"> </v>
      </c>
      <c r="L105" s="77" t="s">
        <v>155</v>
      </c>
    </row>
    <row r="106" spans="1:15" x14ac:dyDescent="0.5">
      <c r="A106" s="3"/>
      <c r="B106" s="197"/>
      <c r="C106" s="197"/>
      <c r="D106" s="99"/>
      <c r="E106" s="100"/>
      <c r="G106" s="72" t="str" cm="1">
        <f t="array" ref="G106">TILTAK_2_3</f>
        <v xml:space="preserve"> </v>
      </c>
      <c r="L106" s="77" t="s">
        <v>155</v>
      </c>
    </row>
    <row r="107" spans="1:15" ht="20.25" customHeight="1" x14ac:dyDescent="0.5">
      <c r="A107" s="121"/>
      <c r="B107" s="4"/>
      <c r="C107" s="4"/>
      <c r="D107" s="4"/>
      <c r="E107" s="94"/>
    </row>
    <row r="108" spans="1:15" x14ac:dyDescent="0.5">
      <c r="A108" s="3" t="s">
        <v>251</v>
      </c>
      <c r="B108" s="3" t="s">
        <v>252</v>
      </c>
      <c r="C108" s="99"/>
      <c r="D108" s="99"/>
      <c r="E108" s="100"/>
      <c r="M108" s="77">
        <v>5</v>
      </c>
      <c r="N108" s="77" t="e">
        <f ca="1">SUM(L109:L113)</f>
        <v>#N/A</v>
      </c>
      <c r="O108" s="117" t="e">
        <f ca="1">M108*2/N108</f>
        <v>#N/A</v>
      </c>
    </row>
    <row r="109" spans="1:15" ht="87" customHeight="1" x14ac:dyDescent="0.5">
      <c r="A109" s="3"/>
      <c r="B109" s="197" t="str" cm="1">
        <f t="array" ref="B109">AS_10_tekst</f>
        <v>For noen år siden var det primært datamaskiner som var utsatt for angrep over Internett. I dagens teknologiske landskap har imidlertid situasjonen blitt mer kompleks. Det blir stadig vanskeligere å finne elektroniske enheter som ikke er designet for å koble seg til Wi-Fi, enten for å motta oppdateringer eller for å tilby utvidet funksjonalitet. Dette spekteret strekker seg fra smarte lyspærer og TV-apparater til vaskemaskiner, overvåkningskameraer og sensorer.
Tidligere fokuserte IT-avdelinger hovedsakelig på overvåking av PC'er og servere. I dagens IoT-rike miljø er det imidlertid avgjørende å utvide dette overvåkningsomfanget til å inkludere alle enheter som kan koble seg til Internett. Dette øker kompleksiteten i nettverkssikkerheten betydelig, da hver ny type tilkoblet enhet potensielt kan utgjøre en ny risiko. Hvis IoT enhetene er satt opp med sikringstiltak, f.eks kryptert informasjon, er det viktig å beskytte krypteringsnøkler og eventuelle passord som trengs til enheten.</v>
      </c>
      <c r="C109" s="197" t="s">
        <v>253</v>
      </c>
      <c r="D109" s="99"/>
      <c r="E109" s="80" t="str" cm="1">
        <f t="array" ref="E109:G109">T_16_1_1</f>
        <v>16.1.1</v>
      </c>
      <c r="F109" s="80">
        <v>2.5</v>
      </c>
      <c r="G109" s="74" t="str">
        <v>Finnes det en oppdatert kartlegging og dokumentasjon av dataflyt i kommunens infrastruktur, med spesiell merking av endepunkter tilgjengelige fra Internett? En slik dokumentasjon (teknisk tegning) bør inneholde minst en oversikt over alle systemer, kommunikasjonslenker mellom dem, nivå på kryptering på hver melding, ansvar og lokasjon.</v>
      </c>
      <c r="L109" s="77" t="e" cm="1">
        <f t="array" aca="1" ref="L109" ca="1">INDIRECT(CONCATENATE("R_", SUBSTITUTE(E109,".","_")))</f>
        <v>#N/A</v>
      </c>
    </row>
    <row r="110" spans="1:15" ht="69" customHeight="1" x14ac:dyDescent="0.5">
      <c r="A110" s="3"/>
      <c r="B110" s="197"/>
      <c r="C110" s="197"/>
      <c r="D110" s="99"/>
      <c r="E110" s="80" t="str" cm="1">
        <f t="array" ref="E110:G110">T_13_5_3</f>
        <v>13.5.3</v>
      </c>
      <c r="F110" s="73" t="str">
        <v>2.3.10, 2.5.7</v>
      </c>
      <c r="G110" s="74" t="str">
        <v>Er systemer hvor driftsorganisasjonen ikke har full kontroll over oppdateringer og hva de gjør, som IoT-enheter, plassert i egne nettverkssoner og behandlet som potensielt kompromitterte? (Merk at dette også kan gjelde andre typer tredjepartsløsninger)</v>
      </c>
      <c r="L110" s="77" t="e" cm="1">
        <f t="array" aca="1" ref="L110" ca="1">INDIRECT(CONCATENATE("R_", SUBSTITUTE(E110,".","_")))</f>
        <v>#N/A</v>
      </c>
    </row>
    <row r="111" spans="1:15" ht="66" customHeight="1" x14ac:dyDescent="0.5">
      <c r="A111" s="3"/>
      <c r="B111" s="197"/>
      <c r="C111" s="197"/>
      <c r="D111" s="99"/>
      <c r="E111" s="80" t="str" cm="1">
        <f t="array" ref="E111:G111">T_16_1_4</f>
        <v>16.1.4</v>
      </c>
      <c r="F111" s="80" t="str">
        <v>-</v>
      </c>
      <c r="G111" s="74" t="str">
        <v xml:space="preserve">Er det gjennomført en sikkerhetsanalyse av infrastrukturen under antagelse av at en angriper kan få tilgang til ulike deler av nettverket, som en arbeidsmaskin, en mailserver, en internettjeneste, eller kommunens trådløse nettverk? </v>
      </c>
      <c r="L111" s="77" t="e" cm="1">
        <f t="array" aca="1" ref="L111" ca="1">INDIRECT(CONCATENATE("R_", SUBSTITUTE(E111,".","_")))</f>
        <v>#N/A</v>
      </c>
    </row>
    <row r="112" spans="1:15" ht="38.25" customHeight="1" x14ac:dyDescent="0.5">
      <c r="A112" s="3"/>
      <c r="B112" s="197"/>
      <c r="C112" s="197"/>
      <c r="D112" s="99"/>
      <c r="E112" s="80" t="str" cm="1">
        <f t="array" ref="E112:G112">T_13_11_5</f>
        <v>13.11.5</v>
      </c>
      <c r="F112" s="80" t="str">
        <v>-</v>
      </c>
      <c r="G112" s="74" t="str">
        <v>Når ble det sist gjort en full sikkerhetsrevisjon av nettverk, servere og andre løsninger hvor driftsorganisasjonen har ansvaret?</v>
      </c>
      <c r="L112" s="77" t="e" cm="1">
        <f t="array" aca="1" ref="L112" ca="1">INDIRECT(CONCATENATE("R_", SUBSTITUTE(E112,".","_")))</f>
        <v>#N/A</v>
      </c>
    </row>
    <row r="113" spans="1:15" ht="63.75" customHeight="1" x14ac:dyDescent="0.5">
      <c r="A113" s="3"/>
      <c r="B113" s="197"/>
      <c r="C113" s="197"/>
      <c r="D113" s="99"/>
      <c r="E113" s="101" t="str" cm="1">
        <f t="array" ref="E113:G113">T_9_2_1</f>
        <v>9.2.1</v>
      </c>
      <c r="F113" s="80" t="str">
        <v>1.2.3</v>
      </c>
      <c r="G113" s="74" t="str">
        <v>Er det opprettet en oppdatert og helst automatisk oversikt over alle datamaskiner, servere, nettverksutstyr, IoT-enheter og alt annet koblet til kommunens nettverk, f.eks. ved hjelp av en Configuration Management Database (CMDB) løsning?</v>
      </c>
      <c r="L113" s="77" cm="1">
        <f t="array" aca="1" ref="L113" ca="1">INDIRECT(CONCATENATE("R_", SUBSTITUTE(E113,".","_")))</f>
        <v>1</v>
      </c>
    </row>
    <row r="114" spans="1:15" ht="33" customHeight="1" x14ac:dyDescent="0.5">
      <c r="A114" s="121"/>
      <c r="B114" s="197"/>
      <c r="C114" s="197"/>
      <c r="D114" s="4"/>
      <c r="E114" s="80" t="s">
        <v>154</v>
      </c>
      <c r="G114" s="74" t="str" cm="1">
        <f t="array" ref="G114">TILTAK_3_5</f>
        <v xml:space="preserve"> </v>
      </c>
      <c r="L114" s="77" t="s">
        <v>155</v>
      </c>
    </row>
    <row r="115" spans="1:15" ht="33" customHeight="1" x14ac:dyDescent="0.5">
      <c r="A115" s="121"/>
      <c r="B115" s="4"/>
      <c r="C115" s="4"/>
      <c r="D115" s="4"/>
      <c r="E115" s="94"/>
    </row>
    <row r="116" spans="1:15" x14ac:dyDescent="0.5">
      <c r="A116" s="3" t="s">
        <v>254</v>
      </c>
      <c r="B116" s="3" t="s">
        <v>255</v>
      </c>
      <c r="C116" s="99"/>
      <c r="D116" s="99"/>
      <c r="E116" s="100"/>
      <c r="M116" s="77">
        <v>4</v>
      </c>
      <c r="N116" s="77" t="e">
        <f ca="1">SUM(L117:L120)</f>
        <v>#N/A</v>
      </c>
      <c r="O116" s="117" t="e">
        <f ca="1">M116*2/N116</f>
        <v>#N/A</v>
      </c>
    </row>
    <row r="117" spans="1:15" ht="50.25" customHeight="1" x14ac:dyDescent="0.5">
      <c r="A117" s="121"/>
      <c r="B117" s="197" t="s">
        <v>256</v>
      </c>
      <c r="C117" s="197" t="s">
        <v>257</v>
      </c>
      <c r="D117" s="4"/>
      <c r="E117" s="80" t="str" cm="1">
        <f t="array" ref="E117:G117">T_13_5_4</f>
        <v>13.5.4</v>
      </c>
      <c r="F117" s="73" t="str">
        <v>2.2.7</v>
      </c>
      <c r="G117" s="74" t="str">
        <v>Er det vurdert å legge kommunale tjenester mot Internett til eksterne (sky)leverandører for å adskille dem mest mulig fra driftsorganisasjonens lokale infrastruktur?</v>
      </c>
      <c r="H117" s="75"/>
      <c r="L117" s="77" t="e" cm="1">
        <f t="array" aca="1" ref="L117" ca="1">INDIRECT(CONCATENATE("R_", SUBSTITUTE(E117,".","_")))</f>
        <v>#N/A</v>
      </c>
    </row>
    <row r="118" spans="1:15" ht="42" customHeight="1" x14ac:dyDescent="0.5">
      <c r="A118" s="83"/>
      <c r="B118" s="197"/>
      <c r="C118" s="197"/>
      <c r="D118" s="4"/>
      <c r="E118" s="80" t="str" cm="1">
        <f t="array" ref="E118:G118">T_13_8_5</f>
        <v>13.8.5</v>
      </c>
      <c r="F118" s="73" t="str">
        <v>3.3.2</v>
      </c>
      <c r="G118" s="74" t="str">
        <v>Er det implementert deteksjon og varsling for unormalt høy nettverkstrafikk på tjenester tilgjengelig fra kommunens nettverk?</v>
      </c>
      <c r="H118" s="75"/>
      <c r="L118" s="77" t="e" cm="1">
        <f t="array" aca="1" ref="L118" ca="1">INDIRECT(CONCATENATE("R_", SUBSTITUTE(E118,".","_")))</f>
        <v>#N/A</v>
      </c>
    </row>
    <row r="119" spans="1:15" ht="48" customHeight="1" x14ac:dyDescent="0.5">
      <c r="B119" s="197"/>
      <c r="C119" s="197"/>
      <c r="D119" s="4"/>
      <c r="E119" s="80" t="str" cm="1">
        <f t="array" ref="E119:G119">T_13_6_1</f>
        <v>13.6.1</v>
      </c>
      <c r="F119" s="73" t="str">
        <v>2.2.7</v>
      </c>
      <c r="G119" s="74" t="str">
        <v>Er det lastbalanserere foran tjenester eksponert mot internett, dersom disse kan utsettes for tjenestenektangrep?</v>
      </c>
      <c r="H119" s="75"/>
      <c r="L119" s="77" t="e" cm="1">
        <f t="array" aca="1" ref="L119" ca="1">INDIRECT(CONCATENATE("R_", SUBSTITUTE(E119,".","_")))</f>
        <v>#N/A</v>
      </c>
    </row>
    <row r="120" spans="1:15" ht="60.75" customHeight="1" x14ac:dyDescent="0.5">
      <c r="B120" s="197"/>
      <c r="C120" s="197"/>
      <c r="D120" s="4"/>
      <c r="E120" s="80" t="str" cm="1">
        <f t="array" ref="E120:G120">T_7_1_1</f>
        <v>7.1.1</v>
      </c>
      <c r="F120" s="73" t="str">
        <v>2.2.7</v>
      </c>
      <c r="G120" s="74" t="str">
        <v>Er det laget en plan for katastrofehåndtering som omfatter tjenestenektangrep, og som beskriver tiltak for å opprettholde driftsmuligheter og handlingsalternativer ved et slikt angrep?</v>
      </c>
      <c r="H120" s="75"/>
      <c r="L120" s="77" t="e" cm="1">
        <f t="array" aca="1" ref="L120" ca="1">INDIRECT(CONCATENATE("R_", SUBSTITUTE(E120,".","_")))</f>
        <v>#N/A</v>
      </c>
    </row>
    <row r="121" spans="1:15" ht="30.75" customHeight="1" x14ac:dyDescent="0.5">
      <c r="E121" s="80" t="s">
        <v>154</v>
      </c>
      <c r="G121" s="74" t="str" cm="1">
        <f t="array" ref="G121">TILTAK_4_2_B</f>
        <v xml:space="preserve"> </v>
      </c>
      <c r="L121" s="77" t="s">
        <v>155</v>
      </c>
    </row>
  </sheetData>
  <mergeCells count="25">
    <mergeCell ref="B64:B67"/>
    <mergeCell ref="C64:C67"/>
    <mergeCell ref="B83:B85"/>
    <mergeCell ref="C83:C85"/>
    <mergeCell ref="B43:B49"/>
    <mergeCell ref="C43:C49"/>
    <mergeCell ref="C51:C53"/>
    <mergeCell ref="B57:B61"/>
    <mergeCell ref="C57:C61"/>
    <mergeCell ref="B8:B13"/>
    <mergeCell ref="C8:C13"/>
    <mergeCell ref="C16:C27"/>
    <mergeCell ref="B16:B27"/>
    <mergeCell ref="B117:B120"/>
    <mergeCell ref="C117:C120"/>
    <mergeCell ref="B98:B106"/>
    <mergeCell ref="C98:C106"/>
    <mergeCell ref="B109:B114"/>
    <mergeCell ref="C109:C114"/>
    <mergeCell ref="B88:B95"/>
    <mergeCell ref="C88:C95"/>
    <mergeCell ref="B71:B80"/>
    <mergeCell ref="C71:C80"/>
    <mergeCell ref="B32:B39"/>
    <mergeCell ref="C32:C39"/>
  </mergeCells>
  <conditionalFormatting sqref="B7:B31 B40:B43 B56:B57 B62:B1013">
    <cfRule type="expression" dxfId="12" priority="2">
      <formula>AND(O7 &lt;&gt; "", O7&lt;2)</formula>
    </cfRule>
  </conditionalFormatting>
  <conditionalFormatting sqref="E43 E45">
    <cfRule type="expression" dxfId="11" priority="5035">
      <formula>#REF!=2</formula>
    </cfRule>
    <cfRule type="expression" dxfId="10" priority="5036">
      <formula>#REF!=0</formula>
    </cfRule>
  </conditionalFormatting>
  <conditionalFormatting sqref="E44">
    <cfRule type="expression" dxfId="9" priority="5028">
      <formula>$L32=1</formula>
    </cfRule>
    <cfRule type="expression" dxfId="8" priority="5029">
      <formula>$L32=2</formula>
    </cfRule>
    <cfRule type="expression" dxfId="7" priority="5030">
      <formula>$L32=0</formula>
    </cfRule>
  </conditionalFormatting>
  <conditionalFormatting sqref="E45 E43">
    <cfRule type="expression" dxfId="6" priority="5034">
      <formula>#REF!=1</formula>
    </cfRule>
  </conditionalFormatting>
  <conditionalFormatting sqref="E46:E47">
    <cfRule type="expression" dxfId="5" priority="5040">
      <formula>#REF!=1</formula>
    </cfRule>
    <cfRule type="expression" dxfId="4" priority="5041">
      <formula>#REF!=2</formula>
    </cfRule>
    <cfRule type="expression" dxfId="3" priority="5042">
      <formula>#REF!=0</formula>
    </cfRule>
  </conditionalFormatting>
  <conditionalFormatting sqref="E8:G42 F43:G43 E44:G121">
    <cfRule type="expression" dxfId="2" priority="3">
      <formula>$L8=1</formula>
    </cfRule>
    <cfRule type="expression" dxfId="1" priority="4">
      <formula>$L8=2</formula>
    </cfRule>
    <cfRule type="expression" dxfId="0" priority="5">
      <formula>$L8=0</formula>
    </cfRule>
  </conditionalFormatting>
  <dataValidations count="1">
    <dataValidation type="list" allowBlank="1" showErrorMessage="1" sqref="H117:H120 H83:H84" xr:uid="{6E7BBBFF-3FE6-46AA-B662-A1CDE01E3FB6}">
      <formula1>"Velg alternativ:, Ja, Delvis, Nei"</formula1>
    </dataValidation>
  </dataValidation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DA4D10-FDCA-4915-B1FC-8DB2758EFAF9}">
  <sheetPr codeName="Sheet3"/>
  <dimension ref="A1:KG193"/>
  <sheetViews>
    <sheetView zoomScale="140" zoomScaleNormal="140" workbookViewId="0">
      <selection activeCell="C16" sqref="C16"/>
    </sheetView>
  </sheetViews>
  <sheetFormatPr baseColWidth="10" defaultColWidth="8.73046875" defaultRowHeight="14.25" x14ac:dyDescent="0.45"/>
  <cols>
    <col min="1" max="1" width="8.73046875" style="12"/>
    <col min="2" max="2" width="14.265625" customWidth="1"/>
    <col min="3" max="3" width="88.53125" style="5" customWidth="1"/>
    <col min="4" max="4" width="24.53125" customWidth="1"/>
    <col min="5" max="5" width="82.19921875" style="5" customWidth="1"/>
  </cols>
  <sheetData>
    <row r="1" spans="1:4" ht="17.25" thickBot="1" x14ac:dyDescent="0.55000000000000004">
      <c r="A1" s="179" t="s">
        <v>258</v>
      </c>
      <c r="B1" s="59"/>
      <c r="C1" s="8"/>
      <c r="D1" s="1"/>
    </row>
    <row r="2" spans="1:4" ht="14.65" thickTop="1" x14ac:dyDescent="0.45">
      <c r="A2" s="12" t="s">
        <v>259</v>
      </c>
      <c r="B2" t="s">
        <v>149</v>
      </c>
    </row>
    <row r="3" spans="1:4" x14ac:dyDescent="0.45">
      <c r="A3" s="14" t="s">
        <v>260</v>
      </c>
      <c r="B3" s="17"/>
      <c r="C3" s="15" t="s">
        <v>261</v>
      </c>
    </row>
    <row r="4" spans="1:4" x14ac:dyDescent="0.45">
      <c r="A4" s="20" t="s">
        <v>46</v>
      </c>
      <c r="B4" s="60"/>
      <c r="C4" s="21" t="s">
        <v>262</v>
      </c>
    </row>
    <row r="5" spans="1:4" x14ac:dyDescent="0.45">
      <c r="A5" s="23"/>
      <c r="B5" s="12" t="s">
        <v>155</v>
      </c>
      <c r="C5" s="13"/>
    </row>
    <row r="6" spans="1:4" x14ac:dyDescent="0.45">
      <c r="A6" s="20" t="s">
        <v>263</v>
      </c>
      <c r="B6" s="60"/>
      <c r="C6" s="21" t="s">
        <v>264</v>
      </c>
    </row>
    <row r="7" spans="1:4" x14ac:dyDescent="0.45">
      <c r="A7" s="23"/>
      <c r="B7" s="12" t="s">
        <v>155</v>
      </c>
      <c r="C7" s="13"/>
    </row>
    <row r="8" spans="1:4" x14ac:dyDescent="0.45">
      <c r="A8" s="20" t="s">
        <v>265</v>
      </c>
      <c r="B8" s="60"/>
      <c r="C8" s="21" t="s">
        <v>266</v>
      </c>
    </row>
    <row r="9" spans="1:4" ht="28.5" x14ac:dyDescent="0.45">
      <c r="A9" s="12" t="s">
        <v>267</v>
      </c>
      <c r="B9" s="12" t="s">
        <v>268</v>
      </c>
      <c r="C9" s="5" t="s">
        <v>269</v>
      </c>
    </row>
    <row r="10" spans="1:4" ht="28.5" x14ac:dyDescent="0.45">
      <c r="A10" s="12" t="s">
        <v>270</v>
      </c>
      <c r="B10" s="12" t="s">
        <v>62</v>
      </c>
      <c r="C10" s="5" t="s">
        <v>271</v>
      </c>
    </row>
    <row r="11" spans="1:4" ht="28.5" x14ac:dyDescent="0.45">
      <c r="A11" s="12" t="s">
        <v>272</v>
      </c>
      <c r="B11" s="12" t="s">
        <v>273</v>
      </c>
      <c r="C11" s="5" t="s">
        <v>274</v>
      </c>
    </row>
    <row r="12" spans="1:4" ht="28.5" x14ac:dyDescent="0.45">
      <c r="A12" s="12" t="s">
        <v>275</v>
      </c>
      <c r="B12" s="12" t="s">
        <v>268</v>
      </c>
      <c r="C12" s="5" t="s">
        <v>276</v>
      </c>
    </row>
    <row r="13" spans="1:4" x14ac:dyDescent="0.45">
      <c r="A13" s="14" t="s">
        <v>277</v>
      </c>
      <c r="B13" s="17"/>
      <c r="C13" s="15" t="s">
        <v>278</v>
      </c>
    </row>
    <row r="14" spans="1:4" x14ac:dyDescent="0.45">
      <c r="A14" s="20" t="s">
        <v>279</v>
      </c>
      <c r="B14" s="60"/>
      <c r="C14" s="21" t="s">
        <v>280</v>
      </c>
    </row>
    <row r="15" spans="1:4" ht="28.5" x14ac:dyDescent="0.45">
      <c r="A15" s="12" t="s">
        <v>281</v>
      </c>
      <c r="B15" s="12" t="s">
        <v>282</v>
      </c>
      <c r="C15" s="5" t="s">
        <v>283</v>
      </c>
    </row>
    <row r="16" spans="1:4" x14ac:dyDescent="0.45">
      <c r="A16" s="20" t="s">
        <v>284</v>
      </c>
      <c r="B16" s="60"/>
      <c r="C16" s="21" t="s">
        <v>285</v>
      </c>
    </row>
    <row r="17" spans="1:293" ht="28.5" x14ac:dyDescent="0.45">
      <c r="A17" s="12" t="s">
        <v>286</v>
      </c>
      <c r="B17" s="12" t="s">
        <v>62</v>
      </c>
      <c r="C17" s="5" t="s">
        <v>287</v>
      </c>
    </row>
    <row r="18" spans="1:293" x14ac:dyDescent="0.45">
      <c r="A18" s="12" t="s">
        <v>288</v>
      </c>
      <c r="B18" s="12" t="s">
        <v>62</v>
      </c>
      <c r="C18" s="5" t="s">
        <v>289</v>
      </c>
    </row>
    <row r="19" spans="1:293" ht="28.5" x14ac:dyDescent="0.45">
      <c r="A19" s="12" t="s">
        <v>290</v>
      </c>
      <c r="B19" s="12" t="s">
        <v>62</v>
      </c>
      <c r="C19" s="5" t="s">
        <v>291</v>
      </c>
    </row>
    <row r="20" spans="1:293" ht="28.5" x14ac:dyDescent="0.45">
      <c r="A20" s="12" t="s">
        <v>292</v>
      </c>
      <c r="B20" s="12" t="s">
        <v>62</v>
      </c>
      <c r="C20" s="5" t="s">
        <v>293</v>
      </c>
    </row>
    <row r="21" spans="1:293" ht="28.5" x14ac:dyDescent="0.45">
      <c r="A21" s="12" t="s">
        <v>294</v>
      </c>
      <c r="B21" s="12" t="s">
        <v>62</v>
      </c>
      <c r="C21" s="5" t="s">
        <v>295</v>
      </c>
    </row>
    <row r="22" spans="1:293" ht="33" customHeight="1" x14ac:dyDescent="0.45">
      <c r="A22" s="12" t="s">
        <v>296</v>
      </c>
      <c r="B22" s="12" t="s">
        <v>62</v>
      </c>
      <c r="C22" s="5" t="s">
        <v>297</v>
      </c>
    </row>
    <row r="23" spans="1:293" x14ac:dyDescent="0.45">
      <c r="A23" s="12" t="s">
        <v>298</v>
      </c>
      <c r="B23" s="12" t="s">
        <v>62</v>
      </c>
      <c r="C23" s="5" t="s">
        <v>299</v>
      </c>
    </row>
    <row r="24" spans="1:293" x14ac:dyDescent="0.45">
      <c r="A24" s="12" t="s">
        <v>300</v>
      </c>
      <c r="B24" s="12" t="s">
        <v>62</v>
      </c>
      <c r="C24" s="5" t="s">
        <v>301</v>
      </c>
    </row>
    <row r="25" spans="1:293" x14ac:dyDescent="0.45">
      <c r="A25" s="14" t="s">
        <v>302</v>
      </c>
      <c r="B25" s="17"/>
      <c r="C25" s="15" t="s">
        <v>303</v>
      </c>
    </row>
    <row r="26" spans="1:293" s="16" customFormat="1" x14ac:dyDescent="0.45">
      <c r="A26" s="20" t="s">
        <v>93</v>
      </c>
      <c r="B26" s="60"/>
      <c r="C26" s="21" t="s">
        <v>304</v>
      </c>
      <c r="D26"/>
      <c r="E26" s="5"/>
      <c r="F26"/>
      <c r="G26"/>
      <c r="H26"/>
      <c r="I26"/>
      <c r="J26"/>
      <c r="K26"/>
      <c r="L26"/>
      <c r="M26"/>
      <c r="N26"/>
      <c r="O26"/>
      <c r="P26"/>
      <c r="Q26"/>
      <c r="R26"/>
      <c r="S26"/>
      <c r="T26"/>
      <c r="U26"/>
      <c r="V26"/>
      <c r="W26"/>
      <c r="X26"/>
      <c r="Y26"/>
      <c r="Z26"/>
      <c r="AA26"/>
      <c r="AB26"/>
      <c r="AC26"/>
      <c r="AD26"/>
      <c r="AE26"/>
      <c r="AF26"/>
      <c r="AG26"/>
      <c r="AH26"/>
      <c r="AI26"/>
      <c r="AJ26"/>
      <c r="AK26"/>
      <c r="AL26"/>
      <c r="AM26"/>
      <c r="AN26"/>
      <c r="AO26"/>
      <c r="AP26"/>
      <c r="AQ26"/>
      <c r="AR26"/>
      <c r="AS26"/>
      <c r="AT26"/>
      <c r="AU26"/>
      <c r="AV26"/>
      <c r="AW26"/>
      <c r="AX26"/>
      <c r="AY26"/>
      <c r="AZ26"/>
      <c r="BA26"/>
      <c r="BB26"/>
      <c r="BC26"/>
      <c r="BD26"/>
      <c r="BE26"/>
      <c r="BF26"/>
      <c r="BG26"/>
      <c r="BH26"/>
      <c r="BI26"/>
      <c r="BJ26"/>
      <c r="BK26"/>
      <c r="BL26"/>
      <c r="BM26"/>
      <c r="BN26"/>
      <c r="BO26"/>
      <c r="BP26"/>
      <c r="BQ26"/>
      <c r="BR26"/>
      <c r="BS26"/>
      <c r="BT26"/>
      <c r="BU26"/>
      <c r="BV26"/>
      <c r="BW26"/>
      <c r="BX26"/>
      <c r="BY26"/>
      <c r="BZ26"/>
      <c r="CA26"/>
      <c r="CB26"/>
      <c r="CC26"/>
      <c r="CD26"/>
      <c r="CE26"/>
      <c r="CF26"/>
      <c r="CG26"/>
      <c r="CH26"/>
      <c r="CI26"/>
      <c r="CJ26"/>
      <c r="CK26"/>
      <c r="CL26"/>
      <c r="CM26"/>
      <c r="CN26"/>
      <c r="CO26"/>
      <c r="CP26"/>
      <c r="CQ26"/>
      <c r="CR26"/>
      <c r="CS26"/>
      <c r="CT26"/>
      <c r="CU26"/>
      <c r="CV26"/>
      <c r="CW26"/>
      <c r="CX26"/>
      <c r="CY26"/>
      <c r="CZ26"/>
      <c r="DA26"/>
      <c r="DB26"/>
      <c r="DC26"/>
      <c r="DD26"/>
      <c r="DE26"/>
      <c r="DF26"/>
      <c r="DG26"/>
      <c r="DH26"/>
      <c r="DI26"/>
      <c r="DJ26"/>
      <c r="DK26"/>
      <c r="DL26"/>
      <c r="DM26"/>
      <c r="DN26"/>
      <c r="DO26"/>
      <c r="DP26"/>
      <c r="DQ26"/>
      <c r="DR26"/>
      <c r="DS26"/>
      <c r="DT26"/>
      <c r="DU26"/>
      <c r="DV26"/>
      <c r="DW26"/>
      <c r="DX26"/>
      <c r="DY26"/>
      <c r="DZ26"/>
      <c r="EA26"/>
      <c r="EB26"/>
      <c r="EC26"/>
      <c r="ED26"/>
      <c r="EE26"/>
      <c r="EF26"/>
      <c r="EG26"/>
      <c r="EH26"/>
      <c r="EI26"/>
      <c r="EJ26"/>
      <c r="EK26"/>
      <c r="EL26"/>
      <c r="EM26"/>
      <c r="EN26"/>
      <c r="EO26"/>
      <c r="EP26"/>
      <c r="EQ26"/>
      <c r="ER26"/>
      <c r="ES26"/>
      <c r="ET26"/>
      <c r="EU26"/>
      <c r="EV26"/>
      <c r="EW26"/>
      <c r="EX26"/>
      <c r="EY26"/>
      <c r="EZ26"/>
      <c r="FA26"/>
      <c r="FB26"/>
      <c r="FC26"/>
      <c r="FD26"/>
      <c r="FE26"/>
      <c r="FF26"/>
      <c r="FG26"/>
      <c r="FH26"/>
      <c r="FI26"/>
      <c r="FJ26"/>
      <c r="FK26"/>
      <c r="FL26"/>
      <c r="FM26"/>
      <c r="FN26"/>
      <c r="FO26"/>
      <c r="FP26"/>
      <c r="FQ26"/>
      <c r="FR26"/>
      <c r="FS26"/>
      <c r="FT26"/>
      <c r="FU26"/>
      <c r="FV26"/>
      <c r="FW26"/>
      <c r="FX26"/>
      <c r="FY26"/>
      <c r="FZ26"/>
      <c r="GA26"/>
      <c r="GB26"/>
      <c r="GC26"/>
      <c r="GD26"/>
      <c r="GE26"/>
      <c r="GF26"/>
      <c r="GG26"/>
      <c r="GH26"/>
      <c r="GI26"/>
      <c r="GJ26"/>
      <c r="GK26"/>
      <c r="GL26"/>
      <c r="GM26"/>
      <c r="GN26"/>
      <c r="GO26"/>
      <c r="GP26"/>
      <c r="GQ26"/>
      <c r="GR26"/>
      <c r="GS26"/>
      <c r="GT26"/>
      <c r="GU26"/>
      <c r="GV26"/>
      <c r="GW26"/>
      <c r="GX26"/>
      <c r="GY26"/>
      <c r="GZ26"/>
      <c r="HA26"/>
      <c r="HB26"/>
      <c r="HC26"/>
      <c r="HD26"/>
      <c r="HE26"/>
      <c r="HF26"/>
      <c r="HG26"/>
      <c r="HH26"/>
      <c r="HI26"/>
      <c r="HJ26"/>
      <c r="HK26"/>
      <c r="HL26"/>
      <c r="HM26"/>
      <c r="HN26"/>
      <c r="HO26"/>
      <c r="HP26"/>
      <c r="HQ26"/>
      <c r="HR26"/>
      <c r="HS26"/>
      <c r="HT26"/>
      <c r="HU26"/>
      <c r="HV26"/>
      <c r="HW26"/>
      <c r="HX26"/>
      <c r="HY26"/>
      <c r="HZ26"/>
      <c r="IA26"/>
      <c r="IB26"/>
      <c r="IC26"/>
      <c r="ID26"/>
      <c r="IE26"/>
      <c r="IF26"/>
      <c r="IG26"/>
      <c r="IH26"/>
      <c r="II26"/>
      <c r="IJ26"/>
      <c r="IK26"/>
      <c r="IL26"/>
      <c r="IM26"/>
      <c r="IN26"/>
      <c r="IO26"/>
      <c r="IP26"/>
      <c r="IQ26"/>
      <c r="IR26"/>
      <c r="IS26"/>
      <c r="IT26"/>
      <c r="IU26"/>
      <c r="IV26"/>
      <c r="IW26"/>
      <c r="IX26"/>
      <c r="IY26"/>
      <c r="IZ26"/>
      <c r="JA26"/>
      <c r="JB26"/>
      <c r="JC26"/>
      <c r="JD26"/>
      <c r="JE26"/>
      <c r="JF26"/>
      <c r="JG26"/>
      <c r="JH26"/>
      <c r="JI26"/>
      <c r="JJ26"/>
      <c r="JK26"/>
      <c r="JL26"/>
      <c r="JM26"/>
      <c r="JN26"/>
      <c r="JO26"/>
      <c r="JP26"/>
      <c r="JQ26"/>
      <c r="JR26"/>
      <c r="JS26"/>
      <c r="JT26"/>
      <c r="JU26"/>
      <c r="JV26"/>
      <c r="JW26"/>
      <c r="JX26"/>
      <c r="JY26"/>
      <c r="JZ26"/>
      <c r="KA26"/>
      <c r="KB26"/>
      <c r="KC26"/>
      <c r="KD26"/>
      <c r="KE26"/>
      <c r="KF26"/>
      <c r="KG26"/>
    </row>
    <row r="27" spans="1:293" x14ac:dyDescent="0.45">
      <c r="A27" s="23"/>
      <c r="B27" s="12" t="s">
        <v>155</v>
      </c>
      <c r="C27" s="13"/>
    </row>
    <row r="28" spans="1:293" x14ac:dyDescent="0.45">
      <c r="A28" s="20" t="s">
        <v>97</v>
      </c>
      <c r="B28" s="60"/>
      <c r="C28" s="21" t="s">
        <v>305</v>
      </c>
    </row>
    <row r="29" spans="1:293" ht="28.5" x14ac:dyDescent="0.45">
      <c r="A29" s="23" t="s">
        <v>306</v>
      </c>
      <c r="B29" s="12" t="s">
        <v>307</v>
      </c>
      <c r="C29" s="6" t="s">
        <v>308</v>
      </c>
    </row>
    <row r="30" spans="1:293" x14ac:dyDescent="0.45">
      <c r="A30" s="20" t="s">
        <v>101</v>
      </c>
      <c r="B30" s="60"/>
      <c r="C30" s="21" t="s">
        <v>309</v>
      </c>
    </row>
    <row r="31" spans="1:293" x14ac:dyDescent="0.45">
      <c r="A31" s="23"/>
      <c r="B31" s="12" t="s">
        <v>155</v>
      </c>
      <c r="C31" s="13"/>
    </row>
    <row r="32" spans="1:293" x14ac:dyDescent="0.45">
      <c r="A32" s="14" t="s">
        <v>310</v>
      </c>
      <c r="B32" s="17"/>
      <c r="C32" s="15" t="s">
        <v>311</v>
      </c>
    </row>
    <row r="33" spans="1:293" s="16" customFormat="1" x14ac:dyDescent="0.45">
      <c r="A33" s="20" t="s">
        <v>112</v>
      </c>
      <c r="B33" s="60"/>
      <c r="C33" s="21" t="s">
        <v>312</v>
      </c>
      <c r="D33"/>
      <c r="E33" s="5"/>
      <c r="F33"/>
      <c r="G33"/>
      <c r="H33"/>
      <c r="I33"/>
      <c r="J33"/>
      <c r="K33"/>
      <c r="L33"/>
      <c r="M33"/>
      <c r="N33"/>
      <c r="O33"/>
      <c r="P33"/>
      <c r="Q33"/>
      <c r="R33"/>
      <c r="S33"/>
      <c r="T33"/>
      <c r="U33"/>
      <c r="V33"/>
      <c r="W33"/>
      <c r="X33"/>
      <c r="Y33"/>
      <c r="Z33"/>
      <c r="AA33"/>
      <c r="AB33"/>
      <c r="AC33"/>
      <c r="AD33"/>
      <c r="AE33"/>
      <c r="AF33"/>
      <c r="AG33"/>
      <c r="AH33"/>
      <c r="AI33"/>
      <c r="AJ33"/>
      <c r="AK33"/>
      <c r="AL33"/>
      <c r="AM33"/>
      <c r="AN33"/>
      <c r="AO33"/>
      <c r="AP33"/>
      <c r="AQ33"/>
      <c r="AR33"/>
      <c r="AS33"/>
      <c r="AT33"/>
      <c r="AU33"/>
      <c r="AV33"/>
      <c r="AW33"/>
      <c r="AX33"/>
      <c r="AY33"/>
      <c r="AZ33"/>
      <c r="BA33"/>
      <c r="BB33"/>
      <c r="BC33"/>
      <c r="BD33"/>
      <c r="BE33"/>
      <c r="BF33"/>
      <c r="BG33"/>
      <c r="BH33"/>
      <c r="BI33"/>
      <c r="BJ33"/>
      <c r="BK33"/>
      <c r="BL33"/>
      <c r="BM33"/>
      <c r="BN33"/>
      <c r="BO33"/>
      <c r="BP33"/>
      <c r="BQ33"/>
      <c r="BR33"/>
      <c r="BS33"/>
      <c r="BT33"/>
      <c r="BU33"/>
      <c r="BV33"/>
      <c r="BW33"/>
      <c r="BX33"/>
      <c r="BY33"/>
      <c r="BZ33"/>
      <c r="CA33"/>
      <c r="CB33"/>
      <c r="CC33"/>
      <c r="CD33"/>
      <c r="CE33"/>
      <c r="CF33"/>
      <c r="CG33"/>
      <c r="CH33"/>
      <c r="CI33"/>
      <c r="CJ33"/>
      <c r="CK33"/>
      <c r="CL33"/>
      <c r="CM33"/>
      <c r="CN33"/>
      <c r="CO33"/>
      <c r="CP33"/>
      <c r="CQ33"/>
      <c r="CR33"/>
      <c r="CS33"/>
      <c r="CT33"/>
      <c r="CU33"/>
      <c r="CV33"/>
      <c r="CW33"/>
      <c r="CX33"/>
      <c r="CY33"/>
      <c r="CZ33"/>
      <c r="DA33"/>
      <c r="DB33"/>
      <c r="DC33"/>
      <c r="DD33"/>
      <c r="DE33"/>
      <c r="DF33"/>
      <c r="DG33"/>
      <c r="DH33"/>
      <c r="DI33"/>
      <c r="DJ33"/>
      <c r="DK33"/>
      <c r="DL33"/>
      <c r="DM33"/>
      <c r="DN33"/>
      <c r="DO33"/>
      <c r="DP33"/>
      <c r="DQ33"/>
      <c r="DR33"/>
      <c r="DS33"/>
      <c r="DT33"/>
      <c r="DU33"/>
      <c r="DV33"/>
      <c r="DW33"/>
      <c r="DX33"/>
      <c r="DY33"/>
      <c r="DZ33"/>
      <c r="EA33"/>
      <c r="EB33"/>
      <c r="EC33"/>
      <c r="ED33"/>
      <c r="EE33"/>
      <c r="EF33"/>
      <c r="EG33"/>
      <c r="EH33"/>
      <c r="EI33"/>
      <c r="EJ33"/>
      <c r="EK33"/>
      <c r="EL33"/>
      <c r="EM33"/>
      <c r="EN33"/>
      <c r="EO33"/>
      <c r="EP33"/>
      <c r="EQ33"/>
      <c r="ER33"/>
      <c r="ES33"/>
      <c r="ET33"/>
      <c r="EU33"/>
      <c r="EV33"/>
      <c r="EW33"/>
      <c r="EX33"/>
      <c r="EY33"/>
      <c r="EZ33"/>
      <c r="FA33"/>
      <c r="FB33"/>
      <c r="FC33"/>
      <c r="FD33"/>
      <c r="FE33"/>
      <c r="FF33"/>
      <c r="FG33"/>
      <c r="FH33"/>
      <c r="FI33"/>
      <c r="FJ33"/>
      <c r="FK33"/>
      <c r="FL33"/>
      <c r="FM33"/>
      <c r="FN33"/>
      <c r="FO33"/>
      <c r="FP33"/>
      <c r="FQ33"/>
      <c r="FR33"/>
      <c r="FS33"/>
      <c r="FT33"/>
      <c r="FU33"/>
      <c r="FV33"/>
      <c r="FW33"/>
      <c r="FX33"/>
      <c r="FY33"/>
      <c r="FZ33"/>
      <c r="GA33"/>
      <c r="GB33"/>
      <c r="GC33"/>
      <c r="GD33"/>
      <c r="GE33"/>
      <c r="GF33"/>
      <c r="GG33"/>
      <c r="GH33"/>
      <c r="GI33"/>
      <c r="GJ33"/>
      <c r="GK33"/>
      <c r="GL33"/>
      <c r="GM33"/>
      <c r="GN33"/>
      <c r="GO33"/>
      <c r="GP33"/>
      <c r="GQ33"/>
      <c r="GR33"/>
      <c r="GS33"/>
      <c r="GT33"/>
      <c r="GU33"/>
      <c r="GV33"/>
      <c r="GW33"/>
      <c r="GX33"/>
      <c r="GY33"/>
      <c r="GZ33"/>
      <c r="HA33"/>
      <c r="HB33"/>
      <c r="HC33"/>
      <c r="HD33"/>
      <c r="HE33"/>
      <c r="HF33"/>
      <c r="HG33"/>
      <c r="HH33"/>
      <c r="HI33"/>
      <c r="HJ33"/>
      <c r="HK33"/>
      <c r="HL33"/>
      <c r="HM33"/>
      <c r="HN33"/>
      <c r="HO33"/>
      <c r="HP33"/>
      <c r="HQ33"/>
      <c r="HR33"/>
      <c r="HS33"/>
      <c r="HT33"/>
      <c r="HU33"/>
      <c r="HV33"/>
      <c r="HW33"/>
      <c r="HX33"/>
      <c r="HY33"/>
      <c r="HZ33"/>
      <c r="IA33"/>
      <c r="IB33"/>
      <c r="IC33"/>
      <c r="ID33"/>
      <c r="IE33"/>
      <c r="IF33"/>
      <c r="IG33"/>
      <c r="IH33"/>
      <c r="II33"/>
      <c r="IJ33"/>
      <c r="IK33"/>
      <c r="IL33"/>
      <c r="IM33"/>
      <c r="IN33"/>
      <c r="IO33"/>
      <c r="IP33"/>
      <c r="IQ33"/>
      <c r="IR33"/>
      <c r="IS33"/>
      <c r="IT33"/>
      <c r="IU33"/>
      <c r="IV33"/>
      <c r="IW33"/>
      <c r="IX33"/>
      <c r="IY33"/>
      <c r="IZ33"/>
      <c r="JA33"/>
      <c r="JB33"/>
      <c r="JC33"/>
      <c r="JD33"/>
      <c r="JE33"/>
      <c r="JF33"/>
      <c r="JG33"/>
      <c r="JH33"/>
      <c r="JI33"/>
      <c r="JJ33"/>
      <c r="JK33"/>
      <c r="JL33"/>
      <c r="JM33"/>
      <c r="JN33"/>
      <c r="JO33"/>
      <c r="JP33"/>
      <c r="JQ33"/>
      <c r="JR33"/>
      <c r="JS33"/>
      <c r="JT33"/>
      <c r="JU33"/>
      <c r="JV33"/>
      <c r="JW33"/>
      <c r="JX33"/>
      <c r="JY33"/>
      <c r="JZ33"/>
      <c r="KA33"/>
      <c r="KB33"/>
      <c r="KC33"/>
      <c r="KD33"/>
      <c r="KE33"/>
      <c r="KF33"/>
      <c r="KG33"/>
    </row>
    <row r="34" spans="1:293" s="16" customFormat="1" ht="28.5" x14ac:dyDescent="0.45">
      <c r="A34" s="12" t="s">
        <v>313</v>
      </c>
      <c r="B34" s="12" t="s">
        <v>314</v>
      </c>
      <c r="C34" s="6" t="s">
        <v>315</v>
      </c>
      <c r="D34"/>
      <c r="E34" s="5"/>
      <c r="F34"/>
      <c r="G34"/>
      <c r="H34"/>
      <c r="I34"/>
      <c r="J34"/>
      <c r="K34"/>
      <c r="L34"/>
      <c r="M34"/>
      <c r="N34"/>
      <c r="O34"/>
      <c r="P34"/>
      <c r="Q34"/>
      <c r="R34"/>
      <c r="S34"/>
      <c r="T34"/>
      <c r="U34"/>
      <c r="V34"/>
      <c r="W34"/>
      <c r="X34"/>
      <c r="Y34"/>
      <c r="Z34"/>
      <c r="AA34"/>
      <c r="AB34"/>
      <c r="AC34"/>
      <c r="AD34"/>
      <c r="AE34"/>
      <c r="AF34"/>
      <c r="AG34"/>
      <c r="AH34"/>
      <c r="AI34"/>
      <c r="AJ34"/>
      <c r="AK34"/>
      <c r="AL34"/>
      <c r="AM34"/>
      <c r="AN34"/>
      <c r="AO34"/>
      <c r="AP34"/>
      <c r="AQ34"/>
      <c r="AR34"/>
      <c r="AS34"/>
      <c r="AT34"/>
      <c r="AU34"/>
      <c r="AV34"/>
      <c r="AW34"/>
      <c r="AX34"/>
      <c r="AY34"/>
      <c r="AZ34"/>
      <c r="BA34"/>
      <c r="BB34"/>
      <c r="BC34"/>
      <c r="BD34"/>
      <c r="BE34"/>
      <c r="BF34"/>
      <c r="BG34"/>
      <c r="BH34"/>
      <c r="BI34"/>
      <c r="BJ34"/>
      <c r="BK34"/>
      <c r="BL34"/>
      <c r="BM34"/>
      <c r="BN34"/>
      <c r="BO34"/>
      <c r="BP34"/>
      <c r="BQ34"/>
      <c r="BR34"/>
      <c r="BS34"/>
      <c r="BT34"/>
      <c r="BU34"/>
      <c r="BV34"/>
      <c r="BW34"/>
      <c r="BX34"/>
      <c r="BY34"/>
      <c r="BZ34"/>
      <c r="CA34"/>
      <c r="CB34"/>
      <c r="CC34"/>
      <c r="CD34"/>
      <c r="CE34"/>
      <c r="CF34"/>
      <c r="CG34"/>
      <c r="CH34"/>
      <c r="CI34"/>
      <c r="CJ34"/>
      <c r="CK34"/>
      <c r="CL34"/>
      <c r="CM34"/>
      <c r="CN34"/>
      <c r="CO34"/>
      <c r="CP34"/>
      <c r="CQ34"/>
      <c r="CR34"/>
      <c r="CS34"/>
      <c r="CT34"/>
      <c r="CU34"/>
      <c r="CV34"/>
      <c r="CW34"/>
      <c r="CX34"/>
      <c r="CY34"/>
      <c r="CZ34"/>
      <c r="DA34"/>
      <c r="DB34"/>
      <c r="DC34"/>
      <c r="DD34"/>
      <c r="DE34"/>
      <c r="DF34"/>
      <c r="DG34"/>
      <c r="DH34"/>
      <c r="DI34"/>
      <c r="DJ34"/>
      <c r="DK34"/>
      <c r="DL34"/>
      <c r="DM34"/>
      <c r="DN34"/>
      <c r="DO34"/>
      <c r="DP34"/>
      <c r="DQ34"/>
      <c r="DR34"/>
      <c r="DS34"/>
      <c r="DT34"/>
      <c r="DU34"/>
      <c r="DV34"/>
      <c r="DW34"/>
      <c r="DX34"/>
      <c r="DY34"/>
      <c r="DZ34"/>
      <c r="EA34"/>
      <c r="EB34"/>
      <c r="EC34"/>
      <c r="ED34"/>
      <c r="EE34"/>
      <c r="EF34"/>
      <c r="EG34"/>
      <c r="EH34"/>
      <c r="EI34"/>
      <c r="EJ34"/>
      <c r="EK34"/>
      <c r="EL34"/>
      <c r="EM34"/>
      <c r="EN34"/>
      <c r="EO34"/>
      <c r="EP34"/>
      <c r="EQ34"/>
      <c r="ER34"/>
      <c r="ES34"/>
      <c r="ET34"/>
      <c r="EU34"/>
      <c r="EV34"/>
      <c r="EW34"/>
      <c r="EX34"/>
      <c r="EY34"/>
      <c r="EZ34"/>
      <c r="FA34"/>
      <c r="FB34"/>
      <c r="FC34"/>
      <c r="FD34"/>
      <c r="FE34"/>
      <c r="FF34"/>
      <c r="FG34"/>
      <c r="FH34"/>
      <c r="FI34"/>
      <c r="FJ34"/>
      <c r="FK34"/>
      <c r="FL34"/>
      <c r="FM34"/>
      <c r="FN34"/>
      <c r="FO34"/>
      <c r="FP34"/>
      <c r="FQ34"/>
      <c r="FR34"/>
      <c r="FS34"/>
      <c r="FT34"/>
      <c r="FU34"/>
      <c r="FV34"/>
      <c r="FW34"/>
      <c r="FX34"/>
      <c r="FY34"/>
      <c r="FZ34"/>
      <c r="GA34"/>
      <c r="GB34"/>
      <c r="GC34"/>
      <c r="GD34"/>
      <c r="GE34"/>
      <c r="GF34"/>
      <c r="GG34"/>
      <c r="GH34"/>
      <c r="GI34"/>
      <c r="GJ34"/>
      <c r="GK34"/>
      <c r="GL34"/>
      <c r="GM34"/>
      <c r="GN34"/>
      <c r="GO34"/>
      <c r="GP34"/>
      <c r="GQ34"/>
      <c r="GR34"/>
      <c r="GS34"/>
      <c r="GT34"/>
      <c r="GU34"/>
      <c r="GV34"/>
      <c r="GW34"/>
      <c r="GX34"/>
      <c r="GY34"/>
      <c r="GZ34"/>
      <c r="HA34"/>
      <c r="HB34"/>
      <c r="HC34"/>
      <c r="HD34"/>
      <c r="HE34"/>
      <c r="HF34"/>
      <c r="HG34"/>
      <c r="HH34"/>
      <c r="HI34"/>
      <c r="HJ34"/>
      <c r="HK34"/>
      <c r="HL34"/>
      <c r="HM34"/>
      <c r="HN34"/>
      <c r="HO34"/>
      <c r="HP34"/>
      <c r="HQ34"/>
      <c r="HR34"/>
      <c r="HS34"/>
      <c r="HT34"/>
      <c r="HU34"/>
      <c r="HV34"/>
      <c r="HW34"/>
      <c r="HX34"/>
      <c r="HY34"/>
      <c r="HZ34"/>
      <c r="IA34"/>
      <c r="IB34"/>
      <c r="IC34"/>
      <c r="ID34"/>
      <c r="IE34"/>
      <c r="IF34"/>
      <c r="IG34"/>
      <c r="IH34"/>
      <c r="II34"/>
      <c r="IJ34"/>
      <c r="IK34"/>
      <c r="IL34"/>
      <c r="IM34"/>
      <c r="IN34"/>
      <c r="IO34"/>
      <c r="IP34"/>
      <c r="IQ34"/>
      <c r="IR34"/>
      <c r="IS34"/>
      <c r="IT34"/>
      <c r="IU34"/>
      <c r="IV34"/>
      <c r="IW34"/>
      <c r="IX34"/>
      <c r="IY34"/>
      <c r="IZ34"/>
      <c r="JA34"/>
      <c r="JB34"/>
      <c r="JC34"/>
      <c r="JD34"/>
      <c r="JE34"/>
      <c r="JF34"/>
      <c r="JG34"/>
      <c r="JH34"/>
      <c r="JI34"/>
      <c r="JJ34"/>
      <c r="JK34"/>
      <c r="JL34"/>
      <c r="JM34"/>
      <c r="JN34"/>
      <c r="JO34"/>
      <c r="JP34"/>
      <c r="JQ34"/>
      <c r="JR34"/>
      <c r="JS34"/>
      <c r="JT34"/>
      <c r="JU34"/>
      <c r="JV34"/>
      <c r="JW34"/>
      <c r="JX34"/>
      <c r="JY34"/>
      <c r="JZ34"/>
      <c r="KA34"/>
      <c r="KB34"/>
      <c r="KC34"/>
      <c r="KD34"/>
      <c r="KE34"/>
      <c r="KF34"/>
      <c r="KG34"/>
    </row>
    <row r="35" spans="1:293" ht="28.5" x14ac:dyDescent="0.45">
      <c r="A35" s="12" t="s">
        <v>316</v>
      </c>
      <c r="B35" s="12" t="s">
        <v>317</v>
      </c>
      <c r="C35" s="5" t="s">
        <v>318</v>
      </c>
    </row>
    <row r="36" spans="1:293" ht="42.75" x14ac:dyDescent="0.45">
      <c r="A36" s="12" t="s">
        <v>319</v>
      </c>
      <c r="B36" s="12" t="s">
        <v>320</v>
      </c>
      <c r="C36" s="5" t="s">
        <v>321</v>
      </c>
    </row>
    <row r="37" spans="1:293" x14ac:dyDescent="0.45">
      <c r="A37" s="20" t="s">
        <v>322</v>
      </c>
      <c r="B37" s="60"/>
      <c r="C37" s="21" t="s">
        <v>266</v>
      </c>
    </row>
    <row r="38" spans="1:293" x14ac:dyDescent="0.45">
      <c r="A38" s="12" t="s">
        <v>323</v>
      </c>
      <c r="B38" s="12" t="s">
        <v>273</v>
      </c>
      <c r="C38" s="88" t="s">
        <v>324</v>
      </c>
    </row>
    <row r="39" spans="1:293" x14ac:dyDescent="0.45">
      <c r="A39" s="20" t="s">
        <v>325</v>
      </c>
      <c r="B39" s="60"/>
      <c r="C39" s="21" t="s">
        <v>326</v>
      </c>
    </row>
    <row r="40" spans="1:293" x14ac:dyDescent="0.45">
      <c r="A40" s="23"/>
      <c r="B40" s="12" t="s">
        <v>155</v>
      </c>
      <c r="C40" s="13"/>
    </row>
    <row r="41" spans="1:293" x14ac:dyDescent="0.45">
      <c r="A41" s="17" t="s">
        <v>327</v>
      </c>
      <c r="B41" s="17"/>
      <c r="C41" s="18" t="s">
        <v>328</v>
      </c>
    </row>
    <row r="42" spans="1:293" s="16" customFormat="1" x14ac:dyDescent="0.45">
      <c r="A42" s="20" t="s">
        <v>329</v>
      </c>
      <c r="B42" s="60"/>
      <c r="C42" s="21" t="s">
        <v>304</v>
      </c>
      <c r="D42"/>
      <c r="E42" s="5"/>
      <c r="F42"/>
      <c r="G42"/>
      <c r="H42"/>
      <c r="I42"/>
      <c r="J42"/>
      <c r="K42"/>
      <c r="L42"/>
      <c r="M42"/>
      <c r="N42"/>
      <c r="O42"/>
      <c r="P42"/>
      <c r="Q42"/>
      <c r="R42"/>
      <c r="S42"/>
      <c r="T42"/>
      <c r="U42"/>
      <c r="V42"/>
      <c r="W42"/>
      <c r="X42"/>
      <c r="Y42"/>
      <c r="Z42"/>
      <c r="AA42"/>
      <c r="AB42"/>
      <c r="AC42"/>
      <c r="AD42"/>
      <c r="AE42"/>
      <c r="AF42"/>
      <c r="AG42"/>
      <c r="AH42"/>
      <c r="AI42"/>
      <c r="AJ42"/>
      <c r="AK42"/>
      <c r="AL42"/>
      <c r="AM42"/>
      <c r="AN42"/>
      <c r="AO42"/>
      <c r="AP42"/>
      <c r="AQ42"/>
      <c r="AR42"/>
      <c r="AS42"/>
      <c r="AT42"/>
      <c r="AU42"/>
      <c r="AV42"/>
      <c r="AW42"/>
      <c r="AX42"/>
      <c r="AY42"/>
      <c r="AZ42"/>
      <c r="BA42"/>
      <c r="BB42"/>
      <c r="BC42"/>
      <c r="BD42"/>
      <c r="BE42"/>
      <c r="BF42"/>
      <c r="BG42"/>
      <c r="BH42"/>
      <c r="BI42"/>
      <c r="BJ42"/>
      <c r="BK42"/>
      <c r="BL42"/>
      <c r="BM42"/>
      <c r="BN42"/>
      <c r="BO42"/>
      <c r="BP42"/>
      <c r="BQ42"/>
      <c r="BR42"/>
      <c r="BS42"/>
      <c r="BT42"/>
      <c r="BU42"/>
      <c r="BV42"/>
      <c r="BW42"/>
      <c r="BX42"/>
      <c r="BY42"/>
      <c r="BZ42"/>
      <c r="CA42"/>
      <c r="CB42"/>
      <c r="CC42"/>
      <c r="CD42"/>
      <c r="CE42"/>
      <c r="CF42"/>
      <c r="CG42"/>
      <c r="CH42"/>
      <c r="CI42"/>
      <c r="CJ42"/>
      <c r="CK42"/>
      <c r="CL42"/>
      <c r="CM42"/>
      <c r="CN42"/>
      <c r="CO42"/>
      <c r="CP42"/>
      <c r="CQ42"/>
      <c r="CR42"/>
      <c r="CS42"/>
      <c r="CT42"/>
      <c r="CU42"/>
      <c r="CV42"/>
      <c r="CW42"/>
      <c r="CX42"/>
      <c r="CY42"/>
      <c r="CZ42"/>
      <c r="DA42"/>
      <c r="DB42"/>
      <c r="DC42"/>
      <c r="DD42"/>
      <c r="DE42"/>
      <c r="DF42"/>
      <c r="DG42"/>
      <c r="DH42"/>
      <c r="DI42"/>
      <c r="DJ42"/>
      <c r="DK42"/>
      <c r="DL42"/>
      <c r="DM42"/>
      <c r="DN42"/>
      <c r="DO42"/>
      <c r="DP42"/>
      <c r="DQ42"/>
      <c r="DR42"/>
      <c r="DS42"/>
      <c r="DT42"/>
      <c r="DU42"/>
      <c r="DV42"/>
      <c r="DW42"/>
      <c r="DX42"/>
      <c r="DY42"/>
      <c r="DZ42"/>
      <c r="EA42"/>
      <c r="EB42"/>
      <c r="EC42"/>
      <c r="ED42"/>
      <c r="EE42"/>
      <c r="EF42"/>
      <c r="EG42"/>
      <c r="EH42"/>
      <c r="EI42"/>
      <c r="EJ42"/>
      <c r="EK42"/>
      <c r="EL42"/>
      <c r="EM42"/>
      <c r="EN42"/>
      <c r="EO42"/>
      <c r="EP42"/>
      <c r="EQ42"/>
      <c r="ER42"/>
      <c r="ES42"/>
      <c r="ET42"/>
      <c r="EU42"/>
      <c r="EV42"/>
      <c r="EW42"/>
      <c r="EX42"/>
      <c r="EY42"/>
      <c r="EZ42"/>
      <c r="FA42"/>
      <c r="FB42"/>
      <c r="FC42"/>
      <c r="FD42"/>
      <c r="FE42"/>
      <c r="FF42"/>
      <c r="FG42"/>
      <c r="FH42"/>
      <c r="FI42"/>
      <c r="FJ42"/>
      <c r="FK42"/>
      <c r="FL42"/>
      <c r="FM42"/>
      <c r="FN42"/>
      <c r="FO42"/>
      <c r="FP42"/>
      <c r="FQ42"/>
      <c r="FR42"/>
      <c r="FS42"/>
      <c r="FT42"/>
      <c r="FU42"/>
      <c r="FV42"/>
      <c r="FW42"/>
      <c r="FX42"/>
      <c r="FY42"/>
      <c r="FZ42"/>
      <c r="GA42"/>
      <c r="GB42"/>
      <c r="GC42"/>
      <c r="GD42"/>
      <c r="GE42"/>
      <c r="GF42"/>
      <c r="GG42"/>
      <c r="GH42"/>
      <c r="GI42"/>
      <c r="GJ42"/>
      <c r="GK42"/>
      <c r="GL42"/>
      <c r="GM42"/>
      <c r="GN42"/>
      <c r="GO42"/>
      <c r="GP42"/>
      <c r="GQ42"/>
      <c r="GR42"/>
      <c r="GS42"/>
      <c r="GT42"/>
      <c r="GU42"/>
      <c r="GV42"/>
      <c r="GW42"/>
      <c r="GX42"/>
      <c r="GY42"/>
      <c r="GZ42"/>
      <c r="HA42"/>
      <c r="HB42"/>
      <c r="HC42"/>
      <c r="HD42"/>
      <c r="HE42"/>
      <c r="HF42"/>
      <c r="HG42"/>
      <c r="HH42"/>
      <c r="HI42"/>
      <c r="HJ42"/>
      <c r="HK42"/>
      <c r="HL42"/>
      <c r="HM42"/>
      <c r="HN42"/>
      <c r="HO42"/>
      <c r="HP42"/>
      <c r="HQ42"/>
      <c r="HR42"/>
      <c r="HS42"/>
      <c r="HT42"/>
      <c r="HU42"/>
      <c r="HV42"/>
      <c r="HW42"/>
      <c r="HX42"/>
      <c r="HY42"/>
      <c r="HZ42"/>
      <c r="IA42"/>
      <c r="IB42"/>
      <c r="IC42"/>
      <c r="ID42"/>
      <c r="IE42"/>
      <c r="IF42"/>
      <c r="IG42"/>
      <c r="IH42"/>
      <c r="II42"/>
      <c r="IJ42"/>
      <c r="IK42"/>
      <c r="IL42"/>
      <c r="IM42"/>
      <c r="IN42"/>
      <c r="IO42"/>
      <c r="IP42"/>
      <c r="IQ42"/>
      <c r="IR42"/>
      <c r="IS42"/>
      <c r="IT42"/>
      <c r="IU42"/>
      <c r="IV42"/>
      <c r="IW42"/>
      <c r="IX42"/>
      <c r="IY42"/>
      <c r="IZ42"/>
      <c r="JA42"/>
      <c r="JB42"/>
      <c r="JC42"/>
      <c r="JD42"/>
      <c r="JE42"/>
      <c r="JF42"/>
      <c r="JG42"/>
      <c r="JH42"/>
      <c r="JI42"/>
      <c r="JJ42"/>
      <c r="JK42"/>
      <c r="JL42"/>
      <c r="JM42"/>
      <c r="JN42"/>
      <c r="JO42"/>
      <c r="JP42"/>
      <c r="JQ42"/>
      <c r="JR42"/>
      <c r="JS42"/>
      <c r="JT42"/>
      <c r="JU42"/>
      <c r="JV42"/>
      <c r="JW42"/>
      <c r="JX42"/>
      <c r="JY42"/>
      <c r="JZ42"/>
      <c r="KA42"/>
      <c r="KB42"/>
      <c r="KC42"/>
      <c r="KD42"/>
      <c r="KE42"/>
      <c r="KF42"/>
      <c r="KG42"/>
    </row>
    <row r="43" spans="1:293" x14ac:dyDescent="0.45">
      <c r="A43" s="23"/>
      <c r="B43" s="12" t="s">
        <v>155</v>
      </c>
      <c r="C43" s="13"/>
    </row>
    <row r="44" spans="1:293" x14ac:dyDescent="0.45">
      <c r="A44" s="20" t="s">
        <v>330</v>
      </c>
      <c r="B44" s="60"/>
      <c r="C44" s="21" t="s">
        <v>309</v>
      </c>
    </row>
    <row r="45" spans="1:293" x14ac:dyDescent="0.45">
      <c r="A45" s="23"/>
      <c r="B45" s="12" t="s">
        <v>155</v>
      </c>
      <c r="C45" s="13"/>
    </row>
    <row r="46" spans="1:293" x14ac:dyDescent="0.45">
      <c r="A46" s="14" t="s">
        <v>331</v>
      </c>
      <c r="B46" s="17"/>
      <c r="C46" s="15" t="s">
        <v>332</v>
      </c>
    </row>
    <row r="47" spans="1:293" s="16" customFormat="1" x14ac:dyDescent="0.45">
      <c r="A47" s="20" t="s">
        <v>333</v>
      </c>
      <c r="B47" s="60"/>
      <c r="C47" s="21" t="s">
        <v>334</v>
      </c>
      <c r="D47"/>
      <c r="E47" s="5"/>
      <c r="F47"/>
      <c r="G47"/>
      <c r="H47"/>
      <c r="I47"/>
      <c r="J47"/>
      <c r="K47"/>
      <c r="L47"/>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c r="BT47"/>
      <c r="BU47"/>
      <c r="BV47"/>
      <c r="BW47"/>
      <c r="BX47"/>
      <c r="BY47"/>
      <c r="BZ47"/>
      <c r="CA47"/>
      <c r="CB47"/>
      <c r="CC47"/>
      <c r="CD47"/>
      <c r="CE47"/>
      <c r="CF47"/>
      <c r="CG47"/>
      <c r="CH47"/>
      <c r="CI47"/>
      <c r="CJ47"/>
      <c r="CK47"/>
      <c r="CL47"/>
      <c r="CM47"/>
      <c r="CN47"/>
      <c r="CO47"/>
      <c r="CP47"/>
      <c r="CQ47"/>
      <c r="CR47"/>
      <c r="CS47"/>
      <c r="CT47"/>
      <c r="CU47"/>
      <c r="CV47"/>
      <c r="CW47"/>
      <c r="CX47"/>
      <c r="CY47"/>
      <c r="CZ47"/>
      <c r="DA47"/>
      <c r="DB47"/>
      <c r="DC47"/>
      <c r="DD47"/>
      <c r="DE47"/>
      <c r="DF47"/>
      <c r="DG47"/>
      <c r="DH47"/>
      <c r="DI47"/>
      <c r="DJ47"/>
      <c r="DK47"/>
      <c r="DL47"/>
      <c r="DM47"/>
      <c r="DN47"/>
      <c r="DO47"/>
      <c r="DP47"/>
      <c r="DQ47"/>
      <c r="DR47"/>
      <c r="DS47"/>
      <c r="DT47"/>
      <c r="DU47"/>
      <c r="DV47"/>
      <c r="DW47"/>
      <c r="DX47"/>
      <c r="DY47"/>
      <c r="DZ47"/>
      <c r="EA47"/>
      <c r="EB47"/>
      <c r="EC47"/>
      <c r="ED47"/>
      <c r="EE47"/>
      <c r="EF47"/>
      <c r="EG47"/>
      <c r="EH47"/>
      <c r="EI47"/>
      <c r="EJ47"/>
      <c r="EK47"/>
      <c r="EL47"/>
      <c r="EM47"/>
      <c r="EN47"/>
      <c r="EO47"/>
      <c r="EP47"/>
      <c r="EQ47"/>
      <c r="ER47"/>
      <c r="ES47"/>
      <c r="ET47"/>
      <c r="EU47"/>
      <c r="EV47"/>
      <c r="EW47"/>
      <c r="EX47"/>
      <c r="EY47"/>
      <c r="EZ47"/>
      <c r="FA47"/>
      <c r="FB47"/>
      <c r="FC47"/>
      <c r="FD47"/>
      <c r="FE47"/>
      <c r="FF47"/>
      <c r="FG47"/>
      <c r="FH47"/>
      <c r="FI47"/>
      <c r="FJ47"/>
      <c r="FK47"/>
      <c r="FL47"/>
      <c r="FM47"/>
      <c r="FN47"/>
      <c r="FO47"/>
      <c r="FP47"/>
      <c r="FQ47"/>
      <c r="FR47"/>
      <c r="FS47"/>
      <c r="FT47"/>
      <c r="FU47"/>
      <c r="FV47"/>
      <c r="FW47"/>
      <c r="FX47"/>
      <c r="FY47"/>
      <c r="FZ47"/>
      <c r="GA47"/>
      <c r="GB47"/>
      <c r="GC47"/>
      <c r="GD47"/>
      <c r="GE47"/>
      <c r="GF47"/>
      <c r="GG47"/>
      <c r="GH47"/>
      <c r="GI47"/>
      <c r="GJ47"/>
      <c r="GK47"/>
      <c r="GL47"/>
      <c r="GM47"/>
      <c r="GN47"/>
      <c r="GO47"/>
      <c r="GP47"/>
      <c r="GQ47"/>
      <c r="GR47"/>
      <c r="GS47"/>
      <c r="GT47"/>
      <c r="GU47"/>
      <c r="GV47"/>
      <c r="GW47"/>
      <c r="GX47"/>
      <c r="GY47"/>
      <c r="GZ47"/>
      <c r="HA47"/>
      <c r="HB47"/>
      <c r="HC47"/>
      <c r="HD47"/>
      <c r="HE47"/>
      <c r="HF47"/>
      <c r="HG47"/>
      <c r="HH47"/>
      <c r="HI47"/>
      <c r="HJ47"/>
      <c r="HK47"/>
      <c r="HL47"/>
      <c r="HM47"/>
      <c r="HN47"/>
      <c r="HO47"/>
      <c r="HP47"/>
      <c r="HQ47"/>
      <c r="HR47"/>
      <c r="HS47"/>
      <c r="HT47"/>
      <c r="HU47"/>
      <c r="HV47"/>
      <c r="HW47"/>
      <c r="HX47"/>
      <c r="HY47"/>
      <c r="HZ47"/>
      <c r="IA47"/>
      <c r="IB47"/>
      <c r="IC47"/>
      <c r="ID47"/>
      <c r="IE47"/>
      <c r="IF47"/>
      <c r="IG47"/>
      <c r="IH47"/>
      <c r="II47"/>
      <c r="IJ47"/>
      <c r="IK47"/>
      <c r="IL47"/>
      <c r="IM47"/>
      <c r="IN47"/>
      <c r="IO47"/>
      <c r="IP47"/>
      <c r="IQ47"/>
      <c r="IR47"/>
      <c r="IS47"/>
      <c r="IT47"/>
      <c r="IU47"/>
      <c r="IV47"/>
      <c r="IW47"/>
      <c r="IX47"/>
      <c r="IY47"/>
      <c r="IZ47"/>
      <c r="JA47"/>
      <c r="JB47"/>
      <c r="JC47"/>
      <c r="JD47"/>
      <c r="JE47"/>
      <c r="JF47"/>
      <c r="JG47"/>
      <c r="JH47"/>
      <c r="JI47"/>
      <c r="JJ47"/>
      <c r="JK47"/>
      <c r="JL47"/>
      <c r="JM47"/>
      <c r="JN47"/>
      <c r="JO47"/>
      <c r="JP47"/>
      <c r="JQ47"/>
      <c r="JR47"/>
      <c r="JS47"/>
      <c r="JT47"/>
      <c r="JU47"/>
      <c r="JV47"/>
      <c r="JW47"/>
      <c r="JX47"/>
      <c r="JY47"/>
      <c r="JZ47"/>
      <c r="KA47"/>
      <c r="KB47"/>
      <c r="KC47"/>
      <c r="KD47"/>
      <c r="KE47"/>
      <c r="KF47"/>
      <c r="KG47"/>
    </row>
    <row r="48" spans="1:293" ht="28.5" x14ac:dyDescent="0.45">
      <c r="A48" s="12" t="s">
        <v>335</v>
      </c>
      <c r="B48" s="12" t="s">
        <v>298</v>
      </c>
      <c r="C48" s="6" t="s">
        <v>336</v>
      </c>
    </row>
    <row r="49" spans="1:293" x14ac:dyDescent="0.45">
      <c r="A49" s="12" t="s">
        <v>337</v>
      </c>
      <c r="B49" s="12" t="s">
        <v>316</v>
      </c>
      <c r="C49" s="6" t="s">
        <v>338</v>
      </c>
    </row>
    <row r="50" spans="1:293" ht="28.5" x14ac:dyDescent="0.45">
      <c r="A50" s="12" t="s">
        <v>339</v>
      </c>
      <c r="B50" s="12" t="s">
        <v>62</v>
      </c>
      <c r="C50" s="6" t="s">
        <v>340</v>
      </c>
    </row>
    <row r="51" spans="1:293" ht="28.5" x14ac:dyDescent="0.45">
      <c r="A51" s="12" t="s">
        <v>341</v>
      </c>
      <c r="B51" s="12" t="s">
        <v>313</v>
      </c>
      <c r="C51" s="6" t="s">
        <v>342</v>
      </c>
    </row>
    <row r="52" spans="1:293" ht="42.75" x14ac:dyDescent="0.45">
      <c r="A52" s="12" t="s">
        <v>343</v>
      </c>
      <c r="B52" s="12" t="s">
        <v>313</v>
      </c>
      <c r="C52" s="6" t="s">
        <v>344</v>
      </c>
    </row>
    <row r="53" spans="1:293" x14ac:dyDescent="0.45">
      <c r="A53" s="14" t="s">
        <v>345</v>
      </c>
      <c r="B53" s="17"/>
      <c r="C53" s="15" t="s">
        <v>346</v>
      </c>
    </row>
    <row r="54" spans="1:293" s="16" customFormat="1" x14ac:dyDescent="0.45">
      <c r="A54" s="20" t="s">
        <v>347</v>
      </c>
      <c r="B54" s="60"/>
      <c r="C54" s="21" t="s">
        <v>348</v>
      </c>
      <c r="D54"/>
      <c r="E54" s="5"/>
      <c r="F54"/>
      <c r="G54"/>
      <c r="H54"/>
      <c r="I54"/>
      <c r="J54"/>
      <c r="K54"/>
      <c r="L54"/>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c r="BT54"/>
      <c r="BU54"/>
      <c r="BV54"/>
      <c r="BW54"/>
      <c r="BX54"/>
      <c r="BY54"/>
      <c r="BZ54"/>
      <c r="CA54"/>
      <c r="CB54"/>
      <c r="CC54"/>
      <c r="CD54"/>
      <c r="CE54"/>
      <c r="CF54"/>
      <c r="CG54"/>
      <c r="CH54"/>
      <c r="CI54"/>
      <c r="CJ54"/>
      <c r="CK54"/>
      <c r="CL54"/>
      <c r="CM54"/>
      <c r="CN54"/>
      <c r="CO54"/>
      <c r="CP54"/>
      <c r="CQ54"/>
      <c r="CR54"/>
      <c r="CS54"/>
      <c r="CT54"/>
      <c r="CU54"/>
      <c r="CV54"/>
      <c r="CW54"/>
      <c r="CX54"/>
      <c r="CY54"/>
      <c r="CZ54"/>
      <c r="DA54"/>
      <c r="DB54"/>
      <c r="DC54"/>
      <c r="DD54"/>
      <c r="DE54"/>
      <c r="DF54"/>
      <c r="DG54"/>
      <c r="DH54"/>
      <c r="DI54"/>
      <c r="DJ54"/>
      <c r="DK54"/>
      <c r="DL54"/>
      <c r="DM54"/>
      <c r="DN54"/>
      <c r="DO54"/>
      <c r="DP54"/>
      <c r="DQ54"/>
      <c r="DR54"/>
      <c r="DS54"/>
      <c r="DT54"/>
      <c r="DU54"/>
      <c r="DV54"/>
      <c r="DW54"/>
      <c r="DX54"/>
      <c r="DY54"/>
      <c r="DZ54"/>
      <c r="EA54"/>
      <c r="EB54"/>
      <c r="EC54"/>
      <c r="ED54"/>
      <c r="EE54"/>
      <c r="EF54"/>
      <c r="EG54"/>
      <c r="EH54"/>
      <c r="EI54"/>
      <c r="EJ54"/>
      <c r="EK54"/>
      <c r="EL54"/>
      <c r="EM54"/>
      <c r="EN54"/>
      <c r="EO54"/>
      <c r="EP54"/>
      <c r="EQ54"/>
      <c r="ER54"/>
      <c r="ES54"/>
      <c r="ET54"/>
      <c r="EU54"/>
      <c r="EV54"/>
      <c r="EW54"/>
      <c r="EX54"/>
      <c r="EY54"/>
      <c r="EZ54"/>
      <c r="FA54"/>
      <c r="FB54"/>
      <c r="FC54"/>
      <c r="FD54"/>
      <c r="FE54"/>
      <c r="FF54"/>
      <c r="FG54"/>
      <c r="FH54"/>
      <c r="FI54"/>
      <c r="FJ54"/>
      <c r="FK54"/>
      <c r="FL54"/>
      <c r="FM54"/>
      <c r="FN54"/>
      <c r="FO54"/>
      <c r="FP54"/>
      <c r="FQ54"/>
      <c r="FR54"/>
      <c r="FS54"/>
      <c r="FT54"/>
      <c r="FU54"/>
      <c r="FV54"/>
      <c r="FW54"/>
      <c r="FX54"/>
      <c r="FY54"/>
      <c r="FZ54"/>
      <c r="GA54"/>
      <c r="GB54"/>
      <c r="GC54"/>
      <c r="GD54"/>
      <c r="GE54"/>
      <c r="GF54"/>
      <c r="GG54"/>
      <c r="GH54"/>
      <c r="GI54"/>
      <c r="GJ54"/>
      <c r="GK54"/>
      <c r="GL54"/>
      <c r="GM54"/>
      <c r="GN54"/>
      <c r="GO54"/>
      <c r="GP54"/>
      <c r="GQ54"/>
      <c r="GR54"/>
      <c r="GS54"/>
      <c r="GT54"/>
      <c r="GU54"/>
      <c r="GV54"/>
      <c r="GW54"/>
      <c r="GX54"/>
      <c r="GY54"/>
      <c r="GZ54"/>
      <c r="HA54"/>
      <c r="HB54"/>
      <c r="HC54"/>
      <c r="HD54"/>
      <c r="HE54"/>
      <c r="HF54"/>
      <c r="HG54"/>
      <c r="HH54"/>
      <c r="HI54"/>
      <c r="HJ54"/>
      <c r="HK54"/>
      <c r="HL54"/>
      <c r="HM54"/>
      <c r="HN54"/>
      <c r="HO54"/>
      <c r="HP54"/>
      <c r="HQ54"/>
      <c r="HR54"/>
      <c r="HS54"/>
      <c r="HT54"/>
      <c r="HU54"/>
      <c r="HV54"/>
      <c r="HW54"/>
      <c r="HX54"/>
      <c r="HY54"/>
      <c r="HZ54"/>
      <c r="IA54"/>
      <c r="IB54"/>
      <c r="IC54"/>
      <c r="ID54"/>
      <c r="IE54"/>
      <c r="IF54"/>
      <c r="IG54"/>
      <c r="IH54"/>
      <c r="II54"/>
      <c r="IJ54"/>
      <c r="IK54"/>
      <c r="IL54"/>
      <c r="IM54"/>
      <c r="IN54"/>
      <c r="IO54"/>
      <c r="IP54"/>
      <c r="IQ54"/>
      <c r="IR54"/>
      <c r="IS54"/>
      <c r="IT54"/>
      <c r="IU54"/>
      <c r="IV54"/>
      <c r="IW54"/>
      <c r="IX54"/>
      <c r="IY54"/>
      <c r="IZ54"/>
      <c r="JA54"/>
      <c r="JB54"/>
      <c r="JC54"/>
      <c r="JD54"/>
      <c r="JE54"/>
      <c r="JF54"/>
      <c r="JG54"/>
      <c r="JH54"/>
      <c r="JI54"/>
      <c r="JJ54"/>
      <c r="JK54"/>
      <c r="JL54"/>
      <c r="JM54"/>
      <c r="JN54"/>
      <c r="JO54"/>
      <c r="JP54"/>
      <c r="JQ54"/>
      <c r="JR54"/>
      <c r="JS54"/>
      <c r="JT54"/>
      <c r="JU54"/>
      <c r="JV54"/>
      <c r="JW54"/>
      <c r="JX54"/>
      <c r="JY54"/>
      <c r="JZ54"/>
      <c r="KA54"/>
      <c r="KB54"/>
      <c r="KC54"/>
      <c r="KD54"/>
      <c r="KE54"/>
      <c r="KF54"/>
      <c r="KG54"/>
    </row>
    <row r="55" spans="1:293" ht="57" x14ac:dyDescent="0.45">
      <c r="A55" s="12" t="s">
        <v>349</v>
      </c>
      <c r="B55" s="12" t="s">
        <v>319</v>
      </c>
      <c r="C55" s="6" t="s">
        <v>350</v>
      </c>
    </row>
    <row r="56" spans="1:293" ht="28.5" x14ac:dyDescent="0.45">
      <c r="A56" s="12" t="s">
        <v>351</v>
      </c>
      <c r="B56" s="12" t="s">
        <v>352</v>
      </c>
      <c r="C56" s="6" t="s">
        <v>353</v>
      </c>
    </row>
    <row r="57" spans="1:293" ht="42.75" x14ac:dyDescent="0.45">
      <c r="A57" s="12" t="s">
        <v>354</v>
      </c>
      <c r="B57" s="12" t="s">
        <v>62</v>
      </c>
      <c r="C57" s="6" t="s">
        <v>355</v>
      </c>
    </row>
    <row r="58" spans="1:293" ht="28.5" x14ac:dyDescent="0.45">
      <c r="A58" s="12" t="s">
        <v>356</v>
      </c>
      <c r="B58" s="12" t="s">
        <v>62</v>
      </c>
      <c r="C58" s="6" t="s">
        <v>357</v>
      </c>
    </row>
    <row r="59" spans="1:293" ht="28.5" x14ac:dyDescent="0.45">
      <c r="A59" s="12" t="s">
        <v>358</v>
      </c>
      <c r="B59" s="12" t="s">
        <v>62</v>
      </c>
      <c r="C59" s="6" t="s">
        <v>359</v>
      </c>
    </row>
    <row r="60" spans="1:293" ht="28.5" x14ac:dyDescent="0.45">
      <c r="A60" s="12" t="s">
        <v>360</v>
      </c>
      <c r="B60" s="12" t="s">
        <v>62</v>
      </c>
      <c r="C60" s="6" t="s">
        <v>361</v>
      </c>
    </row>
    <row r="61" spans="1:293" x14ac:dyDescent="0.45">
      <c r="A61" s="12" t="s">
        <v>362</v>
      </c>
      <c r="B61" s="12" t="s">
        <v>363</v>
      </c>
      <c r="C61" s="6" t="s">
        <v>364</v>
      </c>
    </row>
    <row r="62" spans="1:293" ht="28.5" x14ac:dyDescent="0.45">
      <c r="A62" s="12" t="s">
        <v>365</v>
      </c>
      <c r="B62" s="12" t="s">
        <v>272</v>
      </c>
      <c r="C62" s="6" t="s">
        <v>366</v>
      </c>
    </row>
    <row r="63" spans="1:293" x14ac:dyDescent="0.45">
      <c r="A63" s="23"/>
      <c r="B63" s="12"/>
      <c r="C63" s="13"/>
    </row>
    <row r="64" spans="1:293" x14ac:dyDescent="0.45">
      <c r="A64" s="14" t="s">
        <v>367</v>
      </c>
      <c r="B64" s="17"/>
      <c r="C64" s="19" t="s">
        <v>368</v>
      </c>
    </row>
    <row r="65" spans="1:293" s="16" customFormat="1" x14ac:dyDescent="0.45">
      <c r="A65" s="20" t="s">
        <v>369</v>
      </c>
      <c r="B65" s="60"/>
      <c r="C65" s="21" t="s">
        <v>370</v>
      </c>
      <c r="D65"/>
      <c r="E65" s="5"/>
      <c r="F65"/>
      <c r="G65"/>
      <c r="H65"/>
      <c r="I65"/>
      <c r="J65"/>
      <c r="K65"/>
      <c r="L65"/>
      <c r="M65"/>
      <c r="N65"/>
      <c r="O65"/>
      <c r="P65"/>
      <c r="Q65"/>
      <c r="R65"/>
      <c r="S65"/>
      <c r="T65"/>
      <c r="U65"/>
      <c r="V65"/>
      <c r="W65"/>
      <c r="X65"/>
      <c r="Y65"/>
      <c r="Z65"/>
      <c r="AA65"/>
      <c r="AB65"/>
      <c r="AC65"/>
      <c r="AD65"/>
      <c r="AE65"/>
      <c r="AF65"/>
      <c r="AG65"/>
      <c r="AH65"/>
      <c r="AI65"/>
      <c r="AJ65"/>
      <c r="AK65"/>
      <c r="AL65"/>
      <c r="AM65"/>
      <c r="AN65"/>
      <c r="AO65"/>
      <c r="AP65"/>
      <c r="AQ65"/>
      <c r="AR65"/>
      <c r="AS65"/>
      <c r="AT65"/>
      <c r="AU65"/>
      <c r="AV65"/>
      <c r="AW65"/>
      <c r="AX65"/>
      <c r="AY65"/>
      <c r="AZ65"/>
      <c r="BA65"/>
      <c r="BB65"/>
      <c r="BC65"/>
      <c r="BD65"/>
      <c r="BE65"/>
      <c r="BF65"/>
      <c r="BG65"/>
      <c r="BH65"/>
      <c r="BI65"/>
      <c r="BJ65"/>
      <c r="BK65"/>
      <c r="BL65"/>
      <c r="BM65"/>
      <c r="BN65"/>
      <c r="BO65"/>
      <c r="BP65"/>
      <c r="BQ65"/>
      <c r="BR65"/>
      <c r="BS65"/>
      <c r="BT65"/>
      <c r="BU65"/>
      <c r="BV65"/>
      <c r="BW65"/>
      <c r="BX65"/>
      <c r="BY65"/>
      <c r="BZ65"/>
      <c r="CA65"/>
      <c r="CB65"/>
      <c r="CC65"/>
      <c r="CD65"/>
      <c r="CE65"/>
      <c r="CF65"/>
      <c r="CG65"/>
      <c r="CH65"/>
      <c r="CI65"/>
      <c r="CJ65"/>
      <c r="CK65"/>
      <c r="CL65"/>
      <c r="CM65"/>
      <c r="CN65"/>
      <c r="CO65"/>
      <c r="CP65"/>
      <c r="CQ65"/>
      <c r="CR65"/>
      <c r="CS65"/>
      <c r="CT65"/>
      <c r="CU65"/>
      <c r="CV65"/>
      <c r="CW65"/>
      <c r="CX65"/>
      <c r="CY65"/>
      <c r="CZ65"/>
      <c r="DA65"/>
      <c r="DB65"/>
      <c r="DC65"/>
      <c r="DD65"/>
      <c r="DE65"/>
      <c r="DF65"/>
      <c r="DG65"/>
      <c r="DH65"/>
      <c r="DI65"/>
      <c r="DJ65"/>
      <c r="DK65"/>
      <c r="DL65"/>
      <c r="DM65"/>
      <c r="DN65"/>
      <c r="DO65"/>
      <c r="DP65"/>
      <c r="DQ65"/>
      <c r="DR65"/>
      <c r="DS65"/>
      <c r="DT65"/>
      <c r="DU65"/>
      <c r="DV65"/>
      <c r="DW65"/>
      <c r="DX65"/>
      <c r="DY65"/>
      <c r="DZ65"/>
      <c r="EA65"/>
      <c r="EB65"/>
      <c r="EC65"/>
      <c r="ED65"/>
      <c r="EE65"/>
      <c r="EF65"/>
      <c r="EG65"/>
      <c r="EH65"/>
      <c r="EI65"/>
      <c r="EJ65"/>
      <c r="EK65"/>
      <c r="EL65"/>
      <c r="EM65"/>
      <c r="EN65"/>
      <c r="EO65"/>
      <c r="EP65"/>
      <c r="EQ65"/>
      <c r="ER65"/>
      <c r="ES65"/>
      <c r="ET65"/>
      <c r="EU65"/>
      <c r="EV65"/>
      <c r="EW65"/>
      <c r="EX65"/>
      <c r="EY65"/>
      <c r="EZ65"/>
      <c r="FA65"/>
      <c r="FB65"/>
      <c r="FC65"/>
      <c r="FD65"/>
      <c r="FE65"/>
      <c r="FF65"/>
      <c r="FG65"/>
      <c r="FH65"/>
      <c r="FI65"/>
      <c r="FJ65"/>
      <c r="FK65"/>
      <c r="FL65"/>
      <c r="FM65"/>
      <c r="FN65"/>
      <c r="FO65"/>
      <c r="FP65"/>
      <c r="FQ65"/>
      <c r="FR65"/>
      <c r="FS65"/>
      <c r="FT65"/>
      <c r="FU65"/>
      <c r="FV65"/>
      <c r="FW65"/>
      <c r="FX65"/>
      <c r="FY65"/>
      <c r="FZ65"/>
      <c r="GA65"/>
      <c r="GB65"/>
      <c r="GC65"/>
      <c r="GD65"/>
      <c r="GE65"/>
      <c r="GF65"/>
      <c r="GG65"/>
      <c r="GH65"/>
      <c r="GI65"/>
      <c r="GJ65"/>
      <c r="GK65"/>
      <c r="GL65"/>
      <c r="GM65"/>
      <c r="GN65"/>
      <c r="GO65"/>
      <c r="GP65"/>
      <c r="GQ65"/>
      <c r="GR65"/>
      <c r="GS65"/>
      <c r="GT65"/>
      <c r="GU65"/>
      <c r="GV65"/>
      <c r="GW65"/>
      <c r="GX65"/>
      <c r="GY65"/>
      <c r="GZ65"/>
      <c r="HA65"/>
      <c r="HB65"/>
      <c r="HC65"/>
      <c r="HD65"/>
      <c r="HE65"/>
      <c r="HF65"/>
      <c r="HG65"/>
      <c r="HH65"/>
      <c r="HI65"/>
      <c r="HJ65"/>
      <c r="HK65"/>
      <c r="HL65"/>
      <c r="HM65"/>
      <c r="HN65"/>
      <c r="HO65"/>
      <c r="HP65"/>
      <c r="HQ65"/>
      <c r="HR65"/>
      <c r="HS65"/>
      <c r="HT65"/>
      <c r="HU65"/>
      <c r="HV65"/>
      <c r="HW65"/>
      <c r="HX65"/>
      <c r="HY65"/>
      <c r="HZ65"/>
      <c r="IA65"/>
      <c r="IB65"/>
      <c r="IC65"/>
      <c r="ID65"/>
      <c r="IE65"/>
      <c r="IF65"/>
      <c r="IG65"/>
      <c r="IH65"/>
      <c r="II65"/>
      <c r="IJ65"/>
      <c r="IK65"/>
      <c r="IL65"/>
      <c r="IM65"/>
      <c r="IN65"/>
      <c r="IO65"/>
      <c r="IP65"/>
      <c r="IQ65"/>
      <c r="IR65"/>
      <c r="IS65"/>
      <c r="IT65"/>
      <c r="IU65"/>
      <c r="IV65"/>
      <c r="IW65"/>
      <c r="IX65"/>
      <c r="IY65"/>
      <c r="IZ65"/>
      <c r="JA65"/>
      <c r="JB65"/>
      <c r="JC65"/>
      <c r="JD65"/>
      <c r="JE65"/>
      <c r="JF65"/>
      <c r="JG65"/>
      <c r="JH65"/>
      <c r="JI65"/>
      <c r="JJ65"/>
      <c r="JK65"/>
      <c r="JL65"/>
      <c r="JM65"/>
      <c r="JN65"/>
      <c r="JO65"/>
      <c r="JP65"/>
      <c r="JQ65"/>
      <c r="JR65"/>
      <c r="JS65"/>
      <c r="JT65"/>
      <c r="JU65"/>
      <c r="JV65"/>
      <c r="JW65"/>
      <c r="JX65"/>
      <c r="JY65"/>
      <c r="JZ65"/>
      <c r="KA65"/>
      <c r="KB65"/>
      <c r="KC65"/>
      <c r="KD65"/>
      <c r="KE65"/>
      <c r="KF65"/>
      <c r="KG65"/>
    </row>
    <row r="66" spans="1:293" ht="28.5" x14ac:dyDescent="0.45">
      <c r="A66" s="12" t="s">
        <v>371</v>
      </c>
      <c r="B66" s="12" t="s">
        <v>372</v>
      </c>
      <c r="C66" s="5" t="s">
        <v>373</v>
      </c>
    </row>
    <row r="67" spans="1:293" x14ac:dyDescent="0.45">
      <c r="A67" s="23"/>
      <c r="B67" s="12" t="s">
        <v>155</v>
      </c>
    </row>
    <row r="68" spans="1:293" x14ac:dyDescent="0.45">
      <c r="A68" s="20" t="s">
        <v>374</v>
      </c>
      <c r="B68" s="60"/>
      <c r="C68" s="21" t="s">
        <v>375</v>
      </c>
    </row>
    <row r="69" spans="1:293" ht="42.75" x14ac:dyDescent="0.45">
      <c r="A69" s="12" t="s">
        <v>376</v>
      </c>
      <c r="B69" s="12" t="s">
        <v>377</v>
      </c>
      <c r="C69" s="6" t="s">
        <v>378</v>
      </c>
    </row>
    <row r="70" spans="1:293" ht="28.5" x14ac:dyDescent="0.45">
      <c r="A70" s="12" t="s">
        <v>379</v>
      </c>
      <c r="B70" s="12" t="s">
        <v>380</v>
      </c>
      <c r="C70" s="6" t="s">
        <v>381</v>
      </c>
    </row>
    <row r="71" spans="1:293" ht="28.5" x14ac:dyDescent="0.45">
      <c r="A71" s="12" t="s">
        <v>382</v>
      </c>
      <c r="B71" s="12" t="s">
        <v>62</v>
      </c>
      <c r="C71" s="6" t="s">
        <v>383</v>
      </c>
    </row>
    <row r="72" spans="1:293" ht="28.5" x14ac:dyDescent="0.45">
      <c r="A72" s="12" t="s">
        <v>384</v>
      </c>
      <c r="B72" s="12" t="s">
        <v>62</v>
      </c>
      <c r="C72" s="6" t="s">
        <v>385</v>
      </c>
    </row>
    <row r="73" spans="1:293" ht="28.5" x14ac:dyDescent="0.45">
      <c r="A73" s="12" t="s">
        <v>386</v>
      </c>
      <c r="B73" s="12" t="s">
        <v>387</v>
      </c>
      <c r="C73" s="6" t="s">
        <v>388</v>
      </c>
    </row>
    <row r="74" spans="1:293" ht="28.5" x14ac:dyDescent="0.45">
      <c r="A74" s="12" t="s">
        <v>389</v>
      </c>
      <c r="B74" s="12" t="s">
        <v>62</v>
      </c>
      <c r="C74" s="6" t="s">
        <v>390</v>
      </c>
    </row>
    <row r="75" spans="1:293" x14ac:dyDescent="0.45">
      <c r="A75" s="12" t="s">
        <v>391</v>
      </c>
      <c r="B75" s="12" t="s">
        <v>62</v>
      </c>
      <c r="C75" s="6" t="s">
        <v>392</v>
      </c>
    </row>
    <row r="76" spans="1:293" x14ac:dyDescent="0.45">
      <c r="B76" s="12"/>
      <c r="C76" s="6"/>
    </row>
    <row r="77" spans="1:293" x14ac:dyDescent="0.45">
      <c r="A77" s="20" t="s">
        <v>393</v>
      </c>
      <c r="B77" s="60"/>
      <c r="C77" s="21" t="s">
        <v>394</v>
      </c>
    </row>
    <row r="78" spans="1:293" x14ac:dyDescent="0.45">
      <c r="A78" s="12" t="s">
        <v>395</v>
      </c>
      <c r="B78" s="12" t="s">
        <v>396</v>
      </c>
      <c r="C78" s="5" t="s">
        <v>397</v>
      </c>
    </row>
    <row r="79" spans="1:293" x14ac:dyDescent="0.45">
      <c r="A79" s="20" t="s">
        <v>398</v>
      </c>
      <c r="B79" s="60"/>
      <c r="C79" s="21" t="s">
        <v>399</v>
      </c>
    </row>
    <row r="80" spans="1:293" x14ac:dyDescent="0.45">
      <c r="A80" s="23"/>
      <c r="B80" s="12" t="s">
        <v>155</v>
      </c>
      <c r="C80" s="13"/>
    </row>
    <row r="81" spans="1:293" x14ac:dyDescent="0.45">
      <c r="A81" s="14" t="s">
        <v>400</v>
      </c>
      <c r="B81" s="17"/>
      <c r="C81" s="19" t="s">
        <v>401</v>
      </c>
    </row>
    <row r="82" spans="1:293" s="16" customFormat="1" x14ac:dyDescent="0.45">
      <c r="A82" s="20" t="s">
        <v>402</v>
      </c>
      <c r="B82" s="60"/>
      <c r="C82" s="21" t="s">
        <v>403</v>
      </c>
      <c r="D82"/>
      <c r="E82" s="5"/>
      <c r="F82"/>
      <c r="G82"/>
      <c r="H82"/>
      <c r="I82"/>
      <c r="J82"/>
      <c r="K82"/>
      <c r="L82"/>
      <c r="M82"/>
      <c r="N82"/>
      <c r="O82"/>
      <c r="P82"/>
      <c r="Q82"/>
      <c r="R82"/>
      <c r="S82"/>
      <c r="T82"/>
      <c r="U82"/>
      <c r="V82"/>
      <c r="W82"/>
      <c r="X82"/>
      <c r="Y82"/>
      <c r="Z82"/>
      <c r="AA82"/>
      <c r="AB82"/>
      <c r="AC82"/>
      <c r="AD82"/>
      <c r="AE82"/>
      <c r="AF82"/>
      <c r="AG82"/>
      <c r="AH82"/>
      <c r="AI82"/>
      <c r="AJ82"/>
      <c r="AK82"/>
      <c r="AL82"/>
      <c r="AM82"/>
      <c r="AN82"/>
      <c r="AO82"/>
      <c r="AP82"/>
      <c r="AQ82"/>
      <c r="AR82"/>
      <c r="AS82"/>
      <c r="AT82"/>
      <c r="AU82"/>
      <c r="AV82"/>
      <c r="AW82"/>
      <c r="AX82"/>
      <c r="AY82"/>
      <c r="AZ82"/>
      <c r="BA82"/>
      <c r="BB82"/>
      <c r="BC82"/>
      <c r="BD82"/>
      <c r="BE82"/>
      <c r="BF82"/>
      <c r="BG82"/>
      <c r="BH82"/>
      <c r="BI82"/>
      <c r="BJ82"/>
      <c r="BK82"/>
      <c r="BL82"/>
      <c r="BM82"/>
      <c r="BN82"/>
      <c r="BO82"/>
      <c r="BP82"/>
      <c r="BQ82"/>
      <c r="BR82"/>
      <c r="BS82"/>
      <c r="BT82"/>
      <c r="BU82"/>
      <c r="BV82"/>
      <c r="BW82"/>
      <c r="BX82"/>
      <c r="BY82"/>
      <c r="BZ82"/>
      <c r="CA82"/>
      <c r="CB82"/>
      <c r="CC82"/>
      <c r="CD82"/>
      <c r="CE82"/>
      <c r="CF82"/>
      <c r="CG82"/>
      <c r="CH82"/>
      <c r="CI82"/>
      <c r="CJ82"/>
      <c r="CK82"/>
      <c r="CL82"/>
      <c r="CM82"/>
      <c r="CN82"/>
      <c r="CO82"/>
      <c r="CP82"/>
      <c r="CQ82"/>
      <c r="CR82"/>
      <c r="CS82"/>
      <c r="CT82"/>
      <c r="CU82"/>
      <c r="CV82"/>
      <c r="CW82"/>
      <c r="CX82"/>
      <c r="CY82"/>
      <c r="CZ82"/>
      <c r="DA82"/>
      <c r="DB82"/>
      <c r="DC82"/>
      <c r="DD82"/>
      <c r="DE82"/>
      <c r="DF82"/>
      <c r="DG82"/>
      <c r="DH82"/>
      <c r="DI82"/>
      <c r="DJ82"/>
      <c r="DK82"/>
      <c r="DL82"/>
      <c r="DM82"/>
      <c r="DN82"/>
      <c r="DO82"/>
      <c r="DP82"/>
      <c r="DQ82"/>
      <c r="DR82"/>
      <c r="DS82"/>
      <c r="DT82"/>
      <c r="DU82"/>
      <c r="DV82"/>
      <c r="DW82"/>
      <c r="DX82"/>
      <c r="DY82"/>
      <c r="DZ82"/>
      <c r="EA82"/>
      <c r="EB82"/>
      <c r="EC82"/>
      <c r="ED82"/>
      <c r="EE82"/>
      <c r="EF82"/>
      <c r="EG82"/>
      <c r="EH82"/>
      <c r="EI82"/>
      <c r="EJ82"/>
      <c r="EK82"/>
      <c r="EL82"/>
      <c r="EM82"/>
      <c r="EN82"/>
      <c r="EO82"/>
      <c r="EP82"/>
      <c r="EQ82"/>
      <c r="ER82"/>
      <c r="ES82"/>
      <c r="ET82"/>
      <c r="EU82"/>
      <c r="EV82"/>
      <c r="EW82"/>
      <c r="EX82"/>
      <c r="EY82"/>
      <c r="EZ82"/>
      <c r="FA82"/>
      <c r="FB82"/>
      <c r="FC82"/>
      <c r="FD82"/>
      <c r="FE82"/>
      <c r="FF82"/>
      <c r="FG82"/>
      <c r="FH82"/>
      <c r="FI82"/>
      <c r="FJ82"/>
      <c r="FK82"/>
      <c r="FL82"/>
      <c r="FM82"/>
      <c r="FN82"/>
      <c r="FO82"/>
      <c r="FP82"/>
      <c r="FQ82"/>
      <c r="FR82"/>
      <c r="FS82"/>
      <c r="FT82"/>
      <c r="FU82"/>
      <c r="FV82"/>
      <c r="FW82"/>
      <c r="FX82"/>
      <c r="FY82"/>
      <c r="FZ82"/>
      <c r="GA82"/>
      <c r="GB82"/>
      <c r="GC82"/>
      <c r="GD82"/>
      <c r="GE82"/>
      <c r="GF82"/>
      <c r="GG82"/>
      <c r="GH82"/>
      <c r="GI82"/>
      <c r="GJ82"/>
      <c r="GK82"/>
      <c r="GL82"/>
      <c r="GM82"/>
      <c r="GN82"/>
      <c r="GO82"/>
      <c r="GP82"/>
      <c r="GQ82"/>
      <c r="GR82"/>
      <c r="GS82"/>
      <c r="GT82"/>
      <c r="GU82"/>
      <c r="GV82"/>
      <c r="GW82"/>
      <c r="GX82"/>
      <c r="GY82"/>
      <c r="GZ82"/>
      <c r="HA82"/>
      <c r="HB82"/>
      <c r="HC82"/>
      <c r="HD82"/>
      <c r="HE82"/>
      <c r="HF82"/>
      <c r="HG82"/>
      <c r="HH82"/>
      <c r="HI82"/>
      <c r="HJ82"/>
      <c r="HK82"/>
      <c r="HL82"/>
      <c r="HM82"/>
      <c r="HN82"/>
      <c r="HO82"/>
      <c r="HP82"/>
      <c r="HQ82"/>
      <c r="HR82"/>
      <c r="HS82"/>
      <c r="HT82"/>
      <c r="HU82"/>
      <c r="HV82"/>
      <c r="HW82"/>
      <c r="HX82"/>
      <c r="HY82"/>
      <c r="HZ82"/>
      <c r="IA82"/>
      <c r="IB82"/>
      <c r="IC82"/>
      <c r="ID82"/>
      <c r="IE82"/>
      <c r="IF82"/>
      <c r="IG82"/>
      <c r="IH82"/>
      <c r="II82"/>
      <c r="IJ82"/>
      <c r="IK82"/>
      <c r="IL82"/>
      <c r="IM82"/>
      <c r="IN82"/>
      <c r="IO82"/>
      <c r="IP82"/>
      <c r="IQ82"/>
      <c r="IR82"/>
      <c r="IS82"/>
      <c r="IT82"/>
      <c r="IU82"/>
      <c r="IV82"/>
      <c r="IW82"/>
      <c r="IX82"/>
      <c r="IY82"/>
      <c r="IZ82"/>
      <c r="JA82"/>
      <c r="JB82"/>
      <c r="JC82"/>
      <c r="JD82"/>
      <c r="JE82"/>
      <c r="JF82"/>
      <c r="JG82"/>
      <c r="JH82"/>
      <c r="JI82"/>
      <c r="JJ82"/>
      <c r="JK82"/>
      <c r="JL82"/>
      <c r="JM82"/>
      <c r="JN82"/>
      <c r="JO82"/>
      <c r="JP82"/>
      <c r="JQ82"/>
      <c r="JR82"/>
      <c r="JS82"/>
      <c r="JT82"/>
      <c r="JU82"/>
      <c r="JV82"/>
      <c r="JW82"/>
      <c r="JX82"/>
      <c r="JY82"/>
      <c r="JZ82"/>
      <c r="KA82"/>
      <c r="KB82"/>
      <c r="KC82"/>
      <c r="KD82"/>
      <c r="KE82"/>
      <c r="KF82"/>
      <c r="KG82"/>
    </row>
    <row r="83" spans="1:293" ht="42.75" x14ac:dyDescent="0.45">
      <c r="A83" s="12" t="s">
        <v>404</v>
      </c>
      <c r="B83" s="12" t="s">
        <v>296</v>
      </c>
      <c r="C83" s="6" t="s">
        <v>405</v>
      </c>
    </row>
    <row r="84" spans="1:293" x14ac:dyDescent="0.45">
      <c r="A84" s="12" t="s">
        <v>406</v>
      </c>
      <c r="B84" t="s">
        <v>407</v>
      </c>
      <c r="C84" s="6" t="s">
        <v>408</v>
      </c>
    </row>
    <row r="85" spans="1:293" ht="28.5" x14ac:dyDescent="0.45">
      <c r="A85" s="12" t="s">
        <v>409</v>
      </c>
      <c r="B85" t="s">
        <v>410</v>
      </c>
      <c r="C85" s="6" t="s">
        <v>411</v>
      </c>
    </row>
    <row r="86" spans="1:293" ht="28.5" x14ac:dyDescent="0.45">
      <c r="A86" s="12" t="s">
        <v>412</v>
      </c>
      <c r="B86" s="12" t="s">
        <v>62</v>
      </c>
      <c r="C86" s="6" t="s">
        <v>413</v>
      </c>
    </row>
    <row r="87" spans="1:293" x14ac:dyDescent="0.45">
      <c r="A87" s="20" t="s">
        <v>414</v>
      </c>
      <c r="B87" s="60"/>
      <c r="C87" s="21" t="s">
        <v>415</v>
      </c>
    </row>
    <row r="88" spans="1:293" ht="42.75" x14ac:dyDescent="0.45">
      <c r="A88" s="12" t="s">
        <v>416</v>
      </c>
      <c r="B88" s="12" t="s">
        <v>62</v>
      </c>
      <c r="C88" s="5" t="s">
        <v>417</v>
      </c>
    </row>
    <row r="89" spans="1:293" ht="42.75" x14ac:dyDescent="0.45">
      <c r="A89" s="12" t="s">
        <v>418</v>
      </c>
      <c r="B89" t="s">
        <v>296</v>
      </c>
      <c r="C89" s="5" t="s">
        <v>419</v>
      </c>
    </row>
    <row r="90" spans="1:293" ht="42.75" x14ac:dyDescent="0.45">
      <c r="A90" s="12" t="s">
        <v>420</v>
      </c>
      <c r="B90" s="12" t="s">
        <v>62</v>
      </c>
      <c r="C90" s="5" t="s">
        <v>421</v>
      </c>
    </row>
    <row r="91" spans="1:293" ht="28.5" x14ac:dyDescent="0.45">
      <c r="A91" s="12" t="s">
        <v>422</v>
      </c>
      <c r="B91" s="12" t="s">
        <v>267</v>
      </c>
      <c r="C91" s="5" t="s">
        <v>423</v>
      </c>
    </row>
    <row r="92" spans="1:293" ht="42.75" x14ac:dyDescent="0.45">
      <c r="A92" s="12" t="s">
        <v>424</v>
      </c>
      <c r="B92" s="12" t="s">
        <v>270</v>
      </c>
      <c r="C92" s="5" t="s">
        <v>425</v>
      </c>
    </row>
    <row r="93" spans="1:293" x14ac:dyDescent="0.45">
      <c r="A93" s="20" t="s">
        <v>426</v>
      </c>
      <c r="B93" s="60"/>
      <c r="C93" s="21" t="s">
        <v>427</v>
      </c>
    </row>
    <row r="94" spans="1:293" x14ac:dyDescent="0.45">
      <c r="A94" s="12" t="s">
        <v>428</v>
      </c>
      <c r="B94" s="12" t="s">
        <v>407</v>
      </c>
      <c r="C94" s="6" t="s">
        <v>429</v>
      </c>
    </row>
    <row r="95" spans="1:293" ht="28.5" x14ac:dyDescent="0.45">
      <c r="A95" s="12" t="s">
        <v>430</v>
      </c>
      <c r="B95" s="12" t="s">
        <v>431</v>
      </c>
      <c r="C95" s="5" t="s">
        <v>432</v>
      </c>
    </row>
    <row r="96" spans="1:293" ht="28.5" x14ac:dyDescent="0.45">
      <c r="A96" s="12" t="s">
        <v>433</v>
      </c>
      <c r="B96" s="12" t="s">
        <v>434</v>
      </c>
      <c r="C96" s="5" t="s">
        <v>435</v>
      </c>
    </row>
    <row r="97" spans="1:293" ht="28.5" x14ac:dyDescent="0.45">
      <c r="A97" s="12" t="s">
        <v>436</v>
      </c>
      <c r="B97" s="12" t="s">
        <v>407</v>
      </c>
      <c r="C97" s="5" t="s">
        <v>437</v>
      </c>
    </row>
    <row r="98" spans="1:293" ht="28.5" x14ac:dyDescent="0.45">
      <c r="A98" s="12" t="s">
        <v>438</v>
      </c>
      <c r="B98" s="12" t="s">
        <v>439</v>
      </c>
      <c r="C98" s="5" t="s">
        <v>440</v>
      </c>
    </row>
    <row r="99" spans="1:293" ht="42.75" x14ac:dyDescent="0.45">
      <c r="A99" s="12" t="s">
        <v>441</v>
      </c>
      <c r="B99" s="12" t="s">
        <v>62</v>
      </c>
      <c r="C99" s="5" t="s">
        <v>442</v>
      </c>
    </row>
    <row r="100" spans="1:293" ht="57" x14ac:dyDescent="0.45">
      <c r="A100" s="12" t="s">
        <v>443</v>
      </c>
      <c r="B100" s="12" t="s">
        <v>62</v>
      </c>
      <c r="C100" s="5" t="s">
        <v>444</v>
      </c>
    </row>
    <row r="101" spans="1:293" s="16" customFormat="1" x14ac:dyDescent="0.45">
      <c r="A101" s="14" t="s">
        <v>445</v>
      </c>
      <c r="B101" s="17"/>
      <c r="C101" s="19" t="s">
        <v>446</v>
      </c>
      <c r="D101"/>
      <c r="E101" s="5"/>
      <c r="F101"/>
      <c r="G101"/>
      <c r="H101"/>
      <c r="I101"/>
      <c r="J101"/>
      <c r="K101"/>
      <c r="L101"/>
      <c r="M101"/>
      <c r="N101"/>
      <c r="O101"/>
      <c r="P101"/>
      <c r="Q101"/>
      <c r="R101"/>
      <c r="S101"/>
      <c r="T101"/>
      <c r="U101"/>
      <c r="V101"/>
      <c r="W101"/>
      <c r="X101"/>
      <c r="Y101"/>
      <c r="Z101"/>
      <c r="AA101"/>
      <c r="AB101"/>
      <c r="AC101"/>
      <c r="AD101"/>
      <c r="AE101"/>
      <c r="AF101"/>
      <c r="AG101"/>
      <c r="AH101"/>
      <c r="AI101"/>
      <c r="AJ101"/>
      <c r="AK101"/>
      <c r="AL101"/>
      <c r="AM101"/>
      <c r="AN101"/>
      <c r="AO101"/>
      <c r="AP101"/>
      <c r="AQ101"/>
      <c r="AR101"/>
      <c r="AS101"/>
      <c r="AT101"/>
      <c r="AU101"/>
      <c r="AV101"/>
      <c r="AW101"/>
      <c r="AX101"/>
      <c r="AY101"/>
      <c r="AZ101"/>
      <c r="BA101"/>
      <c r="BB101"/>
      <c r="BC101"/>
      <c r="BD101"/>
      <c r="BE101"/>
      <c r="BF101"/>
      <c r="BG101"/>
      <c r="BH101"/>
      <c r="BI101"/>
      <c r="BJ101"/>
      <c r="BK101"/>
      <c r="BL101"/>
      <c r="BM101"/>
      <c r="BN101"/>
      <c r="BO101"/>
      <c r="BP101"/>
      <c r="BQ101"/>
      <c r="BR101"/>
      <c r="BS101"/>
      <c r="BT101"/>
      <c r="BU101"/>
      <c r="BV101"/>
      <c r="BW101"/>
      <c r="BX101"/>
      <c r="BY101"/>
      <c r="BZ101"/>
      <c r="CA101"/>
      <c r="CB101"/>
      <c r="CC101"/>
      <c r="CD101"/>
      <c r="CE101"/>
      <c r="CF101"/>
      <c r="CG101"/>
      <c r="CH101"/>
      <c r="CI101"/>
      <c r="CJ101"/>
      <c r="CK101"/>
      <c r="CL101"/>
      <c r="CM101"/>
      <c r="CN101"/>
      <c r="CO101"/>
      <c r="CP101"/>
      <c r="CQ101"/>
      <c r="CR101"/>
      <c r="CS101"/>
      <c r="CT101"/>
      <c r="CU101"/>
      <c r="CV101"/>
      <c r="CW101"/>
      <c r="CX101"/>
      <c r="CY101"/>
      <c r="CZ101"/>
      <c r="DA101"/>
      <c r="DB101"/>
      <c r="DC101"/>
      <c r="DD101"/>
      <c r="DE101"/>
      <c r="DF101"/>
      <c r="DG101"/>
      <c r="DH101"/>
      <c r="DI101"/>
      <c r="DJ101"/>
      <c r="DK101"/>
      <c r="DL101"/>
      <c r="DM101"/>
      <c r="DN101"/>
      <c r="DO101"/>
      <c r="DP101"/>
      <c r="DQ101"/>
      <c r="DR101"/>
      <c r="DS101"/>
      <c r="DT101"/>
      <c r="DU101"/>
      <c r="DV101"/>
      <c r="DW101"/>
      <c r="DX101"/>
      <c r="DY101"/>
      <c r="DZ101"/>
      <c r="EA101"/>
      <c r="EB101"/>
      <c r="EC101"/>
      <c r="ED101"/>
      <c r="EE101"/>
      <c r="EF101"/>
      <c r="EG101"/>
      <c r="EH101"/>
      <c r="EI101"/>
      <c r="EJ101"/>
      <c r="EK101"/>
      <c r="EL101"/>
      <c r="EM101"/>
      <c r="EN101"/>
      <c r="EO101"/>
      <c r="EP101"/>
      <c r="EQ101"/>
      <c r="ER101"/>
      <c r="ES101"/>
      <c r="ET101"/>
      <c r="EU101"/>
      <c r="EV101"/>
      <c r="EW101"/>
      <c r="EX101"/>
      <c r="EY101"/>
      <c r="EZ101"/>
      <c r="FA101"/>
      <c r="FB101"/>
      <c r="FC101"/>
      <c r="FD101"/>
      <c r="FE101"/>
      <c r="FF101"/>
      <c r="FG101"/>
      <c r="FH101"/>
      <c r="FI101"/>
      <c r="FJ101"/>
      <c r="FK101"/>
      <c r="FL101"/>
      <c r="FM101"/>
      <c r="FN101"/>
      <c r="FO101"/>
      <c r="FP101"/>
      <c r="FQ101"/>
      <c r="FR101"/>
      <c r="FS101"/>
      <c r="FT101"/>
      <c r="FU101"/>
      <c r="FV101"/>
      <c r="FW101"/>
      <c r="FX101"/>
      <c r="FY101"/>
      <c r="FZ101"/>
      <c r="GA101"/>
      <c r="GB101"/>
      <c r="GC101"/>
      <c r="GD101"/>
      <c r="GE101"/>
      <c r="GF101"/>
      <c r="GG101"/>
      <c r="GH101"/>
      <c r="GI101"/>
      <c r="GJ101"/>
      <c r="GK101"/>
      <c r="GL101"/>
      <c r="GM101"/>
      <c r="GN101"/>
      <c r="GO101"/>
      <c r="GP101"/>
      <c r="GQ101"/>
      <c r="GR101"/>
      <c r="GS101"/>
      <c r="GT101"/>
      <c r="GU101"/>
      <c r="GV101"/>
      <c r="GW101"/>
      <c r="GX101"/>
      <c r="GY101"/>
      <c r="GZ101"/>
      <c r="HA101"/>
      <c r="HB101"/>
      <c r="HC101"/>
      <c r="HD101"/>
      <c r="HE101"/>
      <c r="HF101"/>
      <c r="HG101"/>
      <c r="HH101"/>
      <c r="HI101"/>
      <c r="HJ101"/>
      <c r="HK101"/>
      <c r="HL101"/>
      <c r="HM101"/>
      <c r="HN101"/>
      <c r="HO101"/>
      <c r="HP101"/>
      <c r="HQ101"/>
      <c r="HR101"/>
      <c r="HS101"/>
      <c r="HT101"/>
      <c r="HU101"/>
      <c r="HV101"/>
      <c r="HW101"/>
      <c r="HX101"/>
      <c r="HY101"/>
      <c r="HZ101"/>
      <c r="IA101"/>
      <c r="IB101"/>
      <c r="IC101"/>
      <c r="ID101"/>
      <c r="IE101"/>
      <c r="IF101"/>
      <c r="IG101"/>
      <c r="IH101"/>
      <c r="II101"/>
      <c r="IJ101"/>
      <c r="IK101"/>
      <c r="IL101"/>
      <c r="IM101"/>
      <c r="IN101"/>
      <c r="IO101"/>
      <c r="IP101"/>
      <c r="IQ101"/>
      <c r="IR101"/>
      <c r="IS101"/>
      <c r="IT101"/>
      <c r="IU101"/>
      <c r="IV101"/>
      <c r="IW101"/>
      <c r="IX101"/>
      <c r="IY101"/>
      <c r="IZ101"/>
      <c r="JA101"/>
      <c r="JB101"/>
      <c r="JC101"/>
      <c r="JD101"/>
      <c r="JE101"/>
      <c r="JF101"/>
      <c r="JG101"/>
      <c r="JH101"/>
      <c r="JI101"/>
      <c r="JJ101"/>
      <c r="JK101"/>
      <c r="JL101"/>
      <c r="JM101"/>
      <c r="JN101"/>
      <c r="JO101"/>
      <c r="JP101"/>
      <c r="JQ101"/>
      <c r="JR101"/>
      <c r="JS101"/>
      <c r="JT101"/>
      <c r="JU101"/>
      <c r="JV101"/>
      <c r="JW101"/>
      <c r="JX101"/>
      <c r="JY101"/>
      <c r="JZ101"/>
      <c r="KA101"/>
      <c r="KB101"/>
      <c r="KC101"/>
      <c r="KD101"/>
      <c r="KE101"/>
      <c r="KF101"/>
      <c r="KG101"/>
    </row>
    <row r="102" spans="1:293" x14ac:dyDescent="0.45">
      <c r="A102" s="20" t="s">
        <v>447</v>
      </c>
      <c r="B102" s="60"/>
      <c r="C102" s="21" t="s">
        <v>448</v>
      </c>
    </row>
    <row r="103" spans="1:293" ht="42.75" x14ac:dyDescent="0.45">
      <c r="A103" s="12" t="s">
        <v>449</v>
      </c>
      <c r="B103" s="12" t="s">
        <v>450</v>
      </c>
      <c r="C103" s="88" t="s">
        <v>451</v>
      </c>
    </row>
    <row r="104" spans="1:293" ht="42.75" x14ac:dyDescent="0.45">
      <c r="A104" s="12" t="s">
        <v>452</v>
      </c>
      <c r="B104" s="12" t="s">
        <v>62</v>
      </c>
      <c r="C104" s="88" t="s">
        <v>453</v>
      </c>
    </row>
    <row r="105" spans="1:293" ht="28.5" x14ac:dyDescent="0.45">
      <c r="A105" s="12" t="s">
        <v>454</v>
      </c>
      <c r="B105" s="12" t="s">
        <v>62</v>
      </c>
      <c r="C105" s="133" t="s">
        <v>455</v>
      </c>
    </row>
    <row r="106" spans="1:293" ht="14.25" customHeight="1" x14ac:dyDescent="0.45">
      <c r="A106" s="20" t="s">
        <v>456</v>
      </c>
      <c r="B106" s="60"/>
      <c r="C106" s="21" t="s">
        <v>457</v>
      </c>
    </row>
    <row r="107" spans="1:293" ht="34.5" customHeight="1" x14ac:dyDescent="0.45">
      <c r="A107" s="12" t="s">
        <v>458</v>
      </c>
      <c r="B107" s="12" t="s">
        <v>459</v>
      </c>
      <c r="C107" s="6" t="s">
        <v>460</v>
      </c>
    </row>
    <row r="108" spans="1:293" ht="45" customHeight="1" x14ac:dyDescent="0.45">
      <c r="A108" s="12" t="s">
        <v>461</v>
      </c>
      <c r="B108" s="12" t="s">
        <v>462</v>
      </c>
      <c r="C108" s="6" t="s">
        <v>463</v>
      </c>
    </row>
    <row r="109" spans="1:293" ht="33" customHeight="1" x14ac:dyDescent="0.45">
      <c r="A109" s="12" t="s">
        <v>464</v>
      </c>
      <c r="B109" s="12" t="s">
        <v>465</v>
      </c>
      <c r="C109" s="6" t="s">
        <v>466</v>
      </c>
    </row>
    <row r="110" spans="1:293" s="16" customFormat="1" x14ac:dyDescent="0.45">
      <c r="A110" s="14" t="s">
        <v>467</v>
      </c>
      <c r="B110" s="17"/>
      <c r="C110" s="19" t="s">
        <v>468</v>
      </c>
      <c r="D110"/>
      <c r="E110" s="5"/>
      <c r="F110"/>
      <c r="G110"/>
      <c r="H110"/>
      <c r="I110"/>
      <c r="J110"/>
      <c r="K110"/>
      <c r="L110"/>
      <c r="M110"/>
      <c r="N110"/>
      <c r="O110"/>
      <c r="P110"/>
      <c r="Q110"/>
      <c r="R110"/>
      <c r="S110"/>
      <c r="T110"/>
      <c r="U110"/>
      <c r="V110"/>
      <c r="W110"/>
      <c r="X110"/>
      <c r="Y110"/>
      <c r="Z110"/>
      <c r="AA110"/>
      <c r="AB110"/>
      <c r="AC110"/>
      <c r="AD110"/>
      <c r="AE110"/>
      <c r="AF110"/>
      <c r="AG110"/>
      <c r="AH110"/>
      <c r="AI110"/>
      <c r="AJ110"/>
      <c r="AK110"/>
      <c r="AL110"/>
      <c r="AM110"/>
      <c r="AN110"/>
      <c r="AO110"/>
      <c r="AP110"/>
      <c r="AQ110"/>
      <c r="AR110"/>
      <c r="AS110"/>
      <c r="AT110"/>
      <c r="AU110"/>
      <c r="AV110"/>
      <c r="AW110"/>
      <c r="AX110"/>
      <c r="AY110"/>
      <c r="AZ110"/>
      <c r="BA110"/>
      <c r="BB110"/>
      <c r="BC110"/>
      <c r="BD110"/>
      <c r="BE110"/>
      <c r="BF110"/>
      <c r="BG110"/>
      <c r="BH110"/>
      <c r="BI110"/>
      <c r="BJ110"/>
      <c r="BK110"/>
      <c r="BL110"/>
      <c r="BM110"/>
      <c r="BN110"/>
      <c r="BO110"/>
      <c r="BP110"/>
      <c r="BQ110"/>
      <c r="BR110"/>
      <c r="BS110"/>
      <c r="BT110"/>
      <c r="BU110"/>
      <c r="BV110"/>
      <c r="BW110"/>
      <c r="BX110"/>
      <c r="BY110"/>
      <c r="BZ110"/>
      <c r="CA110"/>
      <c r="CB110"/>
      <c r="CC110"/>
      <c r="CD110"/>
      <c r="CE110"/>
      <c r="CF110"/>
      <c r="CG110"/>
      <c r="CH110"/>
      <c r="CI110"/>
      <c r="CJ110"/>
      <c r="CK110"/>
      <c r="CL110"/>
      <c r="CM110"/>
      <c r="CN110"/>
      <c r="CO110"/>
      <c r="CP110"/>
      <c r="CQ110"/>
      <c r="CR110"/>
      <c r="CS110"/>
      <c r="CT110"/>
      <c r="CU110"/>
      <c r="CV110"/>
      <c r="CW110"/>
      <c r="CX110"/>
      <c r="CY110"/>
      <c r="CZ110"/>
      <c r="DA110"/>
      <c r="DB110"/>
      <c r="DC110"/>
      <c r="DD110"/>
      <c r="DE110"/>
      <c r="DF110"/>
      <c r="DG110"/>
      <c r="DH110"/>
      <c r="DI110"/>
      <c r="DJ110"/>
      <c r="DK110"/>
      <c r="DL110"/>
      <c r="DM110"/>
      <c r="DN110"/>
      <c r="DO110"/>
      <c r="DP110"/>
      <c r="DQ110"/>
      <c r="DR110"/>
      <c r="DS110"/>
      <c r="DT110"/>
      <c r="DU110"/>
      <c r="DV110"/>
      <c r="DW110"/>
      <c r="DX110"/>
      <c r="DY110"/>
      <c r="DZ110"/>
      <c r="EA110"/>
      <c r="EB110"/>
      <c r="EC110"/>
      <c r="ED110"/>
      <c r="EE110"/>
      <c r="EF110"/>
      <c r="EG110"/>
      <c r="EH110"/>
      <c r="EI110"/>
      <c r="EJ110"/>
      <c r="EK110"/>
      <c r="EL110"/>
      <c r="EM110"/>
      <c r="EN110"/>
      <c r="EO110"/>
      <c r="EP110"/>
      <c r="EQ110"/>
      <c r="ER110"/>
      <c r="ES110"/>
      <c r="ET110"/>
      <c r="EU110"/>
      <c r="EV110"/>
      <c r="EW110"/>
      <c r="EX110"/>
      <c r="EY110"/>
      <c r="EZ110"/>
      <c r="FA110"/>
      <c r="FB110"/>
      <c r="FC110"/>
      <c r="FD110"/>
      <c r="FE110"/>
      <c r="FF110"/>
      <c r="FG110"/>
      <c r="FH110"/>
      <c r="FI110"/>
      <c r="FJ110"/>
      <c r="FK110"/>
      <c r="FL110"/>
      <c r="FM110"/>
      <c r="FN110"/>
      <c r="FO110"/>
      <c r="FP110"/>
      <c r="FQ110"/>
      <c r="FR110"/>
      <c r="FS110"/>
      <c r="FT110"/>
      <c r="FU110"/>
      <c r="FV110"/>
      <c r="FW110"/>
      <c r="FX110"/>
      <c r="FY110"/>
      <c r="FZ110"/>
      <c r="GA110"/>
      <c r="GB110"/>
      <c r="GC110"/>
      <c r="GD110"/>
      <c r="GE110"/>
      <c r="GF110"/>
      <c r="GG110"/>
      <c r="GH110"/>
      <c r="GI110"/>
      <c r="GJ110"/>
      <c r="GK110"/>
      <c r="GL110"/>
      <c r="GM110"/>
      <c r="GN110"/>
      <c r="GO110"/>
      <c r="GP110"/>
      <c r="GQ110"/>
      <c r="GR110"/>
      <c r="GS110"/>
      <c r="GT110"/>
      <c r="GU110"/>
      <c r="GV110"/>
      <c r="GW110"/>
      <c r="GX110"/>
      <c r="GY110"/>
      <c r="GZ110"/>
      <c r="HA110"/>
      <c r="HB110"/>
      <c r="HC110"/>
      <c r="HD110"/>
      <c r="HE110"/>
      <c r="HF110"/>
      <c r="HG110"/>
      <c r="HH110"/>
      <c r="HI110"/>
      <c r="HJ110"/>
      <c r="HK110"/>
      <c r="HL110"/>
      <c r="HM110"/>
      <c r="HN110"/>
      <c r="HO110"/>
      <c r="HP110"/>
      <c r="HQ110"/>
      <c r="HR110"/>
      <c r="HS110"/>
      <c r="HT110"/>
      <c r="HU110"/>
      <c r="HV110"/>
      <c r="HW110"/>
      <c r="HX110"/>
      <c r="HY110"/>
      <c r="HZ110"/>
      <c r="IA110"/>
      <c r="IB110"/>
      <c r="IC110"/>
      <c r="ID110"/>
      <c r="IE110"/>
      <c r="IF110"/>
      <c r="IG110"/>
      <c r="IH110"/>
      <c r="II110"/>
      <c r="IJ110"/>
      <c r="IK110"/>
      <c r="IL110"/>
      <c r="IM110"/>
      <c r="IN110"/>
      <c r="IO110"/>
      <c r="IP110"/>
      <c r="IQ110"/>
      <c r="IR110"/>
      <c r="IS110"/>
      <c r="IT110"/>
      <c r="IU110"/>
      <c r="IV110"/>
      <c r="IW110"/>
      <c r="IX110"/>
      <c r="IY110"/>
      <c r="IZ110"/>
      <c r="JA110"/>
      <c r="JB110"/>
      <c r="JC110"/>
      <c r="JD110"/>
      <c r="JE110"/>
      <c r="JF110"/>
      <c r="JG110"/>
      <c r="JH110"/>
      <c r="JI110"/>
      <c r="JJ110"/>
      <c r="JK110"/>
      <c r="JL110"/>
      <c r="JM110"/>
      <c r="JN110"/>
      <c r="JO110"/>
      <c r="JP110"/>
      <c r="JQ110"/>
      <c r="JR110"/>
      <c r="JS110"/>
      <c r="JT110"/>
      <c r="JU110"/>
      <c r="JV110"/>
      <c r="JW110"/>
      <c r="JX110"/>
      <c r="JY110"/>
      <c r="JZ110"/>
      <c r="KA110"/>
      <c r="KB110"/>
      <c r="KC110"/>
      <c r="KD110"/>
      <c r="KE110"/>
      <c r="KF110"/>
      <c r="KG110"/>
    </row>
    <row r="111" spans="1:293" x14ac:dyDescent="0.45">
      <c r="A111" s="20" t="s">
        <v>469</v>
      </c>
      <c r="B111" s="60"/>
      <c r="C111" s="21" t="s">
        <v>470</v>
      </c>
    </row>
    <row r="112" spans="1:293" ht="28.5" x14ac:dyDescent="0.45">
      <c r="A112" s="12" t="s">
        <v>471</v>
      </c>
      <c r="B112" s="12" t="s">
        <v>472</v>
      </c>
      <c r="C112" s="5" t="s">
        <v>473</v>
      </c>
    </row>
    <row r="113" spans="1:293" x14ac:dyDescent="0.45">
      <c r="A113" s="20" t="s">
        <v>474</v>
      </c>
      <c r="B113" s="60"/>
      <c r="C113" s="22" t="s">
        <v>475</v>
      </c>
    </row>
    <row r="114" spans="1:293" x14ac:dyDescent="0.45">
      <c r="A114" s="12" t="s">
        <v>476</v>
      </c>
      <c r="B114" s="12" t="s">
        <v>472</v>
      </c>
      <c r="C114" s="5" t="s">
        <v>477</v>
      </c>
    </row>
    <row r="115" spans="1:293" s="16" customFormat="1" x14ac:dyDescent="0.45">
      <c r="A115" s="14" t="s">
        <v>478</v>
      </c>
      <c r="B115" s="17"/>
      <c r="C115" s="15" t="s">
        <v>479</v>
      </c>
      <c r="D115"/>
      <c r="E115" s="5"/>
      <c r="F115"/>
      <c r="G115"/>
      <c r="H115"/>
      <c r="I115"/>
      <c r="J115"/>
      <c r="K115"/>
      <c r="L115"/>
      <c r="M115"/>
      <c r="N115"/>
      <c r="O115"/>
      <c r="P115"/>
      <c r="Q115"/>
      <c r="R115"/>
      <c r="S115"/>
      <c r="T115"/>
      <c r="U115"/>
      <c r="V115"/>
      <c r="W115"/>
      <c r="X115"/>
      <c r="Y115"/>
      <c r="Z115"/>
      <c r="AA115"/>
      <c r="AB115"/>
      <c r="AC115"/>
      <c r="AD115"/>
      <c r="AE115"/>
      <c r="AF115"/>
      <c r="AG115"/>
      <c r="AH115"/>
      <c r="AI115"/>
      <c r="AJ115"/>
      <c r="AK115"/>
      <c r="AL115"/>
      <c r="AM115"/>
      <c r="AN115"/>
      <c r="AO115"/>
      <c r="AP115"/>
      <c r="AQ115"/>
      <c r="AR115"/>
      <c r="AS115"/>
      <c r="AT115"/>
      <c r="AU115"/>
      <c r="AV115"/>
      <c r="AW115"/>
      <c r="AX115"/>
      <c r="AY115"/>
      <c r="AZ115"/>
      <c r="BA115"/>
      <c r="BB115"/>
      <c r="BC115"/>
      <c r="BD115"/>
      <c r="BE115"/>
      <c r="BF115"/>
      <c r="BG115"/>
      <c r="BH115"/>
      <c r="BI115"/>
      <c r="BJ115"/>
      <c r="BK115"/>
      <c r="BL115"/>
      <c r="BM115"/>
      <c r="BN115"/>
      <c r="BO115"/>
      <c r="BP115"/>
      <c r="BQ115"/>
      <c r="BR115"/>
      <c r="BS115"/>
      <c r="BT115"/>
      <c r="BU115"/>
      <c r="BV115"/>
      <c r="BW115"/>
      <c r="BX115"/>
      <c r="BY115"/>
      <c r="BZ115"/>
      <c r="CA115"/>
      <c r="CB115"/>
      <c r="CC115"/>
      <c r="CD115"/>
      <c r="CE115"/>
      <c r="CF115"/>
      <c r="CG115"/>
      <c r="CH115"/>
      <c r="CI115"/>
      <c r="CJ115"/>
      <c r="CK115"/>
      <c r="CL115"/>
      <c r="CM115"/>
      <c r="CN115"/>
      <c r="CO115"/>
      <c r="CP115"/>
      <c r="CQ115"/>
      <c r="CR115"/>
      <c r="CS115"/>
      <c r="CT115"/>
      <c r="CU115"/>
      <c r="CV115"/>
      <c r="CW115"/>
      <c r="CX115"/>
      <c r="CY115"/>
      <c r="CZ115"/>
      <c r="DA115"/>
      <c r="DB115"/>
      <c r="DC115"/>
      <c r="DD115"/>
      <c r="DE115"/>
      <c r="DF115"/>
      <c r="DG115"/>
      <c r="DH115"/>
      <c r="DI115"/>
      <c r="DJ115"/>
      <c r="DK115"/>
      <c r="DL115"/>
      <c r="DM115"/>
      <c r="DN115"/>
      <c r="DO115"/>
      <c r="DP115"/>
      <c r="DQ115"/>
      <c r="DR115"/>
      <c r="DS115"/>
      <c r="DT115"/>
      <c r="DU115"/>
      <c r="DV115"/>
      <c r="DW115"/>
      <c r="DX115"/>
      <c r="DY115"/>
      <c r="DZ115"/>
      <c r="EA115"/>
      <c r="EB115"/>
      <c r="EC115"/>
      <c r="ED115"/>
      <c r="EE115"/>
      <c r="EF115"/>
      <c r="EG115"/>
      <c r="EH115"/>
      <c r="EI115"/>
      <c r="EJ115"/>
      <c r="EK115"/>
      <c r="EL115"/>
      <c r="EM115"/>
      <c r="EN115"/>
      <c r="EO115"/>
      <c r="EP115"/>
      <c r="EQ115"/>
      <c r="ER115"/>
      <c r="ES115"/>
      <c r="ET115"/>
      <c r="EU115"/>
      <c r="EV115"/>
      <c r="EW115"/>
      <c r="EX115"/>
      <c r="EY115"/>
      <c r="EZ115"/>
      <c r="FA115"/>
      <c r="FB115"/>
      <c r="FC115"/>
      <c r="FD115"/>
      <c r="FE115"/>
      <c r="FF115"/>
      <c r="FG115"/>
      <c r="FH115"/>
      <c r="FI115"/>
      <c r="FJ115"/>
      <c r="FK115"/>
      <c r="FL115"/>
      <c r="FM115"/>
      <c r="FN115"/>
      <c r="FO115"/>
      <c r="FP115"/>
      <c r="FQ115"/>
      <c r="FR115"/>
      <c r="FS115"/>
      <c r="FT115"/>
      <c r="FU115"/>
      <c r="FV115"/>
      <c r="FW115"/>
      <c r="FX115"/>
      <c r="FY115"/>
      <c r="FZ115"/>
      <c r="GA115"/>
      <c r="GB115"/>
      <c r="GC115"/>
      <c r="GD115"/>
      <c r="GE115"/>
      <c r="GF115"/>
      <c r="GG115"/>
      <c r="GH115"/>
      <c r="GI115"/>
      <c r="GJ115"/>
      <c r="GK115"/>
      <c r="GL115"/>
      <c r="GM115"/>
      <c r="GN115"/>
      <c r="GO115"/>
      <c r="GP115"/>
      <c r="GQ115"/>
      <c r="GR115"/>
      <c r="GS115"/>
      <c r="GT115"/>
      <c r="GU115"/>
      <c r="GV115"/>
      <c r="GW115"/>
      <c r="GX115"/>
      <c r="GY115"/>
      <c r="GZ115"/>
      <c r="HA115"/>
      <c r="HB115"/>
      <c r="HC115"/>
      <c r="HD115"/>
      <c r="HE115"/>
      <c r="HF115"/>
      <c r="HG115"/>
      <c r="HH115"/>
      <c r="HI115"/>
      <c r="HJ115"/>
      <c r="HK115"/>
      <c r="HL115"/>
      <c r="HM115"/>
      <c r="HN115"/>
      <c r="HO115"/>
      <c r="HP115"/>
      <c r="HQ115"/>
      <c r="HR115"/>
      <c r="HS115"/>
      <c r="HT115"/>
      <c r="HU115"/>
      <c r="HV115"/>
      <c r="HW115"/>
      <c r="HX115"/>
      <c r="HY115"/>
      <c r="HZ115"/>
      <c r="IA115"/>
      <c r="IB115"/>
      <c r="IC115"/>
      <c r="ID115"/>
      <c r="IE115"/>
      <c r="IF115"/>
      <c r="IG115"/>
      <c r="IH115"/>
      <c r="II115"/>
      <c r="IJ115"/>
      <c r="IK115"/>
      <c r="IL115"/>
      <c r="IM115"/>
      <c r="IN115"/>
      <c r="IO115"/>
      <c r="IP115"/>
      <c r="IQ115"/>
      <c r="IR115"/>
      <c r="IS115"/>
      <c r="IT115"/>
      <c r="IU115"/>
      <c r="IV115"/>
      <c r="IW115"/>
      <c r="IX115"/>
      <c r="IY115"/>
      <c r="IZ115"/>
      <c r="JA115"/>
      <c r="JB115"/>
      <c r="JC115"/>
      <c r="JD115"/>
      <c r="JE115"/>
      <c r="JF115"/>
      <c r="JG115"/>
      <c r="JH115"/>
      <c r="JI115"/>
      <c r="JJ115"/>
      <c r="JK115"/>
      <c r="JL115"/>
      <c r="JM115"/>
      <c r="JN115"/>
      <c r="JO115"/>
      <c r="JP115"/>
      <c r="JQ115"/>
      <c r="JR115"/>
      <c r="JS115"/>
      <c r="JT115"/>
      <c r="JU115"/>
      <c r="JV115"/>
      <c r="JW115"/>
      <c r="JX115"/>
      <c r="JY115"/>
      <c r="JZ115"/>
      <c r="KA115"/>
      <c r="KB115"/>
      <c r="KC115"/>
      <c r="KD115"/>
      <c r="KE115"/>
      <c r="KF115"/>
      <c r="KG115"/>
    </row>
    <row r="116" spans="1:293" x14ac:dyDescent="0.45">
      <c r="A116" s="20" t="s">
        <v>480</v>
      </c>
      <c r="B116" s="60"/>
      <c r="C116" s="21" t="s">
        <v>481</v>
      </c>
    </row>
    <row r="117" spans="1:293" x14ac:dyDescent="0.45">
      <c r="A117" s="12" t="s">
        <v>482</v>
      </c>
      <c r="B117" s="12" t="s">
        <v>313</v>
      </c>
      <c r="C117" s="6" t="s">
        <v>483</v>
      </c>
    </row>
    <row r="118" spans="1:293" x14ac:dyDescent="0.45">
      <c r="A118" s="20" t="s">
        <v>484</v>
      </c>
      <c r="B118" s="60"/>
      <c r="C118" s="21" t="s">
        <v>285</v>
      </c>
    </row>
    <row r="119" spans="1:293" x14ac:dyDescent="0.45">
      <c r="A119" s="12" t="s">
        <v>485</v>
      </c>
      <c r="B119" s="12" t="s">
        <v>62</v>
      </c>
      <c r="C119" s="5" t="s">
        <v>486</v>
      </c>
    </row>
    <row r="120" spans="1:293" x14ac:dyDescent="0.45">
      <c r="A120" s="20" t="s">
        <v>487</v>
      </c>
      <c r="B120" s="60"/>
      <c r="C120" s="21" t="s">
        <v>488</v>
      </c>
    </row>
    <row r="121" spans="1:293" x14ac:dyDescent="0.45">
      <c r="A121" s="23"/>
      <c r="B121" s="12"/>
      <c r="C121" s="13"/>
    </row>
    <row r="122" spans="1:293" x14ac:dyDescent="0.45">
      <c r="A122" s="20" t="s">
        <v>489</v>
      </c>
      <c r="B122" s="60"/>
      <c r="C122" s="21" t="s">
        <v>490</v>
      </c>
    </row>
    <row r="123" spans="1:293" x14ac:dyDescent="0.45">
      <c r="A123" s="23"/>
      <c r="B123" s="12"/>
      <c r="C123" s="13"/>
    </row>
    <row r="124" spans="1:293" x14ac:dyDescent="0.45">
      <c r="A124" s="20" t="s">
        <v>491</v>
      </c>
      <c r="B124" s="60"/>
      <c r="C124" s="21" t="s">
        <v>492</v>
      </c>
    </row>
    <row r="125" spans="1:293" ht="37.5" customHeight="1" x14ac:dyDescent="0.45">
      <c r="A125" s="12" t="s">
        <v>493</v>
      </c>
      <c r="B125" s="12" t="s">
        <v>494</v>
      </c>
      <c r="C125" s="6" t="s">
        <v>495</v>
      </c>
    </row>
    <row r="126" spans="1:293" ht="28.5" x14ac:dyDescent="0.45">
      <c r="A126" s="12" t="s">
        <v>496</v>
      </c>
      <c r="B126" s="12" t="s">
        <v>290</v>
      </c>
      <c r="C126" s="6" t="s">
        <v>497</v>
      </c>
    </row>
    <row r="127" spans="1:293" ht="53.25" customHeight="1" x14ac:dyDescent="0.45">
      <c r="A127" s="12" t="s">
        <v>498</v>
      </c>
      <c r="B127" s="12" t="s">
        <v>499</v>
      </c>
      <c r="C127" s="6" t="s">
        <v>500</v>
      </c>
    </row>
    <row r="128" spans="1:293" ht="36" customHeight="1" x14ac:dyDescent="0.45">
      <c r="A128" s="12" t="s">
        <v>501</v>
      </c>
      <c r="B128" s="12" t="s">
        <v>298</v>
      </c>
      <c r="C128" s="6" t="s">
        <v>502</v>
      </c>
    </row>
    <row r="129" spans="1:5" ht="54.75" customHeight="1" x14ac:dyDescent="0.45">
      <c r="A129" s="12" t="s">
        <v>503</v>
      </c>
      <c r="B129" s="12" t="s">
        <v>504</v>
      </c>
      <c r="C129" s="6" t="s">
        <v>505</v>
      </c>
    </row>
    <row r="130" spans="1:5" x14ac:dyDescent="0.45">
      <c r="A130" s="20" t="s">
        <v>506</v>
      </c>
      <c r="B130" s="60"/>
      <c r="C130" s="21" t="s">
        <v>507</v>
      </c>
    </row>
    <row r="131" spans="1:5" ht="28.5" x14ac:dyDescent="0.45">
      <c r="A131" s="12" t="s">
        <v>508</v>
      </c>
      <c r="B131" s="12" t="s">
        <v>298</v>
      </c>
      <c r="C131" s="6" t="s">
        <v>509</v>
      </c>
    </row>
    <row r="132" spans="1:5" x14ac:dyDescent="0.45">
      <c r="A132" s="20" t="s">
        <v>510</v>
      </c>
      <c r="B132" s="60"/>
      <c r="C132" s="21" t="s">
        <v>511</v>
      </c>
    </row>
    <row r="133" spans="1:5" ht="28.5" x14ac:dyDescent="0.45">
      <c r="A133" s="12" t="s">
        <v>512</v>
      </c>
      <c r="B133" s="12" t="s">
        <v>513</v>
      </c>
      <c r="C133" s="6" t="s">
        <v>514</v>
      </c>
    </row>
    <row r="134" spans="1:5" ht="28.5" x14ac:dyDescent="0.45">
      <c r="A134" s="12" t="s">
        <v>515</v>
      </c>
      <c r="B134" s="12" t="s">
        <v>513</v>
      </c>
      <c r="C134" s="5" t="s">
        <v>516</v>
      </c>
      <c r="E134"/>
    </row>
    <row r="135" spans="1:5" ht="28.5" x14ac:dyDescent="0.45">
      <c r="A135" s="12" t="s">
        <v>517</v>
      </c>
      <c r="B135" s="12" t="s">
        <v>518</v>
      </c>
      <c r="C135" s="5" t="s">
        <v>519</v>
      </c>
    </row>
    <row r="136" spans="1:5" x14ac:dyDescent="0.45">
      <c r="A136" s="12" t="s">
        <v>520</v>
      </c>
      <c r="B136" s="12" t="s">
        <v>518</v>
      </c>
      <c r="C136" s="5" t="s">
        <v>521</v>
      </c>
    </row>
    <row r="137" spans="1:5" x14ac:dyDescent="0.45">
      <c r="A137" s="12" t="s">
        <v>522</v>
      </c>
      <c r="B137" s="12" t="s">
        <v>513</v>
      </c>
      <c r="C137" s="5" t="s">
        <v>523</v>
      </c>
    </row>
    <row r="138" spans="1:5" ht="28.5" x14ac:dyDescent="0.45">
      <c r="A138" s="12" t="s">
        <v>524</v>
      </c>
      <c r="B138" s="12" t="s">
        <v>525</v>
      </c>
      <c r="C138" s="5" t="s">
        <v>526</v>
      </c>
    </row>
    <row r="139" spans="1:5" x14ac:dyDescent="0.45">
      <c r="A139" s="20" t="s">
        <v>527</v>
      </c>
      <c r="B139" s="61"/>
      <c r="C139" s="21" t="s">
        <v>528</v>
      </c>
    </row>
    <row r="140" spans="1:5" ht="36.75" customHeight="1" x14ac:dyDescent="0.45">
      <c r="A140" s="12" t="s">
        <v>529</v>
      </c>
      <c r="B140" s="12" t="s">
        <v>97</v>
      </c>
      <c r="C140" s="5" t="s">
        <v>530</v>
      </c>
    </row>
    <row r="141" spans="1:5" ht="48.75" customHeight="1" x14ac:dyDescent="0.45">
      <c r="A141" s="12" t="s">
        <v>531</v>
      </c>
      <c r="B141" s="12" t="s">
        <v>97</v>
      </c>
      <c r="C141" s="5" t="s">
        <v>532</v>
      </c>
    </row>
    <row r="142" spans="1:5" ht="29.25" customHeight="1" x14ac:dyDescent="0.45">
      <c r="A142" s="12" t="s">
        <v>533</v>
      </c>
      <c r="B142" s="12" t="s">
        <v>62</v>
      </c>
      <c r="C142" s="129" t="s">
        <v>534</v>
      </c>
    </row>
    <row r="143" spans="1:5" ht="29.25" customHeight="1" x14ac:dyDescent="0.45">
      <c r="A143" s="12" t="s">
        <v>535</v>
      </c>
      <c r="B143" s="12" t="s">
        <v>62</v>
      </c>
      <c r="C143" s="5" t="s">
        <v>536</v>
      </c>
    </row>
    <row r="144" spans="1:5" ht="29.25" customHeight="1" x14ac:dyDescent="0.45">
      <c r="A144" s="12" t="s">
        <v>537</v>
      </c>
      <c r="B144" s="12" t="s">
        <v>538</v>
      </c>
      <c r="C144" s="5" t="s">
        <v>539</v>
      </c>
    </row>
    <row r="145" spans="1:5" x14ac:dyDescent="0.45">
      <c r="A145" s="20" t="s">
        <v>540</v>
      </c>
      <c r="B145" s="60"/>
      <c r="C145" s="21" t="s">
        <v>541</v>
      </c>
    </row>
    <row r="146" spans="1:5" ht="28.5" x14ac:dyDescent="0.45">
      <c r="A146" s="12" t="s">
        <v>542</v>
      </c>
      <c r="B146" s="12" t="s">
        <v>62</v>
      </c>
      <c r="C146" s="6" t="s">
        <v>543</v>
      </c>
    </row>
    <row r="147" spans="1:5" x14ac:dyDescent="0.45">
      <c r="A147" s="12" t="s">
        <v>544</v>
      </c>
      <c r="B147" s="12" t="s">
        <v>62</v>
      </c>
      <c r="C147" s="5" t="s">
        <v>545</v>
      </c>
    </row>
    <row r="148" spans="1:5" x14ac:dyDescent="0.45">
      <c r="A148" s="12" t="s">
        <v>546</v>
      </c>
      <c r="B148" s="12" t="s">
        <v>62</v>
      </c>
      <c r="C148" s="5" t="s">
        <v>547</v>
      </c>
    </row>
    <row r="149" spans="1:5" ht="21.75" customHeight="1" x14ac:dyDescent="0.45">
      <c r="A149" s="20" t="s">
        <v>548</v>
      </c>
      <c r="B149" s="60"/>
      <c r="C149" s="21" t="s">
        <v>549</v>
      </c>
    </row>
    <row r="150" spans="1:5" x14ac:dyDescent="0.45">
      <c r="A150" s="12" t="s">
        <v>550</v>
      </c>
      <c r="B150" s="12" t="s">
        <v>62</v>
      </c>
      <c r="C150" s="6" t="s">
        <v>551</v>
      </c>
      <c r="E150"/>
    </row>
    <row r="151" spans="1:5" ht="28.5" x14ac:dyDescent="0.45">
      <c r="A151" s="12" t="s">
        <v>552</v>
      </c>
      <c r="B151" s="12" t="s">
        <v>62</v>
      </c>
      <c r="C151" s="6" t="s">
        <v>553</v>
      </c>
      <c r="E151"/>
    </row>
    <row r="152" spans="1:5" x14ac:dyDescent="0.45">
      <c r="A152" s="20" t="s">
        <v>554</v>
      </c>
      <c r="B152" s="60"/>
      <c r="C152" s="21" t="s">
        <v>555</v>
      </c>
    </row>
    <row r="153" spans="1:5" ht="28.5" x14ac:dyDescent="0.45">
      <c r="A153" s="12" t="s">
        <v>556</v>
      </c>
      <c r="B153" s="12" t="s">
        <v>106</v>
      </c>
      <c r="C153" s="9" t="s">
        <v>557</v>
      </c>
    </row>
    <row r="154" spans="1:5" ht="29.25" customHeight="1" x14ac:dyDescent="0.45">
      <c r="A154" s="12" t="s">
        <v>558</v>
      </c>
      <c r="B154" s="12" t="s">
        <v>62</v>
      </c>
      <c r="C154" s="5" t="s">
        <v>559</v>
      </c>
    </row>
    <row r="155" spans="1:5" ht="29.25" customHeight="1" x14ac:dyDescent="0.45">
      <c r="A155" s="12" t="s">
        <v>560</v>
      </c>
      <c r="B155" s="12" t="s">
        <v>561</v>
      </c>
      <c r="C155" s="5" t="s">
        <v>562</v>
      </c>
    </row>
    <row r="156" spans="1:5" ht="36" customHeight="1" x14ac:dyDescent="0.45">
      <c r="A156" s="12" t="s">
        <v>563</v>
      </c>
      <c r="B156" s="12" t="s">
        <v>307</v>
      </c>
      <c r="C156" s="5" t="s">
        <v>564</v>
      </c>
    </row>
    <row r="157" spans="1:5" ht="36" customHeight="1" x14ac:dyDescent="0.45">
      <c r="A157" s="12" t="s">
        <v>565</v>
      </c>
      <c r="B157" s="12" t="s">
        <v>62</v>
      </c>
      <c r="C157" s="5" t="s">
        <v>566</v>
      </c>
    </row>
    <row r="158" spans="1:5" ht="36" customHeight="1" x14ac:dyDescent="0.45">
      <c r="A158" s="12" t="s">
        <v>567</v>
      </c>
      <c r="B158" s="12" t="s">
        <v>62</v>
      </c>
      <c r="C158" s="5" t="s">
        <v>568</v>
      </c>
    </row>
    <row r="159" spans="1:5" ht="36" customHeight="1" x14ac:dyDescent="0.45">
      <c r="A159" s="12" t="s">
        <v>569</v>
      </c>
      <c r="B159" s="12" t="s">
        <v>62</v>
      </c>
      <c r="C159" s="5" t="s">
        <v>570</v>
      </c>
    </row>
    <row r="160" spans="1:5" ht="67.5" customHeight="1" x14ac:dyDescent="0.45">
      <c r="A160" s="12" t="s">
        <v>571</v>
      </c>
      <c r="B160" s="12" t="s">
        <v>62</v>
      </c>
      <c r="C160" s="5" t="s">
        <v>572</v>
      </c>
    </row>
    <row r="161" spans="1:293" ht="51.75" customHeight="1" x14ac:dyDescent="0.45">
      <c r="A161" s="12" t="s">
        <v>573</v>
      </c>
      <c r="B161" s="12" t="s">
        <v>62</v>
      </c>
      <c r="C161" s="5" t="s">
        <v>574</v>
      </c>
    </row>
    <row r="162" spans="1:293" ht="51.75" customHeight="1" x14ac:dyDescent="0.45">
      <c r="A162" s="12" t="s">
        <v>575</v>
      </c>
      <c r="B162" s="12" t="s">
        <v>62</v>
      </c>
      <c r="C162" s="168" t="s">
        <v>576</v>
      </c>
    </row>
    <row r="163" spans="1:293" x14ac:dyDescent="0.45">
      <c r="A163" s="20" t="s">
        <v>577</v>
      </c>
      <c r="B163" s="60"/>
      <c r="C163" s="21" t="s">
        <v>578</v>
      </c>
    </row>
    <row r="164" spans="1:293" ht="28.5" x14ac:dyDescent="0.45">
      <c r="A164" s="12" t="s">
        <v>579</v>
      </c>
      <c r="B164" s="12" t="s">
        <v>62</v>
      </c>
      <c r="C164" s="5" t="s">
        <v>580</v>
      </c>
    </row>
    <row r="165" spans="1:293" ht="42.75" x14ac:dyDescent="0.45">
      <c r="A165" s="12" t="s">
        <v>581</v>
      </c>
      <c r="B165" s="12" t="s">
        <v>62</v>
      </c>
      <c r="C165" s="5" t="s">
        <v>582</v>
      </c>
    </row>
    <row r="166" spans="1:293" x14ac:dyDescent="0.45">
      <c r="A166" s="12" t="s">
        <v>583</v>
      </c>
      <c r="B166" s="12" t="s">
        <v>584</v>
      </c>
      <c r="C166" s="5" t="s">
        <v>585</v>
      </c>
    </row>
    <row r="167" spans="1:293" s="16" customFormat="1" x14ac:dyDescent="0.45">
      <c r="A167" s="14" t="s">
        <v>586</v>
      </c>
      <c r="B167" s="17"/>
      <c r="C167" s="15" t="s">
        <v>587</v>
      </c>
      <c r="D167"/>
      <c r="E167" s="5"/>
      <c r="F167"/>
      <c r="G167"/>
      <c r="H167"/>
      <c r="I167"/>
      <c r="J167"/>
      <c r="K167"/>
      <c r="L167"/>
      <c r="M167"/>
      <c r="N167"/>
      <c r="O167"/>
      <c r="P167"/>
      <c r="Q167"/>
      <c r="R167"/>
      <c r="S167"/>
      <c r="T167"/>
      <c r="U167"/>
      <c r="V167"/>
      <c r="W167"/>
      <c r="X167"/>
      <c r="Y167"/>
      <c r="Z167"/>
      <c r="AA167"/>
      <c r="AB167"/>
      <c r="AC167"/>
      <c r="AD167"/>
      <c r="AE167"/>
      <c r="AF167"/>
      <c r="AG167"/>
      <c r="AH167"/>
      <c r="AI167"/>
      <c r="AJ167"/>
      <c r="AK167"/>
      <c r="AL167"/>
      <c r="AM167"/>
      <c r="AN167"/>
      <c r="AO167"/>
      <c r="AP167"/>
      <c r="AQ167"/>
      <c r="AR167"/>
      <c r="AS167"/>
      <c r="AT167"/>
      <c r="AU167"/>
      <c r="AV167"/>
      <c r="AW167"/>
      <c r="AX167"/>
      <c r="AY167"/>
      <c r="AZ167"/>
      <c r="BA167"/>
      <c r="BB167"/>
      <c r="BC167"/>
      <c r="BD167"/>
      <c r="BE167"/>
      <c r="BF167"/>
      <c r="BG167"/>
      <c r="BH167"/>
      <c r="BI167"/>
      <c r="BJ167"/>
      <c r="BK167"/>
      <c r="BL167"/>
      <c r="BM167"/>
      <c r="BN167"/>
      <c r="BO167"/>
      <c r="BP167"/>
      <c r="BQ167"/>
      <c r="BR167"/>
      <c r="BS167"/>
      <c r="BT167"/>
      <c r="BU167"/>
      <c r="BV167"/>
      <c r="BW167"/>
      <c r="BX167"/>
      <c r="BY167"/>
      <c r="BZ167"/>
      <c r="CA167"/>
      <c r="CB167"/>
      <c r="CC167"/>
      <c r="CD167"/>
      <c r="CE167"/>
      <c r="CF167"/>
      <c r="CG167"/>
      <c r="CH167"/>
      <c r="CI167"/>
      <c r="CJ167"/>
      <c r="CK167"/>
      <c r="CL167"/>
      <c r="CM167"/>
      <c r="CN167"/>
      <c r="CO167"/>
      <c r="CP167"/>
      <c r="CQ167"/>
      <c r="CR167"/>
      <c r="CS167"/>
      <c r="CT167"/>
      <c r="CU167"/>
      <c r="CV167"/>
      <c r="CW167"/>
      <c r="CX167"/>
      <c r="CY167"/>
      <c r="CZ167"/>
      <c r="DA167"/>
      <c r="DB167"/>
      <c r="DC167"/>
      <c r="DD167"/>
      <c r="DE167"/>
      <c r="DF167"/>
      <c r="DG167"/>
      <c r="DH167"/>
      <c r="DI167"/>
      <c r="DJ167"/>
      <c r="DK167"/>
      <c r="DL167"/>
      <c r="DM167"/>
      <c r="DN167"/>
      <c r="DO167"/>
      <c r="DP167"/>
      <c r="DQ167"/>
      <c r="DR167"/>
      <c r="DS167"/>
      <c r="DT167"/>
      <c r="DU167"/>
      <c r="DV167"/>
      <c r="DW167"/>
      <c r="DX167"/>
      <c r="DY167"/>
      <c r="DZ167"/>
      <c r="EA167"/>
      <c r="EB167"/>
      <c r="EC167"/>
      <c r="ED167"/>
      <c r="EE167"/>
      <c r="EF167"/>
      <c r="EG167"/>
      <c r="EH167"/>
      <c r="EI167"/>
      <c r="EJ167"/>
      <c r="EK167"/>
      <c r="EL167"/>
      <c r="EM167"/>
      <c r="EN167"/>
      <c r="EO167"/>
      <c r="EP167"/>
      <c r="EQ167"/>
      <c r="ER167"/>
      <c r="ES167"/>
      <c r="ET167"/>
      <c r="EU167"/>
      <c r="EV167"/>
      <c r="EW167"/>
      <c r="EX167"/>
      <c r="EY167"/>
      <c r="EZ167"/>
      <c r="FA167"/>
      <c r="FB167"/>
      <c r="FC167"/>
      <c r="FD167"/>
      <c r="FE167"/>
      <c r="FF167"/>
      <c r="FG167"/>
      <c r="FH167"/>
      <c r="FI167"/>
      <c r="FJ167"/>
      <c r="FK167"/>
      <c r="FL167"/>
      <c r="FM167"/>
      <c r="FN167"/>
      <c r="FO167"/>
      <c r="FP167"/>
      <c r="FQ167"/>
      <c r="FR167"/>
      <c r="FS167"/>
      <c r="FT167"/>
      <c r="FU167"/>
      <c r="FV167"/>
      <c r="FW167"/>
      <c r="FX167"/>
      <c r="FY167"/>
      <c r="FZ167"/>
      <c r="GA167"/>
      <c r="GB167"/>
      <c r="GC167"/>
      <c r="GD167"/>
      <c r="GE167"/>
      <c r="GF167"/>
      <c r="GG167"/>
      <c r="GH167"/>
      <c r="GI167"/>
      <c r="GJ167"/>
      <c r="GK167"/>
      <c r="GL167"/>
      <c r="GM167"/>
      <c r="GN167"/>
      <c r="GO167"/>
      <c r="GP167"/>
      <c r="GQ167"/>
      <c r="GR167"/>
      <c r="GS167"/>
      <c r="GT167"/>
      <c r="GU167"/>
      <c r="GV167"/>
      <c r="GW167"/>
      <c r="GX167"/>
      <c r="GY167"/>
      <c r="GZ167"/>
      <c r="HA167"/>
      <c r="HB167"/>
      <c r="HC167"/>
      <c r="HD167"/>
      <c r="HE167"/>
      <c r="HF167"/>
      <c r="HG167"/>
      <c r="HH167"/>
      <c r="HI167"/>
      <c r="HJ167"/>
      <c r="HK167"/>
      <c r="HL167"/>
      <c r="HM167"/>
      <c r="HN167"/>
      <c r="HO167"/>
      <c r="HP167"/>
      <c r="HQ167"/>
      <c r="HR167"/>
      <c r="HS167"/>
      <c r="HT167"/>
      <c r="HU167"/>
      <c r="HV167"/>
      <c r="HW167"/>
      <c r="HX167"/>
      <c r="HY167"/>
      <c r="HZ167"/>
      <c r="IA167"/>
      <c r="IB167"/>
      <c r="IC167"/>
      <c r="ID167"/>
      <c r="IE167"/>
      <c r="IF167"/>
      <c r="IG167"/>
      <c r="IH167"/>
      <c r="II167"/>
      <c r="IJ167"/>
      <c r="IK167"/>
      <c r="IL167"/>
      <c r="IM167"/>
      <c r="IN167"/>
      <c r="IO167"/>
      <c r="IP167"/>
      <c r="IQ167"/>
      <c r="IR167"/>
      <c r="IS167"/>
      <c r="IT167"/>
      <c r="IU167"/>
      <c r="IV167"/>
      <c r="IW167"/>
      <c r="IX167"/>
      <c r="IY167"/>
      <c r="IZ167"/>
      <c r="JA167"/>
      <c r="JB167"/>
      <c r="JC167"/>
      <c r="JD167"/>
      <c r="JE167"/>
      <c r="JF167"/>
      <c r="JG167"/>
      <c r="JH167"/>
      <c r="JI167"/>
      <c r="JJ167"/>
      <c r="JK167"/>
      <c r="JL167"/>
      <c r="JM167"/>
      <c r="JN167"/>
      <c r="JO167"/>
      <c r="JP167"/>
      <c r="JQ167"/>
      <c r="JR167"/>
      <c r="JS167"/>
      <c r="JT167"/>
      <c r="JU167"/>
      <c r="JV167"/>
      <c r="JW167"/>
      <c r="JX167"/>
      <c r="JY167"/>
      <c r="JZ167"/>
      <c r="KA167"/>
      <c r="KB167"/>
      <c r="KC167"/>
      <c r="KD167"/>
      <c r="KE167"/>
      <c r="KF167"/>
      <c r="KG167"/>
    </row>
    <row r="168" spans="1:293" x14ac:dyDescent="0.45">
      <c r="A168" s="20" t="s">
        <v>588</v>
      </c>
      <c r="B168" s="60"/>
      <c r="C168" s="21" t="s">
        <v>589</v>
      </c>
    </row>
    <row r="169" spans="1:293" x14ac:dyDescent="0.45">
      <c r="A169" s="23"/>
      <c r="B169" s="12" t="s">
        <v>155</v>
      </c>
      <c r="C169" s="13"/>
    </row>
    <row r="170" spans="1:293" x14ac:dyDescent="0.45">
      <c r="A170" s="23"/>
      <c r="B170" s="12" t="s">
        <v>155</v>
      </c>
      <c r="C170" s="13"/>
    </row>
    <row r="171" spans="1:293" s="16" customFormat="1" x14ac:dyDescent="0.45">
      <c r="A171" s="14" t="s">
        <v>590</v>
      </c>
      <c r="B171" s="17"/>
      <c r="C171" s="19" t="s">
        <v>591</v>
      </c>
      <c r="D171"/>
      <c r="E171" s="5"/>
      <c r="F171"/>
      <c r="G171"/>
      <c r="H171"/>
      <c r="I171"/>
      <c r="J171"/>
      <c r="K171"/>
      <c r="L171"/>
      <c r="M171"/>
      <c r="N171"/>
      <c r="O171"/>
      <c r="P171"/>
      <c r="Q171"/>
      <c r="R171"/>
      <c r="S171"/>
      <c r="T171"/>
      <c r="U171"/>
      <c r="V171"/>
      <c r="W171"/>
      <c r="X171"/>
      <c r="Y171"/>
      <c r="Z171"/>
      <c r="AA171"/>
      <c r="AB171"/>
      <c r="AC171"/>
      <c r="AD171"/>
      <c r="AE171"/>
      <c r="AF171"/>
      <c r="AG171"/>
      <c r="AH171"/>
      <c r="AI171"/>
      <c r="AJ171"/>
      <c r="AK171"/>
      <c r="AL171"/>
      <c r="AM171"/>
      <c r="AN171"/>
      <c r="AO171"/>
      <c r="AP171"/>
      <c r="AQ171"/>
      <c r="AR171"/>
      <c r="AS171"/>
      <c r="AT171"/>
      <c r="AU171"/>
      <c r="AV171"/>
      <c r="AW171"/>
      <c r="AX171"/>
      <c r="AY171"/>
      <c r="AZ171"/>
      <c r="BA171"/>
      <c r="BB171"/>
      <c r="BC171"/>
      <c r="BD171"/>
      <c r="BE171"/>
      <c r="BF171"/>
      <c r="BG171"/>
      <c r="BH171"/>
      <c r="BI171"/>
      <c r="BJ171"/>
      <c r="BK171"/>
      <c r="BL171"/>
      <c r="BM171"/>
      <c r="BN171"/>
      <c r="BO171"/>
      <c r="BP171"/>
      <c r="BQ171"/>
      <c r="BR171"/>
      <c r="BS171"/>
      <c r="BT171"/>
      <c r="BU171"/>
      <c r="BV171"/>
      <c r="BW171"/>
      <c r="BX171"/>
      <c r="BY171"/>
      <c r="BZ171"/>
      <c r="CA171"/>
      <c r="CB171"/>
      <c r="CC171"/>
      <c r="CD171"/>
      <c r="CE171"/>
      <c r="CF171"/>
      <c r="CG171"/>
      <c r="CH171"/>
      <c r="CI171"/>
      <c r="CJ171"/>
      <c r="CK171"/>
      <c r="CL171"/>
      <c r="CM171"/>
      <c r="CN171"/>
      <c r="CO171"/>
      <c r="CP171"/>
      <c r="CQ171"/>
      <c r="CR171"/>
      <c r="CS171"/>
      <c r="CT171"/>
      <c r="CU171"/>
      <c r="CV171"/>
      <c r="CW171"/>
      <c r="CX171"/>
      <c r="CY171"/>
      <c r="CZ171"/>
      <c r="DA171"/>
      <c r="DB171"/>
      <c r="DC171"/>
      <c r="DD171"/>
      <c r="DE171"/>
      <c r="DF171"/>
      <c r="DG171"/>
      <c r="DH171"/>
      <c r="DI171"/>
      <c r="DJ171"/>
      <c r="DK171"/>
      <c r="DL171"/>
      <c r="DM171"/>
      <c r="DN171"/>
      <c r="DO171"/>
      <c r="DP171"/>
      <c r="DQ171"/>
      <c r="DR171"/>
      <c r="DS171"/>
      <c r="DT171"/>
      <c r="DU171"/>
      <c r="DV171"/>
      <c r="DW171"/>
      <c r="DX171"/>
      <c r="DY171"/>
      <c r="DZ171"/>
      <c r="EA171"/>
      <c r="EB171"/>
      <c r="EC171"/>
      <c r="ED171"/>
      <c r="EE171"/>
      <c r="EF171"/>
      <c r="EG171"/>
      <c r="EH171"/>
      <c r="EI171"/>
      <c r="EJ171"/>
      <c r="EK171"/>
      <c r="EL171"/>
      <c r="EM171"/>
      <c r="EN171"/>
      <c r="EO171"/>
      <c r="EP171"/>
      <c r="EQ171"/>
      <c r="ER171"/>
      <c r="ES171"/>
      <c r="ET171"/>
      <c r="EU171"/>
      <c r="EV171"/>
      <c r="EW171"/>
      <c r="EX171"/>
      <c r="EY171"/>
      <c r="EZ171"/>
      <c r="FA171"/>
      <c r="FB171"/>
      <c r="FC171"/>
      <c r="FD171"/>
      <c r="FE171"/>
      <c r="FF171"/>
      <c r="FG171"/>
      <c r="FH171"/>
      <c r="FI171"/>
      <c r="FJ171"/>
      <c r="FK171"/>
      <c r="FL171"/>
      <c r="FM171"/>
      <c r="FN171"/>
      <c r="FO171"/>
      <c r="FP171"/>
      <c r="FQ171"/>
      <c r="FR171"/>
      <c r="FS171"/>
      <c r="FT171"/>
      <c r="FU171"/>
      <c r="FV171"/>
      <c r="FW171"/>
      <c r="FX171"/>
      <c r="FY171"/>
      <c r="FZ171"/>
      <c r="GA171"/>
      <c r="GB171"/>
      <c r="GC171"/>
      <c r="GD171"/>
      <c r="GE171"/>
      <c r="GF171"/>
      <c r="GG171"/>
      <c r="GH171"/>
      <c r="GI171"/>
      <c r="GJ171"/>
      <c r="GK171"/>
      <c r="GL171"/>
      <c r="GM171"/>
      <c r="GN171"/>
      <c r="GO171"/>
      <c r="GP171"/>
      <c r="GQ171"/>
      <c r="GR171"/>
      <c r="GS171"/>
      <c r="GT171"/>
      <c r="GU171"/>
      <c r="GV171"/>
      <c r="GW171"/>
      <c r="GX171"/>
      <c r="GY171"/>
      <c r="GZ171"/>
      <c r="HA171"/>
      <c r="HB171"/>
      <c r="HC171"/>
      <c r="HD171"/>
      <c r="HE171"/>
      <c r="HF171"/>
      <c r="HG171"/>
      <c r="HH171"/>
      <c r="HI171"/>
      <c r="HJ171"/>
      <c r="HK171"/>
      <c r="HL171"/>
      <c r="HM171"/>
      <c r="HN171"/>
      <c r="HO171"/>
      <c r="HP171"/>
      <c r="HQ171"/>
      <c r="HR171"/>
      <c r="HS171"/>
      <c r="HT171"/>
      <c r="HU171"/>
      <c r="HV171"/>
      <c r="HW171"/>
      <c r="HX171"/>
      <c r="HY171"/>
      <c r="HZ171"/>
      <c r="IA171"/>
      <c r="IB171"/>
      <c r="IC171"/>
      <c r="ID171"/>
      <c r="IE171"/>
      <c r="IF171"/>
      <c r="IG171"/>
      <c r="IH171"/>
      <c r="II171"/>
      <c r="IJ171"/>
      <c r="IK171"/>
      <c r="IL171"/>
      <c r="IM171"/>
      <c r="IN171"/>
      <c r="IO171"/>
      <c r="IP171"/>
      <c r="IQ171"/>
      <c r="IR171"/>
      <c r="IS171"/>
      <c r="IT171"/>
      <c r="IU171"/>
      <c r="IV171"/>
      <c r="IW171"/>
      <c r="IX171"/>
      <c r="IY171"/>
      <c r="IZ171"/>
      <c r="JA171"/>
      <c r="JB171"/>
      <c r="JC171"/>
      <c r="JD171"/>
      <c r="JE171"/>
      <c r="JF171"/>
      <c r="JG171"/>
      <c r="JH171"/>
      <c r="JI171"/>
      <c r="JJ171"/>
      <c r="JK171"/>
      <c r="JL171"/>
      <c r="JM171"/>
      <c r="JN171"/>
      <c r="JO171"/>
      <c r="JP171"/>
      <c r="JQ171"/>
      <c r="JR171"/>
      <c r="JS171"/>
      <c r="JT171"/>
      <c r="JU171"/>
      <c r="JV171"/>
      <c r="JW171"/>
      <c r="JX171"/>
      <c r="JY171"/>
      <c r="JZ171"/>
      <c r="KA171"/>
      <c r="KB171"/>
      <c r="KC171"/>
      <c r="KD171"/>
      <c r="KE171"/>
      <c r="KF171"/>
      <c r="KG171"/>
    </row>
    <row r="172" spans="1:293" x14ac:dyDescent="0.45">
      <c r="A172" s="20" t="s">
        <v>592</v>
      </c>
      <c r="B172" s="60"/>
      <c r="C172" s="21" t="s">
        <v>593</v>
      </c>
    </row>
    <row r="173" spans="1:293" x14ac:dyDescent="0.45">
      <c r="A173" s="23"/>
      <c r="B173" s="12" t="s">
        <v>155</v>
      </c>
      <c r="C173" s="13"/>
    </row>
    <row r="174" spans="1:293" s="16" customFormat="1" x14ac:dyDescent="0.45">
      <c r="A174" s="14" t="s">
        <v>594</v>
      </c>
      <c r="B174" s="17"/>
      <c r="C174" s="18" t="s">
        <v>595</v>
      </c>
      <c r="D174"/>
      <c r="E174" s="5"/>
      <c r="F174"/>
      <c r="G174"/>
      <c r="H174"/>
      <c r="I174"/>
      <c r="J174"/>
      <c r="K174"/>
      <c r="L174"/>
      <c r="M174"/>
      <c r="N174"/>
      <c r="O174"/>
      <c r="P174"/>
      <c r="Q174"/>
      <c r="R174"/>
      <c r="S174"/>
      <c r="T174"/>
      <c r="U174"/>
      <c r="V174"/>
      <c r="W174"/>
      <c r="X174"/>
      <c r="Y174"/>
      <c r="Z174"/>
      <c r="AA174"/>
      <c r="AB174"/>
      <c r="AC174"/>
      <c r="AD174"/>
      <c r="AE174"/>
      <c r="AF174"/>
      <c r="AG174"/>
      <c r="AH174"/>
      <c r="AI174"/>
      <c r="AJ174"/>
      <c r="AK174"/>
      <c r="AL174"/>
      <c r="AM174"/>
      <c r="AN174"/>
      <c r="AO174"/>
      <c r="AP174"/>
      <c r="AQ174"/>
      <c r="AR174"/>
      <c r="AS174"/>
      <c r="AT174"/>
      <c r="AU174"/>
      <c r="AV174"/>
      <c r="AW174"/>
      <c r="AX174"/>
      <c r="AY174"/>
      <c r="AZ174"/>
      <c r="BA174"/>
      <c r="BB174"/>
      <c r="BC174"/>
      <c r="BD174"/>
      <c r="BE174"/>
      <c r="BF174"/>
      <c r="BG174"/>
      <c r="BH174"/>
      <c r="BI174"/>
      <c r="BJ174"/>
      <c r="BK174"/>
      <c r="BL174"/>
      <c r="BM174"/>
      <c r="BN174"/>
      <c r="BO174"/>
      <c r="BP174"/>
      <c r="BQ174"/>
      <c r="BR174"/>
      <c r="BS174"/>
      <c r="BT174"/>
      <c r="BU174"/>
      <c r="BV174"/>
      <c r="BW174"/>
      <c r="BX174"/>
      <c r="BY174"/>
      <c r="BZ174"/>
      <c r="CA174"/>
      <c r="CB174"/>
      <c r="CC174"/>
      <c r="CD174"/>
      <c r="CE174"/>
      <c r="CF174"/>
      <c r="CG174"/>
      <c r="CH174"/>
      <c r="CI174"/>
      <c r="CJ174"/>
      <c r="CK174"/>
      <c r="CL174"/>
      <c r="CM174"/>
      <c r="CN174"/>
      <c r="CO174"/>
      <c r="CP174"/>
      <c r="CQ174"/>
      <c r="CR174"/>
      <c r="CS174"/>
      <c r="CT174"/>
      <c r="CU174"/>
      <c r="CV174"/>
      <c r="CW174"/>
      <c r="CX174"/>
      <c r="CY174"/>
      <c r="CZ174"/>
      <c r="DA174"/>
      <c r="DB174"/>
      <c r="DC174"/>
      <c r="DD174"/>
      <c r="DE174"/>
      <c r="DF174"/>
      <c r="DG174"/>
      <c r="DH174"/>
      <c r="DI174"/>
      <c r="DJ174"/>
      <c r="DK174"/>
      <c r="DL174"/>
      <c r="DM174"/>
      <c r="DN174"/>
      <c r="DO174"/>
      <c r="DP174"/>
      <c r="DQ174"/>
      <c r="DR174"/>
      <c r="DS174"/>
      <c r="DT174"/>
      <c r="DU174"/>
      <c r="DV174"/>
      <c r="DW174"/>
      <c r="DX174"/>
      <c r="DY174"/>
      <c r="DZ174"/>
      <c r="EA174"/>
      <c r="EB174"/>
      <c r="EC174"/>
      <c r="ED174"/>
      <c r="EE174"/>
      <c r="EF174"/>
      <c r="EG174"/>
      <c r="EH174"/>
      <c r="EI174"/>
      <c r="EJ174"/>
      <c r="EK174"/>
      <c r="EL174"/>
      <c r="EM174"/>
      <c r="EN174"/>
      <c r="EO174"/>
      <c r="EP174"/>
      <c r="EQ174"/>
      <c r="ER174"/>
      <c r="ES174"/>
      <c r="ET174"/>
      <c r="EU174"/>
      <c r="EV174"/>
      <c r="EW174"/>
      <c r="EX174"/>
      <c r="EY174"/>
      <c r="EZ174"/>
      <c r="FA174"/>
      <c r="FB174"/>
      <c r="FC174"/>
      <c r="FD174"/>
      <c r="FE174"/>
      <c r="FF174"/>
      <c r="FG174"/>
      <c r="FH174"/>
      <c r="FI174"/>
      <c r="FJ174"/>
      <c r="FK174"/>
      <c r="FL174"/>
      <c r="FM174"/>
      <c r="FN174"/>
      <c r="FO174"/>
      <c r="FP174"/>
      <c r="FQ174"/>
      <c r="FR174"/>
      <c r="FS174"/>
      <c r="FT174"/>
      <c r="FU174"/>
      <c r="FV174"/>
      <c r="FW174"/>
      <c r="FX174"/>
      <c r="FY174"/>
      <c r="FZ174"/>
      <c r="GA174"/>
      <c r="GB174"/>
      <c r="GC174"/>
      <c r="GD174"/>
      <c r="GE174"/>
      <c r="GF174"/>
      <c r="GG174"/>
      <c r="GH174"/>
      <c r="GI174"/>
      <c r="GJ174"/>
      <c r="GK174"/>
      <c r="GL174"/>
      <c r="GM174"/>
      <c r="GN174"/>
      <c r="GO174"/>
      <c r="GP174"/>
      <c r="GQ174"/>
      <c r="GR174"/>
      <c r="GS174"/>
      <c r="GT174"/>
      <c r="GU174"/>
      <c r="GV174"/>
      <c r="GW174"/>
      <c r="GX174"/>
      <c r="GY174"/>
      <c r="GZ174"/>
      <c r="HA174"/>
      <c r="HB174"/>
      <c r="HC174"/>
      <c r="HD174"/>
      <c r="HE174"/>
      <c r="HF174"/>
      <c r="HG174"/>
      <c r="HH174"/>
      <c r="HI174"/>
      <c r="HJ174"/>
      <c r="HK174"/>
      <c r="HL174"/>
      <c r="HM174"/>
      <c r="HN174"/>
      <c r="HO174"/>
      <c r="HP174"/>
      <c r="HQ174"/>
      <c r="HR174"/>
      <c r="HS174"/>
      <c r="HT174"/>
      <c r="HU174"/>
      <c r="HV174"/>
      <c r="HW174"/>
      <c r="HX174"/>
      <c r="HY174"/>
      <c r="HZ174"/>
      <c r="IA174"/>
      <c r="IB174"/>
      <c r="IC174"/>
      <c r="ID174"/>
      <c r="IE174"/>
      <c r="IF174"/>
      <c r="IG174"/>
      <c r="IH174"/>
      <c r="II174"/>
      <c r="IJ174"/>
      <c r="IK174"/>
      <c r="IL174"/>
      <c r="IM174"/>
      <c r="IN174"/>
      <c r="IO174"/>
      <c r="IP174"/>
      <c r="IQ174"/>
      <c r="IR174"/>
      <c r="IS174"/>
      <c r="IT174"/>
      <c r="IU174"/>
      <c r="IV174"/>
      <c r="IW174"/>
      <c r="IX174"/>
      <c r="IY174"/>
      <c r="IZ174"/>
      <c r="JA174"/>
      <c r="JB174"/>
      <c r="JC174"/>
      <c r="JD174"/>
      <c r="JE174"/>
      <c r="JF174"/>
      <c r="JG174"/>
      <c r="JH174"/>
      <c r="JI174"/>
      <c r="JJ174"/>
      <c r="JK174"/>
      <c r="JL174"/>
      <c r="JM174"/>
      <c r="JN174"/>
      <c r="JO174"/>
      <c r="JP174"/>
      <c r="JQ174"/>
      <c r="JR174"/>
      <c r="JS174"/>
      <c r="JT174"/>
      <c r="JU174"/>
      <c r="JV174"/>
      <c r="JW174"/>
      <c r="JX174"/>
      <c r="JY174"/>
      <c r="JZ174"/>
      <c r="KA174"/>
      <c r="KB174"/>
      <c r="KC174"/>
      <c r="KD174"/>
      <c r="KE174"/>
      <c r="KF174"/>
      <c r="KG174"/>
    </row>
    <row r="175" spans="1:293" x14ac:dyDescent="0.45">
      <c r="A175" s="180">
        <v>16.100000000000001</v>
      </c>
      <c r="B175" s="62"/>
      <c r="C175" s="22" t="s">
        <v>596</v>
      </c>
    </row>
    <row r="176" spans="1:293" ht="57" x14ac:dyDescent="0.45">
      <c r="A176" s="12" t="s">
        <v>597</v>
      </c>
      <c r="B176" s="76">
        <v>2.5</v>
      </c>
      <c r="C176" s="5" t="s">
        <v>598</v>
      </c>
    </row>
    <row r="177" spans="1:4" ht="28.5" x14ac:dyDescent="0.45">
      <c r="A177" s="12" t="s">
        <v>599</v>
      </c>
      <c r="B177" s="12" t="s">
        <v>155</v>
      </c>
      <c r="C177" s="37" t="s">
        <v>600</v>
      </c>
    </row>
    <row r="178" spans="1:4" ht="28.5" x14ac:dyDescent="0.45">
      <c r="A178" s="12" t="s">
        <v>601</v>
      </c>
      <c r="B178" s="12" t="s">
        <v>602</v>
      </c>
      <c r="C178" s="6" t="s">
        <v>603</v>
      </c>
    </row>
    <row r="179" spans="1:4" ht="45.75" customHeight="1" x14ac:dyDescent="0.45">
      <c r="A179" s="12" t="s">
        <v>604</v>
      </c>
      <c r="B179" s="12" t="s">
        <v>62</v>
      </c>
      <c r="C179" s="5" t="s">
        <v>605</v>
      </c>
    </row>
    <row r="180" spans="1:4" ht="42.75" x14ac:dyDescent="0.45">
      <c r="A180" s="12" t="s">
        <v>606</v>
      </c>
      <c r="B180" t="s">
        <v>62</v>
      </c>
      <c r="C180" s="71" t="s">
        <v>607</v>
      </c>
    </row>
    <row r="181" spans="1:4" ht="79.5" customHeight="1" x14ac:dyDescent="0.45">
      <c r="A181" s="12" t="s">
        <v>608</v>
      </c>
      <c r="B181" t="s">
        <v>62</v>
      </c>
      <c r="C181" s="71" t="s">
        <v>609</v>
      </c>
    </row>
    <row r="191" spans="1:4" x14ac:dyDescent="0.45">
      <c r="C191" s="91"/>
      <c r="D191" s="41"/>
    </row>
    <row r="193" spans="4:4" x14ac:dyDescent="0.45">
      <c r="D193" s="41"/>
    </row>
  </sheetData>
  <dataValidations count="1">
    <dataValidation type="list" allowBlank="1" showErrorMessage="1" sqref="D191 D193" xr:uid="{E6B11E94-69E5-4D9B-8629-692F341B99A0}">
      <formula1>"Velg alternativ:, Ja, Delvis, Nei"</formula1>
    </dataValidation>
  </dataValidation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5598F85011B33647B03FF6A36FE9CADB" ma:contentTypeVersion="17" ma:contentTypeDescription="Opprett et nytt dokument." ma:contentTypeScope="" ma:versionID="81fd699aaefaa5fc81329c0a7028c58a">
  <xsd:schema xmlns:xsd="http://www.w3.org/2001/XMLSchema" xmlns:xs="http://www.w3.org/2001/XMLSchema" xmlns:p="http://schemas.microsoft.com/office/2006/metadata/properties" xmlns:ns2="e6a7e9c3-a113-4faa-ae3d-c1713c62edcc" xmlns:ns3="35d1458f-2192-42d8-b087-e9694b915ce2" targetNamespace="http://schemas.microsoft.com/office/2006/metadata/properties" ma:root="true" ma:fieldsID="9113a372daabc8d198edf21daa47e799" ns2:_="" ns3:_="">
    <xsd:import namespace="e6a7e9c3-a113-4faa-ae3d-c1713c62edcc"/>
    <xsd:import namespace="35d1458f-2192-42d8-b087-e9694b915ce2"/>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3:SharedWithUsers" minOccurs="0"/>
                <xsd:element ref="ns3:SharedWithDetails" minOccurs="0"/>
                <xsd:element ref="ns2:MediaServiceAutoKeyPoints" minOccurs="0"/>
                <xsd:element ref="ns2:MediaServiceKeyPoints" minOccurs="0"/>
                <xsd:element ref="ns2:lcf76f155ced4ddcb4097134ff3c332f" minOccurs="0"/>
                <xsd:element ref="ns3:TaxCatchAll" minOccurs="0"/>
                <xsd:element ref="ns2:MediaServiceGenerationTime" minOccurs="0"/>
                <xsd:element ref="ns2:MediaServiceEventHashCode" minOccurs="0"/>
                <xsd:element ref="ns2:MediaServiceObjectDetectorVersions" minOccurs="0"/>
                <xsd:element ref="ns2:MediaServiceSearchPropertie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6a7e9c3-a113-4faa-ae3d-c1713c62edc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lcf76f155ced4ddcb4097134ff3c332f" ma:index="18" nillable="true" ma:taxonomy="true" ma:internalName="lcf76f155ced4ddcb4097134ff3c332f" ma:taxonomyFieldName="MediaServiceImageTags" ma:displayName="Bildemerkelapper" ma:readOnly="false" ma:fieldId="{5cf76f15-5ced-4ddc-b409-7134ff3c332f}" ma:taxonomyMulti="true" ma:sspId="a5af897e-8ee3-44e6-a379-8efb93aa5b2e" ma:termSetId="09814cd3-568e-fe90-9814-8d621ff8fb84" ma:anchorId="fba54fb3-c3e1-fe81-a776-ca4b69148c4d" ma:open="true" ma:isKeyword="false">
      <xsd:complexType>
        <xsd:sequence>
          <xsd:element ref="pc:Terms" minOccurs="0" maxOccurs="1"/>
        </xsd:sequence>
      </xsd:complex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LengthInSeconds" ma:index="24"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35d1458f-2192-42d8-b087-e9694b915ce2" elementFormDefault="qualified">
    <xsd:import namespace="http://schemas.microsoft.com/office/2006/documentManagement/types"/>
    <xsd:import namespace="http://schemas.microsoft.com/office/infopath/2007/PartnerControls"/>
    <xsd:element name="SharedWithUsers" ma:index="13" nillable="true" ma:displayName="Del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Delingsdetaljer" ma:internalName="SharedWithDetails" ma:readOnly="true">
      <xsd:simpleType>
        <xsd:restriction base="dms:Note">
          <xsd:maxLength value="255"/>
        </xsd:restriction>
      </xsd:simpleType>
    </xsd:element>
    <xsd:element name="TaxCatchAll" ma:index="19" nillable="true" ma:displayName="Taxonomy Catch All Column" ma:hidden="true" ma:list="{da494c5c-58f1-4cfa-9f6e-57a07c07940c}" ma:internalName="TaxCatchAll" ma:showField="CatchAllData" ma:web="35d1458f-2192-42d8-b087-e9694b915ce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holdstype"/>
        <xsd:element ref="dc:title" minOccurs="0" maxOccurs="1" ma:index="4" ma:displayName="Tit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e6a7e9c3-a113-4faa-ae3d-c1713c62edcc">
      <Terms xmlns="http://schemas.microsoft.com/office/infopath/2007/PartnerControls"/>
    </lcf76f155ced4ddcb4097134ff3c332f>
    <TaxCatchAll xmlns="35d1458f-2192-42d8-b087-e9694b915ce2" xsi:nil="true"/>
  </documentManagement>
</p:properties>
</file>

<file path=customXml/itemProps1.xml><?xml version="1.0" encoding="utf-8"?>
<ds:datastoreItem xmlns:ds="http://schemas.openxmlformats.org/officeDocument/2006/customXml" ds:itemID="{16B6D955-23CA-4760-A7CA-E06384B7B96F}"/>
</file>

<file path=customXml/itemProps2.xml><?xml version="1.0" encoding="utf-8"?>
<ds:datastoreItem xmlns:ds="http://schemas.openxmlformats.org/officeDocument/2006/customXml" ds:itemID="{D536E7DC-6639-45A4-87BD-A3BAD0F4311F}">
  <ds:schemaRefs>
    <ds:schemaRef ds:uri="http://schemas.microsoft.com/sharepoint/v3/contenttype/forms"/>
  </ds:schemaRefs>
</ds:datastoreItem>
</file>

<file path=customXml/itemProps3.xml><?xml version="1.0" encoding="utf-8"?>
<ds:datastoreItem xmlns:ds="http://schemas.openxmlformats.org/officeDocument/2006/customXml" ds:itemID="{AD24104A-29B7-4A72-933C-98B1544CF467}">
  <ds:schemaRefs>
    <ds:schemaRef ds:uri="http://schemas.microsoft.com/office/2006/documentManagement/types"/>
    <ds:schemaRef ds:uri="http://purl.org/dc/dcmitype/"/>
    <ds:schemaRef ds:uri="http://purl.org/dc/elements/1.1/"/>
    <ds:schemaRef ds:uri="http://schemas.microsoft.com/office/infopath/2007/PartnerControls"/>
    <ds:schemaRef ds:uri="http://purl.org/dc/terms/"/>
    <ds:schemaRef ds:uri="216e2f5a-4524-4123-b393-6e4535501f1d"/>
    <ds:schemaRef ds:uri="http://schemas.microsoft.com/office/2006/metadata/properties"/>
    <ds:schemaRef ds:uri="http://www.w3.org/XML/1998/namespace"/>
    <ds:schemaRef ds:uri="13022eb5-7c27-4748-b29b-ee6e1418cf1a"/>
    <ds:schemaRef ds:uri="http://schemas.openxmlformats.org/package/2006/metadata/core-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Regneark</vt:lpstr>
      </vt:variant>
      <vt:variant>
        <vt:i4>5</vt:i4>
      </vt:variant>
      <vt:variant>
        <vt:lpstr>Navngitte områder</vt:lpstr>
      </vt:variant>
      <vt:variant>
        <vt:i4>257</vt:i4>
      </vt:variant>
    </vt:vector>
  </HeadingPairs>
  <TitlesOfParts>
    <vt:vector size="262" baseType="lpstr">
      <vt:lpstr>Innledning</vt:lpstr>
      <vt:lpstr>For kommunedirektør</vt:lpstr>
      <vt:lpstr>For (it, sikkerhet) ansvarlig</vt:lpstr>
      <vt:lpstr>Restrisiko</vt:lpstr>
      <vt:lpstr>Tiltak</vt:lpstr>
      <vt:lpstr>AS_1</vt:lpstr>
      <vt:lpstr>AS_1_tekst</vt:lpstr>
      <vt:lpstr>AS_10</vt:lpstr>
      <vt:lpstr>AS_10_tekst</vt:lpstr>
      <vt:lpstr>AS_11</vt:lpstr>
      <vt:lpstr>AS_2_tekst</vt:lpstr>
      <vt:lpstr>AS_3</vt:lpstr>
      <vt:lpstr>AS_3_tekst</vt:lpstr>
      <vt:lpstr>AS_4</vt:lpstr>
      <vt:lpstr>AS_4_tekst</vt:lpstr>
      <vt:lpstr>AS_5</vt:lpstr>
      <vt:lpstr>AS_5_tekst</vt:lpstr>
      <vt:lpstr>AS_6</vt:lpstr>
      <vt:lpstr>AS_6_tekst</vt:lpstr>
      <vt:lpstr>AS_7</vt:lpstr>
      <vt:lpstr>AS_8</vt:lpstr>
      <vt:lpstr>AS_8_tekst</vt:lpstr>
      <vt:lpstr>AS_9</vt:lpstr>
      <vt:lpstr>AS_9_tekst</vt:lpstr>
      <vt:lpstr>PROSENT_UTFYLT</vt:lpstr>
      <vt:lpstr>R_1_3_1</vt:lpstr>
      <vt:lpstr>R_1_3_2</vt:lpstr>
      <vt:lpstr>R_1_3_3</vt:lpstr>
      <vt:lpstr>R_1_3_4</vt:lpstr>
      <vt:lpstr>R_10_1_1</vt:lpstr>
      <vt:lpstr>R_10_1_2</vt:lpstr>
      <vt:lpstr>R_10_1_3</vt:lpstr>
      <vt:lpstr>R_10_1_4</vt:lpstr>
      <vt:lpstr>R_10_2_1</vt:lpstr>
      <vt:lpstr>R_10_2_2</vt:lpstr>
      <vt:lpstr>R_10_2_3</vt:lpstr>
      <vt:lpstr>R_10_2_4</vt:lpstr>
      <vt:lpstr>R_10_2_5</vt:lpstr>
      <vt:lpstr>R_10_3_1</vt:lpstr>
      <vt:lpstr>R_10_3_2</vt:lpstr>
      <vt:lpstr>R_10_3_3</vt:lpstr>
      <vt:lpstr>R_10_3_4</vt:lpstr>
      <vt:lpstr>R_10_3_5</vt:lpstr>
      <vt:lpstr>R_10_3_6</vt:lpstr>
      <vt:lpstr>R_11_1_1</vt:lpstr>
      <vt:lpstr>R_11_1_2</vt:lpstr>
      <vt:lpstr>R_11_1_3</vt:lpstr>
      <vt:lpstr>R_11_2_1</vt:lpstr>
      <vt:lpstr>R_11_2_3</vt:lpstr>
      <vt:lpstr>R_11_2_4</vt:lpstr>
      <vt:lpstr>R_12_2_1</vt:lpstr>
      <vt:lpstr>R_13_1_1</vt:lpstr>
      <vt:lpstr>R_13_10_1</vt:lpstr>
      <vt:lpstr>R_13_10_2</vt:lpstr>
      <vt:lpstr>R_13_11_1</vt:lpstr>
      <vt:lpstr>R_13_11_10</vt:lpstr>
      <vt:lpstr>R_13_11_2</vt:lpstr>
      <vt:lpstr>R_13_11_3</vt:lpstr>
      <vt:lpstr>R_13_11_4</vt:lpstr>
      <vt:lpstr>R_13_11_5</vt:lpstr>
      <vt:lpstr>R_13_11_6</vt:lpstr>
      <vt:lpstr>R_13_11_7</vt:lpstr>
      <vt:lpstr>R_13_11_8</vt:lpstr>
      <vt:lpstr>R_13_11_9</vt:lpstr>
      <vt:lpstr>R_13_12_1</vt:lpstr>
      <vt:lpstr>R_13_12_2</vt:lpstr>
      <vt:lpstr>R_13_12_3</vt:lpstr>
      <vt:lpstr>R_13_2_1</vt:lpstr>
      <vt:lpstr>R_13_5_1</vt:lpstr>
      <vt:lpstr>R_13_5_2</vt:lpstr>
      <vt:lpstr>R_13_5_3</vt:lpstr>
      <vt:lpstr>R_13_5_4</vt:lpstr>
      <vt:lpstr>R_13_5_5</vt:lpstr>
      <vt:lpstr>R_13_6_1</vt:lpstr>
      <vt:lpstr>R_13_7_1</vt:lpstr>
      <vt:lpstr>R_13_7_2</vt:lpstr>
      <vt:lpstr>R_13_7_3</vt:lpstr>
      <vt:lpstr>R_13_7_4</vt:lpstr>
      <vt:lpstr>R_13_7_5</vt:lpstr>
      <vt:lpstr>R_13_8_1</vt:lpstr>
      <vt:lpstr>R_13_8_2</vt:lpstr>
      <vt:lpstr>R_13_8_3</vt:lpstr>
      <vt:lpstr>R_13_8_4</vt:lpstr>
      <vt:lpstr>R_13_8_5</vt:lpstr>
      <vt:lpstr>R_13_9_1</vt:lpstr>
      <vt:lpstr>R_13_9_2</vt:lpstr>
      <vt:lpstr>R_13_9_3</vt:lpstr>
      <vt:lpstr>R_16_1_1</vt:lpstr>
      <vt:lpstr>R_16_1_2</vt:lpstr>
      <vt:lpstr>R_16_1_3</vt:lpstr>
      <vt:lpstr>R_16_1_4</vt:lpstr>
      <vt:lpstr>R_16_1_5</vt:lpstr>
      <vt:lpstr>R_16_1_6</vt:lpstr>
      <vt:lpstr>R_2_1_1</vt:lpstr>
      <vt:lpstr>R_2_2_1</vt:lpstr>
      <vt:lpstr>R_2_2_2</vt:lpstr>
      <vt:lpstr>R_2_2_3</vt:lpstr>
      <vt:lpstr>R_2_2_4</vt:lpstr>
      <vt:lpstr>R_2_2_5</vt:lpstr>
      <vt:lpstr>R_2_2_6</vt:lpstr>
      <vt:lpstr>R_2_2_7</vt:lpstr>
      <vt:lpstr>R_2_2_8</vt:lpstr>
      <vt:lpstr>R_3_2_1</vt:lpstr>
      <vt:lpstr>R_4_1_1</vt:lpstr>
      <vt:lpstr>R_4_1_2</vt:lpstr>
      <vt:lpstr>R_4_1_3</vt:lpstr>
      <vt:lpstr>R_5_1_1</vt:lpstr>
      <vt:lpstr>R_7_1_1</vt:lpstr>
      <vt:lpstr>R_7_1_2</vt:lpstr>
      <vt:lpstr>R_7_1_3</vt:lpstr>
      <vt:lpstr>R_7_1_4</vt:lpstr>
      <vt:lpstr>R_7_1_5</vt:lpstr>
      <vt:lpstr>R_8_1_1</vt:lpstr>
      <vt:lpstr>R_8_1_2</vt:lpstr>
      <vt:lpstr>R_8_1_3</vt:lpstr>
      <vt:lpstr>R_8_1_4</vt:lpstr>
      <vt:lpstr>R_8_1_5</vt:lpstr>
      <vt:lpstr>R_8_1_6</vt:lpstr>
      <vt:lpstr>R_8_1_7</vt:lpstr>
      <vt:lpstr>R_8_1_8</vt:lpstr>
      <vt:lpstr>R_9_1_1</vt:lpstr>
      <vt:lpstr>R_9_2_1</vt:lpstr>
      <vt:lpstr>R_9_2_2</vt:lpstr>
      <vt:lpstr>R_9_2_3</vt:lpstr>
      <vt:lpstr>R_9_2_4</vt:lpstr>
      <vt:lpstr>R_9_2_5</vt:lpstr>
      <vt:lpstr>R_9_2_6</vt:lpstr>
      <vt:lpstr>R_9_2_7</vt:lpstr>
      <vt:lpstr>R_9_3_1</vt:lpstr>
      <vt:lpstr>RISK_APPETITT</vt:lpstr>
      <vt:lpstr>RT_2</vt:lpstr>
      <vt:lpstr>T_1</vt:lpstr>
      <vt:lpstr>T_1_3_1</vt:lpstr>
      <vt:lpstr>T_1_3_2</vt:lpstr>
      <vt:lpstr>T_1_3_3</vt:lpstr>
      <vt:lpstr>T_1_3_4</vt:lpstr>
      <vt:lpstr>T_10_1_1</vt:lpstr>
      <vt:lpstr>T_10_1_2</vt:lpstr>
      <vt:lpstr>T_10_1_3</vt:lpstr>
      <vt:lpstr>T_10_1_4</vt:lpstr>
      <vt:lpstr>T_10_2_2</vt:lpstr>
      <vt:lpstr>T_10_2_3</vt:lpstr>
      <vt:lpstr>T_10_2_4</vt:lpstr>
      <vt:lpstr>T_10_2_5</vt:lpstr>
      <vt:lpstr>T_10_3_1</vt:lpstr>
      <vt:lpstr>T_10_3_2</vt:lpstr>
      <vt:lpstr>T_10_3_3</vt:lpstr>
      <vt:lpstr>T_10_3_4</vt:lpstr>
      <vt:lpstr>T_10_3_5</vt:lpstr>
      <vt:lpstr>T_10_3_6</vt:lpstr>
      <vt:lpstr>T_10_3_7</vt:lpstr>
      <vt:lpstr>T_11_1_1</vt:lpstr>
      <vt:lpstr>T_11_1_2</vt:lpstr>
      <vt:lpstr>T_11_1_3</vt:lpstr>
      <vt:lpstr>T_11_2_1</vt:lpstr>
      <vt:lpstr>T_11_2_3</vt:lpstr>
      <vt:lpstr>T_11_2_4</vt:lpstr>
      <vt:lpstr>T_12_2_1</vt:lpstr>
      <vt:lpstr>T_13_1_1</vt:lpstr>
      <vt:lpstr>T_13_10_1</vt:lpstr>
      <vt:lpstr>T_13_10_2</vt:lpstr>
      <vt:lpstr>T_13_11_1</vt:lpstr>
      <vt:lpstr>T_13_11_10</vt:lpstr>
      <vt:lpstr>T_13_11_2</vt:lpstr>
      <vt:lpstr>T_13_11_3</vt:lpstr>
      <vt:lpstr>T_13_11_4</vt:lpstr>
      <vt:lpstr>T_13_11_5</vt:lpstr>
      <vt:lpstr>T_13_11_6</vt:lpstr>
      <vt:lpstr>T_13_11_7</vt:lpstr>
      <vt:lpstr>T_13_11_8</vt:lpstr>
      <vt:lpstr>T_13_11_9</vt:lpstr>
      <vt:lpstr>T_13_2_1</vt:lpstr>
      <vt:lpstr>T_13_5_1</vt:lpstr>
      <vt:lpstr>T_13_5_2</vt:lpstr>
      <vt:lpstr>T_13_5_3</vt:lpstr>
      <vt:lpstr>T_13_5_4</vt:lpstr>
      <vt:lpstr>T_13_5_5</vt:lpstr>
      <vt:lpstr>T_13_6_1</vt:lpstr>
      <vt:lpstr>T_13_7_0</vt:lpstr>
      <vt:lpstr>T_13_7_1</vt:lpstr>
      <vt:lpstr>T_13_7_2</vt:lpstr>
      <vt:lpstr>T_13_7_4</vt:lpstr>
      <vt:lpstr>T_13_7_5</vt:lpstr>
      <vt:lpstr>T_13_7_6</vt:lpstr>
      <vt:lpstr>T_13_8_1</vt:lpstr>
      <vt:lpstr>T_13_8_2</vt:lpstr>
      <vt:lpstr>T_13_8_3</vt:lpstr>
      <vt:lpstr>T_13_8_4</vt:lpstr>
      <vt:lpstr>T_13_8_5</vt:lpstr>
      <vt:lpstr>T_13_9_1</vt:lpstr>
      <vt:lpstr>T_13_9_2</vt:lpstr>
      <vt:lpstr>T_13_9_3</vt:lpstr>
      <vt:lpstr>T_16_1_1</vt:lpstr>
      <vt:lpstr>T_16_1_2</vt:lpstr>
      <vt:lpstr>T_16_1_3</vt:lpstr>
      <vt:lpstr>T_16_1_4</vt:lpstr>
      <vt:lpstr>T_16_1_5</vt:lpstr>
      <vt:lpstr>T_16_1_6</vt:lpstr>
      <vt:lpstr>T_2</vt:lpstr>
      <vt:lpstr>T_2_1_1</vt:lpstr>
      <vt:lpstr>T_2_2_2</vt:lpstr>
      <vt:lpstr>T_2_2_3</vt:lpstr>
      <vt:lpstr>T_2_2_4</vt:lpstr>
      <vt:lpstr>T_2_2_5</vt:lpstr>
      <vt:lpstr>T_2_2_6</vt:lpstr>
      <vt:lpstr>T_2_2_7</vt:lpstr>
      <vt:lpstr>T_2_2_8</vt:lpstr>
      <vt:lpstr>T_3</vt:lpstr>
      <vt:lpstr>T_3_2_1</vt:lpstr>
      <vt:lpstr>T_4</vt:lpstr>
      <vt:lpstr>T_4_1_1</vt:lpstr>
      <vt:lpstr>T_4_1_2</vt:lpstr>
      <vt:lpstr>T_4_1_3</vt:lpstr>
      <vt:lpstr>T_5</vt:lpstr>
      <vt:lpstr>T_5_1_1</vt:lpstr>
      <vt:lpstr>T_7_1_1</vt:lpstr>
      <vt:lpstr>T_7_1_2</vt:lpstr>
      <vt:lpstr>T_7_1_3</vt:lpstr>
      <vt:lpstr>T_7_1_4</vt:lpstr>
      <vt:lpstr>T_7_1_5</vt:lpstr>
      <vt:lpstr>T_8_1_1</vt:lpstr>
      <vt:lpstr>T_8_1_2</vt:lpstr>
      <vt:lpstr>T_8_1_3</vt:lpstr>
      <vt:lpstr>T_8_1_4</vt:lpstr>
      <vt:lpstr>T_8_1_5</vt:lpstr>
      <vt:lpstr>T_8_1_6</vt:lpstr>
      <vt:lpstr>T_8_1_7</vt:lpstr>
      <vt:lpstr>T_8_1_8</vt:lpstr>
      <vt:lpstr>T_9_1_1</vt:lpstr>
      <vt:lpstr>T_9_2_1</vt:lpstr>
      <vt:lpstr>T_9_2_2</vt:lpstr>
      <vt:lpstr>T_9_2_3</vt:lpstr>
      <vt:lpstr>T_9_2_4</vt:lpstr>
      <vt:lpstr>T_9_2_5</vt:lpstr>
      <vt:lpstr>T_9_2_6</vt:lpstr>
      <vt:lpstr>T_9_2_7</vt:lpstr>
      <vt:lpstr>T_9_3_1</vt:lpstr>
      <vt:lpstr>TEST1_t</vt:lpstr>
      <vt:lpstr>TILTAK_1_1</vt:lpstr>
      <vt:lpstr>TILTAK_1_2</vt:lpstr>
      <vt:lpstr>TILTAK_1_3</vt:lpstr>
      <vt:lpstr>TILTAK_2_1</vt:lpstr>
      <vt:lpstr>TILTAK_2_2</vt:lpstr>
      <vt:lpstr>TILTAK_2_3</vt:lpstr>
      <vt:lpstr>TILTAK_3_1</vt:lpstr>
      <vt:lpstr>TILTAK_3_2</vt:lpstr>
      <vt:lpstr>TILTAK_3_3</vt:lpstr>
      <vt:lpstr>TILTAK_3_4</vt:lpstr>
      <vt:lpstr>TILTAK_3_5</vt:lpstr>
      <vt:lpstr>TILTAK_3_6</vt:lpstr>
      <vt:lpstr>TILTAK_3_7</vt:lpstr>
      <vt:lpstr>TILTAK_3_8</vt:lpstr>
      <vt:lpstr>TILTAK_3_9</vt:lpstr>
      <vt:lpstr>TILTAK_4_1</vt:lpstr>
      <vt:lpstr>TILTAK_4_2</vt:lpstr>
      <vt:lpstr>TILTAK_4_2_B</vt:lpstr>
      <vt:lpstr>TILTAK_4_3</vt:lpstr>
      <vt:lpstr>TILTAK_4_4</vt:lpstr>
      <vt:lpstr>TILTAK_4_5</vt:lpstr>
      <vt:lpstr>TILTAK_4_6</vt:lpstr>
      <vt:lpstr>VALG_16_1_6</vt:lpstr>
      <vt:lpstr>VALG_9_2_1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erik</dc:creator>
  <cp:keywords/>
  <dc:description/>
  <cp:lastModifiedBy>Suhail Mushtaq</cp:lastModifiedBy>
  <cp:revision/>
  <dcterms:created xsi:type="dcterms:W3CDTF">2024-01-04T19:28:11Z</dcterms:created>
  <dcterms:modified xsi:type="dcterms:W3CDTF">2024-06-24T10:02:39Z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0x0101005598F85011B33647B03FF6A36FE9CADB</vt:lpwstr>
  </property>
  <property fmtid="{D5CDD505-2E9C-101B-9397-08002B2CF9AE}" pid="4" name="CloudStatistics_StoryID">
    <vt:lpwstr>35ac9b6c-ccdc-4137-bd8f-155650987acb</vt:lpwstr>
  </property>
</Properties>
</file>