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2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3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ksiskyen.sharepoint.com/sites/msteams_9bb418/Shared Documents/Gammel L/Kommuneøkonomi/Skatt oppdatering/2026/Nett2026/"/>
    </mc:Choice>
  </mc:AlternateContent>
  <xr:revisionPtr revIDLastSave="49" documentId="8_{B3E6F479-EE84-4800-94D1-D5C3DECA8527}" xr6:coauthVersionLast="47" xr6:coauthVersionMax="47" xr10:uidLastSave="{A5F62784-2B54-4B89-9FE4-CD77A5A52AED}"/>
  <bookViews>
    <workbookView minimized="1" xWindow="17595" yWindow="-18405" windowWidth="21600" windowHeight="12585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9" i="4" l="1"/>
  <c r="H49" i="4"/>
  <c r="I49" i="4"/>
  <c r="D49" i="4"/>
  <c r="E49" i="4"/>
  <c r="L29" i="4"/>
  <c r="H29" i="4"/>
  <c r="D29" i="4"/>
  <c r="M15" i="4"/>
  <c r="M16" i="4"/>
  <c r="R12" i="1"/>
  <c r="R21" i="1"/>
  <c r="R26" i="1"/>
  <c r="R35" i="1"/>
  <c r="R49" i="1"/>
  <c r="R54" i="1"/>
  <c r="R63" i="1"/>
  <c r="R68" i="1"/>
  <c r="R74" i="1"/>
  <c r="R82" i="1"/>
  <c r="R88" i="1"/>
  <c r="R116" i="1"/>
  <c r="R124" i="1"/>
  <c r="R133" i="1"/>
  <c r="R138" i="1"/>
  <c r="R144" i="1"/>
  <c r="R152" i="1"/>
  <c r="R166" i="1"/>
  <c r="R175" i="1"/>
  <c r="R180" i="1"/>
  <c r="R194" i="1"/>
  <c r="R208" i="1"/>
  <c r="R222" i="1"/>
  <c r="R231" i="1"/>
  <c r="R236" i="1"/>
  <c r="R245" i="1"/>
  <c r="R250" i="1"/>
  <c r="R259" i="1"/>
  <c r="R264" i="1"/>
  <c r="R278" i="1"/>
  <c r="R298" i="1"/>
  <c r="R312" i="1"/>
  <c r="R329" i="1"/>
  <c r="R334" i="1"/>
  <c r="R343" i="1"/>
  <c r="R348" i="1"/>
  <c r="R356" i="1"/>
  <c r="R357" i="1"/>
  <c r="Q365" i="1"/>
  <c r="R14" i="1"/>
  <c r="R17" i="1"/>
  <c r="R18" i="1"/>
  <c r="R28" i="1"/>
  <c r="R29" i="1"/>
  <c r="E34" i="1"/>
  <c r="S34" i="1"/>
  <c r="E43" i="1"/>
  <c r="S43" i="1"/>
  <c r="E45" i="1"/>
  <c r="E46" i="1"/>
  <c r="E48" i="1"/>
  <c r="S48" i="1"/>
  <c r="E49" i="1"/>
  <c r="R57" i="1"/>
  <c r="E59" i="1"/>
  <c r="E60" i="1"/>
  <c r="R62" i="1"/>
  <c r="E69" i="1"/>
  <c r="S69" i="1"/>
  <c r="R70" i="1"/>
  <c r="E71" i="1"/>
  <c r="S71" i="1"/>
  <c r="E73" i="1"/>
  <c r="S73" i="1"/>
  <c r="R85" i="1"/>
  <c r="R87" i="1"/>
  <c r="R98" i="1"/>
  <c r="E111" i="1"/>
  <c r="S111" i="1"/>
  <c r="E115" i="1"/>
  <c r="E118" i="1"/>
  <c r="E119" i="1"/>
  <c r="E125" i="1"/>
  <c r="S125" i="1"/>
  <c r="R126" i="1"/>
  <c r="R127" i="1"/>
  <c r="E130" i="1"/>
  <c r="E133" i="1"/>
  <c r="E139" i="1"/>
  <c r="S139" i="1"/>
  <c r="R140" i="1"/>
  <c r="E143" i="1"/>
  <c r="S143" i="1"/>
  <c r="R146" i="1"/>
  <c r="R153" i="1"/>
  <c r="R157" i="1"/>
  <c r="E161" i="1"/>
  <c r="E168" i="1"/>
  <c r="E169" i="1"/>
  <c r="R171" i="1"/>
  <c r="R174" i="1"/>
  <c r="E181" i="1"/>
  <c r="S181" i="1"/>
  <c r="E182" i="1"/>
  <c r="S182" i="1"/>
  <c r="R185" i="1"/>
  <c r="E186" i="1"/>
  <c r="E189" i="1"/>
  <c r="E195" i="1"/>
  <c r="S195" i="1"/>
  <c r="E199" i="1"/>
  <c r="E202" i="1"/>
  <c r="R209" i="1"/>
  <c r="E217" i="1"/>
  <c r="R223" i="1"/>
  <c r="E224" i="1"/>
  <c r="R225" i="1"/>
  <c r="E228" i="1"/>
  <c r="E231" i="1"/>
  <c r="R237" i="1"/>
  <c r="R241" i="1"/>
  <c r="E242" i="1"/>
  <c r="S242" i="1"/>
  <c r="E251" i="1"/>
  <c r="R252" i="1"/>
  <c r="E255" i="1"/>
  <c r="E256" i="1"/>
  <c r="R265" i="1"/>
  <c r="R266" i="1"/>
  <c r="R267" i="1"/>
  <c r="E269" i="1"/>
  <c r="E270" i="1"/>
  <c r="E273" i="1"/>
  <c r="E279" i="1"/>
  <c r="S279" i="1"/>
  <c r="R280" i="1"/>
  <c r="R286" i="1"/>
  <c r="E295" i="1"/>
  <c r="S295" i="1"/>
  <c r="R297" i="1"/>
  <c r="R308" i="1"/>
  <c r="E309" i="1"/>
  <c r="E311" i="1"/>
  <c r="E315" i="1"/>
  <c r="R323" i="1"/>
  <c r="E325" i="1"/>
  <c r="E328" i="1"/>
  <c r="E336" i="1"/>
  <c r="E340" i="1"/>
  <c r="E342" i="1"/>
  <c r="R350" i="1"/>
  <c r="R354" i="1"/>
  <c r="M48" i="4"/>
  <c r="I48" i="4"/>
  <c r="H48" i="4"/>
  <c r="E48" i="4"/>
  <c r="D48" i="4"/>
  <c r="L28" i="4"/>
  <c r="H28" i="4"/>
  <c r="D28" i="4"/>
  <c r="C23" i="3"/>
  <c r="N23" i="3"/>
  <c r="K23" i="3"/>
  <c r="M47" i="4"/>
  <c r="L47" i="4"/>
  <c r="I47" i="4"/>
  <c r="E47" i="4"/>
  <c r="D47" i="4"/>
  <c r="H47" i="4"/>
  <c r="L27" i="4"/>
  <c r="H27" i="4"/>
  <c r="D27" i="4"/>
  <c r="L37" i="4"/>
  <c r="H37" i="4"/>
  <c r="D37" i="4"/>
  <c r="L46" i="4"/>
  <c r="M46" i="4"/>
  <c r="H46" i="4"/>
  <c r="I46" i="4"/>
  <c r="D46" i="4"/>
  <c r="E46" i="4"/>
  <c r="L26" i="4"/>
  <c r="H26" i="4"/>
  <c r="D26" i="4"/>
  <c r="D36" i="4"/>
  <c r="H36" i="4"/>
  <c r="L36" i="4"/>
  <c r="M45" i="4"/>
  <c r="E45" i="4"/>
  <c r="D45" i="4"/>
  <c r="L25" i="4"/>
  <c r="D25" i="4"/>
  <c r="I45" i="4"/>
  <c r="H45" i="4"/>
  <c r="I44" i="4"/>
  <c r="H25" i="4"/>
  <c r="R188" i="1"/>
  <c r="R314" i="1"/>
  <c r="R319" i="1"/>
  <c r="R324" i="1"/>
  <c r="R327" i="1"/>
  <c r="R352" i="1"/>
  <c r="R355" i="1"/>
  <c r="R361" i="1"/>
  <c r="R23" i="1"/>
  <c r="R37" i="1"/>
  <c r="R56" i="1"/>
  <c r="R71" i="1"/>
  <c r="R84" i="1"/>
  <c r="R107" i="1"/>
  <c r="R113" i="1"/>
  <c r="R163" i="1"/>
  <c r="R169" i="1"/>
  <c r="R183" i="1"/>
  <c r="R191" i="1"/>
  <c r="R196" i="1"/>
  <c r="R210" i="1"/>
  <c r="R219" i="1"/>
  <c r="R224" i="1"/>
  <c r="R247" i="1"/>
  <c r="R263" i="1"/>
  <c r="R275" i="1"/>
  <c r="R277" i="1"/>
  <c r="R281" i="1"/>
  <c r="R289" i="1"/>
  <c r="R291" i="1"/>
  <c r="R294" i="1"/>
  <c r="R295" i="1"/>
  <c r="R296" i="1"/>
  <c r="R299" i="1"/>
  <c r="R303" i="1"/>
  <c r="R306" i="1"/>
  <c r="R317" i="1"/>
  <c r="R331" i="1"/>
  <c r="R333" i="1"/>
  <c r="R338" i="1"/>
  <c r="R351" i="1"/>
  <c r="E248" i="1"/>
  <c r="S248" i="1"/>
  <c r="E271" i="1"/>
  <c r="E276" i="1"/>
  <c r="S276" i="1"/>
  <c r="E280" i="1"/>
  <c r="S280" i="1"/>
  <c r="E285" i="1"/>
  <c r="E286" i="1"/>
  <c r="R304" i="1"/>
  <c r="E318" i="1"/>
  <c r="S318" i="1"/>
  <c r="E331" i="1"/>
  <c r="S331" i="1"/>
  <c r="E332" i="1"/>
  <c r="R346" i="1"/>
  <c r="E349" i="1"/>
  <c r="S349" i="1"/>
  <c r="E360" i="1"/>
  <c r="S360" i="1"/>
  <c r="E361" i="1"/>
  <c r="S361" i="1"/>
  <c r="E16" i="1"/>
  <c r="R30" i="1"/>
  <c r="E44" i="1"/>
  <c r="R58" i="1"/>
  <c r="R72" i="1"/>
  <c r="E86" i="1"/>
  <c r="S86" i="1"/>
  <c r="R100" i="1"/>
  <c r="R114" i="1"/>
  <c r="R125" i="1"/>
  <c r="R139" i="1"/>
  <c r="E142" i="1"/>
  <c r="E153" i="1"/>
  <c r="R170" i="1"/>
  <c r="E184" i="1"/>
  <c r="R195" i="1"/>
  <c r="R212" i="1"/>
  <c r="R213" i="1"/>
  <c r="E226" i="1"/>
  <c r="E237" i="1"/>
  <c r="S237" i="1"/>
  <c r="R240" i="1"/>
  <c r="E254" i="1"/>
  <c r="S254" i="1"/>
  <c r="E265" i="1"/>
  <c r="S265" i="1"/>
  <c r="R268" i="1"/>
  <c r="R282" i="1"/>
  <c r="E293" i="1"/>
  <c r="S293" i="1"/>
  <c r="E310" i="1"/>
  <c r="E343" i="1"/>
  <c r="E350" i="1"/>
  <c r="S350" i="1"/>
  <c r="E352" i="1"/>
  <c r="E129" i="1"/>
  <c r="E196" i="1"/>
  <c r="S196" i="1"/>
  <c r="E204" i="1"/>
  <c r="S204" i="1"/>
  <c r="E220" i="1"/>
  <c r="S220" i="1"/>
  <c r="E236" i="1"/>
  <c r="S236" i="1"/>
  <c r="R238" i="1"/>
  <c r="E246" i="1"/>
  <c r="S246" i="1"/>
  <c r="E252" i="1"/>
  <c r="S252" i="1"/>
  <c r="R262" i="1"/>
  <c r="E264" i="1"/>
  <c r="S264" i="1"/>
  <c r="E274" i="1"/>
  <c r="S274" i="1"/>
  <c r="R276" i="1"/>
  <c r="R288" i="1"/>
  <c r="E294" i="1"/>
  <c r="S294" i="1"/>
  <c r="E302" i="1"/>
  <c r="S302" i="1"/>
  <c r="E306" i="1"/>
  <c r="S306" i="1"/>
  <c r="E316" i="1"/>
  <c r="S316" i="1"/>
  <c r="E320" i="1"/>
  <c r="S320" i="1"/>
  <c r="E330" i="1"/>
  <c r="S330" i="1"/>
  <c r="E334" i="1"/>
  <c r="S334" i="1"/>
  <c r="E347" i="1"/>
  <c r="R349" i="1"/>
  <c r="R358" i="1"/>
  <c r="E359" i="1"/>
  <c r="S359" i="1"/>
  <c r="R362" i="1"/>
  <c r="E288" i="1"/>
  <c r="S288" i="1"/>
  <c r="R302" i="1"/>
  <c r="R345" i="1"/>
  <c r="R344" i="1"/>
  <c r="H15" i="4"/>
  <c r="D15" i="4"/>
  <c r="T365" i="1"/>
  <c r="E8" i="1"/>
  <c r="S8" i="1"/>
  <c r="Y8" i="1"/>
  <c r="E9" i="1"/>
  <c r="S9" i="1"/>
  <c r="Y9" i="1"/>
  <c r="E10" i="1"/>
  <c r="S10" i="1"/>
  <c r="Y10" i="1"/>
  <c r="E11" i="1"/>
  <c r="S11" i="1"/>
  <c r="Y11" i="1"/>
  <c r="E12" i="1"/>
  <c r="Y12" i="1"/>
  <c r="Y13" i="1"/>
  <c r="E14" i="1"/>
  <c r="Y14" i="1"/>
  <c r="E15" i="1"/>
  <c r="S15" i="1"/>
  <c r="Y15" i="1"/>
  <c r="Y16" i="1"/>
  <c r="Y17" i="1"/>
  <c r="Y18" i="1"/>
  <c r="Y19" i="1"/>
  <c r="Y20" i="1"/>
  <c r="Y21" i="1"/>
  <c r="E22" i="1"/>
  <c r="S22" i="1"/>
  <c r="Y22" i="1"/>
  <c r="E23" i="1"/>
  <c r="S23" i="1"/>
  <c r="Y23" i="1"/>
  <c r="E24" i="1"/>
  <c r="Y24" i="1"/>
  <c r="E25" i="1"/>
  <c r="S25" i="1"/>
  <c r="Y25" i="1"/>
  <c r="E26" i="1"/>
  <c r="S26" i="1"/>
  <c r="Y26" i="1"/>
  <c r="Y27" i="1"/>
  <c r="E28" i="1"/>
  <c r="S28" i="1"/>
  <c r="Y28" i="1"/>
  <c r="E29" i="1"/>
  <c r="S29" i="1"/>
  <c r="Y29" i="1"/>
  <c r="E30" i="1"/>
  <c r="Y30" i="1"/>
  <c r="Y31" i="1"/>
  <c r="Y32" i="1"/>
  <c r="Y33" i="1"/>
  <c r="Y34" i="1"/>
  <c r="Y35" i="1"/>
  <c r="E36" i="1"/>
  <c r="Y36" i="1"/>
  <c r="E37" i="1"/>
  <c r="S37" i="1"/>
  <c r="Y37" i="1"/>
  <c r="E38" i="1"/>
  <c r="S38" i="1"/>
  <c r="Y38" i="1"/>
  <c r="E39" i="1"/>
  <c r="S39" i="1"/>
  <c r="Y39" i="1"/>
  <c r="E40" i="1"/>
  <c r="S40" i="1"/>
  <c r="Y40" i="1"/>
  <c r="Y41" i="1"/>
  <c r="E42" i="1"/>
  <c r="S42" i="1"/>
  <c r="Y42" i="1"/>
  <c r="Y43" i="1"/>
  <c r="Y44" i="1"/>
  <c r="Y45" i="1"/>
  <c r="Y46" i="1"/>
  <c r="Y47" i="1"/>
  <c r="Y48" i="1"/>
  <c r="Y49" i="1"/>
  <c r="E50" i="1"/>
  <c r="S50" i="1"/>
  <c r="Y50" i="1"/>
  <c r="E51" i="1"/>
  <c r="Y51" i="1"/>
  <c r="E52" i="1"/>
  <c r="S52" i="1"/>
  <c r="Y52" i="1"/>
  <c r="E53" i="1"/>
  <c r="Y53" i="1"/>
  <c r="E54" i="1"/>
  <c r="Y54" i="1"/>
  <c r="Y55" i="1"/>
  <c r="E56" i="1"/>
  <c r="S56" i="1"/>
  <c r="Y56" i="1"/>
  <c r="E57" i="1"/>
  <c r="S57" i="1"/>
  <c r="Y57" i="1"/>
  <c r="Y58" i="1"/>
  <c r="Y59" i="1"/>
  <c r="Y60" i="1"/>
  <c r="Y61" i="1"/>
  <c r="Y62" i="1"/>
  <c r="Y63" i="1"/>
  <c r="E64" i="1"/>
  <c r="S64" i="1"/>
  <c r="Y64" i="1"/>
  <c r="E65" i="1"/>
  <c r="Y65" i="1"/>
  <c r="E66" i="1"/>
  <c r="Y66" i="1"/>
  <c r="E67" i="1"/>
  <c r="Y67" i="1"/>
  <c r="E68" i="1"/>
  <c r="S68" i="1"/>
  <c r="Y68" i="1"/>
  <c r="Y69" i="1"/>
  <c r="E70" i="1"/>
  <c r="S70" i="1"/>
  <c r="Y70" i="1"/>
  <c r="Y71" i="1"/>
  <c r="E72" i="1"/>
  <c r="S72" i="1"/>
  <c r="Y72" i="1"/>
  <c r="Y73" i="1"/>
  <c r="Y74" i="1"/>
  <c r="Y75" i="1"/>
  <c r="Y76" i="1"/>
  <c r="Y77" i="1"/>
  <c r="E78" i="1"/>
  <c r="S78" i="1"/>
  <c r="Y78" i="1"/>
  <c r="E79" i="1"/>
  <c r="Y79" i="1"/>
  <c r="E80" i="1"/>
  <c r="S80" i="1"/>
  <c r="Y80" i="1"/>
  <c r="E81" i="1"/>
  <c r="Y81" i="1"/>
  <c r="E82" i="1"/>
  <c r="S82" i="1"/>
  <c r="Y82" i="1"/>
  <c r="Y83" i="1"/>
  <c r="E84" i="1"/>
  <c r="S84" i="1"/>
  <c r="Y84" i="1"/>
  <c r="E85" i="1"/>
  <c r="S85" i="1"/>
  <c r="Y85" i="1"/>
  <c r="Y86" i="1"/>
  <c r="Y87" i="1"/>
  <c r="Y88" i="1"/>
  <c r="Y89" i="1"/>
  <c r="Y90" i="1"/>
  <c r="Y91" i="1"/>
  <c r="E92" i="1"/>
  <c r="S92" i="1"/>
  <c r="Y92" i="1"/>
  <c r="E93" i="1"/>
  <c r="S93" i="1"/>
  <c r="Y93" i="1"/>
  <c r="E94" i="1"/>
  <c r="S94" i="1"/>
  <c r="Y94" i="1"/>
  <c r="E95" i="1"/>
  <c r="S95" i="1"/>
  <c r="Y95" i="1"/>
  <c r="E96" i="1"/>
  <c r="S96" i="1"/>
  <c r="Y96" i="1"/>
  <c r="E97" i="1"/>
  <c r="S97" i="1"/>
  <c r="Y97" i="1"/>
  <c r="E98" i="1"/>
  <c r="S98" i="1"/>
  <c r="Y98" i="1"/>
  <c r="Y99" i="1"/>
  <c r="Y100" i="1"/>
  <c r="Y101" i="1"/>
  <c r="Y102" i="1"/>
  <c r="Y103" i="1"/>
  <c r="Y104" i="1"/>
  <c r="Y105" i="1"/>
  <c r="E106" i="1"/>
  <c r="Y106" i="1"/>
  <c r="E107" i="1"/>
  <c r="S107" i="1"/>
  <c r="Y107" i="1"/>
  <c r="E108" i="1"/>
  <c r="S108" i="1"/>
  <c r="Y108" i="1"/>
  <c r="E109" i="1"/>
  <c r="Y109" i="1"/>
  <c r="E110" i="1"/>
  <c r="S110" i="1"/>
  <c r="Y110" i="1"/>
  <c r="Y111" i="1"/>
  <c r="E112" i="1"/>
  <c r="S112" i="1"/>
  <c r="Y112" i="1"/>
  <c r="E113" i="1"/>
  <c r="S113" i="1"/>
  <c r="Y113" i="1"/>
  <c r="E114" i="1"/>
  <c r="S114" i="1"/>
  <c r="Y114" i="1"/>
  <c r="Y115" i="1"/>
  <c r="Y116" i="1"/>
  <c r="Y117" i="1"/>
  <c r="Y118" i="1"/>
  <c r="Y119" i="1"/>
  <c r="E120" i="1"/>
  <c r="S120" i="1"/>
  <c r="Y120" i="1"/>
  <c r="E121" i="1"/>
  <c r="S121" i="1"/>
  <c r="Y121" i="1"/>
  <c r="E122" i="1"/>
  <c r="S122" i="1"/>
  <c r="Y122" i="1"/>
  <c r="E123" i="1"/>
  <c r="S123" i="1"/>
  <c r="Y123" i="1"/>
  <c r="E124" i="1"/>
  <c r="S124" i="1"/>
  <c r="Y124" i="1"/>
  <c r="Y125" i="1"/>
  <c r="E126" i="1"/>
  <c r="S126" i="1"/>
  <c r="Y126" i="1"/>
  <c r="E127" i="1"/>
  <c r="S127" i="1"/>
  <c r="Y127" i="1"/>
  <c r="E128" i="1"/>
  <c r="Y128" i="1"/>
  <c r="Y129" i="1"/>
  <c r="Y130" i="1"/>
  <c r="Y131" i="1"/>
  <c r="Y132" i="1"/>
  <c r="Y133" i="1"/>
  <c r="E134" i="1"/>
  <c r="S134" i="1"/>
  <c r="Y134" i="1"/>
  <c r="E135" i="1"/>
  <c r="S135" i="1"/>
  <c r="Y135" i="1"/>
  <c r="E136" i="1"/>
  <c r="Y136" i="1"/>
  <c r="E137" i="1"/>
  <c r="S137" i="1"/>
  <c r="Y137" i="1"/>
  <c r="E138" i="1"/>
  <c r="S138" i="1"/>
  <c r="Y138" i="1"/>
  <c r="Y139" i="1"/>
  <c r="E140" i="1"/>
  <c r="S140" i="1"/>
  <c r="Y140" i="1"/>
  <c r="E141" i="1"/>
  <c r="S141" i="1"/>
  <c r="Y141" i="1"/>
  <c r="Y142" i="1"/>
  <c r="Y143" i="1"/>
  <c r="Y144" i="1"/>
  <c r="Y145" i="1"/>
  <c r="Y146" i="1"/>
  <c r="Y147" i="1"/>
  <c r="E148" i="1"/>
  <c r="S148" i="1"/>
  <c r="Y148" i="1"/>
  <c r="E149" i="1"/>
  <c r="S149" i="1"/>
  <c r="Y149" i="1"/>
  <c r="E150" i="1"/>
  <c r="S150" i="1"/>
  <c r="Y150" i="1"/>
  <c r="E151" i="1"/>
  <c r="S151" i="1"/>
  <c r="Y151" i="1"/>
  <c r="E152" i="1"/>
  <c r="Y152" i="1"/>
  <c r="Y153" i="1"/>
  <c r="Y154" i="1"/>
  <c r="Y155" i="1"/>
  <c r="E156" i="1"/>
  <c r="Y156" i="1"/>
  <c r="Y157" i="1"/>
  <c r="Y158" i="1"/>
  <c r="Y159" i="1"/>
  <c r="Y160" i="1"/>
  <c r="Y161" i="1"/>
  <c r="E162" i="1"/>
  <c r="S162" i="1"/>
  <c r="Y162" i="1"/>
  <c r="E163" i="1"/>
  <c r="S163" i="1"/>
  <c r="Y163" i="1"/>
  <c r="E164" i="1"/>
  <c r="S164" i="1"/>
  <c r="Y164" i="1"/>
  <c r="E165" i="1"/>
  <c r="S165" i="1"/>
  <c r="Y165" i="1"/>
  <c r="E166" i="1"/>
  <c r="S166" i="1"/>
  <c r="Y166" i="1"/>
  <c r="Y167" i="1"/>
  <c r="Y168" i="1"/>
  <c r="Y169" i="1"/>
  <c r="E170" i="1"/>
  <c r="S170" i="1"/>
  <c r="Y170" i="1"/>
  <c r="Y171" i="1"/>
  <c r="Y172" i="1"/>
  <c r="Y173" i="1"/>
  <c r="Y174" i="1"/>
  <c r="Y175" i="1"/>
  <c r="E176" i="1"/>
  <c r="S176" i="1"/>
  <c r="Y176" i="1"/>
  <c r="E177" i="1"/>
  <c r="S177" i="1"/>
  <c r="Y177" i="1"/>
  <c r="E178" i="1"/>
  <c r="S178" i="1"/>
  <c r="Y178" i="1"/>
  <c r="E179" i="1"/>
  <c r="S179" i="1"/>
  <c r="Y179" i="1"/>
  <c r="E180" i="1"/>
  <c r="S180" i="1"/>
  <c r="Y180" i="1"/>
  <c r="Y181" i="1"/>
  <c r="Y182" i="1"/>
  <c r="E183" i="1"/>
  <c r="S183" i="1"/>
  <c r="Y183" i="1"/>
  <c r="Y184" i="1"/>
  <c r="Y185" i="1"/>
  <c r="Y186" i="1"/>
  <c r="Y187" i="1"/>
  <c r="Y188" i="1"/>
  <c r="Y189" i="1"/>
  <c r="E190" i="1"/>
  <c r="S190" i="1"/>
  <c r="Y190" i="1"/>
  <c r="E191" i="1"/>
  <c r="S191" i="1"/>
  <c r="Y191" i="1"/>
  <c r="E192" i="1"/>
  <c r="Y192" i="1"/>
  <c r="E193" i="1"/>
  <c r="S193" i="1"/>
  <c r="Y193" i="1"/>
  <c r="E194" i="1"/>
  <c r="S194" i="1"/>
  <c r="Y194" i="1"/>
  <c r="Y195" i="1"/>
  <c r="Y196" i="1"/>
  <c r="Y197" i="1"/>
  <c r="E198" i="1"/>
  <c r="Y198" i="1"/>
  <c r="Y199" i="1"/>
  <c r="Y200" i="1"/>
  <c r="Y201" i="1"/>
  <c r="Y202" i="1"/>
  <c r="Y203" i="1"/>
  <c r="Y204" i="1"/>
  <c r="E205" i="1"/>
  <c r="S205" i="1"/>
  <c r="Y205" i="1"/>
  <c r="E206" i="1"/>
  <c r="S206" i="1"/>
  <c r="Y206" i="1"/>
  <c r="E207" i="1"/>
  <c r="S207" i="1"/>
  <c r="Y207" i="1"/>
  <c r="E208" i="1"/>
  <c r="S208" i="1"/>
  <c r="Y208" i="1"/>
  <c r="E209" i="1"/>
  <c r="Y209" i="1"/>
  <c r="E210" i="1"/>
  <c r="Y210" i="1"/>
  <c r="Y211" i="1"/>
  <c r="E212" i="1"/>
  <c r="S212" i="1"/>
  <c r="Y212" i="1"/>
  <c r="Y213" i="1"/>
  <c r="Y214" i="1"/>
  <c r="Y215" i="1"/>
  <c r="Y216" i="1"/>
  <c r="Y217" i="1"/>
  <c r="E218" i="1"/>
  <c r="S218" i="1"/>
  <c r="Y218" i="1"/>
  <c r="E219" i="1"/>
  <c r="S219" i="1"/>
  <c r="Y219" i="1"/>
  <c r="Y220" i="1"/>
  <c r="E221" i="1"/>
  <c r="S221" i="1"/>
  <c r="Y221" i="1"/>
  <c r="E222" i="1"/>
  <c r="S222" i="1"/>
  <c r="Y222" i="1"/>
  <c r="E223" i="1"/>
  <c r="S223" i="1"/>
  <c r="Y223" i="1"/>
  <c r="Y224" i="1"/>
  <c r="E225" i="1"/>
  <c r="S225" i="1"/>
  <c r="Y225" i="1"/>
  <c r="Y226" i="1"/>
  <c r="Y227" i="1"/>
  <c r="Y228" i="1"/>
  <c r="Y229" i="1"/>
  <c r="Y230" i="1"/>
  <c r="Y231" i="1"/>
  <c r="E232" i="1"/>
  <c r="S232" i="1"/>
  <c r="Y232" i="1"/>
  <c r="E233" i="1"/>
  <c r="S233" i="1"/>
  <c r="Y233" i="1"/>
  <c r="E234" i="1"/>
  <c r="S234" i="1"/>
  <c r="Y234" i="1"/>
  <c r="E235" i="1"/>
  <c r="S235" i="1"/>
  <c r="Y235" i="1"/>
  <c r="Y236" i="1"/>
  <c r="Y237" i="1"/>
  <c r="E238" i="1"/>
  <c r="S238" i="1"/>
  <c r="Y238" i="1"/>
  <c r="Y239" i="1"/>
  <c r="E240" i="1"/>
  <c r="S240" i="1"/>
  <c r="Y240" i="1"/>
  <c r="Y241" i="1"/>
  <c r="Y242" i="1"/>
  <c r="Y243" i="1"/>
  <c r="Y244" i="1"/>
  <c r="Y245" i="1"/>
  <c r="Y246" i="1"/>
  <c r="E247" i="1"/>
  <c r="S247" i="1"/>
  <c r="Y247" i="1"/>
  <c r="Y248" i="1"/>
  <c r="E249" i="1"/>
  <c r="S249" i="1"/>
  <c r="Y249" i="1"/>
  <c r="E250" i="1"/>
  <c r="S250" i="1"/>
  <c r="Y250" i="1"/>
  <c r="Y251" i="1"/>
  <c r="Y252" i="1"/>
  <c r="Y253" i="1"/>
  <c r="Y254" i="1"/>
  <c r="Y255" i="1"/>
  <c r="Y256" i="1"/>
  <c r="Y257" i="1"/>
  <c r="Y258" i="1"/>
  <c r="Y259" i="1"/>
  <c r="E260" i="1"/>
  <c r="S260" i="1"/>
  <c r="Y260" i="1"/>
  <c r="E261" i="1"/>
  <c r="S261" i="1"/>
  <c r="Y261" i="1"/>
  <c r="E262" i="1"/>
  <c r="S262" i="1"/>
  <c r="Y262" i="1"/>
  <c r="E263" i="1"/>
  <c r="S263" i="1"/>
  <c r="Y263" i="1"/>
  <c r="Y264" i="1"/>
  <c r="Y265" i="1"/>
  <c r="E266" i="1"/>
  <c r="S266" i="1"/>
  <c r="Y266" i="1"/>
  <c r="E267" i="1"/>
  <c r="S267" i="1"/>
  <c r="Y267" i="1"/>
  <c r="E268" i="1"/>
  <c r="S268" i="1"/>
  <c r="Y268" i="1"/>
  <c r="Y269" i="1"/>
  <c r="Y270" i="1"/>
  <c r="Y271" i="1"/>
  <c r="Y272" i="1"/>
  <c r="Y273" i="1"/>
  <c r="Y274" i="1"/>
  <c r="E275" i="1"/>
  <c r="S275" i="1"/>
  <c r="Y275" i="1"/>
  <c r="Y276" i="1"/>
  <c r="E277" i="1"/>
  <c r="S277" i="1"/>
  <c r="Y277" i="1"/>
  <c r="E278" i="1"/>
  <c r="S278" i="1"/>
  <c r="Y278" i="1"/>
  <c r="Y279" i="1"/>
  <c r="Y280" i="1"/>
  <c r="E281" i="1"/>
  <c r="S281" i="1"/>
  <c r="Y281" i="1"/>
  <c r="Y282" i="1"/>
  <c r="Y283" i="1"/>
  <c r="Y284" i="1"/>
  <c r="Y285" i="1"/>
  <c r="Y286" i="1"/>
  <c r="Y287" i="1"/>
  <c r="Y288" i="1"/>
  <c r="E289" i="1"/>
  <c r="S289" i="1"/>
  <c r="Y289" i="1"/>
  <c r="E290" i="1"/>
  <c r="S290" i="1"/>
  <c r="Y290" i="1"/>
  <c r="E291" i="1"/>
  <c r="S291" i="1"/>
  <c r="Y291" i="1"/>
  <c r="E292" i="1"/>
  <c r="S292" i="1"/>
  <c r="Y292" i="1"/>
  <c r="Y293" i="1"/>
  <c r="Y294" i="1"/>
  <c r="Y295" i="1"/>
  <c r="E296" i="1"/>
  <c r="Y296" i="1"/>
  <c r="Y297" i="1"/>
  <c r="Y298" i="1"/>
  <c r="Y299" i="1"/>
  <c r="Y300" i="1"/>
  <c r="Y301" i="1"/>
  <c r="Y302" i="1"/>
  <c r="E303" i="1"/>
  <c r="S303" i="1"/>
  <c r="Y303" i="1"/>
  <c r="Y304" i="1"/>
  <c r="E305" i="1"/>
  <c r="Y305" i="1"/>
  <c r="Y306" i="1"/>
  <c r="Y307" i="1"/>
  <c r="E308" i="1"/>
  <c r="S308" i="1"/>
  <c r="Y308" i="1"/>
  <c r="Y309" i="1"/>
  <c r="Y310" i="1"/>
  <c r="Y311" i="1"/>
  <c r="Y312" i="1"/>
  <c r="Y313" i="1"/>
  <c r="Y314" i="1"/>
  <c r="Y315" i="1"/>
  <c r="Y316" i="1"/>
  <c r="E317" i="1"/>
  <c r="S317" i="1"/>
  <c r="Y317" i="1"/>
  <c r="Y318" i="1"/>
  <c r="E319" i="1"/>
  <c r="S319" i="1"/>
  <c r="Y319" i="1"/>
  <c r="Y320" i="1"/>
  <c r="Y321" i="1"/>
  <c r="Y322" i="1"/>
  <c r="E323" i="1"/>
  <c r="S323" i="1"/>
  <c r="Y323" i="1"/>
  <c r="Y324" i="1"/>
  <c r="Y325" i="1"/>
  <c r="Y326" i="1"/>
  <c r="Y327" i="1"/>
  <c r="Y328" i="1"/>
  <c r="Y329" i="1"/>
  <c r="Y330" i="1"/>
  <c r="Y331" i="1"/>
  <c r="Y332" i="1"/>
  <c r="E333" i="1"/>
  <c r="S333" i="1"/>
  <c r="Y333" i="1"/>
  <c r="Y334" i="1"/>
  <c r="Y335" i="1"/>
  <c r="Y336" i="1"/>
  <c r="Y337" i="1"/>
  <c r="E338" i="1"/>
  <c r="S338" i="1"/>
  <c r="Y338" i="1"/>
  <c r="Y339" i="1"/>
  <c r="Y340" i="1"/>
  <c r="Y341" i="1"/>
  <c r="Y342" i="1"/>
  <c r="Y343" i="1"/>
  <c r="E344" i="1"/>
  <c r="S344" i="1"/>
  <c r="Y344" i="1"/>
  <c r="E345" i="1"/>
  <c r="S345" i="1"/>
  <c r="Y345" i="1"/>
  <c r="Y346" i="1"/>
  <c r="Y347" i="1"/>
  <c r="E348" i="1"/>
  <c r="S348" i="1"/>
  <c r="Y348" i="1"/>
  <c r="Y349" i="1"/>
  <c r="Y350" i="1"/>
  <c r="E351" i="1"/>
  <c r="S351" i="1"/>
  <c r="Y351" i="1"/>
  <c r="Y352" i="1"/>
  <c r="Y353" i="1"/>
  <c r="Y354" i="1"/>
  <c r="Y355" i="1"/>
  <c r="Y356" i="1"/>
  <c r="Y357" i="1"/>
  <c r="E358" i="1"/>
  <c r="S358" i="1"/>
  <c r="Y358" i="1"/>
  <c r="Y359" i="1"/>
  <c r="Y360" i="1"/>
  <c r="Y361" i="1"/>
  <c r="Y362" i="1"/>
  <c r="Y363" i="1"/>
  <c r="E7" i="1"/>
  <c r="S7" i="1"/>
  <c r="D24" i="4"/>
  <c r="C24" i="4"/>
  <c r="C35" i="4"/>
  <c r="F55" i="4"/>
  <c r="F54" i="4"/>
  <c r="F53" i="4"/>
  <c r="F52" i="4"/>
  <c r="F51" i="4"/>
  <c r="F50" i="4"/>
  <c r="F49" i="4"/>
  <c r="F48" i="4"/>
  <c r="F47" i="4"/>
  <c r="F46" i="4"/>
  <c r="F45" i="4"/>
  <c r="F44" i="4"/>
  <c r="B55" i="4"/>
  <c r="B54" i="4"/>
  <c r="B53" i="4"/>
  <c r="B52" i="4"/>
  <c r="B51" i="4"/>
  <c r="B50" i="4"/>
  <c r="B49" i="4"/>
  <c r="B48" i="4"/>
  <c r="B47" i="4"/>
  <c r="B46" i="4"/>
  <c r="B45" i="4"/>
  <c r="B44" i="4"/>
  <c r="C44" i="4"/>
  <c r="H2" i="4"/>
  <c r="L2" i="4"/>
  <c r="G2" i="4"/>
  <c r="K2" i="4"/>
  <c r="F2" i="4"/>
  <c r="J2" i="4"/>
  <c r="N11" i="3"/>
  <c r="N12" i="3"/>
  <c r="N13" i="3"/>
  <c r="N14" i="3"/>
  <c r="N15" i="3"/>
  <c r="N16" i="3"/>
  <c r="N17" i="3"/>
  <c r="N18" i="3"/>
  <c r="N19" i="3"/>
  <c r="N20" i="3"/>
  <c r="N21" i="3"/>
  <c r="D11" i="3"/>
  <c r="O11" i="3"/>
  <c r="D12" i="3"/>
  <c r="O12" i="3"/>
  <c r="D13" i="3"/>
  <c r="D23" i="3"/>
  <c r="E13" i="3"/>
  <c r="O13" i="3"/>
  <c r="D14" i="3"/>
  <c r="O14" i="3"/>
  <c r="D15" i="3"/>
  <c r="O15" i="3"/>
  <c r="D16" i="3"/>
  <c r="O16" i="3"/>
  <c r="D17" i="3"/>
  <c r="O17" i="3"/>
  <c r="D18" i="3"/>
  <c r="O18" i="3"/>
  <c r="D19" i="3"/>
  <c r="O19" i="3"/>
  <c r="D20" i="3"/>
  <c r="E20" i="3"/>
  <c r="O20" i="3"/>
  <c r="D21" i="3"/>
  <c r="O21" i="3"/>
  <c r="L15" i="4"/>
  <c r="K3" i="3"/>
  <c r="H24" i="4"/>
  <c r="I43" i="4"/>
  <c r="H44" i="4"/>
  <c r="H56" i="4"/>
  <c r="H51" i="4"/>
  <c r="H52" i="4"/>
  <c r="H53" i="4"/>
  <c r="H54" i="4"/>
  <c r="H55" i="4"/>
  <c r="D44" i="4"/>
  <c r="D51" i="4"/>
  <c r="D52" i="4"/>
  <c r="D53" i="4"/>
  <c r="L53" i="4"/>
  <c r="D54" i="4"/>
  <c r="L54" i="4"/>
  <c r="D55" i="4"/>
  <c r="L55" i="4"/>
  <c r="L16" i="4"/>
  <c r="L17" i="4"/>
  <c r="L18" i="4"/>
  <c r="D23" i="4"/>
  <c r="D43" i="4"/>
  <c r="I16" i="4"/>
  <c r="I17" i="4"/>
  <c r="I18" i="4"/>
  <c r="I15" i="4"/>
  <c r="I14" i="4"/>
  <c r="E16" i="4"/>
  <c r="E17" i="4"/>
  <c r="E18" i="4"/>
  <c r="E15" i="4"/>
  <c r="E14" i="4"/>
  <c r="A38" i="4"/>
  <c r="A37" i="4"/>
  <c r="H23" i="4"/>
  <c r="H43" i="4"/>
  <c r="L3" i="4"/>
  <c r="L4" i="4"/>
  <c r="L5" i="4"/>
  <c r="L6" i="4"/>
  <c r="L7" i="4"/>
  <c r="L8" i="4"/>
  <c r="L9" i="4"/>
  <c r="L10" i="4"/>
  <c r="L11" i="4"/>
  <c r="L12" i="4"/>
  <c r="L13" i="4"/>
  <c r="L14" i="4"/>
  <c r="G55" i="4"/>
  <c r="C55" i="4"/>
  <c r="G54" i="4"/>
  <c r="C54" i="4"/>
  <c r="C34" i="4"/>
  <c r="L48" i="4"/>
  <c r="L23" i="4"/>
  <c r="L43" i="4"/>
  <c r="L52" i="4"/>
  <c r="L50" i="4"/>
  <c r="L51" i="4"/>
  <c r="E44" i="4"/>
  <c r="L45" i="4"/>
  <c r="L44" i="4"/>
  <c r="K55" i="4"/>
  <c r="R15" i="1"/>
  <c r="R39" i="1"/>
  <c r="R347" i="1"/>
  <c r="R316" i="1"/>
  <c r="R309" i="1"/>
  <c r="R305" i="1"/>
  <c r="R292" i="1"/>
  <c r="R261" i="1"/>
  <c r="R260" i="1"/>
  <c r="R254" i="1"/>
  <c r="R251" i="1"/>
  <c r="R249" i="1"/>
  <c r="R248" i="1"/>
  <c r="R235" i="1"/>
  <c r="R234" i="1"/>
  <c r="R233" i="1"/>
  <c r="R232" i="1"/>
  <c r="R226" i="1"/>
  <c r="R221" i="1"/>
  <c r="R220" i="1"/>
  <c r="R218" i="1"/>
  <c r="R206" i="1"/>
  <c r="R205" i="1"/>
  <c r="R204" i="1"/>
  <c r="R198" i="1"/>
  <c r="R193" i="1"/>
  <c r="R192" i="1"/>
  <c r="R190" i="1"/>
  <c r="R182" i="1"/>
  <c r="R181" i="1"/>
  <c r="R179" i="1"/>
  <c r="R178" i="1"/>
  <c r="R177" i="1"/>
  <c r="R176" i="1"/>
  <c r="R168" i="1"/>
  <c r="R165" i="1"/>
  <c r="R164" i="1"/>
  <c r="R162" i="1"/>
  <c r="R156" i="1"/>
  <c r="R150" i="1"/>
  <c r="R149" i="1"/>
  <c r="R148" i="1"/>
  <c r="R141" i="1"/>
  <c r="R137" i="1"/>
  <c r="R136" i="1"/>
  <c r="R134" i="1"/>
  <c r="R128" i="1"/>
  <c r="R123" i="1"/>
  <c r="R122" i="1"/>
  <c r="R121" i="1"/>
  <c r="R120" i="1"/>
  <c r="R112" i="1"/>
  <c r="R110" i="1"/>
  <c r="R109" i="1"/>
  <c r="R108" i="1"/>
  <c r="R106" i="1"/>
  <c r="R97" i="1"/>
  <c r="R96" i="1"/>
  <c r="R94" i="1"/>
  <c r="R93" i="1"/>
  <c r="R92" i="1"/>
  <c r="R86" i="1"/>
  <c r="R81" i="1"/>
  <c r="R80" i="1"/>
  <c r="R78" i="1"/>
  <c r="R69" i="1"/>
  <c r="R67" i="1"/>
  <c r="R66" i="1"/>
  <c r="R65" i="1"/>
  <c r="R64" i="1"/>
  <c r="R53" i="1"/>
  <c r="R52" i="1"/>
  <c r="R51" i="1"/>
  <c r="R50" i="1"/>
  <c r="R44" i="1"/>
  <c r="R43" i="1"/>
  <c r="R42" i="1"/>
  <c r="R40" i="1"/>
  <c r="R38" i="1"/>
  <c r="R36" i="1"/>
  <c r="R25" i="1"/>
  <c r="R24" i="1"/>
  <c r="R22" i="1"/>
  <c r="R13" i="1"/>
  <c r="S12" i="1"/>
  <c r="R11" i="1"/>
  <c r="R10" i="1"/>
  <c r="R9" i="1"/>
  <c r="R8" i="1"/>
  <c r="U2" i="1"/>
  <c r="V2" i="1"/>
  <c r="N2" i="1"/>
  <c r="Q2" i="1"/>
  <c r="M2" i="1"/>
  <c r="B25" i="3"/>
  <c r="G53" i="4"/>
  <c r="C53" i="4"/>
  <c r="C33" i="4"/>
  <c r="G52" i="4"/>
  <c r="C52" i="4"/>
  <c r="C32" i="4"/>
  <c r="R95" i="1"/>
  <c r="R279" i="1"/>
  <c r="R79" i="1"/>
  <c r="R135" i="1"/>
  <c r="R290" i="1"/>
  <c r="R207" i="1"/>
  <c r="R151" i="1"/>
  <c r="K52" i="4"/>
  <c r="C51" i="4"/>
  <c r="C31" i="4"/>
  <c r="G50" i="4"/>
  <c r="C50" i="4"/>
  <c r="C30" i="4"/>
  <c r="D7" i="3"/>
  <c r="E7" i="3"/>
  <c r="O7" i="3"/>
  <c r="N9" i="3"/>
  <c r="G49" i="4"/>
  <c r="C49" i="4"/>
  <c r="C29" i="4"/>
  <c r="G48" i="4"/>
  <c r="C48" i="4"/>
  <c r="C28" i="4"/>
  <c r="C27" i="4"/>
  <c r="G47" i="4"/>
  <c r="C47" i="4"/>
  <c r="G46" i="4"/>
  <c r="C25" i="4"/>
  <c r="D8" i="3"/>
  <c r="O8" i="3"/>
  <c r="F2" i="3"/>
  <c r="G45" i="4"/>
  <c r="C45" i="4"/>
  <c r="D9" i="3"/>
  <c r="O9" i="3"/>
  <c r="C23" i="4"/>
  <c r="C43" i="4"/>
  <c r="K53" i="4"/>
  <c r="G51" i="4"/>
  <c r="K6" i="4"/>
  <c r="J6" i="4"/>
  <c r="J5" i="4"/>
  <c r="A39" i="4"/>
  <c r="A36" i="4"/>
  <c r="J23" i="4"/>
  <c r="J43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G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23" i="3"/>
  <c r="D10" i="3"/>
  <c r="O10" i="3"/>
  <c r="Q2" i="3"/>
  <c r="N2" i="3"/>
  <c r="H2" i="3"/>
  <c r="N8" i="3"/>
  <c r="N10" i="3"/>
  <c r="L24" i="4"/>
  <c r="K34" i="4"/>
  <c r="K35" i="4"/>
  <c r="J54" i="4"/>
  <c r="C46" i="4"/>
  <c r="K46" i="4"/>
  <c r="J55" i="4"/>
  <c r="K5" i="4"/>
  <c r="K26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50" i="4"/>
  <c r="K49" i="4"/>
  <c r="K54" i="4"/>
  <c r="K51" i="4"/>
  <c r="B56" i="4"/>
  <c r="K30" i="4"/>
  <c r="J46" i="4"/>
  <c r="K44" i="4"/>
  <c r="M44" i="4"/>
  <c r="K31" i="4"/>
  <c r="G56" i="4"/>
  <c r="E18" i="3"/>
  <c r="N7" i="3"/>
  <c r="C56" i="4"/>
  <c r="K56" i="4"/>
  <c r="J56" i="4"/>
  <c r="R7" i="1"/>
  <c r="F14" i="3"/>
  <c r="G14" i="3"/>
  <c r="H14" i="3"/>
  <c r="I14" i="3"/>
  <c r="F7" i="3"/>
  <c r="G7" i="3"/>
  <c r="F10" i="3"/>
  <c r="G10" i="3"/>
  <c r="H10" i="3"/>
  <c r="I10" i="3"/>
  <c r="E17" i="3"/>
  <c r="F17" i="3"/>
  <c r="G17" i="3"/>
  <c r="H17" i="3"/>
  <c r="I17" i="3"/>
  <c r="E21" i="3"/>
  <c r="F11" i="3"/>
  <c r="G11" i="3"/>
  <c r="H11" i="3"/>
  <c r="I11" i="3"/>
  <c r="E16" i="3"/>
  <c r="E8" i="3"/>
  <c r="E19" i="3"/>
  <c r="E12" i="3"/>
  <c r="R111" i="1"/>
  <c r="R184" i="1"/>
  <c r="E324" i="1"/>
  <c r="S324" i="1"/>
  <c r="E213" i="1"/>
  <c r="S213" i="1"/>
  <c r="E21" i="1"/>
  <c r="R142" i="1"/>
  <c r="R310" i="1"/>
  <c r="E282" i="1"/>
  <c r="S282" i="1"/>
  <c r="E100" i="1"/>
  <c r="R16" i="1"/>
  <c r="E58" i="1"/>
  <c r="R129" i="1"/>
  <c r="R359" i="1"/>
  <c r="R318" i="1"/>
  <c r="R274" i="1"/>
  <c r="R246" i="1"/>
  <c r="R293" i="1"/>
  <c r="R332" i="1"/>
  <c r="R336" i="1"/>
  <c r="E185" i="1"/>
  <c r="S185" i="1"/>
  <c r="R360" i="1"/>
  <c r="R320" i="1"/>
  <c r="R330" i="1"/>
  <c r="E346" i="1"/>
  <c r="S346" i="1"/>
  <c r="E304" i="1"/>
  <c r="S304" i="1"/>
  <c r="R271" i="1"/>
  <c r="R189" i="1"/>
  <c r="E62" i="1"/>
  <c r="R173" i="1"/>
  <c r="E173" i="1"/>
  <c r="R89" i="1"/>
  <c r="E89" i="1"/>
  <c r="S89" i="1"/>
  <c r="R75" i="1"/>
  <c r="E75" i="1"/>
  <c r="S75" i="1"/>
  <c r="E61" i="1"/>
  <c r="S61" i="1"/>
  <c r="R61" i="1"/>
  <c r="R47" i="1"/>
  <c r="E47" i="1"/>
  <c r="S47" i="1"/>
  <c r="R33" i="1"/>
  <c r="E33" i="1"/>
  <c r="S33" i="1"/>
  <c r="E19" i="1"/>
  <c r="S19" i="1"/>
  <c r="R19" i="1"/>
  <c r="R48" i="1"/>
  <c r="E159" i="1"/>
  <c r="R159" i="1"/>
  <c r="E356" i="1"/>
  <c r="E313" i="1"/>
  <c r="S313" i="1"/>
  <c r="R313" i="1"/>
  <c r="R187" i="1"/>
  <c r="E187" i="1"/>
  <c r="S187" i="1"/>
  <c r="E357" i="1"/>
  <c r="R342" i="1"/>
  <c r="R341" i="1"/>
  <c r="E341" i="1"/>
  <c r="R215" i="1"/>
  <c r="E215" i="1"/>
  <c r="R285" i="1"/>
  <c r="E355" i="1"/>
  <c r="R91" i="1"/>
  <c r="E91" i="1"/>
  <c r="R118" i="1"/>
  <c r="R229" i="1"/>
  <c r="E229" i="1"/>
  <c r="E131" i="1"/>
  <c r="R131" i="1"/>
  <c r="R34" i="1"/>
  <c r="E243" i="1"/>
  <c r="R243" i="1"/>
  <c r="E103" i="1"/>
  <c r="R103" i="1"/>
  <c r="E146" i="1"/>
  <c r="E20" i="1"/>
  <c r="R20" i="1"/>
  <c r="E257" i="1"/>
  <c r="S257" i="1"/>
  <c r="R257" i="1"/>
  <c r="R117" i="1"/>
  <c r="E117" i="1"/>
  <c r="R202" i="1"/>
  <c r="R328" i="1"/>
  <c r="E244" i="1"/>
  <c r="R244" i="1"/>
  <c r="R132" i="1"/>
  <c r="E132" i="1"/>
  <c r="E201" i="1"/>
  <c r="R201" i="1"/>
  <c r="E145" i="1"/>
  <c r="S145" i="1"/>
  <c r="R145" i="1"/>
  <c r="E35" i="1"/>
  <c r="S35" i="1"/>
  <c r="E299" i="1"/>
  <c r="E314" i="1"/>
  <c r="E174" i="1"/>
  <c r="E327" i="1"/>
  <c r="E188" i="1"/>
  <c r="S136" i="1"/>
  <c r="S54" i="1"/>
  <c r="E362" i="1"/>
  <c r="S362" i="1"/>
  <c r="S20" i="1"/>
  <c r="Y7" i="1"/>
  <c r="X365" i="1"/>
  <c r="Y365" i="1"/>
  <c r="S356" i="1"/>
  <c r="S355" i="1"/>
  <c r="S159" i="1"/>
  <c r="S173" i="1"/>
  <c r="S286" i="1"/>
  <c r="S146" i="1"/>
  <c r="S285" i="1"/>
  <c r="S132" i="1"/>
  <c r="S215" i="1"/>
  <c r="S62" i="1"/>
  <c r="S226" i="1"/>
  <c r="S342" i="1"/>
  <c r="S103" i="1"/>
  <c r="S44" i="1"/>
  <c r="S340" i="1"/>
  <c r="S273" i="1"/>
  <c r="S60" i="1"/>
  <c r="S133" i="1"/>
  <c r="S198" i="1"/>
  <c r="S271" i="1"/>
  <c r="S336" i="1"/>
  <c r="S270" i="1"/>
  <c r="S59" i="1"/>
  <c r="S188" i="1"/>
  <c r="S244" i="1"/>
  <c r="S243" i="1"/>
  <c r="S58" i="1"/>
  <c r="S352" i="1"/>
  <c r="S16" i="1"/>
  <c r="S269" i="1"/>
  <c r="S224" i="1"/>
  <c r="S169" i="1"/>
  <c r="S119" i="1"/>
  <c r="S327" i="1"/>
  <c r="S296" i="1"/>
  <c r="S184" i="1"/>
  <c r="S325" i="1"/>
  <c r="S168" i="1"/>
  <c r="S118" i="1"/>
  <c r="S174" i="1"/>
  <c r="S357" i="1"/>
  <c r="S100" i="1"/>
  <c r="S161" i="1"/>
  <c r="S115" i="1"/>
  <c r="S131" i="1"/>
  <c r="S310" i="1"/>
  <c r="S46" i="1"/>
  <c r="S299" i="1"/>
  <c r="S117" i="1"/>
  <c r="S229" i="1"/>
  <c r="S156" i="1"/>
  <c r="S142" i="1"/>
  <c r="S311" i="1"/>
  <c r="S256" i="1"/>
  <c r="S202" i="1"/>
  <c r="S45" i="1"/>
  <c r="U365" i="1"/>
  <c r="S315" i="1"/>
  <c r="S189" i="1"/>
  <c r="S49" i="1"/>
  <c r="S186" i="1"/>
  <c r="S199" i="1"/>
  <c r="S130" i="1"/>
  <c r="S255" i="1"/>
  <c r="S30" i="1"/>
  <c r="E301" i="1"/>
  <c r="S301" i="1"/>
  <c r="R301" i="1"/>
  <c r="E203" i="1"/>
  <c r="R203" i="1"/>
  <c r="E147" i="1"/>
  <c r="R147" i="1"/>
  <c r="S314" i="1"/>
  <c r="E329" i="1"/>
  <c r="R255" i="1"/>
  <c r="R115" i="1"/>
  <c r="S66" i="1"/>
  <c r="E17" i="1"/>
  <c r="S17" i="1"/>
  <c r="S328" i="1"/>
  <c r="E300" i="1"/>
  <c r="R300" i="1"/>
  <c r="R272" i="1"/>
  <c r="E272" i="1"/>
  <c r="S272" i="1"/>
  <c r="R258" i="1"/>
  <c r="E258" i="1"/>
  <c r="S258" i="1"/>
  <c r="E230" i="1"/>
  <c r="S230" i="1"/>
  <c r="R230" i="1"/>
  <c r="R216" i="1"/>
  <c r="E216" i="1"/>
  <c r="S216" i="1"/>
  <c r="E160" i="1"/>
  <c r="R160" i="1"/>
  <c r="E104" i="1"/>
  <c r="S104" i="1"/>
  <c r="R104" i="1"/>
  <c r="E90" i="1"/>
  <c r="R90" i="1"/>
  <c r="R76" i="1"/>
  <c r="E76" i="1"/>
  <c r="S76" i="1"/>
  <c r="S201" i="1"/>
  <c r="E287" i="1"/>
  <c r="S287" i="1"/>
  <c r="R287" i="1"/>
  <c r="R105" i="1"/>
  <c r="E105" i="1"/>
  <c r="S105" i="1"/>
  <c r="E77" i="1"/>
  <c r="S77" i="1"/>
  <c r="R77" i="1"/>
  <c r="S341" i="1"/>
  <c r="R199" i="1"/>
  <c r="S21" i="1"/>
  <c r="S128" i="1"/>
  <c r="E227" i="1"/>
  <c r="S227" i="1"/>
  <c r="R227" i="1"/>
  <c r="E175" i="1"/>
  <c r="S175" i="1"/>
  <c r="E259" i="1"/>
  <c r="S152" i="1"/>
  <c r="S81" i="1"/>
  <c r="R311" i="1"/>
  <c r="E241" i="1"/>
  <c r="S241" i="1"/>
  <c r="E297" i="1"/>
  <c r="S297" i="1"/>
  <c r="S91" i="1"/>
  <c r="S65" i="1"/>
  <c r="S343" i="1"/>
  <c r="R326" i="1"/>
  <c r="E326" i="1"/>
  <c r="R31" i="1"/>
  <c r="E31" i="1"/>
  <c r="S31" i="1"/>
  <c r="E245" i="1"/>
  <c r="S245" i="1"/>
  <c r="R161" i="1"/>
  <c r="R45" i="1"/>
  <c r="E337" i="1"/>
  <c r="S337" i="1"/>
  <c r="R337" i="1"/>
  <c r="S309" i="1"/>
  <c r="R253" i="1"/>
  <c r="E253" i="1"/>
  <c r="S253" i="1"/>
  <c r="R239" i="1"/>
  <c r="E239" i="1"/>
  <c r="S239" i="1"/>
  <c r="E211" i="1"/>
  <c r="R211" i="1"/>
  <c r="R197" i="1"/>
  <c r="E197" i="1"/>
  <c r="R155" i="1"/>
  <c r="E155" i="1"/>
  <c r="E99" i="1"/>
  <c r="S99" i="1"/>
  <c r="R99" i="1"/>
  <c r="R102" i="1"/>
  <c r="E102" i="1"/>
  <c r="S102" i="1"/>
  <c r="R101" i="1"/>
  <c r="E101" i="1"/>
  <c r="S101" i="1"/>
  <c r="R46" i="1"/>
  <c r="R273" i="1"/>
  <c r="E74" i="1"/>
  <c r="E87" i="1"/>
  <c r="S36" i="1"/>
  <c r="R73" i="1"/>
  <c r="R130" i="1"/>
  <c r="R315" i="1"/>
  <c r="R322" i="1"/>
  <c r="E322" i="1"/>
  <c r="E154" i="1"/>
  <c r="S154" i="1"/>
  <c r="R154" i="1"/>
  <c r="R284" i="1"/>
  <c r="E284" i="1"/>
  <c r="S284" i="1"/>
  <c r="R200" i="1"/>
  <c r="E200" i="1"/>
  <c r="S200" i="1"/>
  <c r="E158" i="1"/>
  <c r="S158" i="1"/>
  <c r="R158" i="1"/>
  <c r="R353" i="1"/>
  <c r="E353" i="1"/>
  <c r="S353" i="1"/>
  <c r="S217" i="1"/>
  <c r="R60" i="1"/>
  <c r="E63" i="1"/>
  <c r="E88" i="1"/>
  <c r="S88" i="1"/>
  <c r="S53" i="1"/>
  <c r="R269" i="1"/>
  <c r="S332" i="1"/>
  <c r="E18" i="1"/>
  <c r="S18" i="1"/>
  <c r="E363" i="1"/>
  <c r="R363" i="1"/>
  <c r="R335" i="1"/>
  <c r="E335" i="1"/>
  <c r="R321" i="1"/>
  <c r="E321" i="1"/>
  <c r="S321" i="1"/>
  <c r="R307" i="1"/>
  <c r="E307" i="1"/>
  <c r="S307" i="1"/>
  <c r="S251" i="1"/>
  <c r="E167" i="1"/>
  <c r="S167" i="1"/>
  <c r="R167" i="1"/>
  <c r="R83" i="1"/>
  <c r="E83" i="1"/>
  <c r="E55" i="1"/>
  <c r="R55" i="1"/>
  <c r="R41" i="1"/>
  <c r="E41" i="1"/>
  <c r="R27" i="1"/>
  <c r="E27" i="1"/>
  <c r="E13" i="1"/>
  <c r="S13" i="1"/>
  <c r="D365" i="1"/>
  <c r="E365" i="1"/>
  <c r="I21" i="1"/>
  <c r="J21" i="1"/>
  <c r="S231" i="1"/>
  <c r="E298" i="1"/>
  <c r="S298" i="1"/>
  <c r="R242" i="1"/>
  <c r="E116" i="1"/>
  <c r="S116" i="1"/>
  <c r="S210" i="1"/>
  <c r="S79" i="1"/>
  <c r="R59" i="1"/>
  <c r="R256" i="1"/>
  <c r="E144" i="1"/>
  <c r="R270" i="1"/>
  <c r="E354" i="1"/>
  <c r="R228" i="1"/>
  <c r="E312" i="1"/>
  <c r="R217" i="1"/>
  <c r="E214" i="1"/>
  <c r="S214" i="1"/>
  <c r="R214" i="1"/>
  <c r="E172" i="1"/>
  <c r="S172" i="1"/>
  <c r="R172" i="1"/>
  <c r="S106" i="1"/>
  <c r="E339" i="1"/>
  <c r="S339" i="1"/>
  <c r="R339" i="1"/>
  <c r="R283" i="1"/>
  <c r="E283" i="1"/>
  <c r="S14" i="1"/>
  <c r="R186" i="1"/>
  <c r="R340" i="1"/>
  <c r="E157" i="1"/>
  <c r="S157" i="1"/>
  <c r="R325" i="1"/>
  <c r="S305" i="1"/>
  <c r="S209" i="1"/>
  <c r="S192" i="1"/>
  <c r="S153" i="1"/>
  <c r="S129" i="1"/>
  <c r="S109" i="1"/>
  <c r="S51" i="1"/>
  <c r="E171" i="1"/>
  <c r="S228" i="1"/>
  <c r="R32" i="1"/>
  <c r="E32" i="1"/>
  <c r="S32" i="1"/>
  <c r="S347" i="1"/>
  <c r="R119" i="1"/>
  <c r="S67" i="1"/>
  <c r="S24" i="1"/>
  <c r="R143" i="1"/>
  <c r="L49" i="4"/>
  <c r="D56" i="4"/>
  <c r="L56" i="4"/>
  <c r="F9" i="3"/>
  <c r="G9" i="3"/>
  <c r="H9" i="3"/>
  <c r="I9" i="3"/>
  <c r="E11" i="3"/>
  <c r="F18" i="3"/>
  <c r="G18" i="3"/>
  <c r="H18" i="3"/>
  <c r="I18" i="3"/>
  <c r="E15" i="3"/>
  <c r="F8" i="3"/>
  <c r="G8" i="3"/>
  <c r="H8" i="3"/>
  <c r="I8" i="3"/>
  <c r="H7" i="3"/>
  <c r="E10" i="3"/>
  <c r="F12" i="3"/>
  <c r="G12" i="3"/>
  <c r="H12" i="3"/>
  <c r="I12" i="3"/>
  <c r="E9" i="3"/>
  <c r="O23" i="3"/>
  <c r="F20" i="3"/>
  <c r="G20" i="3"/>
  <c r="H20" i="3"/>
  <c r="I20" i="3"/>
  <c r="F13" i="3"/>
  <c r="G13" i="3"/>
  <c r="H13" i="3"/>
  <c r="I13" i="3"/>
  <c r="F16" i="3"/>
  <c r="G16" i="3"/>
  <c r="H16" i="3"/>
  <c r="I16" i="3"/>
  <c r="E23" i="3"/>
  <c r="F15" i="3"/>
  <c r="G15" i="3"/>
  <c r="H15" i="3"/>
  <c r="I15" i="3"/>
  <c r="F19" i="3"/>
  <c r="G19" i="3"/>
  <c r="H19" i="3"/>
  <c r="I19" i="3"/>
  <c r="E14" i="3"/>
  <c r="F21" i="3"/>
  <c r="G21" i="3"/>
  <c r="H21" i="3"/>
  <c r="I21" i="3"/>
  <c r="I61" i="1"/>
  <c r="J61" i="1"/>
  <c r="G82" i="1"/>
  <c r="H82" i="1"/>
  <c r="I305" i="1"/>
  <c r="J305" i="1"/>
  <c r="I240" i="1"/>
  <c r="F84" i="1"/>
  <c r="F185" i="1"/>
  <c r="F63" i="1"/>
  <c r="F201" i="1"/>
  <c r="F322" i="1"/>
  <c r="I263" i="1"/>
  <c r="J263" i="1"/>
  <c r="F103" i="1"/>
  <c r="F92" i="1"/>
  <c r="G34" i="1"/>
  <c r="H34" i="1"/>
  <c r="F143" i="1"/>
  <c r="G189" i="1"/>
  <c r="H189" i="1"/>
  <c r="F326" i="1"/>
  <c r="I78" i="1"/>
  <c r="G92" i="1"/>
  <c r="H92" i="1"/>
  <c r="F178" i="1"/>
  <c r="F291" i="1"/>
  <c r="I89" i="1"/>
  <c r="J89" i="1"/>
  <c r="F226" i="1"/>
  <c r="F70" i="1"/>
  <c r="G127" i="1"/>
  <c r="H127" i="1"/>
  <c r="F43" i="1"/>
  <c r="I194" i="1"/>
  <c r="J194" i="1"/>
  <c r="G163" i="1"/>
  <c r="H163" i="1"/>
  <c r="F193" i="1"/>
  <c r="I346" i="1"/>
  <c r="J346" i="1"/>
  <c r="I151" i="1"/>
  <c r="I176" i="1"/>
  <c r="I286" i="1"/>
  <c r="J286" i="1"/>
  <c r="F126" i="1"/>
  <c r="G223" i="1"/>
  <c r="H223" i="1"/>
  <c r="F97" i="1"/>
  <c r="I296" i="1"/>
  <c r="J296" i="1"/>
  <c r="G240" i="1"/>
  <c r="H240" i="1"/>
  <c r="F269" i="1"/>
  <c r="F55" i="1"/>
  <c r="G194" i="1"/>
  <c r="H194" i="1"/>
  <c r="I261" i="1"/>
  <c r="F180" i="1"/>
  <c r="F110" i="1"/>
  <c r="I318" i="1"/>
  <c r="J318" i="1"/>
  <c r="I80" i="1"/>
  <c r="F242" i="1"/>
  <c r="F52" i="1"/>
  <c r="G141" i="1"/>
  <c r="H141" i="1"/>
  <c r="F28" i="1"/>
  <c r="F265" i="1"/>
  <c r="F24" i="1"/>
  <c r="G361" i="1"/>
  <c r="H361" i="1"/>
  <c r="F298" i="1"/>
  <c r="F315" i="1"/>
  <c r="G231" i="1"/>
  <c r="H231" i="1"/>
  <c r="F223" i="1"/>
  <c r="I109" i="1"/>
  <c r="F294" i="1"/>
  <c r="G351" i="1"/>
  <c r="H351" i="1"/>
  <c r="G238" i="1"/>
  <c r="H238" i="1"/>
  <c r="I205" i="1"/>
  <c r="J205" i="1"/>
  <c r="F316" i="1"/>
  <c r="I235" i="1"/>
  <c r="J235" i="1"/>
  <c r="G85" i="1"/>
  <c r="H85" i="1"/>
  <c r="I185" i="1"/>
  <c r="J185" i="1"/>
  <c r="F257" i="1"/>
  <c r="F212" i="1"/>
  <c r="F310" i="1"/>
  <c r="G200" i="1"/>
  <c r="H200" i="1"/>
  <c r="F139" i="1"/>
  <c r="G52" i="1"/>
  <c r="H52" i="1"/>
  <c r="I133" i="1"/>
  <c r="F340" i="1"/>
  <c r="F38" i="1"/>
  <c r="I112" i="1"/>
  <c r="J112" i="1"/>
  <c r="I321" i="1"/>
  <c r="J321" i="1"/>
  <c r="I53" i="1"/>
  <c r="J53" i="1"/>
  <c r="F166" i="1"/>
  <c r="I278" i="1"/>
  <c r="J278" i="1"/>
  <c r="G22" i="1"/>
  <c r="H22" i="1"/>
  <c r="I126" i="1"/>
  <c r="J126" i="1"/>
  <c r="F307" i="1"/>
  <c r="F339" i="1"/>
  <c r="F76" i="1"/>
  <c r="F108" i="1"/>
  <c r="G213" i="1"/>
  <c r="H213" i="1"/>
  <c r="I48" i="1"/>
  <c r="F94" i="1"/>
  <c r="G77" i="1"/>
  <c r="H77" i="1"/>
  <c r="G210" i="1"/>
  <c r="H210" i="1"/>
  <c r="F33" i="1"/>
  <c r="I65" i="1"/>
  <c r="J65" i="1"/>
  <c r="I28" i="1"/>
  <c r="J28" i="1"/>
  <c r="G230" i="1"/>
  <c r="H230" i="1"/>
  <c r="G19" i="1"/>
  <c r="H19" i="1"/>
  <c r="I19" i="1"/>
  <c r="G209" i="1"/>
  <c r="H209" i="1"/>
  <c r="F231" i="1"/>
  <c r="F361" i="1"/>
  <c r="F12" i="1"/>
  <c r="F352" i="1"/>
  <c r="F254" i="1"/>
  <c r="I273" i="1"/>
  <c r="J273" i="1"/>
  <c r="F296" i="1"/>
  <c r="I279" i="1"/>
  <c r="J279" i="1"/>
  <c r="F209" i="1"/>
  <c r="I130" i="1"/>
  <c r="J130" i="1"/>
  <c r="F246" i="1"/>
  <c r="I243" i="1"/>
  <c r="J243" i="1"/>
  <c r="I45" i="1"/>
  <c r="I242" i="1"/>
  <c r="G36" i="1"/>
  <c r="H36" i="1"/>
  <c r="G124" i="1"/>
  <c r="H124" i="1"/>
  <c r="F30" i="1"/>
  <c r="G289" i="1"/>
  <c r="H289" i="1"/>
  <c r="F346" i="1"/>
  <c r="F313" i="1"/>
  <c r="I141" i="1"/>
  <c r="F118" i="1"/>
  <c r="I271" i="1"/>
  <c r="J271" i="1"/>
  <c r="I249" i="1"/>
  <c r="J249" i="1"/>
  <c r="F155" i="1"/>
  <c r="I128" i="1"/>
  <c r="J128" i="1"/>
  <c r="F113" i="1"/>
  <c r="G257" i="1"/>
  <c r="H257" i="1"/>
  <c r="G95" i="1"/>
  <c r="H95" i="1"/>
  <c r="I215" i="1"/>
  <c r="I15" i="1"/>
  <c r="G139" i="1"/>
  <c r="H139" i="1"/>
  <c r="F122" i="1"/>
  <c r="G78" i="1"/>
  <c r="H78" i="1"/>
  <c r="F67" i="1"/>
  <c r="F188" i="1"/>
  <c r="F173" i="1"/>
  <c r="G98" i="1"/>
  <c r="H98" i="1"/>
  <c r="G196" i="1"/>
  <c r="H196" i="1"/>
  <c r="F335" i="1"/>
  <c r="I347" i="1"/>
  <c r="J347" i="1"/>
  <c r="F314" i="1"/>
  <c r="F93" i="1"/>
  <c r="I137" i="1"/>
  <c r="I22" i="1"/>
  <c r="G181" i="1"/>
  <c r="H181" i="1"/>
  <c r="G69" i="1"/>
  <c r="H69" i="1"/>
  <c r="I304" i="1"/>
  <c r="J304" i="1"/>
  <c r="G186" i="1"/>
  <c r="H186" i="1"/>
  <c r="F362" i="1"/>
  <c r="F229" i="1"/>
  <c r="F149" i="1"/>
  <c r="F327" i="1"/>
  <c r="I42" i="1"/>
  <c r="J42" i="1"/>
  <c r="I73" i="1"/>
  <c r="J73" i="1"/>
  <c r="G283" i="1"/>
  <c r="H283" i="1"/>
  <c r="F259" i="1"/>
  <c r="G303" i="1"/>
  <c r="H303" i="1"/>
  <c r="F142" i="1"/>
  <c r="F275" i="1"/>
  <c r="G273" i="1"/>
  <c r="H273" i="1"/>
  <c r="G47" i="1"/>
  <c r="H47" i="1"/>
  <c r="I212" i="1"/>
  <c r="J212" i="1"/>
  <c r="G358" i="1"/>
  <c r="H358" i="1"/>
  <c r="I11" i="1"/>
  <c r="J11" i="1"/>
  <c r="I169" i="1"/>
  <c r="J169" i="1"/>
  <c r="F34" i="1"/>
  <c r="I156" i="1"/>
  <c r="J156" i="1"/>
  <c r="G274" i="1"/>
  <c r="H274" i="1"/>
  <c r="I290" i="1"/>
  <c r="J290" i="1"/>
  <c r="I142" i="1"/>
  <c r="J142" i="1"/>
  <c r="F144" i="1"/>
  <c r="F308" i="1"/>
  <c r="I135" i="1"/>
  <c r="J135" i="1"/>
  <c r="I191" i="1"/>
  <c r="J191" i="1"/>
  <c r="F353" i="1"/>
  <c r="F318" i="1"/>
  <c r="I351" i="1"/>
  <c r="J351" i="1"/>
  <c r="I358" i="1"/>
  <c r="J358" i="1"/>
  <c r="G314" i="1"/>
  <c r="H314" i="1"/>
  <c r="G261" i="1"/>
  <c r="H261" i="1"/>
  <c r="G61" i="1"/>
  <c r="H61" i="1"/>
  <c r="I166" i="1"/>
  <c r="F286" i="1"/>
  <c r="G154" i="1"/>
  <c r="H154" i="1"/>
  <c r="I323" i="1"/>
  <c r="J323" i="1"/>
  <c r="I196" i="1"/>
  <c r="J196" i="1"/>
  <c r="G237" i="1"/>
  <c r="H237" i="1"/>
  <c r="I223" i="1"/>
  <c r="J223" i="1"/>
  <c r="I24" i="1"/>
  <c r="J24" i="1"/>
  <c r="G170" i="1"/>
  <c r="H170" i="1"/>
  <c r="F338" i="1"/>
  <c r="F120" i="1"/>
  <c r="I113" i="1"/>
  <c r="J113" i="1"/>
  <c r="I168" i="1"/>
  <c r="J168" i="1"/>
  <c r="G342" i="1"/>
  <c r="H342" i="1"/>
  <c r="I92" i="1"/>
  <c r="I225" i="1"/>
  <c r="J225" i="1"/>
  <c r="I206" i="1"/>
  <c r="J206" i="1"/>
  <c r="G214" i="1"/>
  <c r="H214" i="1"/>
  <c r="G40" i="1"/>
  <c r="H40" i="1"/>
  <c r="G352" i="1"/>
  <c r="H352" i="1"/>
  <c r="G109" i="1"/>
  <c r="H109" i="1"/>
  <c r="I267" i="1"/>
  <c r="J267" i="1"/>
  <c r="I35" i="1"/>
  <c r="J35" i="1"/>
  <c r="F147" i="1"/>
  <c r="R365" i="1"/>
  <c r="G262" i="1"/>
  <c r="H262" i="1"/>
  <c r="F244" i="1"/>
  <c r="S365" i="1"/>
  <c r="I274" i="1"/>
  <c r="F277" i="1"/>
  <c r="G190" i="1"/>
  <c r="H190" i="1"/>
  <c r="G45" i="1"/>
  <c r="H45" i="1"/>
  <c r="I352" i="1"/>
  <c r="I23" i="1"/>
  <c r="G260" i="1"/>
  <c r="H260" i="1"/>
  <c r="F44" i="1"/>
  <c r="I216" i="1"/>
  <c r="J216" i="1"/>
  <c r="I95" i="1"/>
  <c r="J95" i="1"/>
  <c r="G81" i="1"/>
  <c r="H81" i="1"/>
  <c r="I343" i="1"/>
  <c r="J343" i="1"/>
  <c r="G239" i="1"/>
  <c r="H239" i="1"/>
  <c r="F131" i="1"/>
  <c r="G70" i="1"/>
  <c r="H70" i="1"/>
  <c r="F69" i="1"/>
  <c r="G96" i="1"/>
  <c r="H96" i="1"/>
  <c r="G91" i="1"/>
  <c r="H91" i="1"/>
  <c r="I26" i="1"/>
  <c r="F351" i="1"/>
  <c r="F243" i="1"/>
  <c r="G27" i="1"/>
  <c r="H27" i="1"/>
  <c r="G355" i="1"/>
  <c r="H355" i="1"/>
  <c r="F140" i="1"/>
  <c r="F356" i="1"/>
  <c r="I76" i="1"/>
  <c r="J76" i="1"/>
  <c r="I260" i="1"/>
  <c r="J260" i="1"/>
  <c r="I71" i="1"/>
  <c r="J71" i="1"/>
  <c r="F273" i="1"/>
  <c r="I159" i="1"/>
  <c r="J159" i="1"/>
  <c r="F136" i="1"/>
  <c r="F262" i="1"/>
  <c r="I121" i="1"/>
  <c r="I174" i="1"/>
  <c r="G126" i="1"/>
  <c r="H126" i="1"/>
  <c r="F224" i="1"/>
  <c r="G316" i="1"/>
  <c r="H316" i="1"/>
  <c r="F48" i="1"/>
  <c r="F365" i="1"/>
  <c r="I266" i="1"/>
  <c r="J266" i="1"/>
  <c r="I46" i="1"/>
  <c r="J46" i="1"/>
  <c r="I294" i="1"/>
  <c r="J294" i="1"/>
  <c r="F220" i="1"/>
  <c r="F104" i="1"/>
  <c r="I184" i="1"/>
  <c r="J184" i="1"/>
  <c r="F252" i="1"/>
  <c r="F105" i="1"/>
  <c r="F204" i="1"/>
  <c r="F170" i="1"/>
  <c r="G204" i="1"/>
  <c r="H204" i="1"/>
  <c r="I293" i="1"/>
  <c r="J293" i="1"/>
  <c r="F337" i="1"/>
  <c r="F320" i="1"/>
  <c r="I177" i="1"/>
  <c r="J177" i="1"/>
  <c r="G218" i="1"/>
  <c r="H218" i="1"/>
  <c r="G236" i="1"/>
  <c r="H236" i="1"/>
  <c r="G336" i="1"/>
  <c r="H336" i="1"/>
  <c r="G153" i="1"/>
  <c r="H153" i="1"/>
  <c r="G270" i="1"/>
  <c r="H270" i="1"/>
  <c r="F328" i="1"/>
  <c r="G104" i="1"/>
  <c r="H104" i="1"/>
  <c r="I51" i="1"/>
  <c r="J51" i="1"/>
  <c r="F83" i="1"/>
  <c r="I332" i="1"/>
  <c r="J332" i="1"/>
  <c r="F74" i="1"/>
  <c r="I217" i="1"/>
  <c r="J217" i="1"/>
  <c r="I255" i="1"/>
  <c r="J255" i="1"/>
  <c r="F46" i="1"/>
  <c r="G180" i="1"/>
  <c r="H180" i="1"/>
  <c r="F285" i="1"/>
  <c r="G157" i="1"/>
  <c r="H157" i="1"/>
  <c r="G12" i="1"/>
  <c r="H12" i="1"/>
  <c r="G228" i="1"/>
  <c r="H228" i="1"/>
  <c r="F343" i="1"/>
  <c r="F62" i="1"/>
  <c r="I350" i="1"/>
  <c r="G29" i="1"/>
  <c r="H29" i="1"/>
  <c r="F358" i="1"/>
  <c r="G103" i="1"/>
  <c r="H103" i="1"/>
  <c r="I228" i="1"/>
  <c r="J228" i="1"/>
  <c r="I43" i="1"/>
  <c r="J43" i="1"/>
  <c r="F297" i="1"/>
  <c r="I308" i="1"/>
  <c r="J308" i="1"/>
  <c r="I115" i="1"/>
  <c r="J115" i="1"/>
  <c r="F99" i="1"/>
  <c r="F357" i="1"/>
  <c r="I282" i="1"/>
  <c r="J282" i="1"/>
  <c r="G286" i="1"/>
  <c r="H286" i="1"/>
  <c r="I327" i="1"/>
  <c r="F260" i="1"/>
  <c r="G321" i="1"/>
  <c r="H321" i="1"/>
  <c r="F71" i="1"/>
  <c r="G292" i="1"/>
  <c r="H292" i="1"/>
  <c r="G224" i="1"/>
  <c r="H224" i="1"/>
  <c r="I227" i="1"/>
  <c r="J227" i="1"/>
  <c r="F56" i="1"/>
  <c r="G202" i="1"/>
  <c r="H202" i="1"/>
  <c r="I108" i="1"/>
  <c r="J108" i="1"/>
  <c r="F183" i="1"/>
  <c r="F47" i="1"/>
  <c r="I285" i="1"/>
  <c r="J285" i="1"/>
  <c r="F306" i="1"/>
  <c r="G110" i="1"/>
  <c r="H110" i="1"/>
  <c r="I97" i="1"/>
  <c r="F138" i="1"/>
  <c r="F234" i="1"/>
  <c r="G250" i="1"/>
  <c r="H250" i="1"/>
  <c r="G125" i="1"/>
  <c r="H125" i="1"/>
  <c r="G256" i="1"/>
  <c r="H256" i="1"/>
  <c r="I107" i="1"/>
  <c r="J107" i="1"/>
  <c r="G151" i="1"/>
  <c r="H151" i="1"/>
  <c r="G221" i="1"/>
  <c r="H221" i="1"/>
  <c r="G340" i="1"/>
  <c r="H340" i="1"/>
  <c r="I250" i="1"/>
  <c r="J250" i="1"/>
  <c r="I67" i="1"/>
  <c r="J67" i="1"/>
  <c r="F109" i="1"/>
  <c r="F247" i="1"/>
  <c r="F211" i="1"/>
  <c r="F349" i="1"/>
  <c r="I40" i="1"/>
  <c r="J40" i="1"/>
  <c r="I270" i="1"/>
  <c r="J270" i="1"/>
  <c r="G122" i="1"/>
  <c r="H122" i="1"/>
  <c r="G242" i="1"/>
  <c r="H242" i="1"/>
  <c r="G334" i="1"/>
  <c r="H334" i="1"/>
  <c r="F233" i="1"/>
  <c r="G66" i="1"/>
  <c r="H66" i="1"/>
  <c r="G305" i="1"/>
  <c r="H305" i="1"/>
  <c r="G234" i="1"/>
  <c r="H234" i="1"/>
  <c r="F162" i="1"/>
  <c r="F49" i="1"/>
  <c r="I303" i="1"/>
  <c r="J303" i="1"/>
  <c r="I280" i="1"/>
  <c r="J280" i="1"/>
  <c r="I301" i="1"/>
  <c r="J301" i="1"/>
  <c r="F111" i="1"/>
  <c r="G327" i="1"/>
  <c r="H327" i="1"/>
  <c r="I110" i="1"/>
  <c r="J110" i="1"/>
  <c r="F27" i="1"/>
  <c r="F61" i="1"/>
  <c r="I344" i="1"/>
  <c r="J344" i="1"/>
  <c r="I12" i="1"/>
  <c r="J12" i="1"/>
  <c r="F164" i="1"/>
  <c r="F264" i="1"/>
  <c r="I93" i="1"/>
  <c r="J93" i="1"/>
  <c r="F150" i="1"/>
  <c r="F334" i="1"/>
  <c r="G150" i="1"/>
  <c r="H150" i="1"/>
  <c r="G324" i="1"/>
  <c r="H324" i="1"/>
  <c r="F186" i="1"/>
  <c r="F282" i="1"/>
  <c r="I56" i="1"/>
  <c r="J56" i="1"/>
  <c r="G182" i="1"/>
  <c r="H182" i="1"/>
  <c r="F213" i="1"/>
  <c r="F91" i="1"/>
  <c r="I161" i="1"/>
  <c r="J161" i="1"/>
  <c r="F324" i="1"/>
  <c r="G94" i="1"/>
  <c r="H94" i="1"/>
  <c r="G15" i="1"/>
  <c r="H15" i="1"/>
  <c r="F128" i="1"/>
  <c r="F238" i="1"/>
  <c r="G278" i="1"/>
  <c r="H278" i="1"/>
  <c r="G317" i="1"/>
  <c r="H317" i="1"/>
  <c r="I292" i="1"/>
  <c r="J292" i="1"/>
  <c r="G173" i="1"/>
  <c r="H173" i="1"/>
  <c r="I37" i="1"/>
  <c r="J37" i="1"/>
  <c r="G287" i="1"/>
  <c r="H287" i="1"/>
  <c r="I183" i="1"/>
  <c r="J183" i="1"/>
  <c r="G131" i="1"/>
  <c r="H131" i="1"/>
  <c r="I153" i="1"/>
  <c r="J153" i="1"/>
  <c r="I312" i="1"/>
  <c r="I349" i="1"/>
  <c r="J349" i="1"/>
  <c r="I170" i="1"/>
  <c r="J170" i="1"/>
  <c r="F239" i="1"/>
  <c r="I7" i="1"/>
  <c r="G113" i="1"/>
  <c r="H113" i="1"/>
  <c r="I167" i="1"/>
  <c r="J167" i="1"/>
  <c r="G365" i="1"/>
  <c r="F100" i="1"/>
  <c r="F174" i="1"/>
  <c r="F23" i="1"/>
  <c r="F152" i="1"/>
  <c r="G191" i="1"/>
  <c r="H191" i="1"/>
  <c r="G30" i="1"/>
  <c r="H30" i="1"/>
  <c r="F354" i="1"/>
  <c r="F198" i="1"/>
  <c r="I298" i="1"/>
  <c r="J298" i="1"/>
  <c r="G43" i="1"/>
  <c r="H43" i="1"/>
  <c r="G24" i="1"/>
  <c r="H24" i="1"/>
  <c r="I188" i="1"/>
  <c r="F336" i="1"/>
  <c r="F251" i="1"/>
  <c r="I316" i="1"/>
  <c r="J316" i="1"/>
  <c r="I70" i="1"/>
  <c r="J70" i="1"/>
  <c r="I146" i="1"/>
  <c r="J146" i="1"/>
  <c r="F45" i="1"/>
  <c r="G35" i="1"/>
  <c r="H35" i="1"/>
  <c r="I247" i="1"/>
  <c r="J247" i="1"/>
  <c r="G280" i="1"/>
  <c r="H280" i="1"/>
  <c r="F258" i="1"/>
  <c r="F290" i="1"/>
  <c r="I362" i="1"/>
  <c r="J362" i="1"/>
  <c r="I139" i="1"/>
  <c r="F156" i="1"/>
  <c r="G349" i="1"/>
  <c r="H349" i="1"/>
  <c r="I234" i="1"/>
  <c r="J234" i="1"/>
  <c r="I219" i="1"/>
  <c r="J219" i="1"/>
  <c r="F135" i="1"/>
  <c r="F299" i="1"/>
  <c r="I338" i="1"/>
  <c r="J338" i="1"/>
  <c r="F191" i="1"/>
  <c r="G184" i="1"/>
  <c r="H184" i="1"/>
  <c r="G120" i="1"/>
  <c r="H120" i="1"/>
  <c r="F363" i="1"/>
  <c r="F266" i="1"/>
  <c r="I60" i="1"/>
  <c r="J60" i="1"/>
  <c r="I16" i="1"/>
  <c r="J16" i="1"/>
  <c r="F169" i="1"/>
  <c r="F51" i="1"/>
  <c r="G307" i="1"/>
  <c r="H307" i="1"/>
  <c r="F119" i="1"/>
  <c r="F325" i="1"/>
  <c r="G75" i="1"/>
  <c r="H75" i="1"/>
  <c r="G8" i="1"/>
  <c r="H8" i="1"/>
  <c r="I125" i="1"/>
  <c r="J125" i="1"/>
  <c r="F79" i="1"/>
  <c r="F32" i="1"/>
  <c r="F16" i="1"/>
  <c r="I340" i="1"/>
  <c r="J340" i="1"/>
  <c r="I173" i="1"/>
  <c r="J173" i="1"/>
  <c r="G7" i="1"/>
  <c r="H7" i="1"/>
  <c r="G162" i="1"/>
  <c r="H162" i="1"/>
  <c r="G62" i="1"/>
  <c r="H62" i="1"/>
  <c r="F203" i="1"/>
  <c r="F85" i="1"/>
  <c r="F255" i="1"/>
  <c r="I104" i="1"/>
  <c r="J104" i="1"/>
  <c r="G267" i="1"/>
  <c r="H267" i="1"/>
  <c r="F292" i="1"/>
  <c r="G220" i="1"/>
  <c r="H220" i="1"/>
  <c r="F7" i="1"/>
  <c r="I136" i="1"/>
  <c r="J136" i="1"/>
  <c r="I182" i="1"/>
  <c r="J182" i="1"/>
  <c r="F218" i="1"/>
  <c r="G205" i="1"/>
  <c r="H205" i="1"/>
  <c r="G177" i="1"/>
  <c r="H177" i="1"/>
  <c r="G201" i="1"/>
  <c r="H201" i="1"/>
  <c r="F20" i="1"/>
  <c r="I230" i="1"/>
  <c r="J230" i="1"/>
  <c r="G174" i="1"/>
  <c r="H174" i="1"/>
  <c r="F319" i="1"/>
  <c r="F222" i="1"/>
  <c r="G248" i="1"/>
  <c r="H248" i="1"/>
  <c r="F89" i="1"/>
  <c r="I132" i="1"/>
  <c r="J132" i="1"/>
  <c r="G49" i="1"/>
  <c r="H49" i="1"/>
  <c r="I295" i="1"/>
  <c r="J295" i="1"/>
  <c r="I25" i="1"/>
  <c r="J25" i="1"/>
  <c r="F227" i="1"/>
  <c r="G247" i="1"/>
  <c r="H247" i="1"/>
  <c r="G333" i="1"/>
  <c r="H333" i="1"/>
  <c r="G100" i="1"/>
  <c r="H100" i="1"/>
  <c r="I239" i="1"/>
  <c r="J239" i="1"/>
  <c r="F253" i="1"/>
  <c r="F78" i="1"/>
  <c r="G263" i="1"/>
  <c r="H263" i="1"/>
  <c r="G235" i="1"/>
  <c r="H235" i="1"/>
  <c r="F65" i="1"/>
  <c r="I330" i="1"/>
  <c r="G152" i="1"/>
  <c r="H152" i="1"/>
  <c r="I140" i="1"/>
  <c r="J140" i="1"/>
  <c r="F214" i="1"/>
  <c r="F237" i="1"/>
  <c r="I34" i="1"/>
  <c r="G320" i="1"/>
  <c r="H320" i="1"/>
  <c r="F311" i="1"/>
  <c r="I325" i="1"/>
  <c r="J325" i="1"/>
  <c r="G356" i="1"/>
  <c r="H356" i="1"/>
  <c r="G229" i="1"/>
  <c r="H229" i="1"/>
  <c r="F199" i="1"/>
  <c r="F215" i="1"/>
  <c r="I268" i="1"/>
  <c r="J268" i="1"/>
  <c r="F192" i="1"/>
  <c r="F187" i="1"/>
  <c r="I287" i="1"/>
  <c r="J287" i="1"/>
  <c r="G80" i="1"/>
  <c r="H80" i="1"/>
  <c r="F309" i="1"/>
  <c r="F274" i="1"/>
  <c r="I337" i="1"/>
  <c r="J337" i="1"/>
  <c r="F35" i="1"/>
  <c r="F64" i="1"/>
  <c r="F350" i="1"/>
  <c r="I311" i="1"/>
  <c r="J311" i="1"/>
  <c r="F347" i="1"/>
  <c r="F39" i="1"/>
  <c r="G264" i="1"/>
  <c r="H264" i="1"/>
  <c r="I99" i="1"/>
  <c r="J99" i="1"/>
  <c r="I157" i="1"/>
  <c r="J157" i="1"/>
  <c r="F359" i="1"/>
  <c r="F127" i="1"/>
  <c r="F195" i="1"/>
  <c r="F11" i="1"/>
  <c r="F132" i="1"/>
  <c r="F342" i="1"/>
  <c r="G326" i="1"/>
  <c r="H326" i="1"/>
  <c r="F329" i="1"/>
  <c r="I195" i="1"/>
  <c r="J195" i="1"/>
  <c r="I281" i="1"/>
  <c r="J281" i="1"/>
  <c r="I49" i="1"/>
  <c r="J49" i="1"/>
  <c r="F289" i="1"/>
  <c r="F145" i="1"/>
  <c r="G322" i="1"/>
  <c r="H322" i="1"/>
  <c r="I190" i="1"/>
  <c r="J190" i="1"/>
  <c r="G275" i="1"/>
  <c r="H275" i="1"/>
  <c r="F202" i="1"/>
  <c r="F208" i="1"/>
  <c r="G172" i="1"/>
  <c r="H172" i="1"/>
  <c r="I289" i="1"/>
  <c r="J289" i="1"/>
  <c r="F10" i="1"/>
  <c r="F125" i="1"/>
  <c r="I331" i="1"/>
  <c r="J331" i="1"/>
  <c r="I39" i="1"/>
  <c r="J39" i="1"/>
  <c r="I246" i="1"/>
  <c r="J246" i="1"/>
  <c r="F86" i="1"/>
  <c r="F295" i="1"/>
  <c r="I208" i="1"/>
  <c r="I233" i="1"/>
  <c r="J233" i="1"/>
  <c r="F129" i="1"/>
  <c r="I253" i="1"/>
  <c r="G309" i="1"/>
  <c r="H309" i="1"/>
  <c r="I143" i="1"/>
  <c r="J143" i="1"/>
  <c r="F303" i="1"/>
  <c r="F117" i="1"/>
  <c r="G291" i="1"/>
  <c r="H291" i="1"/>
  <c r="F9" i="1"/>
  <c r="G297" i="1"/>
  <c r="H297" i="1"/>
  <c r="G50" i="1"/>
  <c r="H50" i="1"/>
  <c r="F107" i="1"/>
  <c r="F219" i="1"/>
  <c r="I236" i="1"/>
  <c r="F194" i="1"/>
  <c r="F134" i="1"/>
  <c r="F278" i="1"/>
  <c r="G33" i="1"/>
  <c r="H33" i="1"/>
  <c r="G346" i="1"/>
  <c r="H346" i="1"/>
  <c r="F124" i="1"/>
  <c r="F270" i="1"/>
  <c r="G249" i="1"/>
  <c r="H249" i="1"/>
  <c r="G226" i="1"/>
  <c r="H226" i="1"/>
  <c r="F112" i="1"/>
  <c r="F330" i="1"/>
  <c r="F40" i="1"/>
  <c r="F225" i="1"/>
  <c r="F165" i="1"/>
  <c r="F53" i="1"/>
  <c r="F230" i="1"/>
  <c r="F276" i="1"/>
  <c r="I189" i="1"/>
  <c r="J189" i="1"/>
  <c r="F228" i="1"/>
  <c r="I192" i="1"/>
  <c r="J192" i="1"/>
  <c r="I106" i="1"/>
  <c r="J106" i="1"/>
  <c r="I269" i="1"/>
  <c r="J269" i="1"/>
  <c r="I231" i="1"/>
  <c r="J231" i="1"/>
  <c r="F19" i="1"/>
  <c r="F37" i="1"/>
  <c r="G84" i="1"/>
  <c r="H84" i="1"/>
  <c r="I98" i="1"/>
  <c r="G28" i="1"/>
  <c r="H28" i="1"/>
  <c r="F321" i="1"/>
  <c r="F207" i="1"/>
  <c r="G137" i="1"/>
  <c r="H137" i="1"/>
  <c r="I220" i="1"/>
  <c r="F360" i="1"/>
  <c r="F248" i="1"/>
  <c r="I100" i="1"/>
  <c r="J100" i="1"/>
  <c r="I198" i="1"/>
  <c r="J198" i="1"/>
  <c r="I221" i="1"/>
  <c r="J221" i="1"/>
  <c r="F8" i="1"/>
  <c r="I365" i="1"/>
  <c r="I85" i="1"/>
  <c r="J85" i="1"/>
  <c r="I256" i="1"/>
  <c r="F323" i="1"/>
  <c r="G160" i="1"/>
  <c r="H160" i="1"/>
  <c r="I179" i="1"/>
  <c r="G337" i="1"/>
  <c r="H337" i="1"/>
  <c r="F95" i="1"/>
  <c r="F216" i="1"/>
  <c r="G119" i="1"/>
  <c r="H119" i="1"/>
  <c r="F302" i="1"/>
  <c r="I257" i="1"/>
  <c r="J257" i="1"/>
  <c r="I245" i="1"/>
  <c r="J245" i="1"/>
  <c r="G72" i="1"/>
  <c r="H72" i="1"/>
  <c r="F333" i="1"/>
  <c r="F133" i="1"/>
  <c r="I265" i="1"/>
  <c r="F268" i="1"/>
  <c r="F179" i="1"/>
  <c r="F36" i="1"/>
  <c r="I111" i="1"/>
  <c r="G144" i="1"/>
  <c r="H144" i="1"/>
  <c r="F190" i="1"/>
  <c r="F73" i="1"/>
  <c r="I8" i="1"/>
  <c r="J8" i="1"/>
  <c r="G134" i="1"/>
  <c r="H134" i="1"/>
  <c r="G73" i="1"/>
  <c r="H73" i="1"/>
  <c r="F271" i="1"/>
  <c r="F344" i="1"/>
  <c r="F280" i="1"/>
  <c r="F288" i="1"/>
  <c r="F205" i="1"/>
  <c r="F22" i="1"/>
  <c r="F21" i="1"/>
  <c r="G293" i="1"/>
  <c r="H293" i="1"/>
  <c r="I252" i="1"/>
  <c r="J252" i="1"/>
  <c r="I209" i="1"/>
  <c r="J209" i="1"/>
  <c r="I72" i="1"/>
  <c r="I117" i="1"/>
  <c r="J117" i="1"/>
  <c r="I207" i="1"/>
  <c r="J207" i="1"/>
  <c r="I320" i="1"/>
  <c r="J320" i="1"/>
  <c r="G86" i="1"/>
  <c r="H86" i="1"/>
  <c r="F217" i="1"/>
  <c r="F15" i="1"/>
  <c r="I134" i="1"/>
  <c r="F137" i="1"/>
  <c r="F304" i="1"/>
  <c r="G135" i="1"/>
  <c r="H135" i="1"/>
  <c r="F181" i="1"/>
  <c r="G10" i="1"/>
  <c r="H10" i="1"/>
  <c r="I319" i="1"/>
  <c r="G117" i="1"/>
  <c r="H117" i="1"/>
  <c r="F157" i="1"/>
  <c r="I291" i="1"/>
  <c r="J291" i="1"/>
  <c r="I165" i="1"/>
  <c r="J165" i="1"/>
  <c r="I309" i="1"/>
  <c r="J309" i="1"/>
  <c r="G197" i="1"/>
  <c r="H197" i="1"/>
  <c r="F153" i="1"/>
  <c r="I244" i="1"/>
  <c r="J244" i="1"/>
  <c r="G130" i="1"/>
  <c r="H130" i="1"/>
  <c r="I248" i="1"/>
  <c r="J248" i="1"/>
  <c r="F50" i="1"/>
  <c r="F168" i="1"/>
  <c r="I181" i="1"/>
  <c r="J181" i="1"/>
  <c r="G227" i="1"/>
  <c r="H227" i="1"/>
  <c r="F82" i="1"/>
  <c r="F58" i="1"/>
  <c r="G11" i="1"/>
  <c r="H11" i="1"/>
  <c r="G362" i="1"/>
  <c r="H362" i="1"/>
  <c r="I336" i="1"/>
  <c r="J336" i="1"/>
  <c r="F154" i="1"/>
  <c r="F146" i="1"/>
  <c r="G136" i="1"/>
  <c r="H136" i="1"/>
  <c r="G310" i="1"/>
  <c r="H310" i="1"/>
  <c r="F148" i="1"/>
  <c r="G284" i="1"/>
  <c r="H284" i="1"/>
  <c r="I297" i="1"/>
  <c r="G331" i="1"/>
  <c r="H331" i="1"/>
  <c r="F98" i="1"/>
  <c r="F161" i="1"/>
  <c r="I238" i="1"/>
  <c r="J238" i="1"/>
  <c r="F72" i="1"/>
  <c r="G232" i="1"/>
  <c r="H232" i="1"/>
  <c r="G59" i="1"/>
  <c r="H59" i="1"/>
  <c r="G308" i="1"/>
  <c r="H308" i="1"/>
  <c r="F250" i="1"/>
  <c r="F60" i="1"/>
  <c r="G195" i="1"/>
  <c r="H195" i="1"/>
  <c r="F279" i="1"/>
  <c r="F29" i="1"/>
  <c r="F123" i="1"/>
  <c r="I149" i="1"/>
  <c r="J149" i="1"/>
  <c r="G25" i="1"/>
  <c r="H25" i="1"/>
  <c r="F80" i="1"/>
  <c r="F206" i="1"/>
  <c r="F355" i="1"/>
  <c r="G296" i="1"/>
  <c r="H296" i="1"/>
  <c r="G313" i="1"/>
  <c r="H313" i="1"/>
  <c r="I213" i="1"/>
  <c r="J213" i="1"/>
  <c r="F54" i="1"/>
  <c r="F256" i="1"/>
  <c r="F130" i="1"/>
  <c r="F267" i="1"/>
  <c r="F57" i="1"/>
  <c r="F182" i="1"/>
  <c r="G251" i="1"/>
  <c r="H251" i="1"/>
  <c r="I44" i="1"/>
  <c r="J44" i="1"/>
  <c r="I333" i="1"/>
  <c r="J333" i="1"/>
  <c r="I36" i="1"/>
  <c r="J36" i="1"/>
  <c r="F81" i="1"/>
  <c r="I14" i="1"/>
  <c r="J14" i="1"/>
  <c r="F189" i="1"/>
  <c r="I29" i="1"/>
  <c r="J29" i="1"/>
  <c r="F184" i="1"/>
  <c r="G244" i="1"/>
  <c r="H244" i="1"/>
  <c r="I277" i="1"/>
  <c r="G254" i="1"/>
  <c r="H254" i="1"/>
  <c r="F114" i="1"/>
  <c r="F66" i="1"/>
  <c r="G282" i="1"/>
  <c r="H282" i="1"/>
  <c r="G56" i="1"/>
  <c r="H56" i="1"/>
  <c r="F115" i="1"/>
  <c r="I342" i="1"/>
  <c r="J342" i="1"/>
  <c r="G268" i="1"/>
  <c r="H268" i="1"/>
  <c r="I214" i="1"/>
  <c r="J214" i="1"/>
  <c r="F293" i="1"/>
  <c r="F341" i="1"/>
  <c r="G338" i="1"/>
  <c r="H338" i="1"/>
  <c r="F160" i="1"/>
  <c r="F141" i="1"/>
  <c r="I101" i="1"/>
  <c r="J101" i="1"/>
  <c r="I229" i="1"/>
  <c r="J229" i="1"/>
  <c r="G89" i="1"/>
  <c r="H89" i="1"/>
  <c r="F236" i="1"/>
  <c r="G271" i="1"/>
  <c r="H271" i="1"/>
  <c r="I94" i="1"/>
  <c r="J94" i="1"/>
  <c r="F317" i="1"/>
  <c r="G54" i="1"/>
  <c r="H54" i="1"/>
  <c r="G60" i="1"/>
  <c r="H60" i="1"/>
  <c r="I262" i="1"/>
  <c r="J262" i="1"/>
  <c r="F345" i="1"/>
  <c r="F159" i="1"/>
  <c r="I353" i="1"/>
  <c r="J353" i="1"/>
  <c r="F249" i="1"/>
  <c r="F263" i="1"/>
  <c r="F106" i="1"/>
  <c r="I222" i="1"/>
  <c r="J222" i="1"/>
  <c r="I84" i="1"/>
  <c r="F14" i="1"/>
  <c r="F121" i="1"/>
  <c r="F42" i="1"/>
  <c r="G148" i="1"/>
  <c r="H148" i="1"/>
  <c r="I275" i="1"/>
  <c r="J275" i="1"/>
  <c r="G121" i="1"/>
  <c r="H121" i="1"/>
  <c r="I96" i="1"/>
  <c r="J96" i="1"/>
  <c r="F151" i="1"/>
  <c r="I64" i="1"/>
  <c r="J64" i="1"/>
  <c r="F348" i="1"/>
  <c r="F68" i="1"/>
  <c r="F332" i="1"/>
  <c r="G42" i="1"/>
  <c r="H42" i="1"/>
  <c r="F87" i="1"/>
  <c r="F197" i="1"/>
  <c r="F171" i="1"/>
  <c r="S171" i="1"/>
  <c r="S203" i="1"/>
  <c r="I203" i="1"/>
  <c r="J203" i="1"/>
  <c r="G17" i="1"/>
  <c r="H17" i="1"/>
  <c r="I17" i="1"/>
  <c r="J17" i="1"/>
  <c r="I158" i="1"/>
  <c r="J158" i="1"/>
  <c r="I31" i="1"/>
  <c r="J31" i="1"/>
  <c r="I77" i="1"/>
  <c r="J77" i="1"/>
  <c r="I171" i="1"/>
  <c r="J171" i="1"/>
  <c r="S144" i="1"/>
  <c r="I144" i="1"/>
  <c r="J144" i="1"/>
  <c r="I27" i="1"/>
  <c r="J27" i="1"/>
  <c r="S27" i="1"/>
  <c r="S63" i="1"/>
  <c r="I63" i="1"/>
  <c r="J63" i="1"/>
  <c r="S160" i="1"/>
  <c r="I160" i="1"/>
  <c r="J160" i="1"/>
  <c r="F116" i="1"/>
  <c r="F13" i="1"/>
  <c r="G13" i="1"/>
  <c r="H13" i="1"/>
  <c r="I105" i="1"/>
  <c r="J105" i="1"/>
  <c r="S322" i="1"/>
  <c r="I322" i="1"/>
  <c r="J322" i="1"/>
  <c r="I361" i="1"/>
  <c r="J361" i="1"/>
  <c r="I66" i="1"/>
  <c r="J66" i="1"/>
  <c r="I152" i="1"/>
  <c r="J152" i="1"/>
  <c r="G301" i="1"/>
  <c r="H301" i="1"/>
  <c r="F158" i="1"/>
  <c r="F287" i="1"/>
  <c r="F232" i="1"/>
  <c r="S335" i="1"/>
  <c r="I335" i="1"/>
  <c r="J335" i="1"/>
  <c r="I232" i="1"/>
  <c r="J232" i="1"/>
  <c r="I91" i="1"/>
  <c r="J91" i="1"/>
  <c r="I341" i="1"/>
  <c r="J341" i="1"/>
  <c r="I129" i="1"/>
  <c r="J129" i="1"/>
  <c r="I199" i="1"/>
  <c r="J199" i="1"/>
  <c r="I272" i="1"/>
  <c r="J272" i="1"/>
  <c r="F18" i="1"/>
  <c r="I283" i="1"/>
  <c r="J283" i="1"/>
  <c r="I18" i="1"/>
  <c r="J18" i="1"/>
  <c r="I122" i="1"/>
  <c r="J122" i="1"/>
  <c r="F163" i="1"/>
  <c r="I306" i="1"/>
  <c r="J306" i="1"/>
  <c r="G142" i="1"/>
  <c r="H142" i="1"/>
  <c r="G252" i="1"/>
  <c r="H252" i="1"/>
  <c r="G290" i="1"/>
  <c r="H290" i="1"/>
  <c r="F31" i="1"/>
  <c r="I276" i="1"/>
  <c r="J276" i="1"/>
  <c r="I79" i="1"/>
  <c r="J79" i="1"/>
  <c r="I62" i="1"/>
  <c r="J62" i="1"/>
  <c r="I201" i="1"/>
  <c r="J201" i="1"/>
  <c r="I30" i="1"/>
  <c r="J30" i="1"/>
  <c r="F167" i="1"/>
  <c r="G18" i="1"/>
  <c r="H18" i="1"/>
  <c r="G241" i="1"/>
  <c r="H241" i="1"/>
  <c r="I284" i="1"/>
  <c r="J284" i="1"/>
  <c r="F77" i="1"/>
  <c r="G116" i="1"/>
  <c r="H116" i="1"/>
  <c r="I116" i="1"/>
  <c r="J116" i="1"/>
  <c r="G39" i="1"/>
  <c r="H39" i="1"/>
  <c r="F281" i="1"/>
  <c r="I357" i="1"/>
  <c r="J357" i="1"/>
  <c r="I38" i="1"/>
  <c r="J38" i="1"/>
  <c r="I356" i="1"/>
  <c r="J356" i="1"/>
  <c r="I210" i="1"/>
  <c r="J210" i="1"/>
  <c r="S55" i="1"/>
  <c r="I55" i="1"/>
  <c r="J55" i="1"/>
  <c r="I360" i="1"/>
  <c r="J360" i="1"/>
  <c r="S329" i="1"/>
  <c r="I329" i="1"/>
  <c r="J329" i="1"/>
  <c r="I186" i="1"/>
  <c r="J186" i="1"/>
  <c r="S41" i="1"/>
  <c r="I41" i="1"/>
  <c r="J41" i="1"/>
  <c r="G158" i="1"/>
  <c r="H158" i="1"/>
  <c r="F301" i="1"/>
  <c r="F101" i="1"/>
  <c r="I154" i="1"/>
  <c r="J154" i="1"/>
  <c r="F245" i="1"/>
  <c r="I32" i="1"/>
  <c r="J32" i="1"/>
  <c r="I59" i="1"/>
  <c r="J59" i="1"/>
  <c r="F235" i="1"/>
  <c r="G159" i="1"/>
  <c r="H159" i="1"/>
  <c r="I258" i="1"/>
  <c r="J258" i="1"/>
  <c r="G133" i="1"/>
  <c r="H133" i="1"/>
  <c r="G219" i="1"/>
  <c r="H219" i="1"/>
  <c r="F284" i="1"/>
  <c r="I50" i="1"/>
  <c r="J50" i="1"/>
  <c r="I69" i="1"/>
  <c r="J69" i="1"/>
  <c r="S363" i="1"/>
  <c r="I363" i="1"/>
  <c r="J363" i="1"/>
  <c r="I155" i="1"/>
  <c r="J155" i="1"/>
  <c r="S155" i="1"/>
  <c r="I314" i="1"/>
  <c r="J314" i="1"/>
  <c r="I345" i="1"/>
  <c r="J345" i="1"/>
  <c r="I102" i="1"/>
  <c r="J102" i="1"/>
  <c r="F172" i="1"/>
  <c r="I172" i="1"/>
  <c r="J172" i="1"/>
  <c r="I83" i="1"/>
  <c r="J83" i="1"/>
  <c r="S83" i="1"/>
  <c r="F175" i="1"/>
  <c r="I200" i="1"/>
  <c r="J200" i="1"/>
  <c r="I88" i="1"/>
  <c r="J88" i="1"/>
  <c r="I13" i="1"/>
  <c r="J13" i="1"/>
  <c r="G83" i="1"/>
  <c r="H83" i="1"/>
  <c r="F283" i="1"/>
  <c r="S283" i="1"/>
  <c r="F312" i="1"/>
  <c r="S312" i="1"/>
  <c r="I87" i="1"/>
  <c r="J87" i="1"/>
  <c r="S87" i="1"/>
  <c r="S197" i="1"/>
  <c r="I197" i="1"/>
  <c r="J197" i="1"/>
  <c r="F41" i="1"/>
  <c r="I175" i="1"/>
  <c r="J175" i="1"/>
  <c r="S354" i="1"/>
  <c r="I354" i="1"/>
  <c r="J354" i="1"/>
  <c r="S74" i="1"/>
  <c r="I74" i="1"/>
  <c r="J74" i="1"/>
  <c r="S300" i="1"/>
  <c r="I300" i="1"/>
  <c r="J300" i="1"/>
  <c r="F300" i="1"/>
  <c r="I90" i="1"/>
  <c r="J90" i="1"/>
  <c r="S90" i="1"/>
  <c r="G102" i="1"/>
  <c r="H102" i="1"/>
  <c r="F88" i="1"/>
  <c r="S211" i="1"/>
  <c r="I211" i="1"/>
  <c r="J211" i="1"/>
  <c r="I326" i="1"/>
  <c r="J326" i="1"/>
  <c r="S326" i="1"/>
  <c r="S147" i="1"/>
  <c r="I147" i="1"/>
  <c r="J147" i="1"/>
  <c r="G147" i="1"/>
  <c r="H147" i="1"/>
  <c r="F102" i="1"/>
  <c r="F200" i="1"/>
  <c r="G105" i="1"/>
  <c r="H105" i="1"/>
  <c r="F272" i="1"/>
  <c r="F241" i="1"/>
  <c r="I241" i="1"/>
  <c r="G354" i="1"/>
  <c r="H354" i="1"/>
  <c r="F17" i="1"/>
  <c r="I339" i="1"/>
  <c r="J339" i="1"/>
  <c r="I307" i="1"/>
  <c r="J307" i="1"/>
  <c r="F90" i="1"/>
  <c r="G41" i="1"/>
  <c r="H41" i="1"/>
  <c r="G328" i="1"/>
  <c r="H328" i="1"/>
  <c r="G97" i="1"/>
  <c r="H97" i="1"/>
  <c r="I9" i="1"/>
  <c r="J9" i="1"/>
  <c r="G155" i="1"/>
  <c r="H155" i="1"/>
  <c r="I33" i="1"/>
  <c r="J33" i="1"/>
  <c r="G330" i="1"/>
  <c r="H330" i="1"/>
  <c r="G88" i="1"/>
  <c r="H88" i="1"/>
  <c r="G20" i="1"/>
  <c r="H20" i="1"/>
  <c r="G281" i="1"/>
  <c r="H281" i="1"/>
  <c r="G185" i="1"/>
  <c r="H185" i="1"/>
  <c r="G295" i="1"/>
  <c r="H295" i="1"/>
  <c r="I131" i="1"/>
  <c r="J131" i="1"/>
  <c r="G206" i="1"/>
  <c r="H206" i="1"/>
  <c r="G259" i="1"/>
  <c r="H259" i="1"/>
  <c r="I180" i="1"/>
  <c r="J180" i="1"/>
  <c r="I218" i="1"/>
  <c r="J218" i="1"/>
  <c r="G106" i="1"/>
  <c r="H106" i="1"/>
  <c r="I86" i="1"/>
  <c r="J86" i="1"/>
  <c r="I254" i="1"/>
  <c r="J254" i="1"/>
  <c r="G118" i="1"/>
  <c r="H118" i="1"/>
  <c r="I114" i="1"/>
  <c r="J114" i="1"/>
  <c r="G300" i="1"/>
  <c r="H300" i="1"/>
  <c r="G166" i="1"/>
  <c r="H166" i="1"/>
  <c r="G68" i="1"/>
  <c r="H68" i="1"/>
  <c r="G318" i="1"/>
  <c r="H318" i="1"/>
  <c r="G198" i="1"/>
  <c r="H198" i="1"/>
  <c r="G304" i="1"/>
  <c r="H304" i="1"/>
  <c r="I187" i="1"/>
  <c r="J187" i="1"/>
  <c r="G233" i="1"/>
  <c r="H233" i="1"/>
  <c r="G44" i="1"/>
  <c r="H44" i="1"/>
  <c r="G111" i="1"/>
  <c r="H111" i="1"/>
  <c r="I193" i="1"/>
  <c r="J193" i="1"/>
  <c r="G114" i="1"/>
  <c r="H114" i="1"/>
  <c r="I162" i="1"/>
  <c r="J162" i="1"/>
  <c r="G129" i="1"/>
  <c r="H129" i="1"/>
  <c r="G37" i="1"/>
  <c r="H37" i="1"/>
  <c r="I299" i="1"/>
  <c r="J299" i="1"/>
  <c r="F176" i="1"/>
  <c r="I47" i="1"/>
  <c r="J47" i="1"/>
  <c r="G325" i="1"/>
  <c r="H325" i="1"/>
  <c r="G165" i="1"/>
  <c r="H165" i="1"/>
  <c r="G246" i="1"/>
  <c r="H246" i="1"/>
  <c r="G350" i="1"/>
  <c r="H350" i="1"/>
  <c r="G345" i="1"/>
  <c r="H345" i="1"/>
  <c r="I264" i="1"/>
  <c r="J264" i="1"/>
  <c r="I124" i="1"/>
  <c r="J124" i="1"/>
  <c r="G302" i="1"/>
  <c r="H302" i="1"/>
  <c r="F177" i="1"/>
  <c r="G46" i="1"/>
  <c r="H46" i="1"/>
  <c r="G99" i="1"/>
  <c r="H99" i="1"/>
  <c r="G312" i="1"/>
  <c r="H312" i="1"/>
  <c r="G299" i="1"/>
  <c r="H299" i="1"/>
  <c r="G212" i="1"/>
  <c r="H212" i="1"/>
  <c r="G132" i="1"/>
  <c r="H132" i="1"/>
  <c r="G107" i="1"/>
  <c r="H107" i="1"/>
  <c r="G288" i="1"/>
  <c r="H288" i="1"/>
  <c r="G335" i="1"/>
  <c r="H335" i="1"/>
  <c r="G178" i="1"/>
  <c r="H178" i="1"/>
  <c r="G63" i="1"/>
  <c r="H63" i="1"/>
  <c r="G323" i="1"/>
  <c r="H323" i="1"/>
  <c r="G74" i="1"/>
  <c r="H74" i="1"/>
  <c r="G171" i="1"/>
  <c r="H171" i="1"/>
  <c r="G51" i="1"/>
  <c r="H51" i="1"/>
  <c r="F221" i="1"/>
  <c r="G26" i="1"/>
  <c r="H26" i="1"/>
  <c r="G243" i="1"/>
  <c r="H243" i="1"/>
  <c r="G347" i="1"/>
  <c r="H347" i="1"/>
  <c r="G168" i="1"/>
  <c r="H168" i="1"/>
  <c r="G169" i="1"/>
  <c r="H169" i="1"/>
  <c r="G23" i="1"/>
  <c r="H23" i="1"/>
  <c r="G16" i="1"/>
  <c r="H16" i="1"/>
  <c r="G9" i="1"/>
  <c r="H9" i="1"/>
  <c r="G360" i="1"/>
  <c r="H360" i="1"/>
  <c r="G31" i="1"/>
  <c r="H31" i="1"/>
  <c r="G48" i="1"/>
  <c r="H48" i="1"/>
  <c r="G21" i="1"/>
  <c r="H21" i="1"/>
  <c r="I288" i="1"/>
  <c r="J288" i="1"/>
  <c r="G294" i="1"/>
  <c r="H294" i="1"/>
  <c r="G90" i="1"/>
  <c r="H90" i="1"/>
  <c r="F26" i="1"/>
  <c r="G175" i="1"/>
  <c r="H175" i="1"/>
  <c r="G285" i="1"/>
  <c r="H285" i="1"/>
  <c r="G279" i="1"/>
  <c r="H279" i="1"/>
  <c r="G65" i="1"/>
  <c r="H65" i="1"/>
  <c r="I148" i="1"/>
  <c r="J148" i="1"/>
  <c r="G343" i="1"/>
  <c r="H343" i="1"/>
  <c r="G339" i="1"/>
  <c r="H339" i="1"/>
  <c r="G276" i="1"/>
  <c r="H276" i="1"/>
  <c r="G14" i="1"/>
  <c r="H14" i="1"/>
  <c r="G329" i="1"/>
  <c r="H329" i="1"/>
  <c r="G319" i="1"/>
  <c r="H319" i="1"/>
  <c r="G344" i="1"/>
  <c r="H344" i="1"/>
  <c r="G58" i="1"/>
  <c r="H58" i="1"/>
  <c r="G207" i="1"/>
  <c r="H207" i="1"/>
  <c r="F331" i="1"/>
  <c r="G108" i="1"/>
  <c r="H108" i="1"/>
  <c r="G64" i="1"/>
  <c r="H64" i="1"/>
  <c r="G192" i="1"/>
  <c r="H192" i="1"/>
  <c r="G199" i="1"/>
  <c r="H199" i="1"/>
  <c r="G266" i="1"/>
  <c r="H266" i="1"/>
  <c r="G269" i="1"/>
  <c r="H269" i="1"/>
  <c r="I127" i="1"/>
  <c r="J127" i="1"/>
  <c r="I119" i="1"/>
  <c r="J119" i="1"/>
  <c r="G298" i="1"/>
  <c r="H298" i="1"/>
  <c r="F210" i="1"/>
  <c r="G156" i="1"/>
  <c r="H156" i="1"/>
  <c r="G176" i="1"/>
  <c r="H176" i="1"/>
  <c r="G363" i="1"/>
  <c r="H363" i="1"/>
  <c r="G140" i="1"/>
  <c r="H140" i="1"/>
  <c r="G188" i="1"/>
  <c r="H188" i="1"/>
  <c r="G216" i="1"/>
  <c r="H216" i="1"/>
  <c r="G208" i="1"/>
  <c r="H208" i="1"/>
  <c r="G265" i="1"/>
  <c r="H265" i="1"/>
  <c r="G315" i="1"/>
  <c r="H315" i="1"/>
  <c r="I163" i="1"/>
  <c r="J163" i="1"/>
  <c r="I317" i="1"/>
  <c r="J317" i="1"/>
  <c r="G272" i="1"/>
  <c r="H272" i="1"/>
  <c r="G76" i="1"/>
  <c r="H76" i="1"/>
  <c r="I68" i="1"/>
  <c r="J68" i="1"/>
  <c r="G149" i="1"/>
  <c r="H149" i="1"/>
  <c r="I237" i="1"/>
  <c r="J237" i="1"/>
  <c r="G183" i="1"/>
  <c r="H183" i="1"/>
  <c r="G57" i="1"/>
  <c r="H57" i="1"/>
  <c r="G146" i="1"/>
  <c r="H146" i="1"/>
  <c r="G179" i="1"/>
  <c r="H179" i="1"/>
  <c r="I313" i="1"/>
  <c r="J313" i="1"/>
  <c r="I302" i="1"/>
  <c r="J302" i="1"/>
  <c r="F196" i="1"/>
  <c r="G277" i="1"/>
  <c r="H277" i="1"/>
  <c r="I224" i="1"/>
  <c r="J224" i="1"/>
  <c r="G79" i="1"/>
  <c r="H79" i="1"/>
  <c r="G164" i="1"/>
  <c r="H164" i="1"/>
  <c r="I226" i="1"/>
  <c r="J226" i="1"/>
  <c r="G87" i="1"/>
  <c r="H87" i="1"/>
  <c r="I324" i="1"/>
  <c r="J324" i="1"/>
  <c r="F261" i="1"/>
  <c r="G332" i="1"/>
  <c r="H332" i="1"/>
  <c r="I204" i="1"/>
  <c r="J204" i="1"/>
  <c r="G353" i="1"/>
  <c r="H353" i="1"/>
  <c r="G167" i="1"/>
  <c r="H167" i="1"/>
  <c r="G217" i="1"/>
  <c r="H217" i="1"/>
  <c r="G203" i="1"/>
  <c r="H203" i="1"/>
  <c r="I145" i="1"/>
  <c r="J145" i="1"/>
  <c r="G211" i="1"/>
  <c r="H211" i="1"/>
  <c r="G145" i="1"/>
  <c r="H145" i="1"/>
  <c r="I123" i="1"/>
  <c r="J123" i="1"/>
  <c r="I54" i="1"/>
  <c r="J54" i="1"/>
  <c r="G311" i="1"/>
  <c r="H311" i="1"/>
  <c r="I52" i="1"/>
  <c r="J52" i="1"/>
  <c r="G348" i="1"/>
  <c r="H348" i="1"/>
  <c r="F305" i="1"/>
  <c r="G67" i="1"/>
  <c r="H67" i="1"/>
  <c r="F25" i="1"/>
  <c r="G93" i="1"/>
  <c r="H93" i="1"/>
  <c r="G115" i="1"/>
  <c r="H115" i="1"/>
  <c r="G341" i="1"/>
  <c r="H341" i="1"/>
  <c r="G53" i="1"/>
  <c r="H53" i="1"/>
  <c r="I164" i="1"/>
  <c r="J164" i="1"/>
  <c r="G215" i="1"/>
  <c r="H215" i="1"/>
  <c r="G253" i="1"/>
  <c r="H253" i="1"/>
  <c r="G161" i="1"/>
  <c r="H161" i="1"/>
  <c r="I81" i="1"/>
  <c r="J81" i="1"/>
  <c r="G112" i="1"/>
  <c r="H112" i="1"/>
  <c r="I348" i="1"/>
  <c r="J348" i="1"/>
  <c r="I359" i="1"/>
  <c r="J359" i="1"/>
  <c r="I20" i="1"/>
  <c r="J20" i="1"/>
  <c r="G123" i="1"/>
  <c r="H123" i="1"/>
  <c r="I150" i="1"/>
  <c r="J150" i="1"/>
  <c r="I138" i="1"/>
  <c r="J138" i="1"/>
  <c r="G187" i="1"/>
  <c r="H187" i="1"/>
  <c r="I178" i="1"/>
  <c r="J178" i="1"/>
  <c r="F75" i="1"/>
  <c r="I355" i="1"/>
  <c r="J355" i="1"/>
  <c r="G225" i="1"/>
  <c r="H225" i="1"/>
  <c r="G143" i="1"/>
  <c r="H143" i="1"/>
  <c r="F96" i="1"/>
  <c r="G357" i="1"/>
  <c r="H357" i="1"/>
  <c r="I58" i="1"/>
  <c r="J58" i="1"/>
  <c r="I10" i="1"/>
  <c r="J10" i="1"/>
  <c r="G255" i="1"/>
  <c r="H255" i="1"/>
  <c r="G138" i="1"/>
  <c r="H138" i="1"/>
  <c r="I82" i="1"/>
  <c r="J82" i="1"/>
  <c r="I334" i="1"/>
  <c r="J334" i="1"/>
  <c r="I310" i="1"/>
  <c r="J310" i="1"/>
  <c r="G258" i="1"/>
  <c r="H258" i="1"/>
  <c r="I57" i="1"/>
  <c r="J57" i="1"/>
  <c r="G359" i="1"/>
  <c r="H359" i="1"/>
  <c r="G222" i="1"/>
  <c r="H222" i="1"/>
  <c r="I103" i="1"/>
  <c r="J103" i="1"/>
  <c r="I75" i="1"/>
  <c r="J75" i="1"/>
  <c r="F240" i="1"/>
  <c r="G128" i="1"/>
  <c r="H128" i="1"/>
  <c r="G245" i="1"/>
  <c r="H245" i="1"/>
  <c r="G55" i="1"/>
  <c r="H55" i="1"/>
  <c r="G32" i="1"/>
  <c r="H32" i="1"/>
  <c r="G101" i="1"/>
  <c r="H101" i="1"/>
  <c r="G38" i="1"/>
  <c r="H38" i="1"/>
  <c r="G193" i="1"/>
  <c r="H193" i="1"/>
  <c r="G71" i="1"/>
  <c r="H71" i="1"/>
  <c r="F59" i="1"/>
  <c r="I202" i="1"/>
  <c r="J202" i="1"/>
  <c r="G306" i="1"/>
  <c r="H306" i="1"/>
  <c r="I251" i="1"/>
  <c r="J251" i="1"/>
  <c r="I259" i="1"/>
  <c r="J259" i="1"/>
  <c r="S259" i="1"/>
  <c r="I118" i="1"/>
  <c r="J118" i="1"/>
  <c r="I328" i="1"/>
  <c r="J328" i="1"/>
  <c r="I120" i="1"/>
  <c r="J120" i="1"/>
  <c r="I315" i="1"/>
  <c r="J315" i="1"/>
  <c r="J80" i="1"/>
  <c r="J26" i="1"/>
  <c r="J330" i="1"/>
  <c r="J253" i="1"/>
  <c r="J179" i="1"/>
  <c r="J319" i="1"/>
  <c r="J352" i="1"/>
  <c r="J72" i="1"/>
  <c r="J141" i="1"/>
  <c r="J97" i="1"/>
  <c r="J220" i="1"/>
  <c r="J297" i="1"/>
  <c r="J23" i="1"/>
  <c r="J240" i="1"/>
  <c r="J350" i="1"/>
  <c r="J15" i="1"/>
  <c r="J45" i="1"/>
  <c r="J121" i="1"/>
  <c r="J174" i="1"/>
  <c r="J176" i="1"/>
  <c r="J111" i="1"/>
  <c r="J188" i="1"/>
  <c r="J7" i="1"/>
  <c r="J242" i="1"/>
  <c r="J327" i="1"/>
  <c r="J166" i="1"/>
  <c r="J241" i="1"/>
  <c r="J151" i="1"/>
  <c r="J34" i="1"/>
  <c r="J133" i="1"/>
  <c r="J98" i="1"/>
  <c r="J137" i="1"/>
  <c r="J215" i="1"/>
  <c r="J208" i="1"/>
  <c r="J139" i="1"/>
  <c r="J261" i="1"/>
  <c r="J265" i="1"/>
  <c r="J22" i="1"/>
  <c r="J274" i="1"/>
  <c r="J109" i="1"/>
  <c r="J48" i="1"/>
  <c r="J277" i="1"/>
  <c r="J19" i="1"/>
  <c r="J134" i="1"/>
  <c r="J84" i="1"/>
  <c r="J256" i="1"/>
  <c r="J92" i="1"/>
  <c r="J236" i="1"/>
  <c r="J312" i="1"/>
  <c r="J78" i="1"/>
  <c r="H23" i="3"/>
  <c r="I23" i="3"/>
  <c r="I7" i="3"/>
  <c r="J7" i="3"/>
  <c r="J15" i="3"/>
  <c r="J9" i="3"/>
  <c r="J16" i="3"/>
  <c r="J13" i="3"/>
  <c r="J20" i="3"/>
  <c r="G23" i="3"/>
  <c r="H365" i="1"/>
  <c r="J365" i="1"/>
  <c r="J367" i="1"/>
  <c r="J23" i="3"/>
  <c r="J10" i="3"/>
  <c r="J14" i="3"/>
  <c r="J11" i="3"/>
  <c r="J17" i="3"/>
  <c r="J19" i="3"/>
  <c r="J18" i="3"/>
  <c r="J21" i="3"/>
  <c r="J8" i="3"/>
  <c r="J12" i="3"/>
  <c r="J368" i="1"/>
  <c r="K324" i="1"/>
  <c r="L324" i="1"/>
  <c r="M324" i="1"/>
  <c r="N324" i="1"/>
  <c r="O324" i="1"/>
  <c r="K14" i="1"/>
  <c r="L14" i="1"/>
  <c r="M14" i="1"/>
  <c r="N14" i="1"/>
  <c r="O14" i="1"/>
  <c r="K314" i="1"/>
  <c r="L314" i="1"/>
  <c r="M314" i="1"/>
  <c r="N314" i="1"/>
  <c r="O314" i="1"/>
  <c r="K10" i="1"/>
  <c r="L10" i="1"/>
  <c r="M10" i="1"/>
  <c r="N10" i="1"/>
  <c r="O10" i="1"/>
  <c r="K335" i="1"/>
  <c r="L335" i="1"/>
  <c r="M335" i="1"/>
  <c r="N335" i="1"/>
  <c r="O335" i="1"/>
  <c r="K65" i="1"/>
  <c r="L65" i="1"/>
  <c r="M65" i="1"/>
  <c r="N65" i="1"/>
  <c r="O65" i="1"/>
  <c r="K164" i="1"/>
  <c r="L164" i="1"/>
  <c r="M164" i="1"/>
  <c r="N164" i="1"/>
  <c r="O164" i="1"/>
  <c r="K122" i="1"/>
  <c r="L122" i="1"/>
  <c r="M122" i="1"/>
  <c r="N122" i="1"/>
  <c r="O122" i="1"/>
  <c r="K360" i="1"/>
  <c r="L360" i="1"/>
  <c r="M360" i="1"/>
  <c r="N360" i="1"/>
  <c r="O360" i="1"/>
  <c r="K90" i="1"/>
  <c r="L90" i="1"/>
  <c r="M90" i="1"/>
  <c r="N90" i="1"/>
  <c r="O90" i="1"/>
  <c r="K201" i="1"/>
  <c r="L201" i="1"/>
  <c r="M201" i="1"/>
  <c r="N201" i="1"/>
  <c r="O201" i="1"/>
  <c r="K313" i="1"/>
  <c r="L313" i="1"/>
  <c r="M313" i="1"/>
  <c r="N313" i="1"/>
  <c r="O313" i="1"/>
  <c r="K185" i="1"/>
  <c r="L185" i="1"/>
  <c r="M185" i="1"/>
  <c r="N185" i="1"/>
  <c r="O185" i="1"/>
  <c r="K203" i="1"/>
  <c r="L203" i="1"/>
  <c r="M203" i="1"/>
  <c r="N203" i="1"/>
  <c r="O203" i="1"/>
  <c r="K279" i="1"/>
  <c r="L279" i="1"/>
  <c r="M279" i="1"/>
  <c r="N279" i="1"/>
  <c r="O279" i="1"/>
  <c r="K123" i="1"/>
  <c r="L123" i="1"/>
  <c r="M123" i="1"/>
  <c r="N123" i="1"/>
  <c r="O123" i="1"/>
  <c r="K211" i="1"/>
  <c r="L211" i="1"/>
  <c r="M211" i="1"/>
  <c r="N211" i="1"/>
  <c r="O211" i="1"/>
  <c r="K226" i="1"/>
  <c r="L226" i="1"/>
  <c r="M226" i="1"/>
  <c r="N226" i="1"/>
  <c r="O226" i="1"/>
  <c r="K249" i="1"/>
  <c r="L249" i="1"/>
  <c r="M249" i="1"/>
  <c r="N249" i="1"/>
  <c r="O249" i="1"/>
  <c r="K131" i="1"/>
  <c r="L131" i="1"/>
  <c r="M131" i="1"/>
  <c r="N131" i="1"/>
  <c r="O131" i="1"/>
  <c r="K295" i="1"/>
  <c r="L295" i="1"/>
  <c r="M295" i="1"/>
  <c r="N295" i="1"/>
  <c r="O295" i="1"/>
  <c r="K138" i="1"/>
  <c r="L138" i="1"/>
  <c r="M138" i="1"/>
  <c r="N138" i="1"/>
  <c r="O138" i="1"/>
  <c r="K250" i="1"/>
  <c r="L250" i="1"/>
  <c r="M250" i="1"/>
  <c r="N250" i="1"/>
  <c r="O250" i="1"/>
  <c r="K31" i="1"/>
  <c r="L31" i="1"/>
  <c r="M31" i="1"/>
  <c r="N31" i="1"/>
  <c r="O31" i="1"/>
  <c r="K171" i="1"/>
  <c r="L171" i="1"/>
  <c r="M171" i="1"/>
  <c r="N171" i="1"/>
  <c r="O171" i="1"/>
  <c r="K334" i="1"/>
  <c r="L334" i="1"/>
  <c r="M334" i="1"/>
  <c r="N334" i="1"/>
  <c r="O334" i="1"/>
  <c r="K300" i="1"/>
  <c r="L300" i="1"/>
  <c r="M300" i="1"/>
  <c r="N300" i="1"/>
  <c r="O300" i="1"/>
  <c r="K38" i="1"/>
  <c r="L38" i="1"/>
  <c r="M38" i="1"/>
  <c r="N38" i="1"/>
  <c r="O38" i="1"/>
  <c r="K32" i="1"/>
  <c r="L32" i="1"/>
  <c r="M32" i="1"/>
  <c r="N32" i="1"/>
  <c r="O32" i="1"/>
  <c r="K21" i="1"/>
  <c r="L21" i="1"/>
  <c r="M21" i="1"/>
  <c r="N21" i="1"/>
  <c r="O21" i="1"/>
  <c r="K107" i="1"/>
  <c r="L107" i="1"/>
  <c r="M107" i="1"/>
  <c r="N107" i="1"/>
  <c r="O107" i="1"/>
  <c r="K103" i="1"/>
  <c r="L103" i="1"/>
  <c r="M103" i="1"/>
  <c r="N103" i="1"/>
  <c r="O103" i="1"/>
  <c r="K47" i="1"/>
  <c r="L47" i="1"/>
  <c r="M47" i="1"/>
  <c r="N47" i="1"/>
  <c r="O47" i="1"/>
  <c r="K41" i="1"/>
  <c r="L41" i="1"/>
  <c r="M41" i="1"/>
  <c r="N41" i="1"/>
  <c r="O41" i="1"/>
  <c r="K275" i="1"/>
  <c r="L275" i="1"/>
  <c r="M275" i="1"/>
  <c r="N275" i="1"/>
  <c r="O275" i="1"/>
  <c r="K44" i="1"/>
  <c r="L44" i="1"/>
  <c r="M44" i="1"/>
  <c r="N44" i="1"/>
  <c r="O44" i="1"/>
  <c r="K106" i="1"/>
  <c r="L106" i="1"/>
  <c r="M106" i="1"/>
  <c r="N106" i="1"/>
  <c r="O106" i="1"/>
  <c r="K189" i="1"/>
  <c r="L189" i="1"/>
  <c r="M189" i="1"/>
  <c r="N189" i="1"/>
  <c r="O189" i="1"/>
  <c r="K199" i="1"/>
  <c r="L199" i="1"/>
  <c r="M199" i="1"/>
  <c r="N199" i="1"/>
  <c r="O199" i="1"/>
  <c r="K310" i="1"/>
  <c r="L310" i="1"/>
  <c r="M310" i="1"/>
  <c r="N310" i="1"/>
  <c r="O310" i="1"/>
  <c r="K271" i="1"/>
  <c r="L271" i="1"/>
  <c r="M271" i="1"/>
  <c r="N271" i="1"/>
  <c r="O271" i="1"/>
  <c r="K81" i="1"/>
  <c r="L81" i="1"/>
  <c r="M81" i="1"/>
  <c r="N81" i="1"/>
  <c r="O81" i="1"/>
  <c r="K305" i="1"/>
  <c r="L305" i="1"/>
  <c r="M305" i="1"/>
  <c r="N305" i="1"/>
  <c r="O305" i="1"/>
  <c r="K105" i="1"/>
  <c r="L105" i="1"/>
  <c r="M105" i="1"/>
  <c r="N105" i="1"/>
  <c r="O105" i="1"/>
  <c r="K317" i="1"/>
  <c r="L317" i="1"/>
  <c r="M317" i="1"/>
  <c r="N317" i="1"/>
  <c r="O317" i="1"/>
  <c r="K112" i="1"/>
  <c r="L112" i="1"/>
  <c r="M112" i="1"/>
  <c r="N112" i="1"/>
  <c r="O112" i="1"/>
  <c r="K299" i="1"/>
  <c r="L299" i="1"/>
  <c r="M299" i="1"/>
  <c r="N299" i="1"/>
  <c r="O299" i="1"/>
  <c r="K254" i="1"/>
  <c r="L254" i="1"/>
  <c r="M254" i="1"/>
  <c r="N254" i="1"/>
  <c r="O254" i="1"/>
  <c r="K82" i="1"/>
  <c r="L82" i="1"/>
  <c r="M82" i="1"/>
  <c r="N82" i="1"/>
  <c r="O82" i="1"/>
  <c r="K218" i="1"/>
  <c r="L218" i="1"/>
  <c r="M218" i="1"/>
  <c r="N218" i="1"/>
  <c r="O218" i="1"/>
  <c r="K204" i="1"/>
  <c r="L204" i="1"/>
  <c r="M204" i="1"/>
  <c r="N204" i="1"/>
  <c r="O204" i="1"/>
  <c r="K332" i="1"/>
  <c r="L332" i="1"/>
  <c r="M332" i="1"/>
  <c r="N332" i="1"/>
  <c r="O332" i="1"/>
  <c r="K49" i="1"/>
  <c r="L49" i="1"/>
  <c r="M49" i="1"/>
  <c r="N49" i="1"/>
  <c r="O49" i="1"/>
  <c r="K173" i="1"/>
  <c r="L173" i="1"/>
  <c r="M173" i="1"/>
  <c r="N173" i="1"/>
  <c r="O173" i="1"/>
  <c r="K180" i="1"/>
  <c r="L180" i="1"/>
  <c r="M180" i="1"/>
  <c r="N180" i="1"/>
  <c r="O180" i="1"/>
  <c r="K135" i="1"/>
  <c r="L135" i="1"/>
  <c r="M135" i="1"/>
  <c r="N135" i="1"/>
  <c r="O135" i="1"/>
  <c r="K341" i="1"/>
  <c r="L341" i="1"/>
  <c r="M341" i="1"/>
  <c r="N341" i="1"/>
  <c r="O341" i="1"/>
  <c r="K96" i="1"/>
  <c r="L96" i="1"/>
  <c r="M96" i="1"/>
  <c r="N96" i="1"/>
  <c r="O96" i="1"/>
  <c r="K194" i="1"/>
  <c r="L194" i="1"/>
  <c r="M194" i="1"/>
  <c r="N194" i="1"/>
  <c r="O194" i="1"/>
  <c r="K79" i="1"/>
  <c r="L79" i="1"/>
  <c r="M79" i="1"/>
  <c r="N79" i="1"/>
  <c r="O79" i="1"/>
  <c r="K52" i="1"/>
  <c r="L52" i="1"/>
  <c r="M52" i="1"/>
  <c r="N52" i="1"/>
  <c r="O52" i="1"/>
  <c r="K35" i="1"/>
  <c r="L35" i="1"/>
  <c r="M35" i="1"/>
  <c r="N35" i="1"/>
  <c r="O35" i="1"/>
  <c r="K91" i="1"/>
  <c r="L91" i="1"/>
  <c r="M91" i="1"/>
  <c r="N91" i="1"/>
  <c r="O91" i="1"/>
  <c r="K9" i="1"/>
  <c r="L9" i="1"/>
  <c r="M9" i="1"/>
  <c r="N9" i="1"/>
  <c r="O9" i="1"/>
  <c r="K326" i="1"/>
  <c r="L326" i="1"/>
  <c r="M326" i="1"/>
  <c r="N326" i="1"/>
  <c r="O326" i="1"/>
  <c r="K329" i="1"/>
  <c r="L329" i="1"/>
  <c r="M329" i="1"/>
  <c r="N329" i="1"/>
  <c r="O329" i="1"/>
  <c r="K145" i="1"/>
  <c r="L145" i="1"/>
  <c r="M145" i="1"/>
  <c r="N145" i="1"/>
  <c r="O145" i="1"/>
  <c r="K357" i="1"/>
  <c r="L357" i="1"/>
  <c r="M357" i="1"/>
  <c r="N357" i="1"/>
  <c r="O357" i="1"/>
  <c r="K346" i="1"/>
  <c r="L346" i="1"/>
  <c r="M346" i="1"/>
  <c r="N346" i="1"/>
  <c r="O346" i="1"/>
  <c r="K217" i="1"/>
  <c r="L217" i="1"/>
  <c r="M217" i="1"/>
  <c r="N217" i="1"/>
  <c r="O217" i="1"/>
  <c r="K66" i="1"/>
  <c r="L66" i="1"/>
  <c r="M66" i="1"/>
  <c r="N66" i="1"/>
  <c r="O66" i="1"/>
  <c r="K195" i="1"/>
  <c r="L195" i="1"/>
  <c r="M195" i="1"/>
  <c r="N195" i="1"/>
  <c r="O195" i="1"/>
  <c r="K64" i="1"/>
  <c r="L64" i="1"/>
  <c r="M64" i="1"/>
  <c r="N64" i="1"/>
  <c r="O64" i="1"/>
  <c r="K232" i="1"/>
  <c r="L232" i="1"/>
  <c r="M232" i="1"/>
  <c r="N232" i="1"/>
  <c r="O232" i="1"/>
  <c r="K355" i="1"/>
  <c r="L355" i="1"/>
  <c r="M355" i="1"/>
  <c r="N355" i="1"/>
  <c r="O355" i="1"/>
  <c r="K323" i="1"/>
  <c r="L323" i="1"/>
  <c r="M323" i="1"/>
  <c r="N323" i="1"/>
  <c r="O323" i="1"/>
  <c r="K281" i="1"/>
  <c r="L281" i="1"/>
  <c r="M281" i="1"/>
  <c r="N281" i="1"/>
  <c r="O281" i="1"/>
  <c r="K196" i="1"/>
  <c r="L196" i="1"/>
  <c r="M196" i="1"/>
  <c r="N196" i="1"/>
  <c r="O196" i="1"/>
  <c r="K162" i="1"/>
  <c r="L162" i="1"/>
  <c r="M162" i="1"/>
  <c r="N162" i="1"/>
  <c r="O162" i="1"/>
  <c r="K55" i="1"/>
  <c r="L55" i="1"/>
  <c r="M55" i="1"/>
  <c r="N55" i="1"/>
  <c r="O55" i="1"/>
  <c r="K129" i="1"/>
  <c r="L129" i="1"/>
  <c r="M129" i="1"/>
  <c r="N129" i="1"/>
  <c r="O129" i="1"/>
  <c r="K224" i="1"/>
  <c r="L224" i="1"/>
  <c r="M224" i="1"/>
  <c r="N224" i="1"/>
  <c r="O224" i="1"/>
  <c r="K63" i="1"/>
  <c r="L63" i="1"/>
  <c r="M63" i="1"/>
  <c r="N63" i="1"/>
  <c r="O63" i="1"/>
  <c r="K269" i="1"/>
  <c r="L269" i="1"/>
  <c r="M269" i="1"/>
  <c r="N269" i="1"/>
  <c r="O269" i="1"/>
  <c r="K25" i="1"/>
  <c r="L25" i="1"/>
  <c r="M25" i="1"/>
  <c r="N25" i="1"/>
  <c r="O25" i="1"/>
  <c r="K68" i="1"/>
  <c r="L68" i="1"/>
  <c r="M68" i="1"/>
  <c r="N68" i="1"/>
  <c r="O68" i="1"/>
  <c r="K255" i="1"/>
  <c r="L255" i="1"/>
  <c r="M255" i="1"/>
  <c r="N255" i="1"/>
  <c r="O255" i="1"/>
  <c r="K328" i="1"/>
  <c r="L328" i="1"/>
  <c r="M328" i="1"/>
  <c r="N328" i="1"/>
  <c r="O328" i="1"/>
  <c r="K361" i="1"/>
  <c r="L361" i="1"/>
  <c r="M361" i="1"/>
  <c r="N361" i="1"/>
  <c r="O361" i="1"/>
  <c r="K114" i="1"/>
  <c r="L114" i="1"/>
  <c r="M114" i="1"/>
  <c r="N114" i="1"/>
  <c r="O114" i="1"/>
  <c r="K120" i="1"/>
  <c r="L120" i="1"/>
  <c r="M120" i="1"/>
  <c r="N120" i="1"/>
  <c r="O120" i="1"/>
  <c r="K186" i="1"/>
  <c r="L186" i="1"/>
  <c r="M186" i="1"/>
  <c r="N186" i="1"/>
  <c r="O186" i="1"/>
  <c r="K264" i="1"/>
  <c r="L264" i="1"/>
  <c r="M264" i="1"/>
  <c r="N264" i="1"/>
  <c r="O264" i="1"/>
  <c r="K62" i="1"/>
  <c r="L62" i="1"/>
  <c r="M62" i="1"/>
  <c r="N62" i="1"/>
  <c r="O62" i="1"/>
  <c r="K187" i="1"/>
  <c r="L187" i="1"/>
  <c r="M187" i="1"/>
  <c r="N187" i="1"/>
  <c r="O187" i="1"/>
  <c r="K347" i="1"/>
  <c r="L347" i="1"/>
  <c r="M347" i="1"/>
  <c r="N347" i="1"/>
  <c r="O347" i="1"/>
  <c r="K315" i="1"/>
  <c r="L315" i="1"/>
  <c r="M315" i="1"/>
  <c r="N315" i="1"/>
  <c r="O315" i="1"/>
  <c r="K83" i="1"/>
  <c r="L83" i="1"/>
  <c r="M83" i="1"/>
  <c r="N83" i="1"/>
  <c r="O83" i="1"/>
  <c r="K252" i="1"/>
  <c r="L252" i="1"/>
  <c r="M252" i="1"/>
  <c r="N252" i="1"/>
  <c r="O252" i="1"/>
  <c r="K50" i="1"/>
  <c r="L50" i="1"/>
  <c r="M50" i="1"/>
  <c r="N50" i="1"/>
  <c r="O50" i="1"/>
  <c r="K349" i="1"/>
  <c r="L349" i="1"/>
  <c r="M349" i="1"/>
  <c r="N349" i="1"/>
  <c r="O349" i="1"/>
  <c r="K359" i="1"/>
  <c r="L359" i="1"/>
  <c r="M359" i="1"/>
  <c r="N359" i="1"/>
  <c r="O359" i="1"/>
  <c r="K33" i="1"/>
  <c r="L33" i="1"/>
  <c r="M33" i="1"/>
  <c r="N33" i="1"/>
  <c r="O33" i="1"/>
  <c r="K209" i="1"/>
  <c r="L209" i="1"/>
  <c r="M209" i="1"/>
  <c r="N209" i="1"/>
  <c r="O209" i="1"/>
  <c r="K302" i="1"/>
  <c r="L302" i="1"/>
  <c r="M302" i="1"/>
  <c r="N302" i="1"/>
  <c r="O302" i="1"/>
  <c r="K291" i="1"/>
  <c r="L291" i="1"/>
  <c r="M291" i="1"/>
  <c r="N291" i="1"/>
  <c r="O291" i="1"/>
  <c r="K202" i="1"/>
  <c r="L202" i="1"/>
  <c r="M202" i="1"/>
  <c r="N202" i="1"/>
  <c r="O202" i="1"/>
  <c r="K74" i="1"/>
  <c r="L74" i="1"/>
  <c r="M74" i="1"/>
  <c r="N74" i="1"/>
  <c r="O74" i="1"/>
  <c r="K127" i="1"/>
  <c r="L127" i="1"/>
  <c r="M127" i="1"/>
  <c r="N127" i="1"/>
  <c r="O127" i="1"/>
  <c r="K318" i="1"/>
  <c r="L318" i="1"/>
  <c r="M318" i="1"/>
  <c r="N318" i="1"/>
  <c r="O318" i="1"/>
  <c r="K132" i="1"/>
  <c r="L132" i="1"/>
  <c r="M132" i="1"/>
  <c r="N132" i="1"/>
  <c r="O132" i="1"/>
  <c r="K86" i="1"/>
  <c r="L86" i="1"/>
  <c r="M86" i="1"/>
  <c r="N86" i="1"/>
  <c r="O86" i="1"/>
  <c r="K163" i="1"/>
  <c r="L163" i="1"/>
  <c r="M163" i="1"/>
  <c r="N163" i="1"/>
  <c r="O163" i="1"/>
  <c r="K306" i="1"/>
  <c r="L306" i="1"/>
  <c r="M306" i="1"/>
  <c r="N306" i="1"/>
  <c r="O306" i="1"/>
  <c r="K363" i="1"/>
  <c r="L363" i="1"/>
  <c r="M363" i="1"/>
  <c r="N363" i="1"/>
  <c r="O363" i="1"/>
  <c r="K75" i="1"/>
  <c r="L75" i="1"/>
  <c r="M75" i="1"/>
  <c r="N75" i="1"/>
  <c r="O75" i="1"/>
  <c r="K36" i="1"/>
  <c r="L36" i="1"/>
  <c r="M36" i="1"/>
  <c r="N36" i="1"/>
  <c r="O36" i="1"/>
  <c r="K67" i="1"/>
  <c r="L67" i="1"/>
  <c r="M67" i="1"/>
  <c r="N67" i="1"/>
  <c r="O67" i="1"/>
  <c r="K322" i="1"/>
  <c r="L322" i="1"/>
  <c r="M322" i="1"/>
  <c r="N322" i="1"/>
  <c r="O322" i="1"/>
  <c r="K223" i="1"/>
  <c r="L223" i="1"/>
  <c r="M223" i="1"/>
  <c r="N223" i="1"/>
  <c r="O223" i="1"/>
  <c r="K69" i="1"/>
  <c r="L69" i="1"/>
  <c r="M69" i="1"/>
  <c r="N69" i="1"/>
  <c r="O69" i="1"/>
  <c r="K276" i="1"/>
  <c r="L276" i="1"/>
  <c r="M276" i="1"/>
  <c r="N276" i="1"/>
  <c r="O276" i="1"/>
  <c r="K59" i="1"/>
  <c r="L59" i="1"/>
  <c r="M59" i="1"/>
  <c r="N59" i="1"/>
  <c r="O59" i="1"/>
  <c r="K213" i="1"/>
  <c r="L213" i="1"/>
  <c r="M213" i="1"/>
  <c r="N213" i="1"/>
  <c r="O213" i="1"/>
  <c r="K58" i="1"/>
  <c r="L58" i="1"/>
  <c r="M58" i="1"/>
  <c r="N58" i="1"/>
  <c r="O58" i="1"/>
  <c r="K356" i="1"/>
  <c r="L356" i="1"/>
  <c r="M356" i="1"/>
  <c r="N356" i="1"/>
  <c r="O356" i="1"/>
  <c r="K24" i="1"/>
  <c r="L24" i="1"/>
  <c r="M24" i="1"/>
  <c r="N24" i="1"/>
  <c r="O24" i="1"/>
  <c r="K30" i="1"/>
  <c r="L30" i="1"/>
  <c r="M30" i="1"/>
  <c r="N30" i="1"/>
  <c r="O30" i="1"/>
  <c r="K87" i="1"/>
  <c r="L87" i="1"/>
  <c r="M87" i="1"/>
  <c r="N87" i="1"/>
  <c r="O87" i="1"/>
  <c r="K170" i="1"/>
  <c r="L170" i="1"/>
  <c r="M170" i="1"/>
  <c r="N170" i="1"/>
  <c r="O170" i="1"/>
  <c r="K142" i="1"/>
  <c r="L142" i="1"/>
  <c r="M142" i="1"/>
  <c r="N142" i="1"/>
  <c r="O142" i="1"/>
  <c r="K128" i="1"/>
  <c r="L128" i="1"/>
  <c r="M128" i="1"/>
  <c r="N128" i="1"/>
  <c r="O128" i="1"/>
  <c r="K235" i="1"/>
  <c r="L235" i="1"/>
  <c r="M235" i="1"/>
  <c r="N235" i="1"/>
  <c r="O235" i="1"/>
  <c r="K144" i="1"/>
  <c r="L144" i="1"/>
  <c r="M144" i="1"/>
  <c r="N144" i="1"/>
  <c r="O144" i="1"/>
  <c r="K354" i="1"/>
  <c r="L354" i="1"/>
  <c r="M354" i="1"/>
  <c r="N354" i="1"/>
  <c r="O354" i="1"/>
  <c r="K343" i="1"/>
  <c r="L343" i="1"/>
  <c r="M343" i="1"/>
  <c r="N343" i="1"/>
  <c r="O343" i="1"/>
  <c r="K150" i="1"/>
  <c r="L150" i="1"/>
  <c r="M150" i="1"/>
  <c r="N150" i="1"/>
  <c r="O150" i="1"/>
  <c r="K177" i="1"/>
  <c r="L177" i="1"/>
  <c r="M177" i="1"/>
  <c r="N177" i="1"/>
  <c r="O177" i="1"/>
  <c r="K147" i="1"/>
  <c r="L147" i="1"/>
  <c r="M147" i="1"/>
  <c r="N147" i="1"/>
  <c r="O147" i="1"/>
  <c r="K20" i="1"/>
  <c r="L20" i="1"/>
  <c r="M20" i="1"/>
  <c r="N20" i="1"/>
  <c r="O20" i="1"/>
  <c r="K288" i="1"/>
  <c r="L288" i="1"/>
  <c r="M288" i="1"/>
  <c r="N288" i="1"/>
  <c r="O288" i="1"/>
  <c r="K183" i="1"/>
  <c r="L183" i="1"/>
  <c r="M183" i="1"/>
  <c r="N183" i="1"/>
  <c r="O183" i="1"/>
  <c r="K27" i="1"/>
  <c r="L27" i="1"/>
  <c r="M27" i="1"/>
  <c r="N27" i="1"/>
  <c r="O27" i="1"/>
  <c r="K53" i="1"/>
  <c r="L53" i="1"/>
  <c r="M53" i="1"/>
  <c r="N53" i="1"/>
  <c r="O53" i="1"/>
  <c r="K193" i="1"/>
  <c r="L193" i="1"/>
  <c r="M193" i="1"/>
  <c r="N193" i="1"/>
  <c r="O193" i="1"/>
  <c r="K118" i="1"/>
  <c r="L118" i="1"/>
  <c r="M118" i="1"/>
  <c r="N118" i="1"/>
  <c r="O118" i="1"/>
  <c r="K231" i="1"/>
  <c r="L231" i="1"/>
  <c r="M231" i="1"/>
  <c r="N231" i="1"/>
  <c r="O231" i="1"/>
  <c r="K340" i="1"/>
  <c r="L340" i="1"/>
  <c r="M340" i="1"/>
  <c r="N340" i="1"/>
  <c r="O340" i="1"/>
  <c r="K345" i="1"/>
  <c r="L345" i="1"/>
  <c r="M345" i="1"/>
  <c r="N345" i="1"/>
  <c r="O345" i="1"/>
  <c r="K216" i="1"/>
  <c r="L216" i="1"/>
  <c r="M216" i="1"/>
  <c r="N216" i="1"/>
  <c r="O216" i="1"/>
  <c r="K130" i="1"/>
  <c r="L130" i="1"/>
  <c r="M130" i="1"/>
  <c r="N130" i="1"/>
  <c r="O130" i="1"/>
  <c r="K263" i="1"/>
  <c r="L263" i="1"/>
  <c r="M263" i="1"/>
  <c r="N263" i="1"/>
  <c r="O263" i="1"/>
  <c r="C4" i="1"/>
  <c r="K148" i="1"/>
  <c r="L148" i="1"/>
  <c r="M148" i="1"/>
  <c r="N148" i="1"/>
  <c r="O148" i="1"/>
  <c r="K292" i="1"/>
  <c r="L292" i="1"/>
  <c r="M292" i="1"/>
  <c r="N292" i="1"/>
  <c r="O292" i="1"/>
  <c r="K160" i="1"/>
  <c r="L160" i="1"/>
  <c r="M160" i="1"/>
  <c r="N160" i="1"/>
  <c r="O160" i="1"/>
  <c r="K237" i="1"/>
  <c r="L237" i="1"/>
  <c r="M237" i="1"/>
  <c r="N237" i="1"/>
  <c r="O237" i="1"/>
  <c r="K192" i="1"/>
  <c r="L192" i="1"/>
  <c r="M192" i="1"/>
  <c r="N192" i="1"/>
  <c r="O192" i="1"/>
  <c r="K333" i="1"/>
  <c r="L333" i="1"/>
  <c r="M333" i="1"/>
  <c r="N333" i="1"/>
  <c r="O333" i="1"/>
  <c r="K155" i="1"/>
  <c r="L155" i="1"/>
  <c r="M155" i="1"/>
  <c r="N155" i="1"/>
  <c r="O155" i="1"/>
  <c r="K165" i="1"/>
  <c r="L165" i="1"/>
  <c r="M165" i="1"/>
  <c r="N165" i="1"/>
  <c r="O165" i="1"/>
  <c r="K37" i="1"/>
  <c r="L37" i="1"/>
  <c r="M37" i="1"/>
  <c r="N37" i="1"/>
  <c r="O37" i="1"/>
  <c r="K51" i="1"/>
  <c r="L51" i="1"/>
  <c r="M51" i="1"/>
  <c r="N51" i="1"/>
  <c r="O51" i="1"/>
  <c r="K321" i="1"/>
  <c r="L321" i="1"/>
  <c r="M321" i="1"/>
  <c r="N321" i="1"/>
  <c r="O321" i="1"/>
  <c r="K309" i="1"/>
  <c r="L309" i="1"/>
  <c r="M309" i="1"/>
  <c r="N309" i="1"/>
  <c r="O309" i="1"/>
  <c r="K77" i="1"/>
  <c r="L77" i="1"/>
  <c r="M77" i="1"/>
  <c r="N77" i="1"/>
  <c r="O77" i="1"/>
  <c r="K178" i="1"/>
  <c r="L178" i="1"/>
  <c r="M178" i="1"/>
  <c r="N178" i="1"/>
  <c r="O178" i="1"/>
  <c r="K119" i="1"/>
  <c r="L119" i="1"/>
  <c r="M119" i="1"/>
  <c r="N119" i="1"/>
  <c r="O119" i="1"/>
  <c r="K116" i="1"/>
  <c r="L116" i="1"/>
  <c r="M116" i="1"/>
  <c r="N116" i="1"/>
  <c r="O116" i="1"/>
  <c r="K348" i="1"/>
  <c r="L348" i="1"/>
  <c r="M348" i="1"/>
  <c r="N348" i="1"/>
  <c r="O348" i="1"/>
  <c r="K258" i="1"/>
  <c r="L258" i="1"/>
  <c r="M258" i="1"/>
  <c r="N258" i="1"/>
  <c r="O258" i="1"/>
  <c r="K61" i="1"/>
  <c r="L61" i="1"/>
  <c r="M61" i="1"/>
  <c r="N61" i="1"/>
  <c r="O61" i="1"/>
  <c r="K95" i="1"/>
  <c r="L95" i="1"/>
  <c r="M95" i="1"/>
  <c r="N95" i="1"/>
  <c r="O95" i="1"/>
  <c r="K73" i="1"/>
  <c r="L73" i="1"/>
  <c r="M73" i="1"/>
  <c r="N73" i="1"/>
  <c r="O73" i="1"/>
  <c r="K54" i="1"/>
  <c r="L54" i="1"/>
  <c r="M54" i="1"/>
  <c r="N54" i="1"/>
  <c r="O54" i="1"/>
  <c r="K197" i="1"/>
  <c r="L197" i="1"/>
  <c r="M197" i="1"/>
  <c r="N197" i="1"/>
  <c r="O197" i="1"/>
  <c r="K290" i="1"/>
  <c r="L290" i="1"/>
  <c r="M290" i="1"/>
  <c r="N290" i="1"/>
  <c r="O290" i="1"/>
  <c r="K259" i="1"/>
  <c r="L259" i="1"/>
  <c r="M259" i="1"/>
  <c r="N259" i="1"/>
  <c r="O259" i="1"/>
  <c r="K286" i="1"/>
  <c r="L286" i="1"/>
  <c r="M286" i="1"/>
  <c r="N286" i="1"/>
  <c r="O286" i="1"/>
  <c r="K57" i="1"/>
  <c r="L57" i="1"/>
  <c r="M57" i="1"/>
  <c r="N57" i="1"/>
  <c r="O57" i="1"/>
  <c r="K267" i="1"/>
  <c r="L267" i="1"/>
  <c r="M267" i="1"/>
  <c r="N267" i="1"/>
  <c r="O267" i="1"/>
  <c r="K153" i="1"/>
  <c r="L153" i="1"/>
  <c r="M153" i="1"/>
  <c r="N153" i="1"/>
  <c r="O153" i="1"/>
  <c r="K42" i="1"/>
  <c r="L42" i="1"/>
  <c r="M42" i="1"/>
  <c r="N42" i="1"/>
  <c r="O42" i="1"/>
  <c r="K124" i="1"/>
  <c r="L124" i="1"/>
  <c r="M124" i="1"/>
  <c r="N124" i="1"/>
  <c r="O124" i="1"/>
  <c r="K152" i="1"/>
  <c r="L152" i="1"/>
  <c r="M152" i="1"/>
  <c r="N152" i="1"/>
  <c r="O152" i="1"/>
  <c r="K251" i="1"/>
  <c r="L251" i="1"/>
  <c r="M251" i="1"/>
  <c r="N251" i="1"/>
  <c r="O251" i="1"/>
  <c r="K210" i="1"/>
  <c r="L210" i="1"/>
  <c r="M210" i="1"/>
  <c r="N210" i="1"/>
  <c r="O210" i="1"/>
  <c r="K296" i="1"/>
  <c r="L296" i="1"/>
  <c r="M296" i="1"/>
  <c r="N296" i="1"/>
  <c r="O296" i="1"/>
  <c r="K284" i="1"/>
  <c r="L284" i="1"/>
  <c r="M284" i="1"/>
  <c r="N284" i="1"/>
  <c r="O284" i="1"/>
  <c r="K221" i="1"/>
  <c r="L221" i="1"/>
  <c r="M221" i="1"/>
  <c r="N221" i="1"/>
  <c r="O221" i="1"/>
  <c r="K220" i="1"/>
  <c r="L220" i="1"/>
  <c r="M220" i="1"/>
  <c r="N220" i="1"/>
  <c r="O220" i="1"/>
  <c r="K350" i="1"/>
  <c r="L350" i="1"/>
  <c r="M350" i="1"/>
  <c r="N350" i="1"/>
  <c r="O350" i="1"/>
  <c r="K117" i="1"/>
  <c r="L117" i="1"/>
  <c r="M117" i="1"/>
  <c r="N117" i="1"/>
  <c r="O117" i="1"/>
  <c r="K182" i="1"/>
  <c r="L182" i="1"/>
  <c r="M182" i="1"/>
  <c r="N182" i="1"/>
  <c r="O182" i="1"/>
  <c r="K7" i="1"/>
  <c r="L7" i="1"/>
  <c r="M7" i="1"/>
  <c r="N7" i="1"/>
  <c r="K282" i="1"/>
  <c r="L282" i="1"/>
  <c r="M282" i="1"/>
  <c r="N282" i="1"/>
  <c r="O282" i="1"/>
  <c r="K166" i="1"/>
  <c r="L166" i="1"/>
  <c r="M166" i="1"/>
  <c r="N166" i="1"/>
  <c r="O166" i="1"/>
  <c r="K43" i="1"/>
  <c r="L43" i="1"/>
  <c r="M43" i="1"/>
  <c r="N43" i="1"/>
  <c r="O43" i="1"/>
  <c r="K17" i="1"/>
  <c r="L17" i="1"/>
  <c r="M17" i="1"/>
  <c r="N17" i="1"/>
  <c r="O17" i="1"/>
  <c r="K312" i="1"/>
  <c r="L312" i="1"/>
  <c r="M312" i="1"/>
  <c r="N312" i="1"/>
  <c r="O312" i="1"/>
  <c r="K253" i="1"/>
  <c r="L253" i="1"/>
  <c r="M253" i="1"/>
  <c r="N253" i="1"/>
  <c r="O253" i="1"/>
  <c r="K8" i="1"/>
  <c r="L8" i="1"/>
  <c r="M8" i="1"/>
  <c r="N8" i="1"/>
  <c r="O8" i="1"/>
  <c r="K140" i="1"/>
  <c r="L140" i="1"/>
  <c r="M140" i="1"/>
  <c r="N140" i="1"/>
  <c r="O140" i="1"/>
  <c r="K200" i="1"/>
  <c r="L200" i="1"/>
  <c r="M200" i="1"/>
  <c r="N200" i="1"/>
  <c r="O200" i="1"/>
  <c r="K227" i="1"/>
  <c r="L227" i="1"/>
  <c r="M227" i="1"/>
  <c r="N227" i="1"/>
  <c r="O227" i="1"/>
  <c r="K100" i="1"/>
  <c r="L100" i="1"/>
  <c r="M100" i="1"/>
  <c r="N100" i="1"/>
  <c r="O100" i="1"/>
  <c r="K293" i="1"/>
  <c r="L293" i="1"/>
  <c r="M293" i="1"/>
  <c r="N293" i="1"/>
  <c r="O293" i="1"/>
  <c r="K358" i="1"/>
  <c r="L358" i="1"/>
  <c r="M358" i="1"/>
  <c r="N358" i="1"/>
  <c r="O358" i="1"/>
  <c r="K108" i="1"/>
  <c r="L108" i="1"/>
  <c r="M108" i="1"/>
  <c r="N108" i="1"/>
  <c r="O108" i="1"/>
  <c r="K34" i="1"/>
  <c r="L34" i="1"/>
  <c r="M34" i="1"/>
  <c r="N34" i="1"/>
  <c r="O34" i="1"/>
  <c r="K222" i="1"/>
  <c r="L222" i="1"/>
  <c r="M222" i="1"/>
  <c r="N222" i="1"/>
  <c r="O222" i="1"/>
  <c r="K158" i="1"/>
  <c r="L158" i="1"/>
  <c r="M158" i="1"/>
  <c r="N158" i="1"/>
  <c r="O158" i="1"/>
  <c r="K60" i="1"/>
  <c r="L60" i="1"/>
  <c r="M60" i="1"/>
  <c r="N60" i="1"/>
  <c r="O60" i="1"/>
  <c r="K248" i="1"/>
  <c r="L248" i="1"/>
  <c r="M248" i="1"/>
  <c r="N248" i="1"/>
  <c r="O248" i="1"/>
  <c r="K308" i="1"/>
  <c r="L308" i="1"/>
  <c r="M308" i="1"/>
  <c r="N308" i="1"/>
  <c r="O308" i="1"/>
  <c r="K337" i="1"/>
  <c r="L337" i="1"/>
  <c r="M337" i="1"/>
  <c r="N337" i="1"/>
  <c r="O337" i="1"/>
  <c r="K270" i="1"/>
  <c r="L270" i="1"/>
  <c r="M270" i="1"/>
  <c r="N270" i="1"/>
  <c r="O270" i="1"/>
  <c r="K246" i="1"/>
  <c r="L246" i="1"/>
  <c r="M246" i="1"/>
  <c r="N246" i="1"/>
  <c r="O246" i="1"/>
  <c r="K342" i="1"/>
  <c r="L342" i="1"/>
  <c r="M342" i="1"/>
  <c r="N342" i="1"/>
  <c r="O342" i="1"/>
  <c r="K149" i="1"/>
  <c r="L149" i="1"/>
  <c r="M149" i="1"/>
  <c r="N149" i="1"/>
  <c r="O149" i="1"/>
  <c r="K29" i="1"/>
  <c r="L29" i="1"/>
  <c r="M29" i="1"/>
  <c r="N29" i="1"/>
  <c r="O29" i="1"/>
  <c r="K78" i="1"/>
  <c r="L78" i="1"/>
  <c r="M78" i="1"/>
  <c r="N78" i="1"/>
  <c r="O78" i="1"/>
  <c r="K48" i="1"/>
  <c r="L48" i="1"/>
  <c r="M48" i="1"/>
  <c r="N48" i="1"/>
  <c r="O48" i="1"/>
  <c r="K289" i="1"/>
  <c r="L289" i="1"/>
  <c r="M289" i="1"/>
  <c r="N289" i="1"/>
  <c r="O289" i="1"/>
  <c r="K338" i="1"/>
  <c r="L338" i="1"/>
  <c r="M338" i="1"/>
  <c r="N338" i="1"/>
  <c r="O338" i="1"/>
  <c r="K154" i="1"/>
  <c r="L154" i="1"/>
  <c r="M154" i="1"/>
  <c r="N154" i="1"/>
  <c r="O154" i="1"/>
  <c r="K101" i="1"/>
  <c r="L101" i="1"/>
  <c r="M101" i="1"/>
  <c r="N101" i="1"/>
  <c r="O101" i="1"/>
  <c r="K311" i="1"/>
  <c r="L311" i="1"/>
  <c r="M311" i="1"/>
  <c r="N311" i="1"/>
  <c r="O311" i="1"/>
  <c r="K159" i="1"/>
  <c r="L159" i="1"/>
  <c r="M159" i="1"/>
  <c r="N159" i="1"/>
  <c r="O159" i="1"/>
  <c r="K336" i="1"/>
  <c r="L336" i="1"/>
  <c r="M336" i="1"/>
  <c r="N336" i="1"/>
  <c r="O336" i="1"/>
  <c r="K207" i="1"/>
  <c r="L207" i="1"/>
  <c r="M207" i="1"/>
  <c r="N207" i="1"/>
  <c r="O207" i="1"/>
  <c r="K146" i="1"/>
  <c r="L146" i="1"/>
  <c r="M146" i="1"/>
  <c r="N146" i="1"/>
  <c r="O146" i="1"/>
  <c r="K84" i="1"/>
  <c r="L84" i="1"/>
  <c r="M84" i="1"/>
  <c r="N84" i="1"/>
  <c r="O84" i="1"/>
  <c r="K266" i="1"/>
  <c r="L266" i="1"/>
  <c r="M266" i="1"/>
  <c r="N266" i="1"/>
  <c r="O266" i="1"/>
  <c r="K11" i="1"/>
  <c r="L11" i="1"/>
  <c r="M11" i="1"/>
  <c r="N11" i="1"/>
  <c r="O11" i="1"/>
  <c r="K303" i="1"/>
  <c r="L303" i="1"/>
  <c r="M303" i="1"/>
  <c r="N303" i="1"/>
  <c r="O303" i="1"/>
  <c r="K277" i="1"/>
  <c r="L277" i="1"/>
  <c r="M277" i="1"/>
  <c r="N277" i="1"/>
  <c r="O277" i="1"/>
  <c r="K191" i="1"/>
  <c r="L191" i="1"/>
  <c r="M191" i="1"/>
  <c r="N191" i="1"/>
  <c r="O191" i="1"/>
  <c r="K80" i="1"/>
  <c r="L80" i="1"/>
  <c r="M80" i="1"/>
  <c r="N80" i="1"/>
  <c r="O80" i="1"/>
  <c r="K353" i="1"/>
  <c r="L353" i="1"/>
  <c r="M353" i="1"/>
  <c r="N353" i="1"/>
  <c r="O353" i="1"/>
  <c r="K28" i="1"/>
  <c r="L28" i="1"/>
  <c r="M28" i="1"/>
  <c r="N28" i="1"/>
  <c r="O28" i="1"/>
  <c r="K72" i="1"/>
  <c r="L72" i="1"/>
  <c r="M72" i="1"/>
  <c r="N72" i="1"/>
  <c r="O72" i="1"/>
  <c r="K247" i="1"/>
  <c r="L247" i="1"/>
  <c r="M247" i="1"/>
  <c r="N247" i="1"/>
  <c r="O247" i="1"/>
  <c r="K176" i="1"/>
  <c r="L176" i="1"/>
  <c r="M176" i="1"/>
  <c r="N176" i="1"/>
  <c r="O176" i="1"/>
  <c r="K241" i="1"/>
  <c r="L241" i="1"/>
  <c r="M241" i="1"/>
  <c r="N241" i="1"/>
  <c r="O241" i="1"/>
  <c r="K133" i="1"/>
  <c r="L133" i="1"/>
  <c r="M133" i="1"/>
  <c r="N133" i="1"/>
  <c r="O133" i="1"/>
  <c r="K161" i="1"/>
  <c r="L161" i="1"/>
  <c r="M161" i="1"/>
  <c r="N161" i="1"/>
  <c r="O161" i="1"/>
  <c r="K215" i="1"/>
  <c r="L215" i="1"/>
  <c r="M215" i="1"/>
  <c r="N215" i="1"/>
  <c r="O215" i="1"/>
  <c r="K265" i="1"/>
  <c r="L265" i="1"/>
  <c r="M265" i="1"/>
  <c r="N265" i="1"/>
  <c r="O265" i="1"/>
  <c r="K22" i="1"/>
  <c r="L22" i="1"/>
  <c r="M22" i="1"/>
  <c r="N22" i="1"/>
  <c r="O22" i="1"/>
  <c r="K234" i="1"/>
  <c r="L234" i="1"/>
  <c r="M234" i="1"/>
  <c r="N234" i="1"/>
  <c r="O234" i="1"/>
  <c r="K319" i="1"/>
  <c r="L319" i="1"/>
  <c r="M319" i="1"/>
  <c r="N319" i="1"/>
  <c r="O319" i="1"/>
  <c r="K169" i="1"/>
  <c r="L169" i="1"/>
  <c r="M169" i="1"/>
  <c r="N169" i="1"/>
  <c r="O169" i="1"/>
  <c r="K327" i="1"/>
  <c r="L327" i="1"/>
  <c r="M327" i="1"/>
  <c r="N327" i="1"/>
  <c r="O327" i="1"/>
  <c r="K260" i="1"/>
  <c r="L260" i="1"/>
  <c r="M260" i="1"/>
  <c r="N260" i="1"/>
  <c r="O260" i="1"/>
  <c r="K190" i="1"/>
  <c r="L190" i="1"/>
  <c r="M190" i="1"/>
  <c r="N190" i="1"/>
  <c r="O190" i="1"/>
  <c r="K113" i="1"/>
  <c r="L113" i="1"/>
  <c r="M113" i="1"/>
  <c r="N113" i="1"/>
  <c r="O113" i="1"/>
  <c r="K274" i="1"/>
  <c r="L274" i="1"/>
  <c r="M274" i="1"/>
  <c r="N274" i="1"/>
  <c r="O274" i="1"/>
  <c r="K219" i="1"/>
  <c r="L219" i="1"/>
  <c r="M219" i="1"/>
  <c r="N219" i="1"/>
  <c r="O219" i="1"/>
  <c r="K121" i="1"/>
  <c r="L121" i="1"/>
  <c r="M121" i="1"/>
  <c r="N121" i="1"/>
  <c r="O121" i="1"/>
  <c r="K167" i="1"/>
  <c r="L167" i="1"/>
  <c r="M167" i="1"/>
  <c r="N167" i="1"/>
  <c r="O167" i="1"/>
  <c r="K243" i="1"/>
  <c r="L243" i="1"/>
  <c r="M243" i="1"/>
  <c r="N243" i="1"/>
  <c r="O243" i="1"/>
  <c r="K325" i="1"/>
  <c r="L325" i="1"/>
  <c r="M325" i="1"/>
  <c r="N325" i="1"/>
  <c r="O325" i="1"/>
  <c r="K174" i="1"/>
  <c r="L174" i="1"/>
  <c r="M174" i="1"/>
  <c r="N174" i="1"/>
  <c r="O174" i="1"/>
  <c r="K242" i="1"/>
  <c r="L242" i="1"/>
  <c r="M242" i="1"/>
  <c r="N242" i="1"/>
  <c r="O242" i="1"/>
  <c r="K98" i="1"/>
  <c r="L98" i="1"/>
  <c r="M98" i="1"/>
  <c r="N98" i="1"/>
  <c r="O98" i="1"/>
  <c r="K139" i="1"/>
  <c r="L139" i="1"/>
  <c r="M139" i="1"/>
  <c r="N139" i="1"/>
  <c r="O139" i="1"/>
  <c r="K285" i="1"/>
  <c r="L285" i="1"/>
  <c r="M285" i="1"/>
  <c r="N285" i="1"/>
  <c r="O285" i="1"/>
  <c r="K23" i="1"/>
  <c r="L23" i="1"/>
  <c r="M23" i="1"/>
  <c r="N23" i="1"/>
  <c r="O23" i="1"/>
  <c r="K283" i="1"/>
  <c r="L283" i="1"/>
  <c r="M283" i="1"/>
  <c r="N283" i="1"/>
  <c r="O283" i="1"/>
  <c r="K39" i="1"/>
  <c r="L39" i="1"/>
  <c r="M39" i="1"/>
  <c r="N39" i="1"/>
  <c r="O39" i="1"/>
  <c r="K115" i="1"/>
  <c r="L115" i="1"/>
  <c r="M115" i="1"/>
  <c r="N115" i="1"/>
  <c r="O115" i="1"/>
  <c r="K13" i="1"/>
  <c r="L13" i="1"/>
  <c r="M13" i="1"/>
  <c r="N13" i="1"/>
  <c r="O13" i="1"/>
  <c r="K272" i="1"/>
  <c r="L272" i="1"/>
  <c r="M272" i="1"/>
  <c r="N272" i="1"/>
  <c r="O272" i="1"/>
  <c r="K76" i="1"/>
  <c r="L76" i="1"/>
  <c r="M76" i="1"/>
  <c r="N76" i="1"/>
  <c r="O76" i="1"/>
  <c r="K244" i="1"/>
  <c r="L244" i="1"/>
  <c r="M244" i="1"/>
  <c r="N244" i="1"/>
  <c r="O244" i="1"/>
  <c r="K179" i="1"/>
  <c r="L179" i="1"/>
  <c r="M179" i="1"/>
  <c r="N179" i="1"/>
  <c r="O179" i="1"/>
  <c r="K26" i="1"/>
  <c r="L26" i="1"/>
  <c r="M26" i="1"/>
  <c r="N26" i="1"/>
  <c r="O26" i="1"/>
  <c r="K143" i="1"/>
  <c r="L143" i="1"/>
  <c r="M143" i="1"/>
  <c r="N143" i="1"/>
  <c r="O143" i="1"/>
  <c r="K40" i="1"/>
  <c r="L40" i="1"/>
  <c r="M40" i="1"/>
  <c r="N40" i="1"/>
  <c r="O40" i="1"/>
  <c r="K172" i="1"/>
  <c r="L172" i="1"/>
  <c r="M172" i="1"/>
  <c r="N172" i="1"/>
  <c r="O172" i="1"/>
  <c r="K184" i="1"/>
  <c r="L184" i="1"/>
  <c r="M184" i="1"/>
  <c r="N184" i="1"/>
  <c r="O184" i="1"/>
  <c r="K89" i="1"/>
  <c r="L89" i="1"/>
  <c r="M89" i="1"/>
  <c r="N89" i="1"/>
  <c r="O89" i="1"/>
  <c r="K175" i="1"/>
  <c r="L175" i="1"/>
  <c r="M175" i="1"/>
  <c r="N175" i="1"/>
  <c r="O175" i="1"/>
  <c r="K304" i="1"/>
  <c r="L304" i="1"/>
  <c r="M304" i="1"/>
  <c r="N304" i="1"/>
  <c r="O304" i="1"/>
  <c r="K71" i="1"/>
  <c r="L71" i="1"/>
  <c r="M71" i="1"/>
  <c r="N71" i="1"/>
  <c r="O71" i="1"/>
  <c r="K56" i="1"/>
  <c r="L56" i="1"/>
  <c r="M56" i="1"/>
  <c r="N56" i="1"/>
  <c r="O56" i="1"/>
  <c r="K208" i="1"/>
  <c r="L208" i="1"/>
  <c r="M208" i="1"/>
  <c r="N208" i="1"/>
  <c r="O208" i="1"/>
  <c r="K85" i="1"/>
  <c r="L85" i="1"/>
  <c r="M85" i="1"/>
  <c r="N85" i="1"/>
  <c r="O85" i="1"/>
  <c r="K233" i="1"/>
  <c r="L233" i="1"/>
  <c r="M233" i="1"/>
  <c r="N233" i="1"/>
  <c r="O233" i="1"/>
  <c r="K92" i="1"/>
  <c r="L92" i="1"/>
  <c r="M92" i="1"/>
  <c r="N92" i="1"/>
  <c r="O92" i="1"/>
  <c r="K125" i="1"/>
  <c r="L125" i="1"/>
  <c r="M125" i="1"/>
  <c r="N125" i="1"/>
  <c r="O125" i="1"/>
  <c r="K102" i="1"/>
  <c r="L102" i="1"/>
  <c r="M102" i="1"/>
  <c r="N102" i="1"/>
  <c r="O102" i="1"/>
  <c r="K298" i="1"/>
  <c r="L298" i="1"/>
  <c r="M298" i="1"/>
  <c r="N298" i="1"/>
  <c r="O298" i="1"/>
  <c r="K111" i="1"/>
  <c r="L111" i="1"/>
  <c r="M111" i="1"/>
  <c r="N111" i="1"/>
  <c r="O111" i="1"/>
  <c r="K94" i="1"/>
  <c r="L94" i="1"/>
  <c r="M94" i="1"/>
  <c r="N94" i="1"/>
  <c r="O94" i="1"/>
  <c r="K362" i="1"/>
  <c r="L362" i="1"/>
  <c r="M362" i="1"/>
  <c r="N362" i="1"/>
  <c r="O362" i="1"/>
  <c r="K212" i="1"/>
  <c r="L212" i="1"/>
  <c r="M212" i="1"/>
  <c r="N212" i="1"/>
  <c r="O212" i="1"/>
  <c r="K126" i="1"/>
  <c r="L126" i="1"/>
  <c r="M126" i="1"/>
  <c r="N126" i="1"/>
  <c r="O126" i="1"/>
  <c r="K134" i="1"/>
  <c r="L134" i="1"/>
  <c r="M134" i="1"/>
  <c r="N134" i="1"/>
  <c r="O134" i="1"/>
  <c r="K278" i="1"/>
  <c r="L278" i="1"/>
  <c r="M278" i="1"/>
  <c r="N278" i="1"/>
  <c r="O278" i="1"/>
  <c r="K229" i="1"/>
  <c r="L229" i="1"/>
  <c r="M229" i="1"/>
  <c r="N229" i="1"/>
  <c r="O229" i="1"/>
  <c r="K141" i="1"/>
  <c r="L141" i="1"/>
  <c r="M141" i="1"/>
  <c r="N141" i="1"/>
  <c r="O141" i="1"/>
  <c r="K297" i="1"/>
  <c r="L297" i="1"/>
  <c r="M297" i="1"/>
  <c r="N297" i="1"/>
  <c r="O297" i="1"/>
  <c r="K15" i="1"/>
  <c r="L15" i="1"/>
  <c r="M15" i="1"/>
  <c r="N15" i="1"/>
  <c r="O15" i="1"/>
  <c r="K45" i="1"/>
  <c r="L45" i="1"/>
  <c r="M45" i="1"/>
  <c r="N45" i="1"/>
  <c r="O45" i="1"/>
  <c r="K257" i="1"/>
  <c r="L257" i="1"/>
  <c r="M257" i="1"/>
  <c r="N257" i="1"/>
  <c r="O257" i="1"/>
  <c r="K168" i="1"/>
  <c r="L168" i="1"/>
  <c r="M168" i="1"/>
  <c r="N168" i="1"/>
  <c r="O168" i="1"/>
  <c r="K339" i="1"/>
  <c r="L339" i="1"/>
  <c r="M339" i="1"/>
  <c r="N339" i="1"/>
  <c r="O339" i="1"/>
  <c r="K99" i="1"/>
  <c r="L99" i="1"/>
  <c r="M99" i="1"/>
  <c r="N99" i="1"/>
  <c r="O99" i="1"/>
  <c r="K307" i="1"/>
  <c r="L307" i="1"/>
  <c r="M307" i="1"/>
  <c r="N307" i="1"/>
  <c r="O307" i="1"/>
  <c r="K245" i="1"/>
  <c r="L245" i="1"/>
  <c r="M245" i="1"/>
  <c r="N245" i="1"/>
  <c r="O245" i="1"/>
  <c r="K261" i="1"/>
  <c r="L261" i="1"/>
  <c r="M261" i="1"/>
  <c r="N261" i="1"/>
  <c r="O261" i="1"/>
  <c r="K330" i="1"/>
  <c r="L330" i="1"/>
  <c r="M330" i="1"/>
  <c r="N330" i="1"/>
  <c r="O330" i="1"/>
  <c r="K268" i="1"/>
  <c r="L268" i="1"/>
  <c r="M268" i="1"/>
  <c r="N268" i="1"/>
  <c r="O268" i="1"/>
  <c r="K181" i="1"/>
  <c r="L181" i="1"/>
  <c r="M181" i="1"/>
  <c r="N181" i="1"/>
  <c r="O181" i="1"/>
  <c r="K97" i="1"/>
  <c r="L97" i="1"/>
  <c r="M97" i="1"/>
  <c r="N97" i="1"/>
  <c r="O97" i="1"/>
  <c r="K46" i="1"/>
  <c r="L46" i="1"/>
  <c r="M46" i="1"/>
  <c r="N46" i="1"/>
  <c r="O46" i="1"/>
  <c r="K156" i="1"/>
  <c r="L156" i="1"/>
  <c r="M156" i="1"/>
  <c r="N156" i="1"/>
  <c r="O156" i="1"/>
  <c r="K351" i="1"/>
  <c r="L351" i="1"/>
  <c r="M351" i="1"/>
  <c r="N351" i="1"/>
  <c r="O351" i="1"/>
  <c r="K316" i="1"/>
  <c r="L316" i="1"/>
  <c r="M316" i="1"/>
  <c r="N316" i="1"/>
  <c r="O316" i="1"/>
  <c r="K344" i="1"/>
  <c r="L344" i="1"/>
  <c r="M344" i="1"/>
  <c r="N344" i="1"/>
  <c r="O344" i="1"/>
  <c r="K70" i="1"/>
  <c r="L70" i="1"/>
  <c r="M70" i="1"/>
  <c r="N70" i="1"/>
  <c r="O70" i="1"/>
  <c r="K18" i="1"/>
  <c r="L18" i="1"/>
  <c r="M18" i="1"/>
  <c r="N18" i="1"/>
  <c r="O18" i="1"/>
  <c r="K238" i="1"/>
  <c r="L238" i="1"/>
  <c r="M238" i="1"/>
  <c r="N238" i="1"/>
  <c r="O238" i="1"/>
  <c r="K151" i="1"/>
  <c r="L151" i="1"/>
  <c r="M151" i="1"/>
  <c r="N151" i="1"/>
  <c r="O151" i="1"/>
  <c r="K136" i="1"/>
  <c r="L136" i="1"/>
  <c r="M136" i="1"/>
  <c r="N136" i="1"/>
  <c r="O136" i="1"/>
  <c r="K109" i="1"/>
  <c r="L109" i="1"/>
  <c r="M109" i="1"/>
  <c r="N109" i="1"/>
  <c r="O109" i="1"/>
  <c r="K19" i="1"/>
  <c r="L19" i="1"/>
  <c r="M19" i="1"/>
  <c r="N19" i="1"/>
  <c r="O19" i="1"/>
  <c r="K262" i="1"/>
  <c r="L262" i="1"/>
  <c r="M262" i="1"/>
  <c r="N262" i="1"/>
  <c r="O262" i="1"/>
  <c r="K206" i="1"/>
  <c r="L206" i="1"/>
  <c r="M206" i="1"/>
  <c r="N206" i="1"/>
  <c r="O206" i="1"/>
  <c r="K301" i="1"/>
  <c r="L301" i="1"/>
  <c r="M301" i="1"/>
  <c r="N301" i="1"/>
  <c r="O301" i="1"/>
  <c r="K352" i="1"/>
  <c r="L352" i="1"/>
  <c r="M352" i="1"/>
  <c r="N352" i="1"/>
  <c r="O352" i="1"/>
  <c r="K88" i="1"/>
  <c r="L88" i="1"/>
  <c r="M88" i="1"/>
  <c r="N88" i="1"/>
  <c r="O88" i="1"/>
  <c r="K16" i="1"/>
  <c r="L16" i="1"/>
  <c r="M16" i="1"/>
  <c r="N16" i="1"/>
  <c r="O16" i="1"/>
  <c r="K240" i="1"/>
  <c r="L240" i="1"/>
  <c r="M240" i="1"/>
  <c r="N240" i="1"/>
  <c r="O240" i="1"/>
  <c r="K287" i="1"/>
  <c r="L287" i="1"/>
  <c r="M287" i="1"/>
  <c r="N287" i="1"/>
  <c r="O287" i="1"/>
  <c r="K239" i="1"/>
  <c r="L239" i="1"/>
  <c r="M239" i="1"/>
  <c r="N239" i="1"/>
  <c r="O239" i="1"/>
  <c r="K12" i="1"/>
  <c r="L12" i="1"/>
  <c r="M12" i="1"/>
  <c r="N12" i="1"/>
  <c r="O12" i="1"/>
  <c r="K320" i="1"/>
  <c r="L320" i="1"/>
  <c r="M320" i="1"/>
  <c r="N320" i="1"/>
  <c r="O320" i="1"/>
  <c r="K280" i="1"/>
  <c r="L280" i="1"/>
  <c r="M280" i="1"/>
  <c r="N280" i="1"/>
  <c r="O280" i="1"/>
  <c r="K93" i="1"/>
  <c r="L93" i="1"/>
  <c r="M93" i="1"/>
  <c r="N93" i="1"/>
  <c r="O93" i="1"/>
  <c r="K236" i="1"/>
  <c r="L236" i="1"/>
  <c r="M236" i="1"/>
  <c r="N236" i="1"/>
  <c r="O236" i="1"/>
  <c r="K205" i="1"/>
  <c r="L205" i="1"/>
  <c r="M205" i="1"/>
  <c r="N205" i="1"/>
  <c r="O205" i="1"/>
  <c r="K331" i="1"/>
  <c r="L331" i="1"/>
  <c r="M331" i="1"/>
  <c r="N331" i="1"/>
  <c r="O331" i="1"/>
  <c r="K225" i="1"/>
  <c r="L225" i="1"/>
  <c r="M225" i="1"/>
  <c r="N225" i="1"/>
  <c r="O225" i="1"/>
  <c r="K273" i="1"/>
  <c r="L273" i="1"/>
  <c r="M273" i="1"/>
  <c r="N273" i="1"/>
  <c r="O273" i="1"/>
  <c r="K198" i="1"/>
  <c r="L198" i="1"/>
  <c r="M198" i="1"/>
  <c r="N198" i="1"/>
  <c r="O198" i="1"/>
  <c r="K294" i="1"/>
  <c r="L294" i="1"/>
  <c r="M294" i="1"/>
  <c r="N294" i="1"/>
  <c r="O294" i="1"/>
  <c r="K104" i="1"/>
  <c r="L104" i="1"/>
  <c r="M104" i="1"/>
  <c r="N104" i="1"/>
  <c r="O104" i="1"/>
  <c r="K214" i="1"/>
  <c r="L214" i="1"/>
  <c r="M214" i="1"/>
  <c r="N214" i="1"/>
  <c r="O214" i="1"/>
  <c r="K188" i="1"/>
  <c r="L188" i="1"/>
  <c r="M188" i="1"/>
  <c r="N188" i="1"/>
  <c r="O188" i="1"/>
  <c r="K110" i="1"/>
  <c r="L110" i="1"/>
  <c r="M110" i="1"/>
  <c r="N110" i="1"/>
  <c r="O110" i="1"/>
  <c r="K157" i="1"/>
  <c r="L157" i="1"/>
  <c r="M157" i="1"/>
  <c r="N157" i="1"/>
  <c r="O157" i="1"/>
  <c r="K228" i="1"/>
  <c r="L228" i="1"/>
  <c r="M228" i="1"/>
  <c r="N228" i="1"/>
  <c r="O228" i="1"/>
  <c r="K137" i="1"/>
  <c r="L137" i="1"/>
  <c r="M137" i="1"/>
  <c r="N137" i="1"/>
  <c r="O137" i="1"/>
  <c r="K256" i="1"/>
  <c r="L256" i="1"/>
  <c r="M256" i="1"/>
  <c r="N256" i="1"/>
  <c r="O256" i="1"/>
  <c r="K230" i="1"/>
  <c r="L230" i="1"/>
  <c r="M230" i="1"/>
  <c r="N230" i="1"/>
  <c r="O230" i="1"/>
  <c r="L365" i="1"/>
  <c r="M365" i="1"/>
  <c r="O7" i="1"/>
  <c r="N365" i="1"/>
  <c r="O365" i="1"/>
  <c r="P7" i="1"/>
  <c r="P365" i="1"/>
  <c r="P222" i="1"/>
  <c r="P59" i="1"/>
  <c r="P356" i="1"/>
  <c r="P179" i="1"/>
  <c r="P350" i="1"/>
  <c r="P339" i="1"/>
  <c r="P303" i="1"/>
  <c r="P331" i="1"/>
  <c r="P345" i="1"/>
  <c r="P282" i="1"/>
  <c r="P121" i="1"/>
  <c r="P9" i="1"/>
  <c r="P268" i="1"/>
  <c r="P281" i="1"/>
  <c r="P236" i="1"/>
  <c r="P336" i="1"/>
  <c r="P41" i="1"/>
  <c r="P280" i="1"/>
  <c r="P175" i="1"/>
  <c r="P10" i="1"/>
  <c r="P258" i="1"/>
  <c r="P111" i="1"/>
  <c r="P228" i="1"/>
  <c r="P320" i="1"/>
  <c r="P184" i="1"/>
  <c r="P68" i="1"/>
  <c r="P129" i="1"/>
  <c r="P82" i="1"/>
  <c r="P126" i="1"/>
  <c r="P342" i="1"/>
  <c r="P108" i="1"/>
  <c r="P147" i="1"/>
  <c r="P220" i="1"/>
  <c r="P300" i="1"/>
  <c r="P31" i="1"/>
  <c r="P99" i="1"/>
  <c r="P88" i="1"/>
  <c r="P358" i="1"/>
  <c r="P252" i="1"/>
  <c r="P187" i="1"/>
  <c r="P81" i="1"/>
  <c r="P265" i="1"/>
  <c r="P259" i="1"/>
  <c r="P116" i="1"/>
  <c r="P263" i="1"/>
  <c r="P206" i="1"/>
  <c r="P354" i="1"/>
  <c r="P83" i="1"/>
  <c r="P133" i="1"/>
  <c r="P218" i="1"/>
  <c r="P56" i="1"/>
  <c r="P91" i="1"/>
  <c r="P19" i="1"/>
  <c r="P337" i="1"/>
  <c r="P131" i="1"/>
  <c r="P261" i="1"/>
  <c r="P190" i="1"/>
  <c r="P110" i="1"/>
  <c r="P237" i="1"/>
  <c r="P166" i="1"/>
  <c r="P136" i="1"/>
  <c r="P151" i="1"/>
  <c r="P285" i="1"/>
  <c r="P195" i="1"/>
  <c r="P104" i="1"/>
  <c r="P294" i="1"/>
  <c r="P293" i="1"/>
  <c r="P321" i="1"/>
  <c r="P163" i="1"/>
  <c r="P213" i="1"/>
  <c r="P97" i="1"/>
  <c r="P69" i="1"/>
  <c r="P234" i="1"/>
  <c r="P146" i="1"/>
  <c r="P44" i="1"/>
  <c r="P219" i="1"/>
  <c r="P278" i="1"/>
  <c r="P8" i="1"/>
  <c r="P65" i="1"/>
  <c r="P304" i="1"/>
  <c r="P311" i="1"/>
  <c r="P12" i="1"/>
  <c r="P27" i="1"/>
  <c r="P288" i="1"/>
  <c r="P212" i="1"/>
  <c r="P327" i="1"/>
  <c r="P96" i="1"/>
  <c r="P262" i="1"/>
  <c r="P209" i="1"/>
  <c r="P188" i="1"/>
  <c r="P215" i="1"/>
  <c r="P227" i="1"/>
  <c r="P223" i="1"/>
  <c r="P86" i="1"/>
  <c r="P52" i="1"/>
  <c r="P355" i="1"/>
  <c r="P24" i="1"/>
  <c r="P63" i="1"/>
  <c r="P112" i="1"/>
  <c r="P273" i="1"/>
  <c r="P208" i="1"/>
  <c r="P346" i="1"/>
  <c r="P35" i="1"/>
  <c r="P314" i="1"/>
  <c r="P306" i="1"/>
  <c r="P130" i="1"/>
  <c r="P196" i="1"/>
  <c r="P226" i="1"/>
  <c r="P289" i="1"/>
  <c r="P145" i="1"/>
  <c r="P143" i="1"/>
  <c r="P150" i="1"/>
  <c r="P216" i="1"/>
  <c r="P324" i="1"/>
  <c r="P347" i="1"/>
  <c r="P141" i="1"/>
  <c r="P202" i="1"/>
  <c r="P315" i="1"/>
  <c r="P246" i="1"/>
  <c r="P138" i="1"/>
  <c r="P241" i="1"/>
  <c r="P275" i="1"/>
  <c r="P13" i="1"/>
  <c r="P296" i="1"/>
  <c r="P139" i="1"/>
  <c r="P113" i="1"/>
  <c r="P248" i="1"/>
  <c r="P238" i="1"/>
  <c r="P87" i="1"/>
  <c r="P305" i="1"/>
  <c r="P39" i="1"/>
  <c r="P283" i="1"/>
  <c r="P353" i="1"/>
  <c r="P105" i="1"/>
  <c r="P199" i="1"/>
  <c r="P221" i="1"/>
  <c r="P155" i="1"/>
  <c r="P362" i="1"/>
  <c r="P319" i="1"/>
  <c r="P158" i="1"/>
  <c r="P269" i="1"/>
  <c r="P361" i="1"/>
  <c r="P160" i="1"/>
  <c r="P332" i="1"/>
  <c r="P71" i="1"/>
  <c r="P58" i="1"/>
  <c r="P299" i="1"/>
  <c r="P271" i="1"/>
  <c r="P301" i="1"/>
  <c r="P217" i="1"/>
  <c r="P49" i="1"/>
  <c r="P178" i="1"/>
  <c r="P225" i="1"/>
  <c r="P343" i="1"/>
  <c r="P98" i="1"/>
  <c r="P357" i="1"/>
  <c r="P85" i="1"/>
  <c r="P264" i="1"/>
  <c r="P174" i="1"/>
  <c r="P200" i="1"/>
  <c r="P122" i="1"/>
  <c r="P270" i="1"/>
  <c r="P295" i="1"/>
  <c r="P207" i="1"/>
  <c r="P73" i="1"/>
  <c r="P292" i="1"/>
  <c r="P159" i="1"/>
  <c r="P251" i="1"/>
  <c r="P307" i="1"/>
  <c r="P363" i="1"/>
  <c r="P240" i="1"/>
  <c r="P247" i="1"/>
  <c r="P72" i="1"/>
  <c r="P154" i="1"/>
  <c r="P21" i="1"/>
  <c r="P242" i="1"/>
  <c r="P185" i="1"/>
  <c r="P46" i="1"/>
  <c r="P276" i="1"/>
  <c r="P20" i="1"/>
  <c r="P313" i="1"/>
  <c r="P76" i="1"/>
  <c r="P162" i="1"/>
  <c r="P57" i="1"/>
  <c r="P169" i="1"/>
  <c r="P140" i="1"/>
  <c r="P164" i="1"/>
  <c r="P137" i="1"/>
  <c r="P279" i="1"/>
  <c r="P253" i="1"/>
  <c r="P192" i="1"/>
  <c r="P349" i="1"/>
  <c r="P308" i="1"/>
  <c r="P312" i="1"/>
  <c r="P123" i="1"/>
  <c r="P250" i="1"/>
  <c r="P134" i="1"/>
  <c r="P28" i="1"/>
  <c r="P15" i="1"/>
  <c r="P48" i="1"/>
  <c r="P101" i="1"/>
  <c r="P334" i="1"/>
  <c r="P229" i="1"/>
  <c r="P115" i="1"/>
  <c r="P180" i="1"/>
  <c r="P211" i="1"/>
  <c r="P32" i="1"/>
  <c r="P186" i="1"/>
  <c r="P103" i="1"/>
  <c r="P156" i="1"/>
  <c r="P51" i="1"/>
  <c r="P272" i="1"/>
  <c r="P22" i="1"/>
  <c r="P254" i="1"/>
  <c r="P152" i="1"/>
  <c r="P132" i="1"/>
  <c r="P171" i="1"/>
  <c r="P125" i="1"/>
  <c r="P297" i="1"/>
  <c r="P74" i="1"/>
  <c r="P38" i="1"/>
  <c r="P352" i="1"/>
  <c r="P167" i="1"/>
  <c r="P326" i="1"/>
  <c r="P173" i="1"/>
  <c r="P197" i="1"/>
  <c r="P25" i="1"/>
  <c r="P284" i="1"/>
  <c r="P338" i="1"/>
  <c r="P93" i="1"/>
  <c r="P118" i="1"/>
  <c r="P40" i="1"/>
  <c r="P95" i="1"/>
  <c r="P170" i="1"/>
  <c r="P89" i="1"/>
  <c r="P255" i="1"/>
  <c r="P148" i="1"/>
  <c r="P210" i="1"/>
  <c r="P61" i="1"/>
  <c r="P43" i="1"/>
  <c r="P14" i="1"/>
  <c r="P231" i="1"/>
  <c r="P117" i="1"/>
  <c r="P79" i="1"/>
  <c r="P189" i="1"/>
  <c r="P127" i="1"/>
  <c r="P45" i="1"/>
  <c r="P90" i="1"/>
  <c r="P26" i="1"/>
  <c r="P201" i="1"/>
  <c r="P78" i="1"/>
  <c r="P233" i="1"/>
  <c r="P62" i="1"/>
  <c r="P16" i="1"/>
  <c r="P92" i="1"/>
  <c r="P161" i="1"/>
  <c r="P204" i="1"/>
  <c r="P230" i="1"/>
  <c r="P37" i="1"/>
  <c r="P344" i="1"/>
  <c r="P54" i="1"/>
  <c r="P66" i="1"/>
  <c r="P109" i="1"/>
  <c r="P128" i="1"/>
  <c r="P119" i="1"/>
  <c r="P193" i="1"/>
  <c r="P75" i="1"/>
  <c r="P23" i="1"/>
  <c r="P64" i="1"/>
  <c r="P135" i="1"/>
  <c r="P333" i="1"/>
  <c r="P53" i="1"/>
  <c r="P124" i="1"/>
  <c r="P348" i="1"/>
  <c r="P29" i="1"/>
  <c r="P317" i="1"/>
  <c r="P224" i="1"/>
  <c r="P360" i="1"/>
  <c r="P235" i="1"/>
  <c r="P114" i="1"/>
  <c r="P107" i="1"/>
  <c r="P183" i="1"/>
  <c r="P11" i="1"/>
  <c r="P322" i="1"/>
  <c r="P60" i="1"/>
  <c r="P149" i="1"/>
  <c r="P341" i="1"/>
  <c r="P302" i="1"/>
  <c r="P274" i="1"/>
  <c r="P351" i="1"/>
  <c r="P17" i="1"/>
  <c r="P47" i="1"/>
  <c r="P70" i="1"/>
  <c r="P256" i="1"/>
  <c r="P245" i="1"/>
  <c r="P50" i="1"/>
  <c r="P182" i="1"/>
  <c r="P287" i="1"/>
  <c r="P177" i="1"/>
  <c r="P244" i="1"/>
  <c r="P55" i="1"/>
  <c r="P102" i="1"/>
  <c r="P325" i="1"/>
  <c r="P84" i="1"/>
  <c r="P106" i="1"/>
  <c r="P205" i="1"/>
  <c r="P340" i="1"/>
  <c r="P34" i="1"/>
  <c r="P165" i="1"/>
  <c r="P168" i="1"/>
  <c r="P330" i="1"/>
  <c r="P67" i="1"/>
  <c r="P203" i="1"/>
  <c r="P36" i="1"/>
  <c r="P359" i="1"/>
  <c r="P260" i="1"/>
  <c r="P194" i="1"/>
  <c r="P316" i="1"/>
  <c r="P142" i="1"/>
  <c r="P328" i="1"/>
  <c r="P144" i="1"/>
  <c r="P153" i="1"/>
  <c r="P257" i="1"/>
  <c r="P232" i="1"/>
  <c r="P33" i="1"/>
  <c r="P42" i="1"/>
  <c r="P181" i="1"/>
  <c r="P267" i="1"/>
  <c r="P239" i="1"/>
  <c r="P266" i="1"/>
  <c r="P80" i="1"/>
  <c r="P291" i="1"/>
  <c r="P277" i="1"/>
  <c r="P323" i="1"/>
  <c r="P249" i="1"/>
  <c r="P30" i="1"/>
  <c r="P286" i="1"/>
  <c r="P198" i="1"/>
  <c r="P157" i="1"/>
  <c r="P191" i="1"/>
  <c r="P298" i="1"/>
  <c r="P120" i="1"/>
  <c r="P176" i="1"/>
  <c r="P77" i="1"/>
  <c r="P214" i="1"/>
  <c r="P94" i="1"/>
  <c r="P310" i="1"/>
  <c r="P172" i="1"/>
  <c r="P318" i="1"/>
  <c r="P243" i="1"/>
  <c r="P329" i="1"/>
  <c r="P309" i="1"/>
  <c r="P18" i="1"/>
  <c r="P290" i="1"/>
  <c r="P100" i="1"/>
  <c r="P335" i="1"/>
</calcChain>
</file>

<file path=xl/sharedStrings.xml><?xml version="1.0" encoding="utf-8"?>
<sst xmlns="http://schemas.openxmlformats.org/spreadsheetml/2006/main" count="498" uniqueCount="447">
  <si>
    <t>Nr</t>
  </si>
  <si>
    <t>Kommunenavn</t>
  </si>
  <si>
    <t>Skatter 2026</t>
  </si>
  <si>
    <t>Symmetrisk</t>
  </si>
  <si>
    <t>Skatt under 90% av landsgjennomsnittet</t>
  </si>
  <si>
    <t>Netto utjevn. 26</t>
  </si>
  <si>
    <t>Skatt og netto skatteutjevning</t>
  </si>
  <si>
    <t>Nto skatteutj.</t>
  </si>
  <si>
    <t>Endring fra 2025</t>
  </si>
  <si>
    <t>Innb.-</t>
  </si>
  <si>
    <t>Skatt 2025</t>
  </si>
  <si>
    <t>Korreksjon av inntektsutjevning</t>
  </si>
  <si>
    <t>1) Finansieringstrekk</t>
  </si>
  <si>
    <t>inntektsutjevning</t>
  </si>
  <si>
    <t>Tilleggskomp med 35%</t>
  </si>
  <si>
    <t>i prosent</t>
  </si>
  <si>
    <t>tall pr.</t>
  </si>
  <si>
    <t>for lavere skattesats formue</t>
  </si>
  <si>
    <t xml:space="preserve">   for perioden</t>
  </si>
  <si>
    <t>Pst av</t>
  </si>
  <si>
    <t>(trekk/komp 64%)</t>
  </si>
  <si>
    <t>Brutto</t>
  </si>
  <si>
    <t>Netto 1)</t>
  </si>
  <si>
    <t xml:space="preserve">(kol 5+9) </t>
  </si>
  <si>
    <t>(kol 1+10)</t>
  </si>
  <si>
    <t>pst av</t>
  </si>
  <si>
    <t>2026   2)</t>
  </si>
  <si>
    <t>Skatt</t>
  </si>
  <si>
    <t xml:space="preserve">Skatt 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</si>
  <si>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</si>
  <si>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</si>
  <si>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</si>
  <si>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</si>
  <si>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</si>
  <si>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</si>
  <si>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</si>
  <si>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</si>
  <si>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</si>
  <si>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</si>
  <si>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</si>
  <si>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</si>
  <si>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</si>
  <si>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</si>
  <si>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</si>
  <si>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</si>
  <si>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</si>
  <si>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</si>
  <si>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</si>
  <si>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</si>
  <si>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</si>
  <si>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</si>
  <si>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</si>
  <si>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</si>
  <si>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</si>
  <si>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</si>
  <si>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</si>
  <si>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</si>
  <si>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</si>
  <si>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</si>
  <si>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</si>
  <si>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</si>
  <si>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Ålesund*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</si>
  <si>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</si>
  <si>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</si>
  <si>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</si>
  <si>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</si>
  <si>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</si>
  <si>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</si>
  <si>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</si>
  <si>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</si>
  <si>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</si>
  <si>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</si>
  <si>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</si>
  <si>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</si>
  <si>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</si>
  <si>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</si>
  <si>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</si>
  <si>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</si>
  <si>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</si>
  <si>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</si>
  <si>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</si>
  <si>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</si>
  <si>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</si>
  <si>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</si>
  <si>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</si>
  <si>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Haram*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</si>
  <si>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</si>
  <si>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</si>
  <si>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</si>
  <si>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</si>
  <si>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</si>
  <si>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</si>
  <si>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</si>
  <si>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</si>
  <si>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</si>
  <si>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</si>
  <si>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</si>
  <si>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</si>
  <si>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</si>
  <si>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</si>
  <si>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</si>
  <si>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</si>
  <si>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</si>
  <si>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</si>
  <si>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</si>
  <si>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</si>
  <si>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</si>
  <si>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</si>
  <si>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</si>
  <si>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</si>
  <si>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</si>
  <si>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</si>
  <si>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</si>
  <si>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</si>
  <si>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</si>
  <si>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</si>
  <si>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</si>
  <si>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</si>
  <si>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</si>
  <si>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</si>
  <si>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Bø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</si>
  <si>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</si>
  <si>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</si>
  <si>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</si>
  <si>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</si>
  <si>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</si>
  <si>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</si>
  <si>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</si>
  <si>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</si>
  <si>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</si>
  <si>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Hvaler</t>
  </si>
  <si>
    <t>Råde</t>
  </si>
  <si>
    <t>Våler (Østfold)</t>
  </si>
  <si>
    <t>Skiptvet</t>
  </si>
  <si>
    <t>Indre Østfold</t>
  </si>
  <si>
    <t>Rakkestad</t>
  </si>
  <si>
    <t>Marker</t>
  </si>
  <si>
    <t>Aremark</t>
  </si>
  <si>
    <t>Bærum</t>
  </si>
  <si>
    <t>Asker</t>
  </si>
  <si>
    <t>Lillestrøm</t>
  </si>
  <si>
    <t>Nordre Follo</t>
  </si>
  <si>
    <t>Ullensaker</t>
  </si>
  <si>
    <t>Nesodden</t>
  </si>
  <si>
    <t>Frogn</t>
  </si>
  <si>
    <t>Vestby</t>
  </si>
  <si>
    <t>Ås</t>
  </si>
  <si>
    <t>Enebakk</t>
  </si>
  <si>
    <t>Lørenskog</t>
  </si>
  <si>
    <t>Rælingen</t>
  </si>
  <si>
    <t>Aurskog-Høland</t>
  </si>
  <si>
    <t>Nes</t>
  </si>
  <si>
    <t>Gjerdrum</t>
  </si>
  <si>
    <t>Nittedal</t>
  </si>
  <si>
    <t>Lunner</t>
  </si>
  <si>
    <t>Jevnaker</t>
  </si>
  <si>
    <t>Nannestad</t>
  </si>
  <si>
    <t>Eidsvoll</t>
  </si>
  <si>
    <t>Hurdal</t>
  </si>
  <si>
    <t>Drammen</t>
  </si>
  <si>
    <t>Kongsberg</t>
  </si>
  <si>
    <t>Ringerike</t>
  </si>
  <si>
    <t>Hole</t>
  </si>
  <si>
    <t>Lier</t>
  </si>
  <si>
    <t>Øvre Eiker</t>
  </si>
  <si>
    <t>Modum</t>
  </si>
  <si>
    <t>Krødsherad</t>
  </si>
  <si>
    <t>Flå</t>
  </si>
  <si>
    <t>Nesbyen</t>
  </si>
  <si>
    <t>Gol</t>
  </si>
  <si>
    <t>Hemsedal</t>
  </si>
  <si>
    <t>Ål</t>
  </si>
  <si>
    <t>Hol</t>
  </si>
  <si>
    <t>Sigdal</t>
  </si>
  <si>
    <t>Flesberg</t>
  </si>
  <si>
    <t>Rollag</t>
  </si>
  <si>
    <t>Nore og Uvdal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</si>
  <si>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</si>
  <si>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</si>
  <si>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</si>
  <si>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</si>
  <si>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</si>
  <si>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</si>
  <si>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</si>
  <si>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</si>
  <si>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</si>
  <si>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</si>
  <si>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</si>
  <si>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</si>
  <si>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Våler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</si>
  <si>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</si>
  <si>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</si>
  <si>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</si>
  <si>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</si>
  <si>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</si>
  <si>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</si>
  <si>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</si>
  <si>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</si>
  <si>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</si>
  <si>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</si>
  <si>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</si>
  <si>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</si>
  <si>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</si>
  <si>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</si>
  <si>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</si>
  <si>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</si>
  <si>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</si>
  <si>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</si>
  <si>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</si>
  <si>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</si>
  <si>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</si>
  <si>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</si>
  <si>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</si>
  <si>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</si>
  <si>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</si>
  <si>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</si>
  <si>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</si>
  <si>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</si>
  <si>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</si>
  <si>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</si>
  <si>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</si>
  <si>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</si>
  <si>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</si>
  <si>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</si>
  <si>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</si>
  <si>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</si>
  <si>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</si>
  <si>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</si>
  <si>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Færder</t>
  </si>
  <si>
    <t>Porsgrunn</t>
  </si>
  <si>
    <t>Skien</t>
  </si>
  <si>
    <t>Notodden</t>
  </si>
  <si>
    <t>Siljan</t>
  </si>
  <si>
    <t>Bamble</t>
  </si>
  <si>
    <t>Kragerø</t>
  </si>
  <si>
    <t>Drangedal</t>
  </si>
  <si>
    <t>Nome</t>
  </si>
  <si>
    <t>Midt-Telemark</t>
  </si>
  <si>
    <t>Seljord</t>
  </si>
  <si>
    <t>Hjartdal</t>
  </si>
  <si>
    <t>Tinn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</si>
  <si>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</si>
  <si>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</si>
  <si>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</si>
  <si>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</si>
  <si>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</si>
  <si>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</si>
  <si>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</si>
  <si>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</si>
  <si>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</si>
  <si>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</si>
  <si>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</si>
  <si>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</si>
  <si>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</si>
  <si>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</si>
  <si>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</si>
  <si>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</si>
  <si>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</si>
  <si>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</si>
  <si>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</si>
  <si>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</si>
  <si>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</si>
  <si>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</si>
  <si>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</si>
  <si>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</si>
  <si>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</si>
  <si>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</si>
  <si>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</si>
  <si>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</si>
  <si>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</si>
  <si>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</si>
  <si>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</si>
  <si>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</si>
  <si>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</si>
  <si>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</si>
  <si>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</si>
  <si>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</si>
  <si>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</si>
  <si>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</si>
  <si>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</si>
  <si>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</si>
  <si>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</si>
  <si>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</si>
  <si>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</si>
  <si>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</si>
  <si>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</si>
  <si>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</si>
  <si>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</si>
  <si>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</si>
  <si>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</si>
  <si>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</si>
  <si>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</si>
  <si>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</si>
  <si>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</si>
  <si>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</si>
  <si>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</si>
  <si>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</si>
  <si>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</si>
  <si>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</si>
  <si>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</si>
  <si>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</si>
  <si>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</si>
  <si>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</si>
  <si>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</si>
  <si>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</si>
  <si>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</si>
  <si>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</si>
  <si>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</si>
  <si>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</si>
  <si>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</si>
  <si>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</si>
  <si>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</si>
  <si>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</si>
  <si>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</si>
  <si>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</si>
  <si>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</si>
  <si>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</si>
  <si>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</si>
  <si>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</si>
  <si>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</si>
  <si>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</si>
  <si>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</si>
  <si>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</si>
  <si>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</si>
  <si>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</si>
  <si>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</si>
  <si>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</si>
  <si>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</si>
  <si>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</si>
  <si>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</si>
  <si>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</si>
  <si>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</si>
  <si>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</si>
  <si>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</si>
  <si>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</si>
  <si>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</si>
  <si>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</si>
  <si>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</si>
  <si>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</si>
  <si>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</si>
  <si>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</si>
  <si>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</si>
  <si>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</si>
  <si>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</si>
  <si>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</si>
  <si>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</si>
  <si>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</si>
  <si>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</si>
  <si>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</si>
  <si>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</si>
  <si>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</si>
  <si>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</si>
  <si>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</si>
  <si>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</si>
  <si>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</si>
  <si>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</si>
  <si>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</si>
  <si>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</si>
  <si>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</si>
  <si>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</si>
  <si>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</si>
  <si>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</si>
  <si>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</si>
  <si>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</si>
  <si>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</si>
  <si>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</si>
  <si>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</si>
  <si>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</si>
  <si>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</si>
  <si>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</si>
  <si>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</si>
  <si>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</si>
  <si>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</si>
  <si>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Alta</t>
  </si>
  <si>
    <t>Hammerfest</t>
  </si>
  <si>
    <t>Sør-Varanger</t>
  </si>
  <si>
    <t>Vadsø</t>
  </si>
  <si>
    <t>Karasjok</t>
  </si>
  <si>
    <t>Kautokeino</t>
  </si>
  <si>
    <t>Loppa</t>
  </si>
  <si>
    <t>Hasvik</t>
  </si>
  <si>
    <t>Måsøy</t>
  </si>
  <si>
    <t>Nordkapp</t>
  </si>
  <si>
    <t>Porsanger</t>
  </si>
  <si>
    <t>Lebesby</t>
  </si>
  <si>
    <t>Gamvik</t>
  </si>
  <si>
    <t>Tana</t>
  </si>
  <si>
    <t>Berlevåg</t>
  </si>
  <si>
    <t>Båtsfjord</t>
  </si>
  <si>
    <t>Vardø</t>
  </si>
  <si>
    <t>Nesseby</t>
  </si>
  <si>
    <t>Hele landet</t>
  </si>
  <si>
    <t>1)</t>
  </si>
  <si>
    <t>Trekk for finansiering av inntektsutjevningen - kr pr innb:</t>
  </si>
  <si>
    <t xml:space="preserve">Finansieringstrekk i prosent av samlet skatteinngang </t>
  </si>
  <si>
    <t>2)</t>
  </si>
  <si>
    <t>Skatt 2026</t>
  </si>
  <si>
    <t>Skatteutjevning (87,5 pst utjevning)</t>
  </si>
  <si>
    <t>Skatt og netto skatteutjevning 2026</t>
  </si>
  <si>
    <t>Netto skatte-</t>
  </si>
  <si>
    <t>Endring fra i fjor</t>
  </si>
  <si>
    <t>Januar</t>
  </si>
  <si>
    <t>utjevning for</t>
  </si>
  <si>
    <t xml:space="preserve">skatt </t>
  </si>
  <si>
    <t>Nr.</t>
  </si>
  <si>
    <t>Fylkeskommune</t>
  </si>
  <si>
    <t>1000 kr   1)</t>
  </si>
  <si>
    <t>i kr pr innb.</t>
  </si>
  <si>
    <t>kr pr innb.</t>
  </si>
  <si>
    <t>Rogaland</t>
  </si>
  <si>
    <t>Møre og Romsdal</t>
  </si>
  <si>
    <t>Nordland</t>
  </si>
  <si>
    <t>Østfold</t>
  </si>
  <si>
    <t>Akershus</t>
  </si>
  <si>
    <t>Buskerud</t>
  </si>
  <si>
    <t>Innlandet</t>
  </si>
  <si>
    <t>Vestfold</t>
  </si>
  <si>
    <t>Telemark</t>
  </si>
  <si>
    <t>Agder</t>
  </si>
  <si>
    <t>Vestland</t>
  </si>
  <si>
    <t>Trøndelag</t>
  </si>
  <si>
    <t>Troms</t>
  </si>
  <si>
    <t>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</si>
  <si>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</si>
  <si>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</si>
  <si>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</si>
  <si>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</si>
  <si>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</si>
  <si>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</si>
  <si>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</si>
  <si>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</si>
  <si>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</si>
  <si>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</si>
  <si>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</si>
  <si>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</si>
  <si>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Anslag SB2026</t>
  </si>
  <si>
    <t>Anslag RNB2026</t>
  </si>
  <si>
    <t>Anslag NB2027</t>
  </si>
  <si>
    <t>Pst-vis endring</t>
  </si>
  <si>
    <t>fra året før</t>
  </si>
  <si>
    <t>Analyse pr måned:</t>
  </si>
  <si>
    <t>Hele året</t>
  </si>
  <si>
    <t xml:space="preserve">*Skatteinntekter for Ålesund og Haram kommune er korrigert for tidligere skatteår som blir bokført i 2026. Haram kommune skal ha en andel av disse skatteinntektene. Andelen er fordelt med 12,84 prosent til Haram, og 87,16 prosent til Ålesund kommune. </t>
  </si>
  <si>
    <t>endring 25-26</t>
  </si>
  <si>
    <t>1.1.2026</t>
  </si>
  <si>
    <t>Utbetales/trekkes ved 8. termin rammetilskudd i september</t>
  </si>
  <si>
    <t>Folketall 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</si>
</sst>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5" formatCode="&quot;kr&quot;\ #,##0;&quot;kr&quot;\ \-#,##0"/>
    <numFmt numFmtId="7" formatCode="&quot;kr&quot;\ #,##0.00;&quot;kr&quot;\ \-#,##0.00"/>
    <numFmt numFmtId="43" formatCode="_ * #,##0.00_ ;_ * \-#,##0.00_ ;_ * &quot;-&quot;??_ ;_ @_ "/>
    <numFmt numFmtId="164" formatCode="_(* #,##0.00_);_(* \(#,##0.00\);_(* &quot;-&quot;??_);_(@_)"/>
    <numFmt numFmtId="165" formatCode="_-* #,##0.00_-;\-* #,##0.00_-;_-* &quot;-&quot;??_-;_-@_-"/>
    <numFmt numFmtId="166" formatCode="_ * #,##0_ ;_ * \-#,##0_ ;_ * &quot;-&quot;??_ ;_ @_ "/>
    <numFmt numFmtId="167" formatCode="_ * #,##0.00000000_ ;_ * \-#,##0.00000000_ ;_ * &quot;-&quot;??_ ;_ @_ "/>
    <numFmt numFmtId="168" formatCode="0.0\ %"/>
    <numFmt numFmtId="169" formatCode="_-* #,##0_-;\-* #,##0_-;_-* &quot;-&quot;??_-;_-@_-"/>
    <numFmt numFmtId="170" formatCode="&quot; &quot;#,##0.00&quot; &quot;;&quot; -&quot;#,##0.00&quot; &quot;;&quot; -&quot;00&quot; &quot;;&quot; &quot;@&quot; &quot;"/>
    <numFmt numFmtId="171" formatCode="#,##0_ ;\-#,##0\ "/>
    <numFmt numFmtId="172" formatCode="0000"/>
    <numFmt numFmtId="173" formatCode="_ * #,##0.0_ ;_ * \-#,##0.0_ ;_ * &quot;-&quot;??_ ;_ @_ "/>
  </numFmts>
  <fonts count="4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0"/>
      <color rgb="FF000000"/>
      <name val="DepCentury Old Style"/>
      <family val="1"/>
    </font>
    <font>
      <sz val="10"/>
      <color rgb="FFBFBFBF"/>
      <name val="DepCentury Old Style"/>
      <family val="1"/>
    </font>
    <font>
      <sz val="10"/>
      <color rgb="FFBFBFBF"/>
      <name val="Times New Roman"/>
      <family val="1"/>
    </font>
    <font>
      <i/>
      <sz val="11"/>
      <color rgb="FFFF0000"/>
      <name val="Calibri Light"/>
      <family val="2"/>
      <scheme val="major"/>
    </font>
  </fonts>
  <fills count="1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3">
    <xf numFmtId="0" fontId="0" fillId="0" borderId="0"/>
    <xf numFmtId="165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70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" fillId="0" borderId="0"/>
  </cellStyleXfs>
  <cellXfs count="264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6" fontId="6" fillId="0" borderId="0" xfId="1" applyNumberFormat="1" applyFont="1"/>
    <xf numFmtId="0" fontId="17" fillId="3" borderId="3" xfId="2" applyFont="1" applyFill="1" applyBorder="1" applyAlignment="1">
      <alignment horizontal="center"/>
    </xf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2" fontId="9" fillId="0" borderId="0" xfId="2" applyNumberFormat="1" applyFont="1"/>
    <xf numFmtId="0" fontId="0" fillId="8" borderId="0" xfId="0" applyFill="1"/>
    <xf numFmtId="166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6" fontId="0" fillId="0" borderId="0" xfId="0" applyNumberFormat="1"/>
    <xf numFmtId="3" fontId="16" fillId="0" borderId="0" xfId="0" applyNumberFormat="1" applyFont="1"/>
    <xf numFmtId="0" fontId="0" fillId="0" borderId="3" xfId="0" applyBorder="1"/>
    <xf numFmtId="168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6" fontId="19" fillId="0" borderId="5" xfId="1" applyNumberFormat="1" applyFont="1" applyBorder="1"/>
    <xf numFmtId="166" fontId="1" fillId="0" borderId="0" xfId="0" applyNumberFormat="1" applyFont="1"/>
    <xf numFmtId="0" fontId="19" fillId="0" borderId="0" xfId="0" applyFont="1"/>
    <xf numFmtId="166" fontId="19" fillId="0" borderId="0" xfId="0" applyNumberFormat="1" applyFont="1"/>
    <xf numFmtId="166" fontId="6" fillId="0" borderId="1" xfId="1" applyNumberFormat="1" applyFont="1" applyBorder="1" applyAlignment="1">
      <alignment horizontal="center"/>
    </xf>
    <xf numFmtId="166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8" fontId="6" fillId="0" borderId="0" xfId="5" applyNumberFormat="1" applyFont="1"/>
    <xf numFmtId="166" fontId="6" fillId="0" borderId="0" xfId="1" applyNumberFormat="1" applyFont="1" applyBorder="1"/>
    <xf numFmtId="168" fontId="6" fillId="0" borderId="0" xfId="5" applyNumberFormat="1" applyFont="1" applyBorder="1"/>
    <xf numFmtId="166" fontId="6" fillId="0" borderId="0" xfId="11" applyNumberFormat="1" applyFont="1"/>
    <xf numFmtId="166" fontId="6" fillId="0" borderId="6" xfId="1" applyNumberFormat="1" applyFont="1" applyBorder="1"/>
    <xf numFmtId="166" fontId="6" fillId="0" borderId="0" xfId="1" applyNumberFormat="1" applyFont="1" applyFill="1" applyBorder="1"/>
    <xf numFmtId="166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6" fontId="6" fillId="0" borderId="0" xfId="7" applyNumberFormat="1" applyFont="1"/>
    <xf numFmtId="166" fontId="6" fillId="0" borderId="0" xfId="10" applyNumberFormat="1" applyFont="1"/>
    <xf numFmtId="3" fontId="6" fillId="0" borderId="0" xfId="3" applyNumberFormat="1" applyFont="1"/>
    <xf numFmtId="166" fontId="2" fillId="0" borderId="0" xfId="7" applyNumberFormat="1" applyFont="1"/>
    <xf numFmtId="173" fontId="6" fillId="0" borderId="0" xfId="7" applyNumberFormat="1" applyFont="1"/>
    <xf numFmtId="168" fontId="7" fillId="0" borderId="0" xfId="5" applyNumberFormat="1" applyFont="1" applyFill="1"/>
    <xf numFmtId="166" fontId="6" fillId="0" borderId="4" xfId="7" applyNumberFormat="1" applyFont="1" applyBorder="1"/>
    <xf numFmtId="168" fontId="6" fillId="0" borderId="4" xfId="5" applyNumberFormat="1" applyFont="1" applyBorder="1"/>
    <xf numFmtId="173" fontId="6" fillId="0" borderId="4" xfId="7" applyNumberFormat="1" applyFont="1" applyBorder="1"/>
    <xf numFmtId="3" fontId="6" fillId="0" borderId="4" xfId="3" applyNumberFormat="1" applyFont="1" applyBorder="1"/>
    <xf numFmtId="166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6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7" fontId="25" fillId="2" borderId="2" xfId="2" applyNumberFormat="1" applyFont="1" applyFill="1" applyBorder="1" applyAlignment="1">
      <alignment horizontal="left"/>
    </xf>
    <xf numFmtId="167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0" fontId="28" fillId="5" borderId="0" xfId="0" applyFont="1" applyFill="1"/>
    <xf numFmtId="169" fontId="24" fillId="0" borderId="0" xfId="1" applyNumberFormat="1" applyFont="1" applyBorder="1"/>
    <xf numFmtId="9" fontId="28" fillId="0" borderId="0" xfId="5" applyFont="1"/>
    <xf numFmtId="166" fontId="24" fillId="0" borderId="0" xfId="1" applyNumberFormat="1" applyFont="1"/>
    <xf numFmtId="166" fontId="28" fillId="0" borderId="0" xfId="0" applyNumberFormat="1" applyFont="1"/>
    <xf numFmtId="168" fontId="28" fillId="0" borderId="0" xfId="5" applyNumberFormat="1" applyFont="1"/>
    <xf numFmtId="171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8" fontId="28" fillId="0" borderId="0" xfId="5" applyNumberFormat="1" applyFont="1" applyFill="1"/>
    <xf numFmtId="168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6" fontId="29" fillId="0" borderId="4" xfId="0" applyNumberFormat="1" applyFont="1" applyBorder="1"/>
    <xf numFmtId="3" fontId="31" fillId="2" borderId="0" xfId="3" applyNumberFormat="1" applyFont="1" applyFill="1" applyBorder="1"/>
    <xf numFmtId="4" fontId="31" fillId="2" borderId="0" xfId="1" applyNumberFormat="1" applyFont="1" applyFill="1" applyBorder="1"/>
    <xf numFmtId="10" fontId="28" fillId="0" borderId="0" xfId="0" applyNumberFormat="1" applyFont="1"/>
    <xf numFmtId="0" fontId="32" fillId="2" borderId="0" xfId="0" applyFont="1" applyFill="1" applyAlignment="1">
      <alignment horizontal="right"/>
    </xf>
    <xf numFmtId="0" fontId="31" fillId="2" borderId="0" xfId="2" applyFont="1" applyFill="1"/>
    <xf numFmtId="168" fontId="31" fillId="2" borderId="0" xfId="5" applyNumberFormat="1" applyFont="1" applyFill="1"/>
    <xf numFmtId="0" fontId="32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5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8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6" fillId="0" borderId="9" xfId="0" applyFont="1" applyBorder="1"/>
    <xf numFmtId="169" fontId="10" fillId="0" borderId="0" xfId="1" applyNumberFormat="1" applyFont="1" applyBorder="1"/>
    <xf numFmtId="166" fontId="16" fillId="0" borderId="4" xfId="0" applyNumberFormat="1" applyFont="1" applyBorder="1"/>
    <xf numFmtId="168" fontId="0" fillId="0" borderId="4" xfId="5" applyNumberFormat="1" applyFont="1" applyBorder="1"/>
    <xf numFmtId="168" fontId="28" fillId="5" borderId="0" xfId="0" applyNumberFormat="1" applyFont="1" applyFill="1"/>
    <xf numFmtId="0" fontId="1" fillId="0" borderId="1" xfId="0" applyFont="1" applyBorder="1" applyAlignment="1">
      <alignment horizontal="center"/>
    </xf>
    <xf numFmtId="166" fontId="6" fillId="0" borderId="1" xfId="11" applyNumberFormat="1" applyFont="1" applyBorder="1"/>
    <xf numFmtId="0" fontId="1" fillId="0" borderId="1" xfId="0" applyFont="1" applyBorder="1"/>
    <xf numFmtId="168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6" fontId="6" fillId="0" borderId="1" xfId="1" applyNumberFormat="1" applyFont="1" applyBorder="1"/>
    <xf numFmtId="0" fontId="1" fillId="0" borderId="3" xfId="0" applyFont="1" applyBorder="1"/>
    <xf numFmtId="166" fontId="34" fillId="0" borderId="0" xfId="0" applyNumberFormat="1" applyFont="1"/>
    <xf numFmtId="3" fontId="6" fillId="0" borderId="0" xfId="1" applyNumberFormat="1" applyFont="1" applyFill="1" applyAlignment="1">
      <alignment horizontal="right"/>
    </xf>
    <xf numFmtId="166" fontId="35" fillId="0" borderId="0" xfId="11" applyNumberFormat="1" applyFont="1"/>
    <xf numFmtId="166" fontId="36" fillId="0" borderId="0" xfId="0" applyNumberFormat="1" applyFont="1"/>
    <xf numFmtId="168" fontId="35" fillId="0" borderId="0" xfId="5" applyNumberFormat="1" applyFont="1"/>
    <xf numFmtId="166" fontId="19" fillId="0" borderId="0" xfId="1" applyNumberFormat="1" applyFont="1" applyBorder="1"/>
    <xf numFmtId="166" fontId="37" fillId="0" borderId="0" xfId="1" applyNumberFormat="1" applyFont="1" applyBorder="1"/>
    <xf numFmtId="166" fontId="35" fillId="0" borderId="0" xfId="1" applyNumberFormat="1" applyFont="1"/>
    <xf numFmtId="10" fontId="19" fillId="0" borderId="0" xfId="5" applyNumberFormat="1" applyFont="1"/>
    <xf numFmtId="168" fontId="1" fillId="0" borderId="0" xfId="0" applyNumberFormat="1" applyFont="1"/>
    <xf numFmtId="168" fontId="1" fillId="0" borderId="0" xfId="5" applyNumberFormat="1" applyFont="1"/>
    <xf numFmtId="168" fontId="19" fillId="0" borderId="0" xfId="5" applyNumberFormat="1" applyFont="1"/>
    <xf numFmtId="166" fontId="19" fillId="0" borderId="0" xfId="11" applyNumberFormat="1" applyFont="1"/>
    <xf numFmtId="0" fontId="38" fillId="0" borderId="0" xfId="0" applyFont="1"/>
    <xf numFmtId="3" fontId="38" fillId="0" borderId="0" xfId="0" applyNumberFormat="1" applyFont="1"/>
    <xf numFmtId="0" fontId="39" fillId="0" borderId="3" xfId="0" applyFont="1" applyBorder="1" applyAlignment="1">
      <alignment horizontal="center"/>
    </xf>
    <xf numFmtId="168" fontId="1" fillId="0" borderId="0" xfId="5" applyNumberFormat="1" applyFont="1" applyBorder="1"/>
    <xf numFmtId="10" fontId="1" fillId="0" borderId="0" xfId="5" applyNumberFormat="1" applyFont="1"/>
    <xf numFmtId="166" fontId="1" fillId="0" borderId="4" xfId="0" applyNumberFormat="1" applyFont="1" applyBorder="1"/>
    <xf numFmtId="168" fontId="1" fillId="0" borderId="4" xfId="5" applyNumberFormat="1" applyFont="1" applyBorder="1"/>
    <xf numFmtId="168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0" fillId="0" borderId="0" xfId="0" applyNumberFormat="1" applyFont="1" applyAlignment="1">
      <alignment horizontal="right"/>
    </xf>
    <xf numFmtId="166" fontId="41" fillId="0" borderId="0" xfId="11" applyNumberFormat="1" applyFont="1" applyFill="1" applyAlignment="1">
      <alignment horizontal="right"/>
    </xf>
    <xf numFmtId="166" fontId="41" fillId="0" borderId="0" xfId="0" applyNumberFormat="1" applyFont="1" applyAlignment="1">
      <alignment horizontal="right"/>
    </xf>
    <xf numFmtId="166" fontId="41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6" fontId="19" fillId="0" borderId="3" xfId="1" applyNumberFormat="1" applyFont="1" applyBorder="1" applyAlignment="1">
      <alignment horizontal="center"/>
    </xf>
    <xf numFmtId="0" fontId="31" fillId="2" borderId="0" xfId="0" applyFont="1" applyFill="1"/>
    <xf numFmtId="3" fontId="33" fillId="0" borderId="4" xfId="0" applyNumberFormat="1" applyFont="1" applyBorder="1"/>
    <xf numFmtId="166" fontId="6" fillId="0" borderId="0" xfId="7" applyNumberFormat="1" applyFont="1" applyBorder="1" applyProtection="1"/>
    <xf numFmtId="166" fontId="6" fillId="0" borderId="0" xfId="7" applyNumberFormat="1" applyFont="1" applyFill="1" applyBorder="1" applyAlignment="1" applyProtection="1">
      <alignment horizontal="center"/>
    </xf>
    <xf numFmtId="171" fontId="6" fillId="0" borderId="0" xfId="1" applyNumberFormat="1" applyFont="1" applyBorder="1"/>
    <xf numFmtId="166" fontId="6" fillId="0" borderId="7" xfId="1" applyNumberFormat="1" applyFont="1" applyBorder="1"/>
    <xf numFmtId="169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0" fontId="30" fillId="2" borderId="0" xfId="0" applyFont="1" applyFill="1" applyAlignment="1">
      <alignment horizontal="right"/>
    </xf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3" fontId="11" fillId="0" borderId="0" xfId="7" applyNumberFormat="1" applyFont="1" applyAlignment="1">
      <alignment horizontal="right" indent="1"/>
    </xf>
    <xf numFmtId="168" fontId="11" fillId="0" borderId="0" xfId="5" applyNumberFormat="1" applyFont="1"/>
    <xf numFmtId="171" fontId="0" fillId="0" borderId="0" xfId="0" applyNumberFormat="1"/>
    <xf numFmtId="166" fontId="19" fillId="0" borderId="6" xfId="1" applyNumberFormat="1" applyFont="1" applyBorder="1"/>
    <xf numFmtId="166" fontId="6" fillId="0" borderId="1" xfId="7" applyNumberFormat="1" applyFont="1" applyBorder="1" applyProtection="1"/>
    <xf numFmtId="166" fontId="6" fillId="0" borderId="13" xfId="1" applyNumberFormat="1" applyFont="1" applyBorder="1"/>
    <xf numFmtId="166" fontId="6" fillId="0" borderId="1" xfId="7" applyNumberFormat="1" applyFont="1" applyFill="1" applyBorder="1" applyAlignment="1" applyProtection="1">
      <alignment horizontal="center"/>
    </xf>
    <xf numFmtId="166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39" fillId="0" borderId="3" xfId="0" applyFont="1" applyBorder="1"/>
    <xf numFmtId="0" fontId="42" fillId="0" borderId="0" xfId="0" applyFont="1" applyAlignment="1">
      <alignment horizontal="center"/>
    </xf>
    <xf numFmtId="0" fontId="42" fillId="5" borderId="0" xfId="0" applyFont="1" applyFill="1" applyAlignment="1">
      <alignment horizontal="center"/>
    </xf>
    <xf numFmtId="0" fontId="0" fillId="5" borderId="0" xfId="0" applyFill="1"/>
    <xf numFmtId="0" fontId="42" fillId="12" borderId="0" xfId="0" applyFont="1" applyFill="1" applyAlignment="1">
      <alignment horizontal="center"/>
    </xf>
    <xf numFmtId="0" fontId="0" fillId="12" borderId="0" xfId="0" applyFill="1"/>
    <xf numFmtId="0" fontId="0" fillId="13" borderId="0" xfId="0" applyFill="1"/>
    <xf numFmtId="0" fontId="33" fillId="0" borderId="4" xfId="0" applyFont="1" applyBorder="1"/>
    <xf numFmtId="169" fontId="10" fillId="0" borderId="4" xfId="1" applyNumberFormat="1" applyFont="1" applyBorder="1"/>
    <xf numFmtId="9" fontId="33" fillId="0" borderId="4" xfId="5" applyFont="1" applyBorder="1"/>
    <xf numFmtId="3" fontId="7" fillId="0" borderId="4" xfId="2" applyNumberFormat="1" applyFont="1" applyBorder="1"/>
    <xf numFmtId="3" fontId="10" fillId="0" borderId="4" xfId="2" applyNumberFormat="1" applyFont="1" applyBorder="1"/>
    <xf numFmtId="166" fontId="33" fillId="0" borderId="4" xfId="0" applyNumberFormat="1" applyFont="1" applyBorder="1"/>
    <xf numFmtId="168" fontId="33" fillId="0" borderId="4" xfId="5" applyNumberFormat="1" applyFont="1" applyBorder="1"/>
    <xf numFmtId="169" fontId="24" fillId="5" borderId="0" xfId="1" applyNumberFormat="1" applyFont="1" applyFill="1" applyBorder="1"/>
    <xf numFmtId="9" fontId="28" fillId="5" borderId="0" xfId="5" applyFont="1" applyFill="1"/>
    <xf numFmtId="3" fontId="24" fillId="5" borderId="0" xfId="2" applyNumberFormat="1" applyFont="1" applyFill="1"/>
    <xf numFmtId="166" fontId="24" fillId="5" borderId="0" xfId="1" applyNumberFormat="1" applyFont="1" applyFill="1"/>
    <xf numFmtId="166" fontId="28" fillId="5" borderId="0" xfId="0" applyNumberFormat="1" applyFont="1" applyFill="1"/>
    <xf numFmtId="168" fontId="28" fillId="5" borderId="0" xfId="5" applyNumberFormat="1" applyFont="1" applyFill="1"/>
    <xf numFmtId="171" fontId="0" fillId="5" borderId="0" xfId="0" applyNumberFormat="1" applyFill="1"/>
    <xf numFmtId="168" fontId="0" fillId="0" borderId="11" xfId="5" applyNumberFormat="1" applyFont="1" applyBorder="1"/>
    <xf numFmtId="0" fontId="0" fillId="14" borderId="0" xfId="0" applyFill="1"/>
    <xf numFmtId="166" fontId="43" fillId="0" borderId="0" xfId="7" applyNumberFormat="1" applyFont="1" applyFill="1" applyBorder="1" applyProtection="1"/>
    <xf numFmtId="166" fontId="44" fillId="0" borderId="0" xfId="1" applyNumberFormat="1" applyFont="1" applyFill="1" applyBorder="1"/>
    <xf numFmtId="166" fontId="44" fillId="0" borderId="0" xfId="7" applyNumberFormat="1" applyFont="1" applyFill="1" applyBorder="1" applyAlignment="1" applyProtection="1">
      <alignment horizontal="center"/>
    </xf>
    <xf numFmtId="49" fontId="6" fillId="0" borderId="0" xfId="3" quotePrefix="1" applyNumberFormat="1" applyFont="1" applyFill="1" applyBorder="1" applyAlignment="1">
      <alignment horizontal="center"/>
    </xf>
    <xf numFmtId="3" fontId="2" fillId="5" borderId="9" xfId="0" applyNumberFormat="1" applyFont="1" applyFill="1" applyBorder="1"/>
    <xf numFmtId="166" fontId="7" fillId="0" borderId="0" xfId="7" applyNumberFormat="1" applyFont="1" applyFill="1"/>
    <xf numFmtId="0" fontId="45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chartsheet" Target="chartsheets/sheet2.xml"/><Relationship Id="rId10" Type="http://schemas.openxmlformats.org/officeDocument/2006/relationships/customXml" Target="../customXml/item1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komm!$F$31:$F$57</c:f>
              <c:numCache>
                <c:formatCode>0%</c:formatCode>
                <c:ptCount val="27"/>
                <c:pt idx="0">
                  <c:v>0.88501391159549203</c:v>
                </c:pt>
                <c:pt idx="1">
                  <c:v>0.93924603598884226</c:v>
                </c:pt>
                <c:pt idx="2">
                  <c:v>0.98244520449151362</c:v>
                </c:pt>
                <c:pt idx="3">
                  <c:v>0.96321733116538022</c:v>
                </c:pt>
                <c:pt idx="4">
                  <c:v>1.0463110247712304</c:v>
                </c:pt>
                <c:pt idx="5">
                  <c:v>1.057825980165866</c:v>
                </c:pt>
                <c:pt idx="6">
                  <c:v>1.014482643434786</c:v>
                </c:pt>
                <c:pt idx="7">
                  <c:v>0.82123818746600596</c:v>
                </c:pt>
                <c:pt idx="8">
                  <c:v>0.82928172924591037</c:v>
                </c:pt>
                <c:pt idx="9">
                  <c:v>0.9241328754530469</c:v>
                </c:pt>
                <c:pt idx="10">
                  <c:v>0.83228865824079545</c:v>
                </c:pt>
                <c:pt idx="11">
                  <c:v>0.83054786909953848</c:v>
                </c:pt>
                <c:pt idx="12">
                  <c:v>0.95205053406557871</c:v>
                </c:pt>
                <c:pt idx="13">
                  <c:v>0.91450663783270314</c:v>
                </c:pt>
                <c:pt idx="14">
                  <c:v>0.90092558632695896</c:v>
                </c:pt>
                <c:pt idx="15">
                  <c:v>0.99214485976061073</c:v>
                </c:pt>
                <c:pt idx="16">
                  <c:v>0.94843155273512403</c:v>
                </c:pt>
                <c:pt idx="17">
                  <c:v>0.75868196160593704</c:v>
                </c:pt>
                <c:pt idx="18">
                  <c:v>0.80053452217187837</c:v>
                </c:pt>
                <c:pt idx="19">
                  <c:v>1.0306147278734294</c:v>
                </c:pt>
                <c:pt idx="20">
                  <c:v>0.83881903439438332</c:v>
                </c:pt>
                <c:pt idx="21">
                  <c:v>0.93734735163305283</c:v>
                </c:pt>
                <c:pt idx="22">
                  <c:v>0.92371947146684974</c:v>
                </c:pt>
                <c:pt idx="23">
                  <c:v>0.79157952016170718</c:v>
                </c:pt>
                <c:pt idx="24">
                  <c:v>0.92091932761997397</c:v>
                </c:pt>
                <c:pt idx="25">
                  <c:v>0.87062193775374586</c:v>
                </c:pt>
                <c:pt idx="26">
                  <c:v>0.88059052415283534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komm!$C$31:$C$57</c:f>
              <c:strCache>
                <c:ptCount val="27"/>
                <c:pt idx="0">
                  <c:v>Kristiansund</c:v>
                </c:pt>
                <c:pt idx="1">
                  <c:v>Molde</c:v>
                </c:pt>
                <c:pt idx="2">
                  <c:v>Ålesund*</c:v>
                </c:pt>
                <c:pt idx="3">
                  <c:v>Vanylven</c:v>
                </c:pt>
                <c:pt idx="4">
                  <c:v>Sande</c:v>
                </c:pt>
                <c:pt idx="5">
                  <c:v>Herøy</c:v>
                </c:pt>
                <c:pt idx="6">
                  <c:v>Ulstein</c:v>
                </c:pt>
                <c:pt idx="7">
                  <c:v>Hareid</c:v>
                </c:pt>
                <c:pt idx="8">
                  <c:v>Ørsta</c:v>
                </c:pt>
                <c:pt idx="9">
                  <c:v>Stranda</c:v>
                </c:pt>
                <c:pt idx="10">
                  <c:v>Sykkylven</c:v>
                </c:pt>
                <c:pt idx="11">
                  <c:v>Sula</c:v>
                </c:pt>
                <c:pt idx="12">
                  <c:v>Giske</c:v>
                </c:pt>
                <c:pt idx="13">
                  <c:v>Vestnes</c:v>
                </c:pt>
                <c:pt idx="14">
                  <c:v>Rauma</c:v>
                </c:pt>
                <c:pt idx="15">
                  <c:v>Aukra</c:v>
                </c:pt>
                <c:pt idx="16">
                  <c:v>Averøy</c:v>
                </c:pt>
                <c:pt idx="17">
                  <c:v>Gjemnes</c:v>
                </c:pt>
                <c:pt idx="18">
                  <c:v>Tingvoll</c:v>
                </c:pt>
                <c:pt idx="19">
                  <c:v>Sunndal</c:v>
                </c:pt>
                <c:pt idx="20">
                  <c:v>Surnadal</c:v>
                </c:pt>
                <c:pt idx="21">
                  <c:v>Smøla</c:v>
                </c:pt>
                <c:pt idx="22">
                  <c:v>Aure</c:v>
                </c:pt>
                <c:pt idx="23">
                  <c:v>Volda</c:v>
                </c:pt>
                <c:pt idx="24">
                  <c:v>Fjord</c:v>
                </c:pt>
                <c:pt idx="25">
                  <c:v>Hustadvika</c:v>
                </c:pt>
                <c:pt idx="26">
                  <c:v>Haram*</c:v>
                </c:pt>
              </c:strCache>
            </c:strRef>
          </c:cat>
          <c:val>
            <c:numRef>
              <c:f>komm!$P$31:$P$57</c:f>
              <c:numCache>
                <c:formatCode>0.0\ %</c:formatCode>
                <c:ptCount val="27"/>
                <c:pt idx="0">
                  <c:v>0.95436373830814025</c:v>
                </c:pt>
                <c:pt idx="1">
                  <c:v>0.96863433590140469</c:v>
                </c:pt>
                <c:pt idx="2">
                  <c:v>0.98418603656236647</c:v>
                </c:pt>
                <c:pt idx="3">
                  <c:v>0.97726400216495812</c:v>
                </c:pt>
                <c:pt idx="4">
                  <c:v>0.99923725050674805</c:v>
                </c:pt>
                <c:pt idx="5">
                  <c:v>1.0113231158051332</c:v>
                </c:pt>
                <c:pt idx="6">
                  <c:v>0.99571951458194452</c:v>
                </c:pt>
                <c:pt idx="7">
                  <c:v>0.95372598106684514</c:v>
                </c:pt>
                <c:pt idx="8">
                  <c:v>0.95380641648464459</c:v>
                </c:pt>
                <c:pt idx="9">
                  <c:v>0.96319359810851823</c:v>
                </c:pt>
                <c:pt idx="10">
                  <c:v>0.95383648577459346</c:v>
                </c:pt>
                <c:pt idx="11">
                  <c:v>0.95381907788318088</c:v>
                </c:pt>
                <c:pt idx="12">
                  <c:v>0.97324395520902962</c:v>
                </c:pt>
                <c:pt idx="13">
                  <c:v>0.95972815256519473</c:v>
                </c:pt>
                <c:pt idx="14">
                  <c:v>0.95483897402312656</c:v>
                </c:pt>
                <c:pt idx="15">
                  <c:v>0.98767791245924152</c:v>
                </c:pt>
                <c:pt idx="16">
                  <c:v>0.97194112193006621</c:v>
                </c:pt>
                <c:pt idx="17">
                  <c:v>0.9531004188082447</c:v>
                </c:pt>
                <c:pt idx="18">
                  <c:v>0.95351894441390406</c:v>
                </c:pt>
                <c:pt idx="19">
                  <c:v>1.001527064979856</c:v>
                </c:pt>
                <c:pt idx="20">
                  <c:v>0.95390178953612903</c:v>
                </c:pt>
                <c:pt idx="21">
                  <c:v>0.96795080953332036</c:v>
                </c:pt>
                <c:pt idx="22">
                  <c:v>0.9630447726734872</c:v>
                </c:pt>
                <c:pt idx="23">
                  <c:v>0.95342939439380237</c:v>
                </c:pt>
                <c:pt idx="24">
                  <c:v>0.96203672088861203</c:v>
                </c:pt>
                <c:pt idx="25">
                  <c:v>0.95421981856972293</c:v>
                </c:pt>
                <c:pt idx="26">
                  <c:v>0.95431950443371372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1.0257319002470102</c:v>
                </c:pt>
                <c:pt idx="1">
                  <c:v>1.2469590135570789</c:v>
                </c:pt>
                <c:pt idx="2">
                  <c:v>1.0071182838126833</c:v>
                </c:pt>
                <c:pt idx="3">
                  <c:v>1.0365759795135951</c:v>
                </c:pt>
                <c:pt idx="4">
                  <c:v>0.8224950271304341</c:v>
                </c:pt>
                <c:pt idx="5">
                  <c:v>0.86022665309714463</c:v>
                </c:pt>
                <c:pt idx="6">
                  <c:v>0.93040406691726485</c:v>
                </c:pt>
                <c:pt idx="7">
                  <c:v>0.8969388807853681</c:v>
                </c:pt>
                <c:pt idx="8">
                  <c:v>0.96783318428876852</c:v>
                </c:pt>
                <c:pt idx="9">
                  <c:v>1.0187895117952837</c:v>
                </c:pt>
                <c:pt idx="10">
                  <c:v>0.85251046364075389</c:v>
                </c:pt>
                <c:pt idx="11">
                  <c:v>1.2667768561036925</c:v>
                </c:pt>
                <c:pt idx="12">
                  <c:v>1.0857110361569877</c:v>
                </c:pt>
                <c:pt idx="13">
                  <c:v>0.90991826402421516</c:v>
                </c:pt>
                <c:pt idx="14">
                  <c:v>1.3435917919453333</c:v>
                </c:pt>
                <c:pt idx="15">
                  <c:v>1.4051310221560236</c:v>
                </c:pt>
                <c:pt idx="16">
                  <c:v>1.0320791783482239</c:v>
                </c:pt>
                <c:pt idx="17">
                  <c:v>1.076293521510602</c:v>
                </c:pt>
                <c:pt idx="18">
                  <c:v>1.0514311246711492</c:v>
                </c:pt>
                <c:pt idx="19">
                  <c:v>0.95587170411036371</c:v>
                </c:pt>
                <c:pt idx="20">
                  <c:v>0.93239914633770937</c:v>
                </c:pt>
                <c:pt idx="21">
                  <c:v>0.95702535602604044</c:v>
                </c:pt>
                <c:pt idx="22">
                  <c:v>1.0552906094416634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0.99976924703434511</c:v>
                </c:pt>
                <c:pt idx="1">
                  <c:v>1.0794110078259695</c:v>
                </c:pt>
                <c:pt idx="2">
                  <c:v>0.99306834511798758</c:v>
                </c:pt>
                <c:pt idx="3">
                  <c:v>1.0036731155703156</c:v>
                </c:pt>
                <c:pt idx="4">
                  <c:v>0.9537385494634899</c:v>
                </c:pt>
                <c:pt idx="5">
                  <c:v>0.95411586572315688</c:v>
                </c:pt>
                <c:pt idx="6">
                  <c:v>0.96545122703563668</c:v>
                </c:pt>
                <c:pt idx="7">
                  <c:v>0.95448298800003906</c:v>
                </c:pt>
                <c:pt idx="8">
                  <c:v>0.97892570928937794</c:v>
                </c:pt>
                <c:pt idx="9">
                  <c:v>0.99726998719172344</c:v>
                </c:pt>
                <c:pt idx="10">
                  <c:v>0.95403870382859279</c:v>
                </c:pt>
                <c:pt idx="11">
                  <c:v>1.0865454311427505</c:v>
                </c:pt>
                <c:pt idx="12">
                  <c:v>1.0213617359619371</c:v>
                </c:pt>
                <c:pt idx="13">
                  <c:v>0.95807633799413883</c:v>
                </c:pt>
                <c:pt idx="14">
                  <c:v>1.1141988080457412</c:v>
                </c:pt>
                <c:pt idx="15">
                  <c:v>1.1363529309215896</c:v>
                </c:pt>
                <c:pt idx="16">
                  <c:v>1.0020542671507822</c:v>
                </c:pt>
                <c:pt idx="17">
                  <c:v>1.017971430689238</c:v>
                </c:pt>
                <c:pt idx="18">
                  <c:v>1.0090209678270352</c:v>
                </c:pt>
                <c:pt idx="19">
                  <c:v>0.97461957642515218</c:v>
                </c:pt>
                <c:pt idx="20">
                  <c:v>0.96616945562699685</c:v>
                </c:pt>
                <c:pt idx="21">
                  <c:v>0.97503489111479591</c:v>
                </c:pt>
                <c:pt idx="22">
                  <c:v>1.0104103823444202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komm!$F$58:$F$98</c:f>
              <c:numCache>
                <c:formatCode>0%</c:formatCode>
                <c:ptCount val="41"/>
                <c:pt idx="0">
                  <c:v>0.97851147988034914</c:v>
                </c:pt>
                <c:pt idx="1">
                  <c:v>0.93596790575556688</c:v>
                </c:pt>
                <c:pt idx="2">
                  <c:v>0.89873364842617198</c:v>
                </c:pt>
                <c:pt idx="3">
                  <c:v>0.78464905782131178</c:v>
                </c:pt>
                <c:pt idx="4">
                  <c:v>0.84187659733502418</c:v>
                </c:pt>
                <c:pt idx="5">
                  <c:v>0.78495053371562595</c:v>
                </c:pt>
                <c:pt idx="6">
                  <c:v>0.94540320331823136</c:v>
                </c:pt>
                <c:pt idx="7">
                  <c:v>0.85934496632196367</c:v>
                </c:pt>
                <c:pt idx="8">
                  <c:v>0.9317735000516586</c:v>
                </c:pt>
                <c:pt idx="9">
                  <c:v>0.72928620120316234</c:v>
                </c:pt>
                <c:pt idx="10">
                  <c:v>0.85709399691369059</c:v>
                </c:pt>
                <c:pt idx="11">
                  <c:v>0.83236690162936999</c:v>
                </c:pt>
                <c:pt idx="12">
                  <c:v>0.77029655143952858</c:v>
                </c:pt>
                <c:pt idx="13">
                  <c:v>0.84707355447790034</c:v>
                </c:pt>
                <c:pt idx="14">
                  <c:v>0.87628333482389031</c:v>
                </c:pt>
                <c:pt idx="15">
                  <c:v>1.0555355327859339</c:v>
                </c:pt>
                <c:pt idx="16">
                  <c:v>0.91970867636321996</c:v>
                </c:pt>
                <c:pt idx="17">
                  <c:v>1.3327807832776244</c:v>
                </c:pt>
                <c:pt idx="18">
                  <c:v>1.1031406617227464</c:v>
                </c:pt>
                <c:pt idx="19">
                  <c:v>0.92217692944695484</c:v>
                </c:pt>
                <c:pt idx="20">
                  <c:v>1.0785629014284186</c:v>
                </c:pt>
                <c:pt idx="21">
                  <c:v>0.91298375166555079</c:v>
                </c:pt>
                <c:pt idx="22">
                  <c:v>0.93429050379745227</c:v>
                </c:pt>
                <c:pt idx="23">
                  <c:v>0.78656948798717052</c:v>
                </c:pt>
                <c:pt idx="24">
                  <c:v>0.88007890867982841</c:v>
                </c:pt>
                <c:pt idx="25">
                  <c:v>1.1873158717361141</c:v>
                </c:pt>
                <c:pt idx="26">
                  <c:v>0.86018221400087402</c:v>
                </c:pt>
                <c:pt idx="27">
                  <c:v>0.88262235947803902</c:v>
                </c:pt>
                <c:pt idx="28">
                  <c:v>0.86612861069480152</c:v>
                </c:pt>
                <c:pt idx="29">
                  <c:v>1.0765081529600247</c:v>
                </c:pt>
                <c:pt idx="30">
                  <c:v>1.0991600414976341</c:v>
                </c:pt>
                <c:pt idx="31">
                  <c:v>1.0502636184544094</c:v>
                </c:pt>
                <c:pt idx="32">
                  <c:v>0.83808024743546261</c:v>
                </c:pt>
                <c:pt idx="33">
                  <c:v>0.81083337907982567</c:v>
                </c:pt>
                <c:pt idx="34">
                  <c:v>0.91022027061601141</c:v>
                </c:pt>
                <c:pt idx="35">
                  <c:v>0.90680586605947622</c:v>
                </c:pt>
                <c:pt idx="36">
                  <c:v>0.94913269509628839</c:v>
                </c:pt>
                <c:pt idx="37">
                  <c:v>0.89163245394405422</c:v>
                </c:pt>
                <c:pt idx="38">
                  <c:v>0.96252355554760982</c:v>
                </c:pt>
                <c:pt idx="39">
                  <c:v>1.1282836146189246</c:v>
                </c:pt>
                <c:pt idx="40">
                  <c:v>0.90728184482307761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komm!$C$58:$C$98</c:f>
              <c:strCache>
                <c:ptCount val="41"/>
                <c:pt idx="0">
                  <c:v>Bodø</c:v>
                </c:pt>
                <c:pt idx="1">
                  <c:v>Narvik</c:v>
                </c:pt>
                <c:pt idx="2">
                  <c:v>Bindal</c:v>
                </c:pt>
                <c:pt idx="3">
                  <c:v>Sømna</c:v>
                </c:pt>
                <c:pt idx="4">
                  <c:v>Brønnøy</c:v>
                </c:pt>
                <c:pt idx="5">
                  <c:v>Vega</c:v>
                </c:pt>
                <c:pt idx="6">
                  <c:v>Vevelstad</c:v>
                </c:pt>
                <c:pt idx="7">
                  <c:v>Herøy</c:v>
                </c:pt>
                <c:pt idx="8">
                  <c:v>Alstahaug</c:v>
                </c:pt>
                <c:pt idx="9">
                  <c:v>Leirfjord</c:v>
                </c:pt>
                <c:pt idx="10">
                  <c:v>Vefsn</c:v>
                </c:pt>
                <c:pt idx="11">
                  <c:v>Grane</c:v>
                </c:pt>
                <c:pt idx="12">
                  <c:v>Hattfjelldal</c:v>
                </c:pt>
                <c:pt idx="13">
                  <c:v>Dønna</c:v>
                </c:pt>
                <c:pt idx="14">
                  <c:v>Nesna</c:v>
                </c:pt>
                <c:pt idx="15">
                  <c:v>Hemnes</c:v>
                </c:pt>
                <c:pt idx="16">
                  <c:v>Rana</c:v>
                </c:pt>
                <c:pt idx="17">
                  <c:v>Lurøy</c:v>
                </c:pt>
                <c:pt idx="18">
                  <c:v>Træna</c:v>
                </c:pt>
                <c:pt idx="19">
                  <c:v>Rødøy</c:v>
                </c:pt>
                <c:pt idx="20">
                  <c:v>Meløy</c:v>
                </c:pt>
                <c:pt idx="21">
                  <c:v>Gildeskål</c:v>
                </c:pt>
                <c:pt idx="22">
                  <c:v>Beiarn</c:v>
                </c:pt>
                <c:pt idx="23">
                  <c:v>Saltdal</c:v>
                </c:pt>
                <c:pt idx="24">
                  <c:v>Fauske</c:v>
                </c:pt>
                <c:pt idx="25">
                  <c:v>Sørfold</c:v>
                </c:pt>
                <c:pt idx="26">
                  <c:v>Steigen</c:v>
                </c:pt>
                <c:pt idx="27">
                  <c:v>Lødingen</c:v>
                </c:pt>
                <c:pt idx="28">
                  <c:v>Evenes</c:v>
                </c:pt>
                <c:pt idx="29">
                  <c:v>Røst</c:v>
                </c:pt>
                <c:pt idx="30">
                  <c:v>Værøy</c:v>
                </c:pt>
                <c:pt idx="31">
                  <c:v>Flakstad</c:v>
                </c:pt>
                <c:pt idx="32">
                  <c:v>Vestvågøy</c:v>
                </c:pt>
                <c:pt idx="33">
                  <c:v>Vågan</c:v>
                </c:pt>
                <c:pt idx="34">
                  <c:v>Hadsel</c:v>
                </c:pt>
                <c:pt idx="35">
                  <c:v>Bø</c:v>
                </c:pt>
                <c:pt idx="36">
                  <c:v>Øksnes</c:v>
                </c:pt>
                <c:pt idx="37">
                  <c:v>Sortland</c:v>
                </c:pt>
                <c:pt idx="38">
                  <c:v>Andøy</c:v>
                </c:pt>
                <c:pt idx="39">
                  <c:v>Moskenes</c:v>
                </c:pt>
                <c:pt idx="40">
                  <c:v>Hamarøy</c:v>
                </c:pt>
              </c:strCache>
            </c:strRef>
          </c:cat>
          <c:val>
            <c:numRef>
              <c:f>komm!$P$58:$P$98</c:f>
              <c:numCache>
                <c:formatCode>0.0\ %</c:formatCode>
                <c:ptCount val="41"/>
                <c:pt idx="0">
                  <c:v>0.98276989570234707</c:v>
                </c:pt>
                <c:pt idx="1">
                  <c:v>0.96745420901742551</c:v>
                </c:pt>
                <c:pt idx="2">
                  <c:v>0.95450093567644723</c:v>
                </c:pt>
                <c:pt idx="3">
                  <c:v>0.95336008977039832</c:v>
                </c:pt>
                <c:pt idx="4">
                  <c:v>0.9539323651655357</c:v>
                </c:pt>
                <c:pt idx="5">
                  <c:v>0.95336310452934181</c:v>
                </c:pt>
                <c:pt idx="6">
                  <c:v>0.97085091613998475</c:v>
                </c:pt>
                <c:pt idx="7">
                  <c:v>0.95410704885540509</c:v>
                </c:pt>
                <c:pt idx="8">
                  <c:v>0.9659442229640185</c:v>
                </c:pt>
                <c:pt idx="9">
                  <c:v>0.95280646120421697</c:v>
                </c:pt>
                <c:pt idx="10">
                  <c:v>0.95408453916132208</c:v>
                </c:pt>
                <c:pt idx="11">
                  <c:v>0.95383726820847903</c:v>
                </c:pt>
                <c:pt idx="12">
                  <c:v>0.95321656470658056</c:v>
                </c:pt>
                <c:pt idx="13">
                  <c:v>0.95398433473696442</c:v>
                </c:pt>
                <c:pt idx="14">
                  <c:v>0.95427643254042449</c:v>
                </c:pt>
                <c:pt idx="15">
                  <c:v>1.0104985547483576</c:v>
                </c:pt>
                <c:pt idx="16">
                  <c:v>0.96160088643618058</c:v>
                </c:pt>
                <c:pt idx="17">
                  <c:v>1.1103068449253659</c:v>
                </c:pt>
                <c:pt idx="18">
                  <c:v>1.0276364011656101</c:v>
                </c:pt>
                <c:pt idx="19">
                  <c:v>0.96248945754632531</c:v>
                </c:pt>
                <c:pt idx="20">
                  <c:v>1.018788407459652</c:v>
                </c:pt>
                <c:pt idx="21">
                  <c:v>0.95917991354501986</c:v>
                </c:pt>
                <c:pt idx="22">
                  <c:v>0.96685034431250438</c:v>
                </c:pt>
                <c:pt idx="23">
                  <c:v>0.95337929407205702</c:v>
                </c:pt>
                <c:pt idx="24">
                  <c:v>0.95431438827898352</c:v>
                </c:pt>
                <c:pt idx="25">
                  <c:v>1.0579394767704224</c:v>
                </c:pt>
                <c:pt idx="26">
                  <c:v>0.95411542133219407</c:v>
                </c:pt>
                <c:pt idx="27">
                  <c:v>0.95433982278696583</c:v>
                </c:pt>
                <c:pt idx="28">
                  <c:v>0.9541748852991333</c:v>
                </c:pt>
                <c:pt idx="29">
                  <c:v>1.0180486980110304</c:v>
                </c:pt>
                <c:pt idx="30">
                  <c:v>1.0262033778845696</c:v>
                </c:pt>
                <c:pt idx="31">
                  <c:v>1.0086006655890087</c:v>
                </c:pt>
                <c:pt idx="32">
                  <c:v>0.95389440166654005</c:v>
                </c:pt>
                <c:pt idx="33">
                  <c:v>0.95362193298298348</c:v>
                </c:pt>
                <c:pt idx="34">
                  <c:v>0.95818506036718554</c:v>
                </c:pt>
                <c:pt idx="35">
                  <c:v>0.93003200970596778</c:v>
                </c:pt>
                <c:pt idx="36">
                  <c:v>0.97219353318008517</c:v>
                </c:pt>
                <c:pt idx="37">
                  <c:v>0.95442992373162594</c:v>
                </c:pt>
                <c:pt idx="38">
                  <c:v>0.9770142429425609</c:v>
                </c:pt>
                <c:pt idx="39">
                  <c:v>1.036687864208234</c:v>
                </c:pt>
                <c:pt idx="40">
                  <c:v>0.95712722708172948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Østfold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komm!$F$99:$F$110</c:f>
              <c:numCache>
                <c:formatCode>0%</c:formatCode>
                <c:ptCount val="12"/>
                <c:pt idx="0">
                  <c:v>0.79467169493848067</c:v>
                </c:pt>
                <c:pt idx="1">
                  <c:v>0.87579934414696992</c:v>
                </c:pt>
                <c:pt idx="2">
                  <c:v>0.76163461540094168</c:v>
                </c:pt>
                <c:pt idx="3">
                  <c:v>0.8096571606386942</c:v>
                </c:pt>
                <c:pt idx="4">
                  <c:v>0.9506690321465715</c:v>
                </c:pt>
                <c:pt idx="5">
                  <c:v>0.88227138078943412</c:v>
                </c:pt>
                <c:pt idx="6">
                  <c:v>0.82124411454460344</c:v>
                </c:pt>
                <c:pt idx="7">
                  <c:v>0.82099077115176966</c:v>
                </c:pt>
                <c:pt idx="8">
                  <c:v>0.83012522975140168</c:v>
                </c:pt>
                <c:pt idx="9">
                  <c:v>0.80017559410725414</c:v>
                </c:pt>
                <c:pt idx="10">
                  <c:v>0.78808305911641896</c:v>
                </c:pt>
                <c:pt idx="11">
                  <c:v>0.804295188131395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komm!$C$99:$C$110</c:f>
              <c:strCache>
                <c:ptCount val="12"/>
                <c:pt idx="0">
                  <c:v>Halden</c:v>
                </c:pt>
                <c:pt idx="1">
                  <c:v>Moss</c:v>
                </c:pt>
                <c:pt idx="2">
                  <c:v>Sarpsborg</c:v>
                </c:pt>
                <c:pt idx="3">
                  <c:v>Fredrikstad</c:v>
                </c:pt>
                <c:pt idx="4">
                  <c:v>Hvaler</c:v>
                </c:pt>
                <c:pt idx="5">
                  <c:v>Råde</c:v>
                </c:pt>
                <c:pt idx="6">
                  <c:v>Våler (Østfold)</c:v>
                </c:pt>
                <c:pt idx="7">
                  <c:v>Skiptvet</c:v>
                </c:pt>
                <c:pt idx="8">
                  <c:v>Indre Østfold</c:v>
                </c:pt>
                <c:pt idx="9">
                  <c:v>Rakkestad</c:v>
                </c:pt>
                <c:pt idx="10">
                  <c:v>Marker</c:v>
                </c:pt>
                <c:pt idx="11">
                  <c:v>Aremark</c:v>
                </c:pt>
              </c:strCache>
            </c:strRef>
          </c:cat>
          <c:val>
            <c:numRef>
              <c:f>komm!$P$99:$P$110</c:f>
              <c:numCache>
                <c:formatCode>0.0\ %</c:formatCode>
                <c:ptCount val="12"/>
                <c:pt idx="0">
                  <c:v>0.95346031614157012</c:v>
                </c:pt>
                <c:pt idx="1">
                  <c:v>0.95427159263365513</c:v>
                </c:pt>
                <c:pt idx="2">
                  <c:v>0.95312994534619466</c:v>
                </c:pt>
                <c:pt idx="3">
                  <c:v>0.95361017079857224</c:v>
                </c:pt>
                <c:pt idx="4">
                  <c:v>0.97274661451818722</c:v>
                </c:pt>
                <c:pt idx="5">
                  <c:v>0.95433631300007971</c:v>
                </c:pt>
                <c:pt idx="6">
                  <c:v>0.95372604033763131</c:v>
                </c:pt>
                <c:pt idx="7">
                  <c:v>0.95372350690370289</c:v>
                </c:pt>
                <c:pt idx="8">
                  <c:v>0.95381485148969924</c:v>
                </c:pt>
                <c:pt idx="9">
                  <c:v>0.95351535513325791</c:v>
                </c:pt>
                <c:pt idx="10">
                  <c:v>0.95339442978334954</c:v>
                </c:pt>
                <c:pt idx="11">
                  <c:v>0.95355655107349935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komm!$F$196:$F$201</c:f>
              <c:numCache>
                <c:formatCode>0%</c:formatCode>
                <c:ptCount val="6"/>
                <c:pt idx="0">
                  <c:v>0.8324851001801884</c:v>
                </c:pt>
                <c:pt idx="1">
                  <c:v>0.87066586821221148</c:v>
                </c:pt>
                <c:pt idx="2">
                  <c:v>0.92104493893352735</c:v>
                </c:pt>
                <c:pt idx="3">
                  <c:v>0.85525895211705349</c:v>
                </c:pt>
                <c:pt idx="4">
                  <c:v>0.83842931445278912</c:v>
                </c:pt>
                <c:pt idx="5">
                  <c:v>1.0038152926542387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komm!$C$196:$C$201</c:f>
              <c:strCache>
                <c:ptCount val="6"/>
                <c:pt idx="0">
                  <c:v>Horten</c:v>
                </c:pt>
                <c:pt idx="1">
                  <c:v>Holmestrand</c:v>
                </c:pt>
                <c:pt idx="2">
                  <c:v>Tønsberg</c:v>
                </c:pt>
                <c:pt idx="3">
                  <c:v>Sandefjord</c:v>
                </c:pt>
                <c:pt idx="4">
                  <c:v>Larvik</c:v>
                </c:pt>
                <c:pt idx="5">
                  <c:v>Færder</c:v>
                </c:pt>
              </c:strCache>
            </c:strRef>
          </c:cat>
          <c:val>
            <c:numRef>
              <c:f>komm!$P$196:$P$201</c:f>
              <c:numCache>
                <c:formatCode>0.0\ %</c:formatCode>
                <c:ptCount val="6"/>
                <c:pt idx="0">
                  <c:v>0.95383845019398728</c:v>
                </c:pt>
                <c:pt idx="1">
                  <c:v>0.95422025787430753</c:v>
                </c:pt>
                <c:pt idx="2">
                  <c:v>0.96208194096149124</c:v>
                </c:pt>
                <c:pt idx="3">
                  <c:v>0.95406618871335591</c:v>
                </c:pt>
                <c:pt idx="4">
                  <c:v>0.95389789233671329</c:v>
                </c:pt>
                <c:pt idx="5">
                  <c:v>0.99187926830094741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komm!$F$150:$F$195</c:f>
              <c:numCache>
                <c:formatCode>0%</c:formatCode>
                <c:ptCount val="46"/>
                <c:pt idx="0">
                  <c:v>0.8181252856029444</c:v>
                </c:pt>
                <c:pt idx="1">
                  <c:v>0.89763199053264664</c:v>
                </c:pt>
                <c:pt idx="2">
                  <c:v>0.90056556486173267</c:v>
                </c:pt>
                <c:pt idx="3">
                  <c:v>0.81979409512288703</c:v>
                </c:pt>
                <c:pt idx="4">
                  <c:v>0.79951503613299602</c:v>
                </c:pt>
                <c:pt idx="5">
                  <c:v>0.74446071614056064</c:v>
                </c:pt>
                <c:pt idx="6">
                  <c:v>0.78889794623920217</c:v>
                </c:pt>
                <c:pt idx="7">
                  <c:v>0.74254758473460247</c:v>
                </c:pt>
                <c:pt idx="8">
                  <c:v>0.79580748410777502</c:v>
                </c:pt>
                <c:pt idx="9">
                  <c:v>0.69352160943327379</c:v>
                </c:pt>
                <c:pt idx="10">
                  <c:v>0.78164976591177249</c:v>
                </c:pt>
                <c:pt idx="11">
                  <c:v>0.74851302535818576</c:v>
                </c:pt>
                <c:pt idx="12">
                  <c:v>0.74326310708122545</c:v>
                </c:pt>
                <c:pt idx="13">
                  <c:v>0.81374443334499702</c:v>
                </c:pt>
                <c:pt idx="14">
                  <c:v>0.84643736905335654</c:v>
                </c:pt>
                <c:pt idx="15">
                  <c:v>0.93696697701933152</c:v>
                </c:pt>
                <c:pt idx="16">
                  <c:v>0.76020204254719359</c:v>
                </c:pt>
                <c:pt idx="17">
                  <c:v>0.80565812066371167</c:v>
                </c:pt>
                <c:pt idx="18">
                  <c:v>0.70188239354040582</c:v>
                </c:pt>
                <c:pt idx="19">
                  <c:v>0.78418599837224745</c:v>
                </c:pt>
                <c:pt idx="20">
                  <c:v>0.82469759283948452</c:v>
                </c:pt>
                <c:pt idx="21">
                  <c:v>0.84030298385042601</c:v>
                </c:pt>
                <c:pt idx="22">
                  <c:v>0.74840147714715577</c:v>
                </c:pt>
                <c:pt idx="23">
                  <c:v>0.80402506160828713</c:v>
                </c:pt>
                <c:pt idx="24">
                  <c:v>0.78885719010257627</c:v>
                </c:pt>
                <c:pt idx="25">
                  <c:v>0.89862601663699782</c:v>
                </c:pt>
                <c:pt idx="26">
                  <c:v>1.0020762537309422</c:v>
                </c:pt>
                <c:pt idx="27">
                  <c:v>0.81737305952587924</c:v>
                </c:pt>
                <c:pt idx="28">
                  <c:v>0.82867908073967134</c:v>
                </c:pt>
                <c:pt idx="29">
                  <c:v>0.94231078682443492</c:v>
                </c:pt>
                <c:pt idx="30">
                  <c:v>0.77637567700012156</c:v>
                </c:pt>
                <c:pt idx="31">
                  <c:v>0.90335965864912227</c:v>
                </c:pt>
                <c:pt idx="32">
                  <c:v>0.83421707485901819</c:v>
                </c:pt>
                <c:pt idx="33">
                  <c:v>0.91157881705481092</c:v>
                </c:pt>
                <c:pt idx="34">
                  <c:v>0.84517028493752933</c:v>
                </c:pt>
                <c:pt idx="35">
                  <c:v>0.79854925297994639</c:v>
                </c:pt>
                <c:pt idx="36">
                  <c:v>0.8100329233043615</c:v>
                </c:pt>
                <c:pt idx="37">
                  <c:v>0.84406778758596634</c:v>
                </c:pt>
                <c:pt idx="38">
                  <c:v>0.70884936011266897</c:v>
                </c:pt>
                <c:pt idx="39">
                  <c:v>0.78866289422929037</c:v>
                </c:pt>
                <c:pt idx="40">
                  <c:v>0.82622715135597824</c:v>
                </c:pt>
                <c:pt idx="41">
                  <c:v>0.60349769672137565</c:v>
                </c:pt>
                <c:pt idx="42">
                  <c:v>0.85323836918480245</c:v>
                </c:pt>
                <c:pt idx="43">
                  <c:v>0.85107291353931869</c:v>
                </c:pt>
                <c:pt idx="44">
                  <c:v>0.88817988084566124</c:v>
                </c:pt>
                <c:pt idx="45">
                  <c:v>0.97368492233173087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komm!$C$150:$C$195</c:f>
              <c:strCache>
                <c:ptCount val="46"/>
                <c:pt idx="0">
                  <c:v>Kongsvinger</c:v>
                </c:pt>
                <c:pt idx="1">
                  <c:v>Hamar</c:v>
                </c:pt>
                <c:pt idx="2">
                  <c:v>Lillehammer</c:v>
                </c:pt>
                <c:pt idx="3">
                  <c:v>Gjøvik</c:v>
                </c:pt>
                <c:pt idx="4">
                  <c:v>Ringsaker</c:v>
                </c:pt>
                <c:pt idx="5">
                  <c:v>Løten</c:v>
                </c:pt>
                <c:pt idx="6">
                  <c:v>Stange</c:v>
                </c:pt>
                <c:pt idx="7">
                  <c:v>Nord-Odal</c:v>
                </c:pt>
                <c:pt idx="8">
                  <c:v>Sør-Odal</c:v>
                </c:pt>
                <c:pt idx="9">
                  <c:v>Eidskog</c:v>
                </c:pt>
                <c:pt idx="10">
                  <c:v>Grue</c:v>
                </c:pt>
                <c:pt idx="11">
                  <c:v>Åsnes</c:v>
                </c:pt>
                <c:pt idx="12">
                  <c:v>Våler</c:v>
                </c:pt>
                <c:pt idx="13">
                  <c:v>Elverum</c:v>
                </c:pt>
                <c:pt idx="14">
                  <c:v>Trysil</c:v>
                </c:pt>
                <c:pt idx="15">
                  <c:v>Åmot</c:v>
                </c:pt>
                <c:pt idx="16">
                  <c:v>Stor-Elvdal</c:v>
                </c:pt>
                <c:pt idx="17">
                  <c:v>Rendalen</c:v>
                </c:pt>
                <c:pt idx="18">
                  <c:v>Engerdal</c:v>
                </c:pt>
                <c:pt idx="19">
                  <c:v>Tolga</c:v>
                </c:pt>
                <c:pt idx="20">
                  <c:v>Tynset</c:v>
                </c:pt>
                <c:pt idx="21">
                  <c:v>Alvdal</c:v>
                </c:pt>
                <c:pt idx="22">
                  <c:v>Folldal</c:v>
                </c:pt>
                <c:pt idx="23">
                  <c:v>Os</c:v>
                </c:pt>
                <c:pt idx="24">
                  <c:v>Dovre</c:v>
                </c:pt>
                <c:pt idx="25">
                  <c:v>Lesja</c:v>
                </c:pt>
                <c:pt idx="26">
                  <c:v>Skjåk</c:v>
                </c:pt>
                <c:pt idx="27">
                  <c:v>Lom</c:v>
                </c:pt>
                <c:pt idx="28">
                  <c:v>Vågå</c:v>
                </c:pt>
                <c:pt idx="29">
                  <c:v>Nord-Fron</c:v>
                </c:pt>
                <c:pt idx="30">
                  <c:v>Sel</c:v>
                </c:pt>
                <c:pt idx="31">
                  <c:v>Sør-Fron</c:v>
                </c:pt>
                <c:pt idx="32">
                  <c:v>Ringebu</c:v>
                </c:pt>
                <c:pt idx="33">
                  <c:v>Øyer</c:v>
                </c:pt>
                <c:pt idx="34">
                  <c:v>Gausdal</c:v>
                </c:pt>
                <c:pt idx="35">
                  <c:v>Østre Toten</c:v>
                </c:pt>
                <c:pt idx="36">
                  <c:v>Vestre Toten</c:v>
                </c:pt>
                <c:pt idx="37">
                  <c:v>Gran</c:v>
                </c:pt>
                <c:pt idx="38">
                  <c:v>Søndre Land</c:v>
                </c:pt>
                <c:pt idx="39">
                  <c:v>Nordre Land</c:v>
                </c:pt>
                <c:pt idx="40">
                  <c:v>Sør-Aurdal</c:v>
                </c:pt>
                <c:pt idx="41">
                  <c:v>Etnedal</c:v>
                </c:pt>
                <c:pt idx="42">
                  <c:v>Nord-Aurdal</c:v>
                </c:pt>
                <c:pt idx="43">
                  <c:v>Vestre Slidre</c:v>
                </c:pt>
                <c:pt idx="44">
                  <c:v>Øystre Slidre</c:v>
                </c:pt>
                <c:pt idx="45">
                  <c:v>Vang</c:v>
                </c:pt>
              </c:strCache>
            </c:strRef>
          </c:cat>
          <c:val>
            <c:numRef>
              <c:f>komm!$P$150:$P$195</c:f>
              <c:numCache>
                <c:formatCode>0.0\ %</c:formatCode>
                <c:ptCount val="46"/>
                <c:pt idx="0">
                  <c:v>0.95369485204821469</c:v>
                </c:pt>
                <c:pt idx="1">
                  <c:v>0.95448991909751191</c:v>
                </c:pt>
                <c:pt idx="2">
                  <c:v>0.95470936629564518</c:v>
                </c:pt>
                <c:pt idx="3">
                  <c:v>0.95371154014341442</c:v>
                </c:pt>
                <c:pt idx="4">
                  <c:v>0.95350874955351539</c:v>
                </c:pt>
                <c:pt idx="5">
                  <c:v>0.95295820635359108</c:v>
                </c:pt>
                <c:pt idx="6">
                  <c:v>0.95340257865457745</c:v>
                </c:pt>
                <c:pt idx="7">
                  <c:v>0.95293907503953146</c:v>
                </c:pt>
                <c:pt idx="8">
                  <c:v>0.95347167403326316</c:v>
                </c:pt>
                <c:pt idx="9">
                  <c:v>0.95244881528651815</c:v>
                </c:pt>
                <c:pt idx="10">
                  <c:v>0.95333009685130288</c:v>
                </c:pt>
                <c:pt idx="11">
                  <c:v>0.95299872944576713</c:v>
                </c:pt>
                <c:pt idx="12">
                  <c:v>0.95294623026299752</c:v>
                </c:pt>
                <c:pt idx="13">
                  <c:v>0.95365104352563546</c:v>
                </c:pt>
                <c:pt idx="14">
                  <c:v>0.95397797288271879</c:v>
                </c:pt>
                <c:pt idx="15">
                  <c:v>0.96781387467238067</c:v>
                </c:pt>
                <c:pt idx="16">
                  <c:v>0.95311561961765723</c:v>
                </c:pt>
                <c:pt idx="17">
                  <c:v>0.95357018039882246</c:v>
                </c:pt>
                <c:pt idx="18">
                  <c:v>0.95253242312758946</c:v>
                </c:pt>
                <c:pt idx="19">
                  <c:v>0.95335545917590792</c:v>
                </c:pt>
                <c:pt idx="20">
                  <c:v>0.9537605751205801</c:v>
                </c:pt>
                <c:pt idx="21">
                  <c:v>0.95391662903068952</c:v>
                </c:pt>
                <c:pt idx="22">
                  <c:v>0.95299761396365679</c:v>
                </c:pt>
                <c:pt idx="23">
                  <c:v>0.95355384980826818</c:v>
                </c:pt>
                <c:pt idx="24">
                  <c:v>0.95340217109321124</c:v>
                </c:pt>
                <c:pt idx="25">
                  <c:v>0.95449985935855541</c:v>
                </c:pt>
                <c:pt idx="26">
                  <c:v>0.99125321428856084</c:v>
                </c:pt>
                <c:pt idx="27">
                  <c:v>0.95368732978744419</c:v>
                </c:pt>
                <c:pt idx="28">
                  <c:v>0.95380038999958205</c:v>
                </c:pt>
                <c:pt idx="29">
                  <c:v>0.96973764620221803</c:v>
                </c:pt>
                <c:pt idx="30">
                  <c:v>0.95327735596218677</c:v>
                </c:pt>
                <c:pt idx="31">
                  <c:v>0.95571524005910558</c:v>
                </c:pt>
                <c:pt idx="32">
                  <c:v>0.9538557699407757</c:v>
                </c:pt>
                <c:pt idx="33">
                  <c:v>0.95867413708515348</c:v>
                </c:pt>
                <c:pt idx="34">
                  <c:v>0.9539653020415606</c:v>
                </c:pt>
                <c:pt idx="35">
                  <c:v>0.95349909172198488</c:v>
                </c:pt>
                <c:pt idx="36">
                  <c:v>0.95361392842522896</c:v>
                </c:pt>
                <c:pt idx="37">
                  <c:v>0.95395427706804481</c:v>
                </c:pt>
                <c:pt idx="38">
                  <c:v>0.95260209279331198</c:v>
                </c:pt>
                <c:pt idx="39">
                  <c:v>0.95340022813447833</c:v>
                </c:pt>
                <c:pt idx="40">
                  <c:v>0.95377587070574521</c:v>
                </c:pt>
                <c:pt idx="41">
                  <c:v>0.95154857615939914</c:v>
                </c:pt>
                <c:pt idx="42">
                  <c:v>0.95404598288403342</c:v>
                </c:pt>
                <c:pt idx="43">
                  <c:v>0.95402432832757855</c:v>
                </c:pt>
                <c:pt idx="44">
                  <c:v>0.95439539800064199</c:v>
                </c:pt>
                <c:pt idx="45">
                  <c:v>0.98103233498484455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komm!$F$219:$F$243</c:f>
              <c:numCache>
                <c:formatCode>0%</c:formatCode>
                <c:ptCount val="25"/>
                <c:pt idx="0">
                  <c:v>0.7916809140037423</c:v>
                </c:pt>
                <c:pt idx="1">
                  <c:v>0.83467114092339256</c:v>
                </c:pt>
                <c:pt idx="2">
                  <c:v>0.85543494276235998</c:v>
                </c:pt>
                <c:pt idx="3">
                  <c:v>0.82887812965890628</c:v>
                </c:pt>
                <c:pt idx="4">
                  <c:v>0.82771302139331016</c:v>
                </c:pt>
                <c:pt idx="5">
                  <c:v>0.83458104060378846</c:v>
                </c:pt>
                <c:pt idx="6">
                  <c:v>0.8592330100656369</c:v>
                </c:pt>
                <c:pt idx="7">
                  <c:v>0.7500246880369561</c:v>
                </c:pt>
                <c:pt idx="8">
                  <c:v>0.71705345729773795</c:v>
                </c:pt>
                <c:pt idx="9">
                  <c:v>0.80983666003161903</c:v>
                </c:pt>
                <c:pt idx="10">
                  <c:v>0.77844846682333113</c:v>
                </c:pt>
                <c:pt idx="11">
                  <c:v>0.87369766207123511</c:v>
                </c:pt>
                <c:pt idx="12">
                  <c:v>0.73641035720291226</c:v>
                </c:pt>
                <c:pt idx="13">
                  <c:v>0.86562910632581258</c:v>
                </c:pt>
                <c:pt idx="14">
                  <c:v>0.86026083725505986</c:v>
                </c:pt>
                <c:pt idx="15">
                  <c:v>0.75518313070641818</c:v>
                </c:pt>
                <c:pt idx="16">
                  <c:v>0.89908317479170297</c:v>
                </c:pt>
                <c:pt idx="17">
                  <c:v>1.4013962913187836</c:v>
                </c:pt>
                <c:pt idx="18">
                  <c:v>2.5297670254052864</c:v>
                </c:pt>
                <c:pt idx="19">
                  <c:v>0.74377403389174013</c:v>
                </c:pt>
                <c:pt idx="20">
                  <c:v>1.642722774632807</c:v>
                </c:pt>
                <c:pt idx="21">
                  <c:v>0.74576734203635053</c:v>
                </c:pt>
                <c:pt idx="22">
                  <c:v>0.83591092483631546</c:v>
                </c:pt>
                <c:pt idx="23">
                  <c:v>0.96635803079510585</c:v>
                </c:pt>
                <c:pt idx="24">
                  <c:v>1.8475678769033819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komm!$C$219:$C$243</c:f>
              <c:strCache>
                <c:ptCount val="25"/>
                <c:pt idx="0">
                  <c:v>Risør</c:v>
                </c:pt>
                <c:pt idx="1">
                  <c:v>Grimstad</c:v>
                </c:pt>
                <c:pt idx="2">
                  <c:v>Arendal</c:v>
                </c:pt>
                <c:pt idx="3">
                  <c:v>Kristiansand</c:v>
                </c:pt>
                <c:pt idx="4">
                  <c:v>Lindesnes</c:v>
                </c:pt>
                <c:pt idx="5">
                  <c:v>Farsund</c:v>
                </c:pt>
                <c:pt idx="6">
                  <c:v>Flekkefjord</c:v>
                </c:pt>
                <c:pt idx="7">
                  <c:v>Gjerstad</c:v>
                </c:pt>
                <c:pt idx="8">
                  <c:v>Vegårshei</c:v>
                </c:pt>
                <c:pt idx="9">
                  <c:v>Tvedestrand</c:v>
                </c:pt>
                <c:pt idx="10">
                  <c:v>Froland</c:v>
                </c:pt>
                <c:pt idx="11">
                  <c:v>Lillesand</c:v>
                </c:pt>
                <c:pt idx="12">
                  <c:v>Birkenes</c:v>
                </c:pt>
                <c:pt idx="13">
                  <c:v>Åmli</c:v>
                </c:pt>
                <c:pt idx="14">
                  <c:v>Iveland</c:v>
                </c:pt>
                <c:pt idx="15">
                  <c:v>Evje og Hornnes</c:v>
                </c:pt>
                <c:pt idx="16">
                  <c:v>Bygland</c:v>
                </c:pt>
                <c:pt idx="17">
                  <c:v>Valle</c:v>
                </c:pt>
                <c:pt idx="18">
                  <c:v>Bykle</c:v>
                </c:pt>
                <c:pt idx="19">
                  <c:v>Vennesla</c:v>
                </c:pt>
                <c:pt idx="20">
                  <c:v>Åseral</c:v>
                </c:pt>
                <c:pt idx="21">
                  <c:v>Lyngdal</c:v>
                </c:pt>
                <c:pt idx="22">
                  <c:v>Hægebostad</c:v>
                </c:pt>
                <c:pt idx="23">
                  <c:v>Kvinesdal</c:v>
                </c:pt>
                <c:pt idx="24">
                  <c:v>Sirdal</c:v>
                </c:pt>
              </c:strCache>
            </c:strRef>
          </c:cat>
          <c:val>
            <c:numRef>
              <c:f>komm!$P$219:$P$243</c:f>
              <c:numCache>
                <c:formatCode>0.0\ %</c:formatCode>
                <c:ptCount val="25"/>
                <c:pt idx="0">
                  <c:v>0.9534304083322227</c:v>
                </c:pt>
                <c:pt idx="1">
                  <c:v>0.95386031060141918</c:v>
                </c:pt>
                <c:pt idx="2">
                  <c:v>0.95406794861980904</c:v>
                </c:pt>
                <c:pt idx="3">
                  <c:v>0.95380238048877453</c:v>
                </c:pt>
                <c:pt idx="4">
                  <c:v>0.95379072940611842</c:v>
                </c:pt>
                <c:pt idx="5">
                  <c:v>0.95385940959822313</c:v>
                </c:pt>
                <c:pt idx="6">
                  <c:v>0.95410592929284188</c:v>
                </c:pt>
                <c:pt idx="7">
                  <c:v>0.95301384607255479</c:v>
                </c:pt>
                <c:pt idx="8">
                  <c:v>0.95268413376516281</c:v>
                </c:pt>
                <c:pt idx="9">
                  <c:v>0.95361196579250151</c:v>
                </c:pt>
                <c:pt idx="10">
                  <c:v>0.9532980838604187</c:v>
                </c:pt>
                <c:pt idx="11">
                  <c:v>0.95425057581289752</c:v>
                </c:pt>
                <c:pt idx="12">
                  <c:v>0.95287770276421446</c:v>
                </c:pt>
                <c:pt idx="13">
                  <c:v>0.95416989025544352</c:v>
                </c:pt>
                <c:pt idx="14">
                  <c:v>0.95411620756473614</c:v>
                </c:pt>
                <c:pt idx="15">
                  <c:v>0.95306543049924963</c:v>
                </c:pt>
                <c:pt idx="16">
                  <c:v>0.95450443094010251</c:v>
                </c:pt>
                <c:pt idx="17">
                  <c:v>1.1350084278201835</c:v>
                </c:pt>
                <c:pt idx="18">
                  <c:v>1.5412218920913239</c:v>
                </c:pt>
                <c:pt idx="19">
                  <c:v>0.95295133953110278</c:v>
                </c:pt>
                <c:pt idx="20">
                  <c:v>1.2218859618132318</c:v>
                </c:pt>
                <c:pt idx="21">
                  <c:v>0.95297127261254899</c:v>
                </c:pt>
                <c:pt idx="22">
                  <c:v>0.95387270844054839</c:v>
                </c:pt>
                <c:pt idx="23">
                  <c:v>0.97839465403165959</c:v>
                </c:pt>
                <c:pt idx="24">
                  <c:v>1.2956301986306387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komm!$F$244:$F$286</c:f>
              <c:numCache>
                <c:formatCode>0%</c:formatCode>
                <c:ptCount val="43"/>
                <c:pt idx="0">
                  <c:v>1.053019100160576</c:v>
                </c:pt>
                <c:pt idx="1">
                  <c:v>0.9711491297945577</c:v>
                </c:pt>
                <c:pt idx="2">
                  <c:v>0.91681030612709336</c:v>
                </c:pt>
                <c:pt idx="3">
                  <c:v>0.90145614180517364</c:v>
                </c:pt>
                <c:pt idx="4">
                  <c:v>0.96845745836359109</c:v>
                </c:pt>
                <c:pt idx="5">
                  <c:v>1.1654637471779423</c:v>
                </c:pt>
                <c:pt idx="6">
                  <c:v>0.97325477532568239</c:v>
                </c:pt>
                <c:pt idx="7">
                  <c:v>1.0764746939332726</c:v>
                </c:pt>
                <c:pt idx="8">
                  <c:v>1.0290085551857691</c:v>
                </c:pt>
                <c:pt idx="9">
                  <c:v>1.207506430033936</c:v>
                </c:pt>
                <c:pt idx="10">
                  <c:v>2.0148779213656458</c:v>
                </c:pt>
                <c:pt idx="11">
                  <c:v>1.1426738700986412</c:v>
                </c:pt>
                <c:pt idx="12">
                  <c:v>0.90431552005123617</c:v>
                </c:pt>
                <c:pt idx="13">
                  <c:v>0.94589646286442541</c:v>
                </c:pt>
                <c:pt idx="14">
                  <c:v>0.90994121020739016</c:v>
                </c:pt>
                <c:pt idx="15">
                  <c:v>0.94483700066754051</c:v>
                </c:pt>
                <c:pt idx="16">
                  <c:v>1.4276426910112621</c:v>
                </c:pt>
                <c:pt idx="17">
                  <c:v>0.94275329928293117</c:v>
                </c:pt>
                <c:pt idx="18">
                  <c:v>0.88032555997831041</c:v>
                </c:pt>
                <c:pt idx="19">
                  <c:v>0.95953219099844811</c:v>
                </c:pt>
                <c:pt idx="20">
                  <c:v>2.4021360959111648</c:v>
                </c:pt>
                <c:pt idx="21">
                  <c:v>0.82296850421890333</c:v>
                </c:pt>
                <c:pt idx="22">
                  <c:v>0.9043246244236095</c:v>
                </c:pt>
                <c:pt idx="23">
                  <c:v>1.1904495815019156</c:v>
                </c:pt>
                <c:pt idx="24">
                  <c:v>0.88212910842844494</c:v>
                </c:pt>
                <c:pt idx="25">
                  <c:v>1.3013992265209557</c:v>
                </c:pt>
                <c:pt idx="26">
                  <c:v>1.2564078673269568</c:v>
                </c:pt>
                <c:pt idx="27">
                  <c:v>1.1668326091266392</c:v>
                </c:pt>
                <c:pt idx="28">
                  <c:v>0.94856351006452844</c:v>
                </c:pt>
                <c:pt idx="29">
                  <c:v>1.1029220713846217</c:v>
                </c:pt>
                <c:pt idx="30">
                  <c:v>1.0546061445378567</c:v>
                </c:pt>
                <c:pt idx="31">
                  <c:v>0.89821028368878242</c:v>
                </c:pt>
                <c:pt idx="32">
                  <c:v>1.6232459730806428</c:v>
                </c:pt>
                <c:pt idx="33">
                  <c:v>1.1430000425383873</c:v>
                </c:pt>
                <c:pt idx="34">
                  <c:v>1.1737166555258822</c:v>
                </c:pt>
                <c:pt idx="35">
                  <c:v>1.097072046877086</c:v>
                </c:pt>
                <c:pt idx="36">
                  <c:v>0.92479295984981369</c:v>
                </c:pt>
                <c:pt idx="37">
                  <c:v>0.84215705280037678</c:v>
                </c:pt>
                <c:pt idx="38">
                  <c:v>0.93556861549705483</c:v>
                </c:pt>
                <c:pt idx="39">
                  <c:v>1.0878847400669014</c:v>
                </c:pt>
                <c:pt idx="40">
                  <c:v>0.8674734201533042</c:v>
                </c:pt>
                <c:pt idx="41">
                  <c:v>0.85708937251762896</c:v>
                </c:pt>
                <c:pt idx="42">
                  <c:v>0.90793332053759324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komm!$C$244:$C$286</c:f>
              <c:strCache>
                <c:ptCount val="43"/>
                <c:pt idx="0">
                  <c:v>Bergen</c:v>
                </c:pt>
                <c:pt idx="1">
                  <c:v>Kinn</c:v>
                </c:pt>
                <c:pt idx="2">
                  <c:v>Etne</c:v>
                </c:pt>
                <c:pt idx="3">
                  <c:v>Sveio</c:v>
                </c:pt>
                <c:pt idx="4">
                  <c:v>Bømlo</c:v>
                </c:pt>
                <c:pt idx="5">
                  <c:v>Stord</c:v>
                </c:pt>
                <c:pt idx="6">
                  <c:v>Fitjar</c:v>
                </c:pt>
                <c:pt idx="7">
                  <c:v>Tysnes</c:v>
                </c:pt>
                <c:pt idx="8">
                  <c:v>Kvinnherad</c:v>
                </c:pt>
                <c:pt idx="9">
                  <c:v>Ullensvang</c:v>
                </c:pt>
                <c:pt idx="10">
                  <c:v>Eidfjord</c:v>
                </c:pt>
                <c:pt idx="11">
                  <c:v>Ulvik</c:v>
                </c:pt>
                <c:pt idx="12">
                  <c:v>Voss</c:v>
                </c:pt>
                <c:pt idx="13">
                  <c:v>Kvam</c:v>
                </c:pt>
                <c:pt idx="14">
                  <c:v>Samnanger</c:v>
                </c:pt>
                <c:pt idx="15">
                  <c:v>Bjørnafjorden</c:v>
                </c:pt>
                <c:pt idx="16">
                  <c:v>Austevoll</c:v>
                </c:pt>
                <c:pt idx="17">
                  <c:v>Øygarden</c:v>
                </c:pt>
                <c:pt idx="18">
                  <c:v>Askøy</c:v>
                </c:pt>
                <c:pt idx="19">
                  <c:v>Vaksdal</c:v>
                </c:pt>
                <c:pt idx="20">
                  <c:v>Modalen</c:v>
                </c:pt>
                <c:pt idx="21">
                  <c:v>Osterøy</c:v>
                </c:pt>
                <c:pt idx="22">
                  <c:v>Alver</c:v>
                </c:pt>
                <c:pt idx="23">
                  <c:v>Austrheim</c:v>
                </c:pt>
                <c:pt idx="24">
                  <c:v>Fedje</c:v>
                </c:pt>
                <c:pt idx="25">
                  <c:v>Masfjorden</c:v>
                </c:pt>
                <c:pt idx="26">
                  <c:v>Gulen</c:v>
                </c:pt>
                <c:pt idx="27">
                  <c:v>Solund</c:v>
                </c:pt>
                <c:pt idx="28">
                  <c:v>Hyllestad</c:v>
                </c:pt>
                <c:pt idx="29">
                  <c:v>Høyanger</c:v>
                </c:pt>
                <c:pt idx="30">
                  <c:v>Vik</c:v>
                </c:pt>
                <c:pt idx="31">
                  <c:v>Sogndal</c:v>
                </c:pt>
                <c:pt idx="32">
                  <c:v>Aurland</c:v>
                </c:pt>
                <c:pt idx="33">
                  <c:v>Lærdal</c:v>
                </c:pt>
                <c:pt idx="34">
                  <c:v>Årdal</c:v>
                </c:pt>
                <c:pt idx="35">
                  <c:v>Luster</c:v>
                </c:pt>
                <c:pt idx="36">
                  <c:v>Askvoll</c:v>
                </c:pt>
                <c:pt idx="37">
                  <c:v>Fjaler</c:v>
                </c:pt>
                <c:pt idx="38">
                  <c:v>Sunnfjord</c:v>
                </c:pt>
                <c:pt idx="39">
                  <c:v>Bremanger</c:v>
                </c:pt>
                <c:pt idx="40">
                  <c:v>Stad</c:v>
                </c:pt>
                <c:pt idx="41">
                  <c:v>Gloppen</c:v>
                </c:pt>
                <c:pt idx="42">
                  <c:v>Stryn</c:v>
                </c:pt>
              </c:strCache>
            </c:strRef>
          </c:cat>
          <c:val>
            <c:numRef>
              <c:f>komm!$P$244:$P$286</c:f>
              <c:numCache>
                <c:formatCode>0.0\ %</c:formatCode>
                <c:ptCount val="43"/>
                <c:pt idx="0">
                  <c:v>1.0095926390032288</c:v>
                </c:pt>
                <c:pt idx="1">
                  <c:v>0.98011944967146214</c:v>
                </c:pt>
                <c:pt idx="2">
                  <c:v>0.96055747315117501</c:v>
                </c:pt>
                <c:pt idx="3">
                  <c:v>0.95502997399528389</c:v>
                </c:pt>
                <c:pt idx="4">
                  <c:v>0.97915044795631412</c:v>
                </c:pt>
                <c:pt idx="5">
                  <c:v>1.0500727119294806</c:v>
                </c:pt>
                <c:pt idx="6">
                  <c:v>0.98087748206266701</c:v>
                </c:pt>
                <c:pt idx="7">
                  <c:v>1.0180366527613993</c:v>
                </c:pt>
                <c:pt idx="8">
                  <c:v>1.0009488428122983</c:v>
                </c:pt>
                <c:pt idx="9">
                  <c:v>1.0652080777576385</c:v>
                </c:pt>
                <c:pt idx="10">
                  <c:v>1.3558618146370534</c:v>
                </c:pt>
                <c:pt idx="11">
                  <c:v>1.0418683561809321</c:v>
                </c:pt>
                <c:pt idx="12">
                  <c:v>0.95605935016386667</c:v>
                </c:pt>
                <c:pt idx="13">
                  <c:v>0.97102848957661458</c:v>
                </c:pt>
                <c:pt idx="14">
                  <c:v>0.958084598620082</c:v>
                </c:pt>
                <c:pt idx="15">
                  <c:v>0.97064708318573589</c:v>
                </c:pt>
                <c:pt idx="16">
                  <c:v>1.1444571317094754</c:v>
                </c:pt>
                <c:pt idx="17">
                  <c:v>0.96989695068727666</c:v>
                </c:pt>
                <c:pt idx="18">
                  <c:v>0.95431685479196848</c:v>
                </c:pt>
                <c:pt idx="19">
                  <c:v>0.97593735170486262</c:v>
                </c:pt>
                <c:pt idx="20">
                  <c:v>1.4952747574734397</c:v>
                </c:pt>
                <c:pt idx="21">
                  <c:v>0.95374328423437427</c:v>
                </c:pt>
                <c:pt idx="22">
                  <c:v>0.95606262773792094</c:v>
                </c:pt>
                <c:pt idx="23">
                  <c:v>1.0590676122861109</c:v>
                </c:pt>
                <c:pt idx="24">
                  <c:v>0.95433489027646978</c:v>
                </c:pt>
                <c:pt idx="25">
                  <c:v>1.0990094844929652</c:v>
                </c:pt>
                <c:pt idx="26">
                  <c:v>1.0828125951831256</c:v>
                </c:pt>
                <c:pt idx="27">
                  <c:v>1.0505655022310116</c:v>
                </c:pt>
                <c:pt idx="28">
                  <c:v>0.97198862656865159</c:v>
                </c:pt>
                <c:pt idx="29">
                  <c:v>1.0275577086438852</c:v>
                </c:pt>
                <c:pt idx="30">
                  <c:v>1.0101639749790499</c:v>
                </c:pt>
                <c:pt idx="31">
                  <c:v>0.9544957020290733</c:v>
                </c:pt>
                <c:pt idx="32">
                  <c:v>1.2148743132544524</c:v>
                </c:pt>
                <c:pt idx="33">
                  <c:v>1.041985778259241</c:v>
                </c:pt>
                <c:pt idx="34">
                  <c:v>1.0530437589347392</c:v>
                </c:pt>
                <c:pt idx="35">
                  <c:v>1.0254516998211722</c:v>
                </c:pt>
                <c:pt idx="36">
                  <c:v>0.96343122849135432</c:v>
                </c:pt>
                <c:pt idx="37">
                  <c:v>0.95393516972018932</c:v>
                </c:pt>
                <c:pt idx="38">
                  <c:v>0.96731046452436131</c:v>
                </c:pt>
                <c:pt idx="39">
                  <c:v>1.022144269369506</c:v>
                </c:pt>
                <c:pt idx="40">
                  <c:v>0.95418833339371834</c:v>
                </c:pt>
                <c:pt idx="41">
                  <c:v>0.95408449291736175</c:v>
                </c:pt>
                <c:pt idx="42">
                  <c:v>0.9573617583389552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komm!$F$287:$F$324</c:f>
              <c:numCache>
                <c:formatCode>0%</c:formatCode>
                <c:ptCount val="38"/>
                <c:pt idx="0">
                  <c:v>0.98524021148851049</c:v>
                </c:pt>
                <c:pt idx="1">
                  <c:v>0.77413049882516161</c:v>
                </c:pt>
                <c:pt idx="2">
                  <c:v>0.82949752818405931</c:v>
                </c:pt>
                <c:pt idx="3">
                  <c:v>1.0803967420963483</c:v>
                </c:pt>
                <c:pt idx="4">
                  <c:v>0.83573827952759006</c:v>
                </c:pt>
                <c:pt idx="5">
                  <c:v>0.82044025354751571</c:v>
                </c:pt>
                <c:pt idx="6">
                  <c:v>0.80609874105407031</c:v>
                </c:pt>
                <c:pt idx="7">
                  <c:v>0.82382042669494981</c:v>
                </c:pt>
                <c:pt idx="8">
                  <c:v>0.73546183523667263</c:v>
                </c:pt>
                <c:pt idx="9">
                  <c:v>0.79075894312833739</c:v>
                </c:pt>
                <c:pt idx="10">
                  <c:v>0.82333405558674122</c:v>
                </c:pt>
                <c:pt idx="11">
                  <c:v>0.81879772962123865</c:v>
                </c:pt>
                <c:pt idx="12">
                  <c:v>0.92693289007267465</c:v>
                </c:pt>
                <c:pt idx="13">
                  <c:v>0.82985396472620532</c:v>
                </c:pt>
                <c:pt idx="14">
                  <c:v>1.6020475140153232</c:v>
                </c:pt>
                <c:pt idx="15">
                  <c:v>0.74722932286235055</c:v>
                </c:pt>
                <c:pt idx="16">
                  <c:v>0.82249604879783722</c:v>
                </c:pt>
                <c:pt idx="17">
                  <c:v>0.76279592058412393</c:v>
                </c:pt>
                <c:pt idx="18">
                  <c:v>0.82516289655495134</c:v>
                </c:pt>
                <c:pt idx="19">
                  <c:v>0.77986014034086881</c:v>
                </c:pt>
                <c:pt idx="20">
                  <c:v>0.75422575103538736</c:v>
                </c:pt>
                <c:pt idx="21">
                  <c:v>0.84961067272274005</c:v>
                </c:pt>
                <c:pt idx="22">
                  <c:v>0.98563498255156934</c:v>
                </c:pt>
                <c:pt idx="23">
                  <c:v>1.2567407824778878</c:v>
                </c:pt>
                <c:pt idx="24">
                  <c:v>0.86971389902914531</c:v>
                </c:pt>
                <c:pt idx="25">
                  <c:v>0.76224128325950635</c:v>
                </c:pt>
                <c:pt idx="26">
                  <c:v>0.79691271094375393</c:v>
                </c:pt>
                <c:pt idx="27">
                  <c:v>0.9190859060558636</c:v>
                </c:pt>
                <c:pt idx="28">
                  <c:v>0.79126570175573119</c:v>
                </c:pt>
                <c:pt idx="29">
                  <c:v>0.81065430404081473</c:v>
                </c:pt>
                <c:pt idx="30">
                  <c:v>0.75642230567681878</c:v>
                </c:pt>
                <c:pt idx="31">
                  <c:v>0.85863713527703089</c:v>
                </c:pt>
                <c:pt idx="32">
                  <c:v>0.89230874515062586</c:v>
                </c:pt>
                <c:pt idx="33">
                  <c:v>0.8579195266048556</c:v>
                </c:pt>
                <c:pt idx="34">
                  <c:v>0.86225379903294963</c:v>
                </c:pt>
                <c:pt idx="35">
                  <c:v>0.80716545436725584</c:v>
                </c:pt>
                <c:pt idx="36">
                  <c:v>0.92188921977951233</c:v>
                </c:pt>
                <c:pt idx="37">
                  <c:v>0.86526859741989248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komm!$C$287:$C$324</c:f>
              <c:strCache>
                <c:ptCount val="38"/>
                <c:pt idx="0">
                  <c:v>Trondheim</c:v>
                </c:pt>
                <c:pt idx="1">
                  <c:v>Steinkjer</c:v>
                </c:pt>
                <c:pt idx="2">
                  <c:v>Namsos</c:v>
                </c:pt>
                <c:pt idx="3">
                  <c:v>Frøya</c:v>
                </c:pt>
                <c:pt idx="4">
                  <c:v>Osen</c:v>
                </c:pt>
                <c:pt idx="5">
                  <c:v>Oppdal</c:v>
                </c:pt>
                <c:pt idx="6">
                  <c:v>Rennebu</c:v>
                </c:pt>
                <c:pt idx="7">
                  <c:v>Røros</c:v>
                </c:pt>
                <c:pt idx="8">
                  <c:v>Holtålen</c:v>
                </c:pt>
                <c:pt idx="9">
                  <c:v>Midtre Gauldal</c:v>
                </c:pt>
                <c:pt idx="10">
                  <c:v>Melhus</c:v>
                </c:pt>
                <c:pt idx="11">
                  <c:v>Skaun</c:v>
                </c:pt>
                <c:pt idx="12">
                  <c:v>Malvik</c:v>
                </c:pt>
                <c:pt idx="13">
                  <c:v>Selbu</c:v>
                </c:pt>
                <c:pt idx="14">
                  <c:v>Tydal</c:v>
                </c:pt>
                <c:pt idx="15">
                  <c:v>Meråker</c:v>
                </c:pt>
                <c:pt idx="16">
                  <c:v>Stjørdal</c:v>
                </c:pt>
                <c:pt idx="17">
                  <c:v>Frosta</c:v>
                </c:pt>
                <c:pt idx="18">
                  <c:v>Levanger</c:v>
                </c:pt>
                <c:pt idx="19">
                  <c:v>Verdal</c:v>
                </c:pt>
                <c:pt idx="20">
                  <c:v>Snåsa</c:v>
                </c:pt>
                <c:pt idx="21">
                  <c:v>Lierne</c:v>
                </c:pt>
                <c:pt idx="22">
                  <c:v>Røyrvik</c:v>
                </c:pt>
                <c:pt idx="23">
                  <c:v>Namsskogan</c:v>
                </c:pt>
                <c:pt idx="24">
                  <c:v>Grong</c:v>
                </c:pt>
                <c:pt idx="25">
                  <c:v>Høylandet</c:v>
                </c:pt>
                <c:pt idx="26">
                  <c:v>Overhalla</c:v>
                </c:pt>
                <c:pt idx="27">
                  <c:v>Flatanger</c:v>
                </c:pt>
                <c:pt idx="28">
                  <c:v>Leka</c:v>
                </c:pt>
                <c:pt idx="29">
                  <c:v>Inderøy</c:v>
                </c:pt>
                <c:pt idx="30">
                  <c:v>Indre Fosen</c:v>
                </c:pt>
                <c:pt idx="31">
                  <c:v>Heim</c:v>
                </c:pt>
                <c:pt idx="32">
                  <c:v>Hitra</c:v>
                </c:pt>
                <c:pt idx="33">
                  <c:v>Ørland</c:v>
                </c:pt>
                <c:pt idx="34">
                  <c:v>Åfjord</c:v>
                </c:pt>
                <c:pt idx="35">
                  <c:v>Orkland</c:v>
                </c:pt>
                <c:pt idx="36">
                  <c:v>Nærøysund</c:v>
                </c:pt>
                <c:pt idx="37">
                  <c:v>Rindal</c:v>
                </c:pt>
              </c:strCache>
            </c:strRef>
          </c:cat>
          <c:val>
            <c:numRef>
              <c:f>komm!$P$287:$P$324</c:f>
              <c:numCache>
                <c:formatCode>0.0\ %</c:formatCode>
                <c:ptCount val="38"/>
                <c:pt idx="0">
                  <c:v>0.98519223908128528</c:v>
                </c:pt>
                <c:pt idx="1">
                  <c:v>0.9532549041804369</c:v>
                </c:pt>
                <c:pt idx="2">
                  <c:v>0.95380857447402589</c:v>
                </c:pt>
                <c:pt idx="3">
                  <c:v>1.0194485901001069</c:v>
                </c:pt>
                <c:pt idx="4">
                  <c:v>0.95387098198746134</c:v>
                </c:pt>
                <c:pt idx="5">
                  <c:v>0.95371800172766052</c:v>
                </c:pt>
                <c:pt idx="6">
                  <c:v>0.9535745866027262</c:v>
                </c:pt>
                <c:pt idx="7">
                  <c:v>0.95375180345913502</c:v>
                </c:pt>
                <c:pt idx="8">
                  <c:v>0.95286821754455198</c:v>
                </c:pt>
                <c:pt idx="9">
                  <c:v>0.95342118862346892</c:v>
                </c:pt>
                <c:pt idx="10">
                  <c:v>0.9537469397480528</c:v>
                </c:pt>
                <c:pt idx="11">
                  <c:v>0.95370157648839771</c:v>
                </c:pt>
                <c:pt idx="12">
                  <c:v>0.96420160337158445</c:v>
                </c:pt>
                <c:pt idx="13">
                  <c:v>0.95381213883944738</c:v>
                </c:pt>
                <c:pt idx="14">
                  <c:v>1.2072428679909377</c:v>
                </c:pt>
                <c:pt idx="15">
                  <c:v>0.95298589242080889</c:v>
                </c:pt>
                <c:pt idx="16">
                  <c:v>0.95373855968016374</c:v>
                </c:pt>
                <c:pt idx="17">
                  <c:v>0.95314155839802661</c:v>
                </c:pt>
                <c:pt idx="18">
                  <c:v>0.9537652281577349</c:v>
                </c:pt>
                <c:pt idx="19">
                  <c:v>0.95331220059559396</c:v>
                </c:pt>
                <c:pt idx="20">
                  <c:v>0.95305585670253923</c:v>
                </c:pt>
                <c:pt idx="21">
                  <c:v>0.9540097059194127</c:v>
                </c:pt>
                <c:pt idx="22">
                  <c:v>0.9853343566639865</c:v>
                </c:pt>
                <c:pt idx="23">
                  <c:v>1.0829324446374606</c:v>
                </c:pt>
                <c:pt idx="24">
                  <c:v>0.95421073818247693</c:v>
                </c:pt>
                <c:pt idx="25">
                  <c:v>0.95313601202478038</c:v>
                </c:pt>
                <c:pt idx="26">
                  <c:v>0.9534827263016229</c:v>
                </c:pt>
                <c:pt idx="27">
                  <c:v>0.96137668912553231</c:v>
                </c:pt>
                <c:pt idx="28">
                  <c:v>0.95342625620974264</c:v>
                </c:pt>
                <c:pt idx="29">
                  <c:v>0.9536201422325935</c:v>
                </c:pt>
                <c:pt idx="30">
                  <c:v>0.95307782224895343</c:v>
                </c:pt>
                <c:pt idx="31">
                  <c:v>0.95409997054495566</c:v>
                </c:pt>
                <c:pt idx="32">
                  <c:v>0.95443668664369175</c:v>
                </c:pt>
                <c:pt idx="33">
                  <c:v>0.95409279445823392</c:v>
                </c:pt>
                <c:pt idx="34">
                  <c:v>0.95413613718251489</c:v>
                </c:pt>
                <c:pt idx="35">
                  <c:v>0.95358525373585779</c:v>
                </c:pt>
                <c:pt idx="36">
                  <c:v>0.96238588206604581</c:v>
                </c:pt>
                <c:pt idx="37">
                  <c:v>0.95416628516638424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komm!$F$325:$F$345</c:f>
              <c:numCache>
                <c:formatCode>0%</c:formatCode>
                <c:ptCount val="21"/>
                <c:pt idx="0">
                  <c:v>0.99395478180612562</c:v>
                </c:pt>
                <c:pt idx="1">
                  <c:v>0.91016381659668077</c:v>
                </c:pt>
                <c:pt idx="2">
                  <c:v>0.77849264789354644</c:v>
                </c:pt>
                <c:pt idx="3">
                  <c:v>0.87166123897907377</c:v>
                </c:pt>
                <c:pt idx="4">
                  <c:v>0.89855324725477836</c:v>
                </c:pt>
                <c:pt idx="5">
                  <c:v>0.88240514970653061</c:v>
                </c:pt>
                <c:pt idx="6">
                  <c:v>0.66131511344239458</c:v>
                </c:pt>
                <c:pt idx="7">
                  <c:v>1.0928708737439334</c:v>
                </c:pt>
                <c:pt idx="8">
                  <c:v>0.76876860540638425</c:v>
                </c:pt>
                <c:pt idx="9">
                  <c:v>0.97366939121171281</c:v>
                </c:pt>
                <c:pt idx="10">
                  <c:v>0.89849663328995366</c:v>
                </c:pt>
                <c:pt idx="11">
                  <c:v>0.82719790953883754</c:v>
                </c:pt>
                <c:pt idx="12">
                  <c:v>0.89748347882031909</c:v>
                </c:pt>
                <c:pt idx="13">
                  <c:v>0.79958502286115274</c:v>
                </c:pt>
                <c:pt idx="14">
                  <c:v>0.84009293101872662</c:v>
                </c:pt>
                <c:pt idx="15">
                  <c:v>0.764717298775622</c:v>
                </c:pt>
                <c:pt idx="16">
                  <c:v>0.84167782159823767</c:v>
                </c:pt>
                <c:pt idx="17">
                  <c:v>0.78458337327403782</c:v>
                </c:pt>
                <c:pt idx="18">
                  <c:v>0.83410915362304938</c:v>
                </c:pt>
                <c:pt idx="19">
                  <c:v>0.81281832528742692</c:v>
                </c:pt>
                <c:pt idx="20">
                  <c:v>0.85294361339071378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komm!$C$325:$C$345</c:f>
              <c:strCache>
                <c:ptCount val="21"/>
                <c:pt idx="0">
                  <c:v>Tromsø</c:v>
                </c:pt>
                <c:pt idx="1">
                  <c:v>Harstad</c:v>
                </c:pt>
                <c:pt idx="2">
                  <c:v>Kvæfjord</c:v>
                </c:pt>
                <c:pt idx="3">
                  <c:v>Tjeldsund</c:v>
                </c:pt>
                <c:pt idx="4">
                  <c:v>Ibestad</c:v>
                </c:pt>
                <c:pt idx="5">
                  <c:v>Gratangen</c:v>
                </c:pt>
                <c:pt idx="6">
                  <c:v>Lavangen</c:v>
                </c:pt>
                <c:pt idx="7">
                  <c:v>Bardu</c:v>
                </c:pt>
                <c:pt idx="8">
                  <c:v>Salangen</c:v>
                </c:pt>
                <c:pt idx="9">
                  <c:v>Målselv</c:v>
                </c:pt>
                <c:pt idx="10">
                  <c:v>Sørreisa</c:v>
                </c:pt>
                <c:pt idx="11">
                  <c:v>Dyrøy</c:v>
                </c:pt>
                <c:pt idx="12">
                  <c:v>Senja</c:v>
                </c:pt>
                <c:pt idx="13">
                  <c:v>Balsfjord</c:v>
                </c:pt>
                <c:pt idx="14">
                  <c:v>Karlsøy</c:v>
                </c:pt>
                <c:pt idx="15">
                  <c:v>Lyngen</c:v>
                </c:pt>
                <c:pt idx="16">
                  <c:v>Storfjord</c:v>
                </c:pt>
                <c:pt idx="17">
                  <c:v>Kåfjord</c:v>
                </c:pt>
                <c:pt idx="18">
                  <c:v>Skjervøy</c:v>
                </c:pt>
                <c:pt idx="19">
                  <c:v>Nordreisa</c:v>
                </c:pt>
                <c:pt idx="20">
                  <c:v>Kvænangen</c:v>
                </c:pt>
              </c:strCache>
            </c:strRef>
          </c:cat>
          <c:val>
            <c:numRef>
              <c:f>komm!$P$325:$P$345</c:f>
              <c:numCache>
                <c:formatCode>0.0\ %</c:formatCode>
                <c:ptCount val="21"/>
                <c:pt idx="0">
                  <c:v>0.98832948439562662</c:v>
                </c:pt>
                <c:pt idx="1">
                  <c:v>0.95816473692022663</c:v>
                </c:pt>
                <c:pt idx="2">
                  <c:v>0.95329852567112072</c:v>
                </c:pt>
                <c:pt idx="3">
                  <c:v>0.95423021158197607</c:v>
                </c:pt>
                <c:pt idx="4">
                  <c:v>0.9544991316647331</c:v>
                </c:pt>
                <c:pt idx="5">
                  <c:v>0.95433765068925058</c:v>
                </c:pt>
                <c:pt idx="6">
                  <c:v>0.95212675032660921</c:v>
                </c:pt>
                <c:pt idx="7">
                  <c:v>1.0239392774932374</c:v>
                </c:pt>
                <c:pt idx="8">
                  <c:v>0.95320128524624925</c:v>
                </c:pt>
                <c:pt idx="9">
                  <c:v>0.98102674378163779</c:v>
                </c:pt>
                <c:pt idx="10">
                  <c:v>0.95449856552508505</c:v>
                </c:pt>
                <c:pt idx="11">
                  <c:v>0.95378557828757393</c:v>
                </c:pt>
                <c:pt idx="12">
                  <c:v>0.95448843398038863</c:v>
                </c:pt>
                <c:pt idx="13">
                  <c:v>0.95350944942079674</c:v>
                </c:pt>
                <c:pt idx="14">
                  <c:v>0.95391452850237268</c:v>
                </c:pt>
                <c:pt idx="15">
                  <c:v>0.95316077217994166</c:v>
                </c:pt>
                <c:pt idx="16">
                  <c:v>0.95393037740816777</c:v>
                </c:pt>
                <c:pt idx="17">
                  <c:v>0.95335943292492586</c:v>
                </c:pt>
                <c:pt idx="18">
                  <c:v>0.953854690728416</c:v>
                </c:pt>
                <c:pt idx="19">
                  <c:v>0.95364178244505959</c:v>
                </c:pt>
                <c:pt idx="20">
                  <c:v>0.95404303532609258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Akershus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komm!$F$111:$F$131</c:f>
              <c:numCache>
                <c:formatCode>0%</c:formatCode>
                <c:ptCount val="21"/>
                <c:pt idx="0">
                  <c:v>1.5646223383879165</c:v>
                </c:pt>
                <c:pt idx="1">
                  <c:v>1.2754170446807078</c:v>
                </c:pt>
                <c:pt idx="2">
                  <c:v>0.96989403767898585</c:v>
                </c:pt>
                <c:pt idx="3">
                  <c:v>1.0673224527245757</c:v>
                </c:pt>
                <c:pt idx="4">
                  <c:v>0.86108948263881258</c:v>
                </c:pt>
                <c:pt idx="5">
                  <c:v>0.97484027746897339</c:v>
                </c:pt>
                <c:pt idx="6">
                  <c:v>1.1301192905273512</c:v>
                </c:pt>
                <c:pt idx="7">
                  <c:v>0.88490514094794703</c:v>
                </c:pt>
                <c:pt idx="8">
                  <c:v>0.9187750659224112</c:v>
                </c:pt>
                <c:pt idx="9">
                  <c:v>0.84007559199436166</c:v>
                </c:pt>
                <c:pt idx="10">
                  <c:v>0.97175090999589808</c:v>
                </c:pt>
                <c:pt idx="11">
                  <c:v>0.91612328353232364</c:v>
                </c:pt>
                <c:pt idx="12">
                  <c:v>0.75657346341983867</c:v>
                </c:pt>
                <c:pt idx="13">
                  <c:v>0.84181246360503581</c:v>
                </c:pt>
                <c:pt idx="14">
                  <c:v>1.0508267311560056</c:v>
                </c:pt>
                <c:pt idx="15">
                  <c:v>1.0087738074579509</c:v>
                </c:pt>
                <c:pt idx="16">
                  <c:v>0.85015559672749141</c:v>
                </c:pt>
                <c:pt idx="17">
                  <c:v>0.79676838335051381</c:v>
                </c:pt>
                <c:pt idx="18">
                  <c:v>0.82030906389787805</c:v>
                </c:pt>
                <c:pt idx="19">
                  <c:v>0.80751050919310263</c:v>
                </c:pt>
                <c:pt idx="20">
                  <c:v>0.7437890938918752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A2E-47EB-9B97-92BE19D4A2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komm!$C$111:$C$131</c:f>
              <c:strCache>
                <c:ptCount val="21"/>
                <c:pt idx="0">
                  <c:v>Bærum</c:v>
                </c:pt>
                <c:pt idx="1">
                  <c:v>Asker</c:v>
                </c:pt>
                <c:pt idx="2">
                  <c:v>Lillestrøm</c:v>
                </c:pt>
                <c:pt idx="3">
                  <c:v>Nordre Follo</c:v>
                </c:pt>
                <c:pt idx="4">
                  <c:v>Ullensaker</c:v>
                </c:pt>
                <c:pt idx="5">
                  <c:v>Nesodden</c:v>
                </c:pt>
                <c:pt idx="6">
                  <c:v>Frogn</c:v>
                </c:pt>
                <c:pt idx="7">
                  <c:v>Vestby</c:v>
                </c:pt>
                <c:pt idx="8">
                  <c:v>Ås</c:v>
                </c:pt>
                <c:pt idx="9">
                  <c:v>Enebakk</c:v>
                </c:pt>
                <c:pt idx="10">
                  <c:v>Lørenskog</c:v>
                </c:pt>
                <c:pt idx="11">
                  <c:v>Rælingen</c:v>
                </c:pt>
                <c:pt idx="12">
                  <c:v>Aurskog-Høland</c:v>
                </c:pt>
                <c:pt idx="13">
                  <c:v>Nes</c:v>
                </c:pt>
                <c:pt idx="14">
                  <c:v>Gjerdrum</c:v>
                </c:pt>
                <c:pt idx="15">
                  <c:v>Nittedal</c:v>
                </c:pt>
                <c:pt idx="16">
                  <c:v>Lunner</c:v>
                </c:pt>
                <c:pt idx="17">
                  <c:v>Jevnaker</c:v>
                </c:pt>
                <c:pt idx="18">
                  <c:v>Nannestad</c:v>
                </c:pt>
                <c:pt idx="19">
                  <c:v>Eidsvoll</c:v>
                </c:pt>
                <c:pt idx="20">
                  <c:v>Hurdal</c:v>
                </c:pt>
              </c:strCache>
            </c:strRef>
          </c:cat>
          <c:val>
            <c:numRef>
              <c:f>komm!$P$111:$P$131</c:f>
              <c:numCache>
                <c:formatCode>0.0\ %</c:formatCode>
                <c:ptCount val="21"/>
                <c:pt idx="0">
                  <c:v>1.1937698047650709</c:v>
                </c:pt>
                <c:pt idx="1">
                  <c:v>1.0896558990304761</c:v>
                </c:pt>
                <c:pt idx="2">
                  <c:v>0.97966761650985645</c:v>
                </c:pt>
                <c:pt idx="3">
                  <c:v>1.0147418459262687</c:v>
                </c:pt>
                <c:pt idx="4">
                  <c:v>0.95412449401857358</c:v>
                </c:pt>
                <c:pt idx="5">
                  <c:v>0.98144826283425191</c:v>
                </c:pt>
                <c:pt idx="6">
                  <c:v>1.0373487075352679</c:v>
                </c:pt>
                <c:pt idx="7">
                  <c:v>0.95436265060166492</c:v>
                </c:pt>
                <c:pt idx="8">
                  <c:v>0.96126478667748938</c:v>
                </c:pt>
                <c:pt idx="9">
                  <c:v>0.95391435511212896</c:v>
                </c:pt>
                <c:pt idx="10">
                  <c:v>0.98033609054394477</c:v>
                </c:pt>
                <c:pt idx="11">
                  <c:v>0.96031014501705803</c:v>
                </c:pt>
                <c:pt idx="12">
                  <c:v>0.95307933382638355</c:v>
                </c:pt>
                <c:pt idx="13">
                  <c:v>0.95393172382823577</c:v>
                </c:pt>
                <c:pt idx="14">
                  <c:v>1.0088033861615835</c:v>
                </c:pt>
                <c:pt idx="15">
                  <c:v>0.99366433363028384</c:v>
                </c:pt>
                <c:pt idx="16">
                  <c:v>0.95401515515946</c:v>
                </c:pt>
                <c:pt idx="17">
                  <c:v>0.95348128302569046</c:v>
                </c:pt>
                <c:pt idx="18">
                  <c:v>0.9537166898311642</c:v>
                </c:pt>
                <c:pt idx="19">
                  <c:v>0.95358870428411646</c:v>
                </c:pt>
                <c:pt idx="20">
                  <c:v>0.95295149013110425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A2E-47EB-9B97-92BE19D4A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Buskerud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komm!$F$132:$F$149</c:f>
              <c:numCache>
                <c:formatCode>0%</c:formatCode>
                <c:ptCount val="18"/>
                <c:pt idx="0">
                  <c:v>0.88813879566396781</c:v>
                </c:pt>
                <c:pt idx="1">
                  <c:v>1.0941336739504421</c:v>
                </c:pt>
                <c:pt idx="2">
                  <c:v>0.86052580257887445</c:v>
                </c:pt>
                <c:pt idx="3">
                  <c:v>1.0338601279580035</c:v>
                </c:pt>
                <c:pt idx="4">
                  <c:v>1.0452761862339379</c:v>
                </c:pt>
                <c:pt idx="5">
                  <c:v>0.89093457375510354</c:v>
                </c:pt>
                <c:pt idx="6">
                  <c:v>0.79320145837551592</c:v>
                </c:pt>
                <c:pt idx="7">
                  <c:v>0.93401373365494378</c:v>
                </c:pt>
                <c:pt idx="8">
                  <c:v>0.96095750265908075</c:v>
                </c:pt>
                <c:pt idx="9">
                  <c:v>0.90530705404442025</c:v>
                </c:pt>
                <c:pt idx="10">
                  <c:v>0.98814137764608267</c:v>
                </c:pt>
                <c:pt idx="11">
                  <c:v>1.1143801071716448</c:v>
                </c:pt>
                <c:pt idx="12">
                  <c:v>0.9485518682751144</c:v>
                </c:pt>
                <c:pt idx="13">
                  <c:v>1.2404969321557524</c:v>
                </c:pt>
                <c:pt idx="14">
                  <c:v>0.91948864732862146</c:v>
                </c:pt>
                <c:pt idx="15">
                  <c:v>0.91325062555431991</c:v>
                </c:pt>
                <c:pt idx="16">
                  <c:v>0.9090670621820045</c:v>
                </c:pt>
                <c:pt idx="17">
                  <c:v>1.2856478190290075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85-4A8B-B744-D0053C074F21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komm!$C$132:$C$149</c:f>
              <c:strCache>
                <c:ptCount val="18"/>
                <c:pt idx="0">
                  <c:v>Drammen</c:v>
                </c:pt>
                <c:pt idx="1">
                  <c:v>Kongsberg</c:v>
                </c:pt>
                <c:pt idx="2">
                  <c:v>Ringerike</c:v>
                </c:pt>
                <c:pt idx="3">
                  <c:v>Hole</c:v>
                </c:pt>
                <c:pt idx="4">
                  <c:v>Lier</c:v>
                </c:pt>
                <c:pt idx="5">
                  <c:v>Øvre Eiker</c:v>
                </c:pt>
                <c:pt idx="6">
                  <c:v>Modum</c:v>
                </c:pt>
                <c:pt idx="7">
                  <c:v>Krødsherad</c:v>
                </c:pt>
                <c:pt idx="8">
                  <c:v>Flå</c:v>
                </c:pt>
                <c:pt idx="9">
                  <c:v>Nesbyen</c:v>
                </c:pt>
                <c:pt idx="10">
                  <c:v>Gol</c:v>
                </c:pt>
                <c:pt idx="11">
                  <c:v>Hemsedal</c:v>
                </c:pt>
                <c:pt idx="12">
                  <c:v>Ål</c:v>
                </c:pt>
                <c:pt idx="13">
                  <c:v>Hol</c:v>
                </c:pt>
                <c:pt idx="14">
                  <c:v>Sigdal</c:v>
                </c:pt>
                <c:pt idx="15">
                  <c:v>Flesberg</c:v>
                </c:pt>
                <c:pt idx="16">
                  <c:v>Rollag</c:v>
                </c:pt>
                <c:pt idx="17">
                  <c:v>Nore og Uvdal</c:v>
                </c:pt>
              </c:strCache>
            </c:strRef>
          </c:cat>
          <c:val>
            <c:numRef>
              <c:f>komm!$P$132:$P$149</c:f>
              <c:numCache>
                <c:formatCode>0.0\ %</c:formatCode>
                <c:ptCount val="18"/>
                <c:pt idx="0">
                  <c:v>0.95439498714882509</c:v>
                </c:pt>
                <c:pt idx="1">
                  <c:v>1.0243938855675805</c:v>
                </c:pt>
                <c:pt idx="2">
                  <c:v>0.95411885721797407</c:v>
                </c:pt>
                <c:pt idx="3">
                  <c:v>1.0026954090103026</c:v>
                </c:pt>
                <c:pt idx="4">
                  <c:v>1.0068051899896391</c:v>
                </c:pt>
                <c:pt idx="5">
                  <c:v>0.95442294492973645</c:v>
                </c:pt>
                <c:pt idx="6">
                  <c:v>0.95344561377594061</c:v>
                </c:pt>
                <c:pt idx="7">
                  <c:v>0.96675070706120103</c:v>
                </c:pt>
                <c:pt idx="8">
                  <c:v>0.97645046390269041</c:v>
                </c:pt>
                <c:pt idx="9">
                  <c:v>0.95641630240141284</c:v>
                </c:pt>
                <c:pt idx="10">
                  <c:v>0.98623665889801126</c:v>
                </c:pt>
                <c:pt idx="11">
                  <c:v>1.0316826015272136</c:v>
                </c:pt>
                <c:pt idx="12">
                  <c:v>0.97198443552446256</c:v>
                </c:pt>
                <c:pt idx="13">
                  <c:v>1.0770846585214922</c:v>
                </c:pt>
                <c:pt idx="14">
                  <c:v>0.96152167598372529</c:v>
                </c:pt>
                <c:pt idx="15">
                  <c:v>0.9592759881449765</c:v>
                </c:pt>
                <c:pt idx="16">
                  <c:v>0.95776990533094308</c:v>
                </c:pt>
                <c:pt idx="17">
                  <c:v>1.093338977795864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85-4A8B-B744-D0053C07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komm!$F$202:$F$218</c:f>
              <c:numCache>
                <c:formatCode>0%</c:formatCode>
                <c:ptCount val="17"/>
                <c:pt idx="0">
                  <c:v>0.91216356036847923</c:v>
                </c:pt>
                <c:pt idx="1">
                  <c:v>0.85005869867323491</c:v>
                </c:pt>
                <c:pt idx="2">
                  <c:v>0.84898208159434052</c:v>
                </c:pt>
                <c:pt idx="3">
                  <c:v>0.8051549201548116</c:v>
                </c:pt>
                <c:pt idx="4">
                  <c:v>0.9095611867266381</c:v>
                </c:pt>
                <c:pt idx="5">
                  <c:v>0.81547433743463005</c:v>
                </c:pt>
                <c:pt idx="6">
                  <c:v>0.76610980803486106</c:v>
                </c:pt>
                <c:pt idx="7">
                  <c:v>0.81387253944592153</c:v>
                </c:pt>
                <c:pt idx="8">
                  <c:v>0.75662920082157115</c:v>
                </c:pt>
                <c:pt idx="9">
                  <c:v>0.84783603222606452</c:v>
                </c:pt>
                <c:pt idx="10">
                  <c:v>0.97232714403168352</c:v>
                </c:pt>
                <c:pt idx="11">
                  <c:v>1.2680942106286268</c:v>
                </c:pt>
                <c:pt idx="12">
                  <c:v>0.89086604847165851</c:v>
                </c:pt>
                <c:pt idx="13">
                  <c:v>0.9669413340512385</c:v>
                </c:pt>
                <c:pt idx="14">
                  <c:v>0.96474884654304627</c:v>
                </c:pt>
                <c:pt idx="15">
                  <c:v>1.3490059925519928</c:v>
                </c:pt>
                <c:pt idx="16">
                  <c:v>1.3330755209165304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70-4031-B4FF-33F54C8E0D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komm!$C$202:$C$218</c:f>
              <c:strCache>
                <c:ptCount val="17"/>
                <c:pt idx="0">
                  <c:v>Porsgrunn</c:v>
                </c:pt>
                <c:pt idx="1">
                  <c:v>Skien</c:v>
                </c:pt>
                <c:pt idx="2">
                  <c:v>Notodden</c:v>
                </c:pt>
                <c:pt idx="3">
                  <c:v>Siljan</c:v>
                </c:pt>
                <c:pt idx="4">
                  <c:v>Bamble</c:v>
                </c:pt>
                <c:pt idx="5">
                  <c:v>Kragerø</c:v>
                </c:pt>
                <c:pt idx="6">
                  <c:v>Drangedal</c:v>
                </c:pt>
                <c:pt idx="7">
                  <c:v>Nome</c:v>
                </c:pt>
                <c:pt idx="8">
                  <c:v>Midt-Telemark</c:v>
                </c:pt>
                <c:pt idx="9">
                  <c:v>Seljord</c:v>
                </c:pt>
                <c:pt idx="10">
                  <c:v>Hjartdal</c:v>
                </c:pt>
                <c:pt idx="11">
                  <c:v>Tinn</c:v>
                </c:pt>
                <c:pt idx="12">
                  <c:v>Kviteseid</c:v>
                </c:pt>
                <c:pt idx="13">
                  <c:v>Nissedal</c:v>
                </c:pt>
                <c:pt idx="14">
                  <c:v>Fyresdal</c:v>
                </c:pt>
                <c:pt idx="15">
                  <c:v>Tokke</c:v>
                </c:pt>
                <c:pt idx="16">
                  <c:v>Vinje</c:v>
                </c:pt>
              </c:strCache>
            </c:strRef>
          </c:cat>
          <c:val>
            <c:numRef>
              <c:f>komm!$P$202:$P$218</c:f>
              <c:numCache>
                <c:formatCode>0.0\ %</c:formatCode>
                <c:ptCount val="17"/>
                <c:pt idx="0">
                  <c:v>0.95888464467807422</c:v>
                </c:pt>
                <c:pt idx="1">
                  <c:v>0.95401418617891776</c:v>
                </c:pt>
                <c:pt idx="2">
                  <c:v>0.95400342000812877</c:v>
                </c:pt>
                <c:pt idx="3">
                  <c:v>0.95356514839373352</c:v>
                </c:pt>
                <c:pt idx="4">
                  <c:v>0.95794779016701104</c:v>
                </c:pt>
                <c:pt idx="5">
                  <c:v>0.95366834256653177</c:v>
                </c:pt>
                <c:pt idx="6">
                  <c:v>0.95317469727253412</c:v>
                </c:pt>
                <c:pt idx="7">
                  <c:v>0.95365232458664473</c:v>
                </c:pt>
                <c:pt idx="8">
                  <c:v>0.95307989120040104</c:v>
                </c:pt>
                <c:pt idx="9">
                  <c:v>0.95399195951444593</c:v>
                </c:pt>
                <c:pt idx="10">
                  <c:v>0.98054353479682743</c:v>
                </c:pt>
                <c:pt idx="11">
                  <c:v>1.0870196787717268</c:v>
                </c:pt>
                <c:pt idx="12">
                  <c:v>0.95442225967690197</c:v>
                </c:pt>
                <c:pt idx="13">
                  <c:v>0.97860464320386742</c:v>
                </c:pt>
                <c:pt idx="14">
                  <c:v>0.97781534770091816</c:v>
                </c:pt>
                <c:pt idx="15">
                  <c:v>1.1161479202641387</c:v>
                </c:pt>
                <c:pt idx="16">
                  <c:v>1.1104129504753721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70-4031-B4FF-33F54C8E0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komm!$F$346:$F$363</c:f>
              <c:numCache>
                <c:formatCode>0%</c:formatCode>
                <c:ptCount val="18"/>
                <c:pt idx="0">
                  <c:v>0.87588486584286895</c:v>
                </c:pt>
                <c:pt idx="1">
                  <c:v>1.0403514756680297</c:v>
                </c:pt>
                <c:pt idx="2">
                  <c:v>0.90543015848507724</c:v>
                </c:pt>
                <c:pt idx="3">
                  <c:v>0.8558382101395452</c:v>
                </c:pt>
                <c:pt idx="4">
                  <c:v>0.78876778305751349</c:v>
                </c:pt>
                <c:pt idx="5">
                  <c:v>0.69950388291072252</c:v>
                </c:pt>
                <c:pt idx="6">
                  <c:v>0.84036847139606019</c:v>
                </c:pt>
                <c:pt idx="7">
                  <c:v>0.83859549913785869</c:v>
                </c:pt>
                <c:pt idx="8">
                  <c:v>0.9424981520789818</c:v>
                </c:pt>
                <c:pt idx="9">
                  <c:v>0.94711632056071593</c:v>
                </c:pt>
                <c:pt idx="10">
                  <c:v>0.90860368958888604</c:v>
                </c:pt>
                <c:pt idx="11">
                  <c:v>0.93597232477722137</c:v>
                </c:pt>
                <c:pt idx="12">
                  <c:v>0.76626887847630765</c:v>
                </c:pt>
                <c:pt idx="13">
                  <c:v>0.82697048283917041</c:v>
                </c:pt>
                <c:pt idx="14">
                  <c:v>0.81517833968542464</c:v>
                </c:pt>
                <c:pt idx="15">
                  <c:v>0.83406448608968464</c:v>
                </c:pt>
                <c:pt idx="16">
                  <c:v>0.75779661706540125</c:v>
                </c:pt>
                <c:pt idx="17">
                  <c:v>0.77791259849280958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11-4749-9D6A-B0F1EF19B53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komm!$C$346:$C$363</c:f>
              <c:strCache>
                <c:ptCount val="18"/>
                <c:pt idx="0">
                  <c:v>Alta</c:v>
                </c:pt>
                <c:pt idx="1">
                  <c:v>Hammerfest</c:v>
                </c:pt>
                <c:pt idx="2">
                  <c:v>Sør-Varanger</c:v>
                </c:pt>
                <c:pt idx="3">
                  <c:v>Vadsø</c:v>
                </c:pt>
                <c:pt idx="4">
                  <c:v>Karasjok</c:v>
                </c:pt>
                <c:pt idx="5">
                  <c:v>Kautokeino</c:v>
                </c:pt>
                <c:pt idx="6">
                  <c:v>Loppa</c:v>
                </c:pt>
                <c:pt idx="7">
                  <c:v>Hasvik</c:v>
                </c:pt>
                <c:pt idx="8">
                  <c:v>Måsøy</c:v>
                </c:pt>
                <c:pt idx="9">
                  <c:v>Nordkapp</c:v>
                </c:pt>
                <c:pt idx="10">
                  <c:v>Porsanger</c:v>
                </c:pt>
                <c:pt idx="11">
                  <c:v>Lebesby</c:v>
                </c:pt>
                <c:pt idx="12">
                  <c:v>Gamvik</c:v>
                </c:pt>
                <c:pt idx="13">
                  <c:v>Tana</c:v>
                </c:pt>
                <c:pt idx="14">
                  <c:v>Berlevåg</c:v>
                </c:pt>
                <c:pt idx="15">
                  <c:v>Båtsfjord</c:v>
                </c:pt>
                <c:pt idx="16">
                  <c:v>Vardø</c:v>
                </c:pt>
                <c:pt idx="17">
                  <c:v>Nesseby</c:v>
                </c:pt>
              </c:strCache>
            </c:strRef>
          </c:cat>
          <c:val>
            <c:numRef>
              <c:f>komm!$P$346:$P$363</c:f>
              <c:numCache>
                <c:formatCode>0.0\ %</c:formatCode>
                <c:ptCount val="18"/>
                <c:pt idx="0">
                  <c:v>0.95427244785061416</c:v>
                </c:pt>
                <c:pt idx="1">
                  <c:v>1.0050322941859122</c:v>
                </c:pt>
                <c:pt idx="2">
                  <c:v>0.95646062000004928</c:v>
                </c:pt>
                <c:pt idx="3">
                  <c:v>0.95407198129358084</c:v>
                </c:pt>
                <c:pt idx="4">
                  <c:v>0.95340127702276056</c:v>
                </c:pt>
                <c:pt idx="5">
                  <c:v>0.95250863802129271</c:v>
                </c:pt>
                <c:pt idx="6">
                  <c:v>0.95391728390614572</c:v>
                </c:pt>
                <c:pt idx="7">
                  <c:v>0.95389955418356376</c:v>
                </c:pt>
                <c:pt idx="8">
                  <c:v>0.96980509769385492</c:v>
                </c:pt>
                <c:pt idx="9">
                  <c:v>0.97146763834727912</c:v>
                </c:pt>
                <c:pt idx="10">
                  <c:v>0.95760309119742049</c:v>
                </c:pt>
                <c:pt idx="11">
                  <c:v>0.96745579986522112</c:v>
                </c:pt>
                <c:pt idx="12">
                  <c:v>0.95317628797694842</c:v>
                </c:pt>
                <c:pt idx="13">
                  <c:v>0.95378330402057698</c:v>
                </c:pt>
                <c:pt idx="14">
                  <c:v>0.95366538258903955</c:v>
                </c:pt>
                <c:pt idx="15">
                  <c:v>0.95385424405308217</c:v>
                </c:pt>
                <c:pt idx="16">
                  <c:v>0.95309156536283945</c:v>
                </c:pt>
                <c:pt idx="17">
                  <c:v>0.95329272517711339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11-4749-9D6A-B0F1EF19B5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tabellalle!$C$24:$C$37</c:f>
              <c:numCache>
                <c:formatCode>0.0\ %</c:formatCode>
                <c:ptCount val="14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tabellalle!$D$24:$D$37</c:f>
              <c:numCache>
                <c:formatCode>0.0\ %</c:formatCode>
                <c:ptCount val="14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5">
                  <c:v>0.17659318151674896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tabellalle!$G$24:$G$37</c:f>
              <c:numCache>
                <c:formatCode>0.0\ %</c:formatCode>
                <c:ptCount val="14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tabellalle!$A$24:$A$37</c:f>
              <c:strCache>
                <c:ptCount val="14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</c:strCache>
            </c:strRef>
          </c:cat>
          <c:val>
            <c:numRef>
              <c:f>tabellalle!$H$24:$H$37</c:f>
              <c:numCache>
                <c:formatCode>0.0\ %</c:formatCode>
                <c:ptCount val="14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5">
                  <c:v>0.20400957343563358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tabellalle!$B$23:$C$23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2.9190553126194209E-2</c:v>
                </c:pt>
                <c:pt idx="1">
                  <c:v>2.8184380763648032E-2</c:v>
                </c:pt>
                <c:pt idx="2">
                  <c:v>6.93516570671735E-2</c:v>
                </c:pt>
                <c:pt idx="3">
                  <c:v>6.7614421020744039E-2</c:v>
                </c:pt>
                <c:pt idx="4">
                  <c:v>8.0416809597936428E-2</c:v>
                </c:pt>
                <c:pt idx="5">
                  <c:v>9.0132426526917081E-2</c:v>
                </c:pt>
                <c:pt idx="6">
                  <c:v>9.2237686054888787E-2</c:v>
                </c:pt>
                <c:pt idx="7">
                  <c:v>8.9143274219158131E-2</c:v>
                </c:pt>
                <c:pt idx="8">
                  <c:v>9.155963650712938E-2</c:v>
                </c:pt>
                <c:pt idx="9">
                  <c:v>9.0910303913413246E-2</c:v>
                </c:pt>
                <c:pt idx="10">
                  <c:v>0.10769552594114734</c:v>
                </c:pt>
                <c:pt idx="11">
                  <c:v>0.10828707132883063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ser>
          <c:idx val="0"/>
          <c:order val="1"/>
          <c:tx>
            <c:strRef>
              <c:f>tabellalle!$C$23:$D$23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0.51965635134367216</c:v>
                </c:pt>
                <c:pt idx="1">
                  <c:v>1.0955194877300403</c:v>
                </c:pt>
                <c:pt idx="2">
                  <c:v>0.20454229278067831</c:v>
                </c:pt>
                <c:pt idx="3">
                  <c:v>0.44354140615394905</c:v>
                </c:pt>
                <c:pt idx="4">
                  <c:v>9.6082094499324658E-2</c:v>
                </c:pt>
                <c:pt idx="5">
                  <c:v>0.17659318151674896</c:v>
                </c:pt>
                <c:pt idx="12">
                  <c:v>5.3015959874105241E-2</c:v>
                </c:pt>
                <c:pt idx="13">
                  <c:v>6.3487670747374339E-2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tabellalle!$F$23:$G$23</c:f>
              <c:strCache>
                <c:ptCount val="1"/>
                <c:pt idx="0">
                  <c:v>2024 2025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1.9295044878169475E-2</c:v>
                </c:pt>
                <c:pt idx="1">
                  <c:v>1.5416458155696647E-2</c:v>
                </c:pt>
                <c:pt idx="2">
                  <c:v>7.2073747194751261E-3</c:v>
                </c:pt>
                <c:pt idx="3">
                  <c:v>7.1914245788855706E-3</c:v>
                </c:pt>
                <c:pt idx="4">
                  <c:v>2.534794207137453E-2</c:v>
                </c:pt>
                <c:pt idx="5">
                  <c:v>2.2122082714070256E-2</c:v>
                </c:pt>
                <c:pt idx="6">
                  <c:v>1.8812554172573784E-2</c:v>
                </c:pt>
                <c:pt idx="7">
                  <c:v>1.8350300274582173E-2</c:v>
                </c:pt>
                <c:pt idx="8">
                  <c:v>1.6021666961882831E-2</c:v>
                </c:pt>
                <c:pt idx="9">
                  <c:v>1.5943510382199485E-2</c:v>
                </c:pt>
                <c:pt idx="10">
                  <c:v>2.3219335640952765E-3</c:v>
                </c:pt>
                <c:pt idx="11">
                  <c:v>-2.1272481435045861E-5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strRef>
              <c:f>tabellalle!$G$23:$H$23</c:f>
              <c:strCache>
                <c:ptCount val="1"/>
                <c:pt idx="0">
                  <c:v>2025 2026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SB2026 </c:v>
                </c:pt>
                <c:pt idx="13">
                  <c:v> Anslag RNB2026 </c:v>
                </c:pt>
                <c:pt idx="14">
                  <c:v> Anslag NB2027 </c:v>
                </c:pt>
                <c:pt idx="15">
                  <c:v> -  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0.53822767075855082</c:v>
                </c:pt>
                <c:pt idx="1">
                  <c:v>1.1365153222922859</c:v>
                </c:pt>
                <c:pt idx="2">
                  <c:v>0.22894115623252886</c:v>
                </c:pt>
                <c:pt idx="3">
                  <c:v>0.47607449069833752</c:v>
                </c:pt>
                <c:pt idx="4">
                  <c:v>0.12080579126761785</c:v>
                </c:pt>
                <c:pt idx="5">
                  <c:v>0.20400957343563358</c:v>
                </c:pt>
                <c:pt idx="12">
                  <c:v>5.1401406676228036E-2</c:v>
                </c:pt>
                <c:pt idx="13">
                  <c:v>8.3975131740593609E-2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1.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35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33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245035</xdr:colOff>
      <xdr:row>35</xdr:row>
      <xdr:rowOff>169396</xdr:rowOff>
    </xdr:from>
    <xdr:to>
      <xdr:col>36</xdr:col>
      <xdr:colOff>245035</xdr:colOff>
      <xdr:row>52</xdr:row>
      <xdr:rowOff>64621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181908</xdr:colOff>
      <xdr:row>9</xdr:row>
      <xdr:rowOff>92000</xdr:rowOff>
    </xdr:from>
    <xdr:to>
      <xdr:col>36</xdr:col>
      <xdr:colOff>91141</xdr:colOff>
      <xdr:row>28</xdr:row>
      <xdr:rowOff>34776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292100</xdr:colOff>
      <xdr:row>56</xdr:row>
      <xdr:rowOff>149599</xdr:rowOff>
    </xdr:from>
    <xdr:to>
      <xdr:col>38</xdr:col>
      <xdr:colOff>208139</xdr:colOff>
      <xdr:row>75</xdr:row>
      <xdr:rowOff>54348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582146</xdr:colOff>
      <xdr:row>94</xdr:row>
      <xdr:rowOff>162590</xdr:rowOff>
    </xdr:from>
    <xdr:to>
      <xdr:col>34</xdr:col>
      <xdr:colOff>56029</xdr:colOff>
      <xdr:row>113</xdr:row>
      <xdr:rowOff>33618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25</xdr:col>
      <xdr:colOff>466912</xdr:colOff>
      <xdr:row>183</xdr:row>
      <xdr:rowOff>186764</xdr:rowOff>
    </xdr:from>
    <xdr:to>
      <xdr:col>35</xdr:col>
      <xdr:colOff>162112</xdr:colOff>
      <xdr:row>202</xdr:row>
      <xdr:rowOff>78627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25</xdr:col>
      <xdr:colOff>408268</xdr:colOff>
      <xdr:row>154</xdr:row>
      <xdr:rowOff>143995</xdr:rowOff>
    </xdr:from>
    <xdr:to>
      <xdr:col>36</xdr:col>
      <xdr:colOff>122518</xdr:colOff>
      <xdr:row>173</xdr:row>
      <xdr:rowOff>182094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25</xdr:col>
      <xdr:colOff>474383</xdr:colOff>
      <xdr:row>223</xdr:row>
      <xdr:rowOff>108323</xdr:rowOff>
    </xdr:from>
    <xdr:to>
      <xdr:col>35</xdr:col>
      <xdr:colOff>169583</xdr:colOff>
      <xdr:row>242</xdr:row>
      <xdr:rowOff>216832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373529</xdr:colOff>
      <xdr:row>256</xdr:row>
      <xdr:rowOff>0</xdr:rowOff>
    </xdr:from>
    <xdr:to>
      <xdr:col>36</xdr:col>
      <xdr:colOff>382348</xdr:colOff>
      <xdr:row>275</xdr:row>
      <xdr:rowOff>108510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25</xdr:col>
      <xdr:colOff>384735</xdr:colOff>
      <xdr:row>288</xdr:row>
      <xdr:rowOff>160618</xdr:rowOff>
    </xdr:from>
    <xdr:to>
      <xdr:col>38</xdr:col>
      <xdr:colOff>505385</xdr:colOff>
      <xdr:row>308</xdr:row>
      <xdr:rowOff>78628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25</xdr:col>
      <xdr:colOff>265207</xdr:colOff>
      <xdr:row>323</xdr:row>
      <xdr:rowOff>183029</xdr:rowOff>
    </xdr:from>
    <xdr:to>
      <xdr:col>35</xdr:col>
      <xdr:colOff>732637</xdr:colOff>
      <xdr:row>341</xdr:row>
      <xdr:rowOff>142501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25</xdr:col>
      <xdr:colOff>526677</xdr:colOff>
      <xdr:row>113</xdr:row>
      <xdr:rowOff>168087</xdr:rowOff>
    </xdr:from>
    <xdr:to>
      <xdr:col>34</xdr:col>
      <xdr:colOff>560</xdr:colOff>
      <xdr:row>133</xdr:row>
      <xdr:rowOff>16703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62D8CB65-B057-48E9-BBF9-FF070904DC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515470</xdr:colOff>
      <xdr:row>133</xdr:row>
      <xdr:rowOff>134470</xdr:rowOff>
    </xdr:from>
    <xdr:to>
      <xdr:col>33</xdr:col>
      <xdr:colOff>751353</xdr:colOff>
      <xdr:row>151</xdr:row>
      <xdr:rowOff>173586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9B3DD25F-9555-400C-8C87-565437ED5C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25</xdr:col>
      <xdr:colOff>481853</xdr:colOff>
      <xdr:row>203</xdr:row>
      <xdr:rowOff>67236</xdr:rowOff>
    </xdr:from>
    <xdr:to>
      <xdr:col>35</xdr:col>
      <xdr:colOff>177053</xdr:colOff>
      <xdr:row>222</xdr:row>
      <xdr:rowOff>3923</xdr:rowOff>
    </xdr:to>
    <xdr:graphicFrame macro="">
      <xdr:nvGraphicFramePr>
        <xdr:cNvPr id="4" name="Diagram 3">
          <a:extLst>
            <a:ext uri="{FF2B5EF4-FFF2-40B4-BE49-F238E27FC236}">
              <a16:creationId xmlns:a16="http://schemas.microsoft.com/office/drawing/2014/main" id="{2F6C299E-A180-493B-AA09-033CF25A8C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25</xdr:col>
      <xdr:colOff>302559</xdr:colOff>
      <xdr:row>343</xdr:row>
      <xdr:rowOff>89647</xdr:rowOff>
    </xdr:from>
    <xdr:to>
      <xdr:col>36</xdr:col>
      <xdr:colOff>7989</xdr:colOff>
      <xdr:row>362</xdr:row>
      <xdr:rowOff>26707</xdr:rowOff>
    </xdr:to>
    <xdr:graphicFrame macro="">
      <xdr:nvGraphicFramePr>
        <xdr:cNvPr id="5" name="Diagram 4">
          <a:extLst>
            <a:ext uri="{FF2B5EF4-FFF2-40B4-BE49-F238E27FC236}">
              <a16:creationId xmlns:a16="http://schemas.microsoft.com/office/drawing/2014/main" id="{4D04D6AC-DBE6-474B-B419-BFDDDB416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1620500" cy="7591778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11616203" cy="7584192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1"/>
  <sheetViews>
    <sheetView tabSelected="1" zoomScale="85" zoomScaleNormal="85" workbookViewId="0">
      <pane xSplit="3" ySplit="6" topLeftCell="H7" activePane="bottomRight" state="frozen"/>
      <selection pane="topRight" activeCell="D1" sqref="D1"/>
      <selection pane="bottomLeft" activeCell="A7" sqref="A7"/>
      <selection pane="bottomRight" activeCell="Q7" sqref="Q7"/>
    </sheetView>
  </sheetViews>
  <sheetFormatPr baseColWidth="10" defaultColWidth="11.5546875" defaultRowHeight="14.4"/>
  <cols>
    <col min="1" max="1" width="4.6640625" customWidth="1"/>
    <col min="2" max="2" width="11.5546875" style="84" customWidth="1"/>
    <col min="3" max="3" width="18.44140625" style="84" customWidth="1"/>
    <col min="4" max="4" width="17.33203125" style="84" bestFit="1" customWidth="1"/>
    <col min="5" max="5" width="15.33203125" style="84" bestFit="1" customWidth="1"/>
    <col min="6" max="7" width="11.44140625" style="84"/>
    <col min="8" max="8" width="14.44140625" style="84" bestFit="1" customWidth="1"/>
    <col min="9" max="9" width="9.6640625" style="84" bestFit="1" customWidth="1"/>
    <col min="10" max="10" width="14" style="84" bestFit="1" customWidth="1"/>
    <col min="11" max="11" width="11.44140625" style="84"/>
    <col min="12" max="12" width="13.6640625" style="84" bestFit="1" customWidth="1"/>
    <col min="13" max="13" width="17.6640625" style="84" bestFit="1" customWidth="1"/>
    <col min="14" max="14" width="17.33203125" style="84" bestFit="1" customWidth="1"/>
    <col min="15" max="15" width="13.6640625" style="84" bestFit="1" customWidth="1"/>
    <col min="16" max="16" width="11.44140625" style="84"/>
    <col min="17" max="17" width="12.5546875" style="84" customWidth="1"/>
    <col min="18" max="18" width="14.6640625" style="84" customWidth="1"/>
    <col min="19" max="19" width="13.33203125" style="84" bestFit="1" customWidth="1"/>
    <col min="20" max="20" width="13" style="84" customWidth="1"/>
    <col min="21" max="21" width="16.5546875" style="84" customWidth="1"/>
    <col min="22" max="22" width="13.33203125" style="84" customWidth="1"/>
    <col min="24" max="24" width="17.33203125" style="84" bestFit="1" customWidth="1"/>
    <col min="25" max="25" width="13.6640625" style="84" bestFit="1" customWidth="1"/>
  </cols>
  <sheetData>
    <row r="1" spans="2:27" ht="28.8">
      <c r="B1" s="68" t="s">
        <v>0</v>
      </c>
      <c r="C1" s="68" t="s">
        <v>1</v>
      </c>
      <c r="D1" s="241" t="s">
        <v>2</v>
      </c>
      <c r="E1" s="241"/>
      <c r="F1" s="241"/>
      <c r="G1" s="242" t="s">
        <v>3</v>
      </c>
      <c r="H1" s="242"/>
      <c r="I1" s="242" t="s">
        <v>4</v>
      </c>
      <c r="J1" s="242"/>
      <c r="K1" s="242"/>
      <c r="L1" s="242"/>
      <c r="M1" s="69" t="s">
        <v>5</v>
      </c>
      <c r="N1" s="243" t="s">
        <v>6</v>
      </c>
      <c r="O1" s="243"/>
      <c r="P1" s="243"/>
      <c r="Q1" s="70" t="s">
        <v>7</v>
      </c>
      <c r="R1" s="235" t="s">
        <v>8</v>
      </c>
      <c r="S1" s="235"/>
      <c r="T1" s="71" t="s">
        <v>9</v>
      </c>
      <c r="U1" s="72" t="s">
        <v>10</v>
      </c>
      <c r="V1" s="72" t="s">
        <v>10</v>
      </c>
      <c r="X1" t="s">
        <v>11</v>
      </c>
      <c r="Y1"/>
    </row>
    <row r="2" spans="2:27">
      <c r="B2" s="177" t="s">
        <v>12</v>
      </c>
      <c r="C2" s="178"/>
      <c r="D2" s="236" t="s">
        <v>428</v>
      </c>
      <c r="E2" s="237"/>
      <c r="F2" s="237"/>
      <c r="G2" s="238" t="s">
        <v>13</v>
      </c>
      <c r="H2" s="238"/>
      <c r="I2" s="179" t="s">
        <v>14</v>
      </c>
      <c r="J2" s="179"/>
      <c r="K2" s="179"/>
      <c r="L2" s="179"/>
      <c r="M2" s="180" t="str">
        <f>D2</f>
        <v>Juni</v>
      </c>
      <c r="N2" s="239" t="str">
        <f>D2</f>
        <v>Juni</v>
      </c>
      <c r="O2" s="240"/>
      <c r="P2" s="240"/>
      <c r="Q2" s="181" t="str">
        <f>RIGHT(N2,4)</f>
        <v>Juni</v>
      </c>
      <c r="R2" s="244" t="s">
        <v>15</v>
      </c>
      <c r="S2" s="244"/>
      <c r="T2" s="73" t="s">
        <v>16</v>
      </c>
      <c r="U2" s="76" t="str">
        <f>D2</f>
        <v>Juni</v>
      </c>
      <c r="V2" s="74" t="str">
        <f>U2</f>
        <v>Juni</v>
      </c>
      <c r="X2" t="s">
        <v>17</v>
      </c>
      <c r="Y2"/>
    </row>
    <row r="3" spans="2:27">
      <c r="B3" s="182" t="s">
        <v>18</v>
      </c>
      <c r="C3" s="183"/>
      <c r="D3" s="175"/>
      <c r="E3" s="175"/>
      <c r="F3" s="75" t="s">
        <v>19</v>
      </c>
      <c r="G3" s="240" t="s">
        <v>20</v>
      </c>
      <c r="H3" s="240"/>
      <c r="I3" s="179" t="s">
        <v>21</v>
      </c>
      <c r="J3" s="179"/>
      <c r="K3" s="179" t="s">
        <v>22</v>
      </c>
      <c r="L3" s="179"/>
      <c r="M3" s="180" t="s">
        <v>23</v>
      </c>
      <c r="N3" s="184" t="s">
        <v>24</v>
      </c>
      <c r="O3" s="179"/>
      <c r="P3" s="184" t="s">
        <v>25</v>
      </c>
      <c r="Q3" s="185" t="s">
        <v>26</v>
      </c>
      <c r="R3" s="176" t="s">
        <v>27</v>
      </c>
      <c r="S3" s="186" t="s">
        <v>28</v>
      </c>
      <c r="T3" s="165">
        <v>46023</v>
      </c>
      <c r="V3" s="74"/>
      <c r="X3" s="184"/>
      <c r="Y3" s="179"/>
    </row>
    <row r="4" spans="2:27">
      <c r="B4" s="183"/>
      <c r="C4" s="77">
        <f>J367</f>
        <v>-236.40568215157552</v>
      </c>
      <c r="D4" s="187" t="s">
        <v>29</v>
      </c>
      <c r="E4" s="175" t="s">
        <v>30</v>
      </c>
      <c r="F4" s="175" t="s">
        <v>31</v>
      </c>
      <c r="G4" s="184" t="s">
        <v>32</v>
      </c>
      <c r="H4" s="184" t="s">
        <v>29</v>
      </c>
      <c r="I4" s="184" t="s">
        <v>30</v>
      </c>
      <c r="J4" s="184" t="s">
        <v>29</v>
      </c>
      <c r="K4" s="184" t="s">
        <v>30</v>
      </c>
      <c r="L4" s="184" t="s">
        <v>29</v>
      </c>
      <c r="M4" s="181" t="s">
        <v>29</v>
      </c>
      <c r="N4" s="184" t="s">
        <v>29</v>
      </c>
      <c r="O4" s="184" t="s">
        <v>30</v>
      </c>
      <c r="P4" s="184" t="s">
        <v>33</v>
      </c>
      <c r="Q4" s="181" t="s">
        <v>29</v>
      </c>
      <c r="R4" s="186" t="s">
        <v>34</v>
      </c>
      <c r="S4" s="186" t="s">
        <v>30</v>
      </c>
      <c r="T4" s="188"/>
      <c r="U4" s="78" t="s">
        <v>29</v>
      </c>
      <c r="V4" s="187" t="s">
        <v>30</v>
      </c>
      <c r="X4" s="184" t="s">
        <v>29</v>
      </c>
      <c r="Y4" s="184" t="s">
        <v>30</v>
      </c>
    </row>
    <row r="5" spans="2:27">
      <c r="B5" s="79"/>
      <c r="C5" s="79"/>
      <c r="D5" s="80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80">
        <v>14</v>
      </c>
      <c r="R5" s="81">
        <v>15</v>
      </c>
      <c r="S5" s="81">
        <v>16</v>
      </c>
      <c r="T5" s="82">
        <v>17</v>
      </c>
      <c r="U5" s="80">
        <v>18</v>
      </c>
      <c r="V5" s="80">
        <v>19</v>
      </c>
      <c r="X5" s="80">
        <v>21</v>
      </c>
      <c r="Y5" s="80">
        <v>22</v>
      </c>
    </row>
    <row r="6" spans="2:27" ht="18.75" customHeight="1">
      <c r="B6" s="83"/>
      <c r="R6" s="85"/>
      <c r="S6" s="129"/>
      <c r="T6" s="85"/>
      <c r="U6" s="85"/>
      <c r="V6" s="85"/>
    </row>
    <row r="7" spans="2:27" ht="22.2" customHeight="1">
      <c r="B7" s="204">
        <v>301</v>
      </c>
      <c r="C7" t="s">
        <v>35</v>
      </c>
      <c r="D7" s="1">
        <v>23778262</v>
      </c>
      <c r="E7" s="86">
        <f>D7/T7*1000</f>
        <v>32630.444865887028</v>
      </c>
      <c r="F7" s="87">
        <f t="shared" ref="F7:F70" si="0">E7/E$365</f>
        <v>1.3126617509019063</v>
      </c>
      <c r="G7" s="189">
        <f>($E$365+$Y$365-E7-Y7)*0.64</f>
        <v>-4973.8231294358502</v>
      </c>
      <c r="H7" s="189">
        <f>G7*T7/1000</f>
        <v>-3624494.5479437159</v>
      </c>
      <c r="I7" s="189">
        <f t="shared" ref="I7:I70" si="1">IF(E7+Y7&lt;(E$365+Y$365)*0.9,((E$365+Y$365)*0.9-E7-Y7)*0.35,0)</f>
        <v>0</v>
      </c>
      <c r="J7" s="88">
        <f t="shared" ref="J7:J70" si="2">I7*T7/1000</f>
        <v>0</v>
      </c>
      <c r="K7" s="189">
        <f>I7+J$367</f>
        <v>-236.40568215157552</v>
      </c>
      <c r="L7" s="88">
        <f t="shared" ref="L7:L70" si="3">K7*T7/1000</f>
        <v>-172272.1302634032</v>
      </c>
      <c r="M7" s="89">
        <f>+H7+L7</f>
        <v>-3796766.678207119</v>
      </c>
      <c r="N7" s="89">
        <f>D7+M7</f>
        <v>19981495.321792882</v>
      </c>
      <c r="O7" s="89">
        <f>N7/T7*1000</f>
        <v>27420.216054299606</v>
      </c>
      <c r="P7" s="90">
        <f t="shared" ref="P7:P70" si="4">O7/O$365</f>
        <v>1.1030639932701076</v>
      </c>
      <c r="Q7" s="1">
        <v>-702554.08162694611</v>
      </c>
      <c r="R7" s="90">
        <f>(D7-U7)/U7</f>
        <v>0.14618946093825694</v>
      </c>
      <c r="S7" s="90">
        <f>(E7-V7)/V7</f>
        <v>0.13923098041614423</v>
      </c>
      <c r="T7" s="92">
        <v>728714</v>
      </c>
      <c r="U7" s="1">
        <v>20745490</v>
      </c>
      <c r="V7" s="1">
        <v>28642.518880558891</v>
      </c>
      <c r="W7" s="195"/>
      <c r="X7" s="89">
        <v>0</v>
      </c>
      <c r="Y7" s="89">
        <f>X7*1000/T7</f>
        <v>0</v>
      </c>
      <c r="Z7" s="1"/>
      <c r="AA7" s="1"/>
    </row>
    <row r="8" spans="2:27" ht="25.2" customHeight="1">
      <c r="B8" s="204">
        <v>1101</v>
      </c>
      <c r="C8" t="s">
        <v>36</v>
      </c>
      <c r="D8" s="1">
        <v>396390</v>
      </c>
      <c r="E8" s="86">
        <f t="shared" ref="E8:E71" si="5">D8/T8*1000</f>
        <v>25497.877267464301</v>
      </c>
      <c r="F8" s="87">
        <f t="shared" si="0"/>
        <v>1.0257319002470102</v>
      </c>
      <c r="G8" s="189">
        <f t="shared" ref="G8:G71" si="6">($E$365+$Y$365-E8-Y8)*0.64</f>
        <v>-408.97986644530437</v>
      </c>
      <c r="H8" s="189">
        <f t="shared" ref="H8:H70" si="7">G8*T8/1000</f>
        <v>-6358.0010037587017</v>
      </c>
      <c r="I8" s="189">
        <f t="shared" si="1"/>
        <v>0</v>
      </c>
      <c r="J8" s="88">
        <f t="shared" si="2"/>
        <v>0</v>
      </c>
      <c r="K8" s="189">
        <f t="shared" ref="K8:K71" si="8">I8+J$367</f>
        <v>-236.40568215157552</v>
      </c>
      <c r="L8" s="88">
        <f t="shared" si="3"/>
        <v>-3675.1627347283929</v>
      </c>
      <c r="M8" s="89">
        <f t="shared" ref="M8:M71" si="9">+H8+L8</f>
        <v>-10033.163738487096</v>
      </c>
      <c r="N8" s="89">
        <f t="shared" ref="N8:N71" si="10">D8+M8</f>
        <v>386356.83626151289</v>
      </c>
      <c r="O8" s="89">
        <f t="shared" ref="O8:O71" si="11">N8/T8*1000</f>
        <v>24852.491718867419</v>
      </c>
      <c r="P8" s="90">
        <f t="shared" si="4"/>
        <v>0.99976924703434511</v>
      </c>
      <c r="Q8" s="1">
        <v>-3200.998494131446</v>
      </c>
      <c r="R8" s="90">
        <f t="shared" ref="R8:S71" si="12">(D8-U8)/U8</f>
        <v>0.20223833065421129</v>
      </c>
      <c r="S8" s="90">
        <f t="shared" si="12"/>
        <v>0.18901417302254597</v>
      </c>
      <c r="T8" s="92">
        <v>15546</v>
      </c>
      <c r="U8" s="1">
        <v>329710</v>
      </c>
      <c r="V8" s="1">
        <v>21444.552845528455</v>
      </c>
      <c r="W8" s="195"/>
      <c r="X8" s="89">
        <v>0</v>
      </c>
      <c r="Y8" s="89">
        <f t="shared" ref="Y8:Y71" si="13">X8*1000/T8</f>
        <v>0</v>
      </c>
      <c r="Z8" s="1"/>
    </row>
    <row r="9" spans="2:27">
      <c r="B9" s="204">
        <v>1103</v>
      </c>
      <c r="C9" t="s">
        <v>37</v>
      </c>
      <c r="D9" s="1">
        <v>4701313</v>
      </c>
      <c r="E9" s="86">
        <f t="shared" si="5"/>
        <v>30997.191252002718</v>
      </c>
      <c r="F9" s="87">
        <f t="shared" si="0"/>
        <v>1.2469590135570789</v>
      </c>
      <c r="G9" s="189">
        <f t="shared" si="6"/>
        <v>-3928.5408165498916</v>
      </c>
      <c r="H9" s="189">
        <f t="shared" si="7"/>
        <v>-595837.85710530553</v>
      </c>
      <c r="I9" s="189">
        <f t="shared" si="1"/>
        <v>0</v>
      </c>
      <c r="J9" s="88">
        <f t="shared" si="2"/>
        <v>0</v>
      </c>
      <c r="K9" s="189">
        <f t="shared" si="8"/>
        <v>-236.40568215157552</v>
      </c>
      <c r="L9" s="88">
        <f t="shared" si="3"/>
        <v>-35855.413406247309</v>
      </c>
      <c r="M9" s="89">
        <f t="shared" si="9"/>
        <v>-631693.27051155281</v>
      </c>
      <c r="N9" s="89">
        <f t="shared" si="10"/>
        <v>4069619.7294884473</v>
      </c>
      <c r="O9" s="89">
        <f t="shared" si="11"/>
        <v>26832.244753301249</v>
      </c>
      <c r="P9" s="90">
        <f t="shared" si="4"/>
        <v>1.0794110078259695</v>
      </c>
      <c r="Q9" s="1">
        <v>-72134.296583456919</v>
      </c>
      <c r="R9" s="93">
        <f t="shared" si="12"/>
        <v>0.15485356247744672</v>
      </c>
      <c r="S9" s="93">
        <f t="shared" si="12"/>
        <v>0.14308185166251336</v>
      </c>
      <c r="T9" s="92">
        <v>151669</v>
      </c>
      <c r="U9" s="1">
        <v>4070917</v>
      </c>
      <c r="V9" s="1">
        <v>27117.210554012378</v>
      </c>
      <c r="W9" s="195"/>
      <c r="X9" s="89">
        <v>0</v>
      </c>
      <c r="Y9" s="89">
        <f t="shared" si="13"/>
        <v>0</v>
      </c>
      <c r="Z9" s="1"/>
      <c r="AA9" s="1"/>
    </row>
    <row r="10" spans="2:27">
      <c r="B10" s="204">
        <v>1106</v>
      </c>
      <c r="C10" t="s">
        <v>38</v>
      </c>
      <c r="D10" s="1">
        <v>967935</v>
      </c>
      <c r="E10" s="86">
        <f>D10/T10*1000</f>
        <v>25035.175749424514</v>
      </c>
      <c r="F10" s="87">
        <f t="shared" si="0"/>
        <v>1.0071182838126833</v>
      </c>
      <c r="G10" s="189">
        <f t="shared" si="6"/>
        <v>-112.85089489984094</v>
      </c>
      <c r="H10" s="189">
        <f t="shared" si="7"/>
        <v>-4363.1541495125502</v>
      </c>
      <c r="I10" s="189">
        <f t="shared" si="1"/>
        <v>0</v>
      </c>
      <c r="J10" s="88">
        <f t="shared" si="2"/>
        <v>0</v>
      </c>
      <c r="K10" s="189">
        <f t="shared" si="8"/>
        <v>-236.40568215157552</v>
      </c>
      <c r="L10" s="88">
        <f t="shared" si="3"/>
        <v>-9140.1528890263635</v>
      </c>
      <c r="M10" s="89">
        <f t="shared" si="9"/>
        <v>-13503.307038538915</v>
      </c>
      <c r="N10" s="89">
        <f t="shared" si="10"/>
        <v>954431.69296146114</v>
      </c>
      <c r="O10" s="89">
        <f t="shared" si="11"/>
        <v>24685.919172373102</v>
      </c>
      <c r="P10" s="90">
        <f t="shared" si="4"/>
        <v>0.99306834511798758</v>
      </c>
      <c r="Q10" s="1">
        <v>1765.9085360476802</v>
      </c>
      <c r="R10" s="93">
        <f t="shared" si="12"/>
        <v>0.17041575524092473</v>
      </c>
      <c r="S10" s="93">
        <f t="shared" si="12"/>
        <v>0.16369531715636113</v>
      </c>
      <c r="T10" s="92">
        <v>38663</v>
      </c>
      <c r="U10" s="1">
        <v>827001</v>
      </c>
      <c r="V10" s="1">
        <v>21513.514216591659</v>
      </c>
      <c r="W10" s="195"/>
      <c r="X10" s="89">
        <v>0</v>
      </c>
      <c r="Y10" s="89">
        <f t="shared" si="13"/>
        <v>0</v>
      </c>
      <c r="Z10" s="1"/>
    </row>
    <row r="11" spans="2:27">
      <c r="B11" s="204">
        <v>1108</v>
      </c>
      <c r="C11" t="s">
        <v>39</v>
      </c>
      <c r="D11" s="1">
        <v>2210460</v>
      </c>
      <c r="E11" s="86">
        <f t="shared" si="5"/>
        <v>25767.441860465115</v>
      </c>
      <c r="F11" s="87">
        <f t="shared" si="0"/>
        <v>1.0365759795135951</v>
      </c>
      <c r="G11" s="189">
        <f t="shared" si="6"/>
        <v>-581.50120596582542</v>
      </c>
      <c r="H11" s="189">
        <f t="shared" si="7"/>
        <v>-49884.080953778335</v>
      </c>
      <c r="I11" s="189">
        <f t="shared" si="1"/>
        <v>0</v>
      </c>
      <c r="J11" s="88">
        <f t="shared" si="2"/>
        <v>0</v>
      </c>
      <c r="K11" s="189">
        <f t="shared" si="8"/>
        <v>-236.40568215157552</v>
      </c>
      <c r="L11" s="88">
        <f t="shared" si="3"/>
        <v>-20280.061443372906</v>
      </c>
      <c r="M11" s="89">
        <f t="shared" si="9"/>
        <v>-70164.142397151241</v>
      </c>
      <c r="N11" s="89">
        <f t="shared" si="10"/>
        <v>2140295.8576028487</v>
      </c>
      <c r="O11" s="89">
        <f t="shared" si="11"/>
        <v>24949.534972347712</v>
      </c>
      <c r="P11" s="90">
        <f t="shared" si="4"/>
        <v>1.0036731155703156</v>
      </c>
      <c r="Q11" s="1">
        <v>9264.5744925342588</v>
      </c>
      <c r="R11" s="93">
        <f t="shared" si="12"/>
        <v>0.19620886114309957</v>
      </c>
      <c r="S11" s="93">
        <f t="shared" si="12"/>
        <v>0.18397973983724775</v>
      </c>
      <c r="T11" s="92">
        <v>85785</v>
      </c>
      <c r="U11" s="1">
        <v>1847888</v>
      </c>
      <c r="V11" s="1">
        <v>21763.414519244358</v>
      </c>
      <c r="W11" s="195"/>
      <c r="X11" s="89">
        <v>0</v>
      </c>
      <c r="Y11" s="89">
        <f t="shared" si="13"/>
        <v>0</v>
      </c>
      <c r="Z11" s="1"/>
      <c r="AA11" s="1"/>
    </row>
    <row r="12" spans="2:27">
      <c r="B12" s="204">
        <v>1111</v>
      </c>
      <c r="C12" t="s">
        <v>40</v>
      </c>
      <c r="D12" s="1">
        <v>68616</v>
      </c>
      <c r="E12" s="86">
        <f t="shared" si="5"/>
        <v>20445.76877234803</v>
      </c>
      <c r="F12" s="87">
        <f t="shared" si="0"/>
        <v>0.8224950271304341</v>
      </c>
      <c r="G12" s="189">
        <f t="shared" si="6"/>
        <v>2824.3695704291085</v>
      </c>
      <c r="H12" s="189">
        <f t="shared" si="7"/>
        <v>9478.5842783600874</v>
      </c>
      <c r="I12" s="189">
        <f t="shared" si="1"/>
        <v>674.51749091339605</v>
      </c>
      <c r="J12" s="88">
        <f t="shared" si="2"/>
        <v>2263.6806995053571</v>
      </c>
      <c r="K12" s="189">
        <f t="shared" si="8"/>
        <v>438.1118087618205</v>
      </c>
      <c r="L12" s="88">
        <f t="shared" si="3"/>
        <v>1470.3032302046695</v>
      </c>
      <c r="M12" s="89">
        <f t="shared" si="9"/>
        <v>10948.887508564756</v>
      </c>
      <c r="N12" s="89">
        <f t="shared" si="10"/>
        <v>79564.88750856476</v>
      </c>
      <c r="O12" s="89">
        <f t="shared" si="11"/>
        <v>23708.250151538963</v>
      </c>
      <c r="P12" s="90">
        <f t="shared" si="4"/>
        <v>0.9537385494634899</v>
      </c>
      <c r="Q12" s="1">
        <v>1862.5077732020072</v>
      </c>
      <c r="R12" s="93">
        <f t="shared" si="12"/>
        <v>0.16440401846320934</v>
      </c>
      <c r="S12" s="93">
        <f t="shared" si="12"/>
        <v>0.1696084464360782</v>
      </c>
      <c r="T12" s="92">
        <v>3356</v>
      </c>
      <c r="U12" s="1">
        <v>58928</v>
      </c>
      <c r="V12" s="1">
        <v>17480.866211806584</v>
      </c>
      <c r="W12" s="195"/>
      <c r="X12" s="89">
        <v>0</v>
      </c>
      <c r="Y12" s="89">
        <f t="shared" si="13"/>
        <v>0</v>
      </c>
      <c r="Z12" s="1"/>
      <c r="AA12" s="1"/>
    </row>
    <row r="13" spans="2:27">
      <c r="B13" s="204">
        <v>1112</v>
      </c>
      <c r="C13" t="s">
        <v>41</v>
      </c>
      <c r="D13" s="1">
        <v>69048</v>
      </c>
      <c r="E13" s="86">
        <f t="shared" si="5"/>
        <v>21383.710126974296</v>
      </c>
      <c r="F13" s="87">
        <f t="shared" si="0"/>
        <v>0.86022665309714463</v>
      </c>
      <c r="G13" s="189">
        <f t="shared" si="6"/>
        <v>2224.0871034682987</v>
      </c>
      <c r="H13" s="189">
        <f t="shared" si="7"/>
        <v>7181.5772570991367</v>
      </c>
      <c r="I13" s="189">
        <f t="shared" si="1"/>
        <v>346.23801679420302</v>
      </c>
      <c r="J13" s="88">
        <f t="shared" si="2"/>
        <v>1118.0025562284814</v>
      </c>
      <c r="K13" s="189">
        <f t="shared" si="8"/>
        <v>109.8323346426275</v>
      </c>
      <c r="L13" s="88">
        <f t="shared" si="3"/>
        <v>354.64860856104423</v>
      </c>
      <c r="M13" s="89">
        <f t="shared" si="9"/>
        <v>7536.2258656601807</v>
      </c>
      <c r="N13" s="89">
        <f t="shared" si="10"/>
        <v>76584.225865660177</v>
      </c>
      <c r="O13" s="89">
        <f t="shared" si="11"/>
        <v>23717.629565085223</v>
      </c>
      <c r="P13" s="90">
        <f t="shared" si="4"/>
        <v>0.95411586572315688</v>
      </c>
      <c r="Q13" s="1">
        <v>-1410.1418832928302</v>
      </c>
      <c r="R13" s="93">
        <f t="shared" si="12"/>
        <v>0.14865584242746874</v>
      </c>
      <c r="S13" s="93">
        <f t="shared" si="12"/>
        <v>0.15932777654726557</v>
      </c>
      <c r="T13" s="92">
        <v>3229</v>
      </c>
      <c r="U13" s="1">
        <v>60112</v>
      </c>
      <c r="V13" s="1">
        <v>18444.921755139614</v>
      </c>
      <c r="W13" s="195"/>
      <c r="X13" s="89">
        <v>0</v>
      </c>
      <c r="Y13" s="89">
        <f t="shared" si="13"/>
        <v>0</v>
      </c>
      <c r="Z13" s="1"/>
      <c r="AA13" s="1"/>
    </row>
    <row r="14" spans="2:27">
      <c r="B14" s="204">
        <v>1114</v>
      </c>
      <c r="C14" t="s">
        <v>42</v>
      </c>
      <c r="D14" s="1">
        <v>66933</v>
      </c>
      <c r="E14" s="86">
        <f t="shared" si="5"/>
        <v>23128.196268140982</v>
      </c>
      <c r="F14" s="87">
        <f t="shared" si="0"/>
        <v>0.93040406691726485</v>
      </c>
      <c r="G14" s="189">
        <f t="shared" si="6"/>
        <v>1107.6159731216194</v>
      </c>
      <c r="H14" s="189">
        <f t="shared" si="7"/>
        <v>3205.4406262139664</v>
      </c>
      <c r="I14" s="189">
        <f t="shared" si="1"/>
        <v>0</v>
      </c>
      <c r="J14" s="88">
        <f t="shared" si="2"/>
        <v>0</v>
      </c>
      <c r="K14" s="189">
        <f t="shared" si="8"/>
        <v>-236.40568215157552</v>
      </c>
      <c r="L14" s="88">
        <f t="shared" si="3"/>
        <v>-684.15804414665956</v>
      </c>
      <c r="M14" s="89">
        <f t="shared" si="9"/>
        <v>2521.282582067307</v>
      </c>
      <c r="N14" s="89">
        <f t="shared" si="10"/>
        <v>69454.282582067302</v>
      </c>
      <c r="O14" s="89">
        <f t="shared" si="11"/>
        <v>23999.406559111023</v>
      </c>
      <c r="P14" s="90">
        <f t="shared" si="4"/>
        <v>0.96545122703563668</v>
      </c>
      <c r="Q14" s="1">
        <v>-1234.0490610017632</v>
      </c>
      <c r="R14" s="93">
        <f t="shared" si="12"/>
        <v>0.18890546733454119</v>
      </c>
      <c r="S14" s="93">
        <f t="shared" si="12"/>
        <v>0.19342445839904712</v>
      </c>
      <c r="T14" s="92">
        <v>2894</v>
      </c>
      <c r="U14" s="1">
        <v>56298</v>
      </c>
      <c r="V14" s="1">
        <v>19379.690189328743</v>
      </c>
      <c r="W14" s="195"/>
      <c r="X14" s="89">
        <v>0</v>
      </c>
      <c r="Y14" s="89">
        <f t="shared" si="13"/>
        <v>0</v>
      </c>
      <c r="Z14" s="1"/>
      <c r="AA14" s="1"/>
    </row>
    <row r="15" spans="2:27">
      <c r="B15" s="204">
        <v>1119</v>
      </c>
      <c r="C15" t="s">
        <v>43</v>
      </c>
      <c r="D15" s="1">
        <v>447866</v>
      </c>
      <c r="E15" s="86">
        <f t="shared" si="5"/>
        <v>22296.311046945786</v>
      </c>
      <c r="F15" s="87">
        <f t="shared" si="0"/>
        <v>0.8969388807853681</v>
      </c>
      <c r="G15" s="189">
        <f t="shared" si="6"/>
        <v>1640.022514686545</v>
      </c>
      <c r="H15" s="189">
        <f t="shared" si="7"/>
        <v>32943.132252508629</v>
      </c>
      <c r="I15" s="189">
        <f t="shared" si="1"/>
        <v>26.827694804181554</v>
      </c>
      <c r="J15" s="88">
        <f t="shared" si="2"/>
        <v>538.88790553159492</v>
      </c>
      <c r="K15" s="189">
        <f t="shared" si="8"/>
        <v>-209.57798734739396</v>
      </c>
      <c r="L15" s="88">
        <f t="shared" si="3"/>
        <v>-4209.7930318471026</v>
      </c>
      <c r="M15" s="89">
        <f t="shared" si="9"/>
        <v>28733.339220661524</v>
      </c>
      <c r="N15" s="89">
        <f t="shared" si="10"/>
        <v>476599.33922066155</v>
      </c>
      <c r="O15" s="89">
        <f t="shared" si="11"/>
        <v>23726.755574284936</v>
      </c>
      <c r="P15" s="90">
        <f t="shared" si="4"/>
        <v>0.95448298800003906</v>
      </c>
      <c r="Q15" s="1">
        <v>-6197.2599999080412</v>
      </c>
      <c r="R15" s="93">
        <f t="shared" si="12"/>
        <v>0.22041315715613155</v>
      </c>
      <c r="S15" s="93">
        <f t="shared" si="12"/>
        <v>0.21919802980296171</v>
      </c>
      <c r="T15" s="92">
        <v>20087</v>
      </c>
      <c r="U15" s="1">
        <v>366979</v>
      </c>
      <c r="V15" s="1">
        <v>18287.686251058953</v>
      </c>
      <c r="W15" s="195"/>
      <c r="X15" s="89">
        <v>0</v>
      </c>
      <c r="Y15" s="89">
        <f t="shared" si="13"/>
        <v>0</v>
      </c>
      <c r="Z15" s="1"/>
      <c r="AA15" s="1"/>
    </row>
    <row r="16" spans="2:27">
      <c r="B16" s="204">
        <v>1120</v>
      </c>
      <c r="C16" t="s">
        <v>44</v>
      </c>
      <c r="D16" s="1">
        <v>515913</v>
      </c>
      <c r="E16" s="86">
        <f t="shared" si="5"/>
        <v>24058.617795187467</v>
      </c>
      <c r="F16" s="87">
        <f t="shared" si="0"/>
        <v>0.96783318428876852</v>
      </c>
      <c r="G16" s="189">
        <f t="shared" si="6"/>
        <v>512.14619581186912</v>
      </c>
      <c r="H16" s="189">
        <f t="shared" si="7"/>
        <v>10982.463022989721</v>
      </c>
      <c r="I16" s="189">
        <f t="shared" si="1"/>
        <v>0</v>
      </c>
      <c r="J16" s="88">
        <f t="shared" si="2"/>
        <v>0</v>
      </c>
      <c r="K16" s="189">
        <f t="shared" si="8"/>
        <v>-236.40568215157552</v>
      </c>
      <c r="L16" s="88">
        <f t="shared" si="3"/>
        <v>-5069.483448058385</v>
      </c>
      <c r="M16" s="89">
        <f t="shared" si="9"/>
        <v>5912.9795749313362</v>
      </c>
      <c r="N16" s="89">
        <f t="shared" si="10"/>
        <v>521825.97957493132</v>
      </c>
      <c r="O16" s="89">
        <f t="shared" si="11"/>
        <v>24334.358308847757</v>
      </c>
      <c r="P16" s="90">
        <f t="shared" si="4"/>
        <v>0.97892570928937794</v>
      </c>
      <c r="Q16" s="1">
        <v>-1290.6213732249289</v>
      </c>
      <c r="R16" s="93">
        <f t="shared" si="12"/>
        <v>0.20402295497455022</v>
      </c>
      <c r="S16" s="93">
        <f t="shared" si="12"/>
        <v>0.18953694852130321</v>
      </c>
      <c r="T16" s="92">
        <v>21444</v>
      </c>
      <c r="U16" s="1">
        <v>428491</v>
      </c>
      <c r="V16" s="1">
        <v>20225.195884074386</v>
      </c>
      <c r="W16" s="195"/>
      <c r="X16" s="89">
        <v>0</v>
      </c>
      <c r="Y16" s="89">
        <f t="shared" si="13"/>
        <v>0</v>
      </c>
      <c r="Z16" s="1"/>
      <c r="AA16" s="1"/>
    </row>
    <row r="17" spans="2:27">
      <c r="B17" s="204">
        <v>1121</v>
      </c>
      <c r="C17" t="s">
        <v>45</v>
      </c>
      <c r="D17" s="1">
        <v>518181</v>
      </c>
      <c r="E17" s="86">
        <f t="shared" si="5"/>
        <v>25325.301793656225</v>
      </c>
      <c r="F17" s="87">
        <f t="shared" si="0"/>
        <v>1.0187895117952837</v>
      </c>
      <c r="G17" s="189">
        <f t="shared" si="6"/>
        <v>-298.53156320813576</v>
      </c>
      <c r="H17" s="189">
        <f t="shared" si="7"/>
        <v>-6108.2543148016657</v>
      </c>
      <c r="I17" s="189">
        <f t="shared" si="1"/>
        <v>0</v>
      </c>
      <c r="J17" s="88">
        <f t="shared" si="2"/>
        <v>0</v>
      </c>
      <c r="K17" s="189">
        <f t="shared" si="8"/>
        <v>-236.40568215157552</v>
      </c>
      <c r="L17" s="88">
        <f t="shared" si="3"/>
        <v>-4837.0966625033871</v>
      </c>
      <c r="M17" s="89">
        <f t="shared" si="9"/>
        <v>-10945.350977305054</v>
      </c>
      <c r="N17" s="89">
        <f t="shared" si="10"/>
        <v>507235.64902269497</v>
      </c>
      <c r="O17" s="89">
        <f t="shared" si="11"/>
        <v>24790.364548296511</v>
      </c>
      <c r="P17" s="90">
        <f t="shared" si="4"/>
        <v>0.99726998719172344</v>
      </c>
      <c r="Q17" s="1">
        <v>-6630.4575600427152</v>
      </c>
      <c r="R17" s="93">
        <f t="shared" si="12"/>
        <v>0.23068756679729249</v>
      </c>
      <c r="S17" s="93">
        <f t="shared" si="12"/>
        <v>0.21240258462113415</v>
      </c>
      <c r="T17" s="92">
        <v>20461</v>
      </c>
      <c r="U17" s="1">
        <v>421050</v>
      </c>
      <c r="V17" s="1">
        <v>20888.525078136627</v>
      </c>
      <c r="W17" s="195"/>
      <c r="X17" s="89">
        <v>0</v>
      </c>
      <c r="Y17" s="89">
        <f t="shared" si="13"/>
        <v>0</v>
      </c>
      <c r="Z17" s="1"/>
      <c r="AA17" s="1"/>
    </row>
    <row r="18" spans="2:27">
      <c r="B18" s="204">
        <v>1122</v>
      </c>
      <c r="C18" t="s">
        <v>46</v>
      </c>
      <c r="D18" s="1">
        <v>269455</v>
      </c>
      <c r="E18" s="86">
        <f t="shared" si="5"/>
        <v>21191.899331498233</v>
      </c>
      <c r="F18" s="87">
        <f t="shared" si="0"/>
        <v>0.85251046364075389</v>
      </c>
      <c r="G18" s="189">
        <f t="shared" si="6"/>
        <v>2346.8460125729794</v>
      </c>
      <c r="H18" s="189">
        <f t="shared" si="7"/>
        <v>29840.147049865431</v>
      </c>
      <c r="I18" s="189">
        <f t="shared" si="1"/>
        <v>413.37179521082521</v>
      </c>
      <c r="J18" s="88">
        <f t="shared" si="2"/>
        <v>5256.0223761056432</v>
      </c>
      <c r="K18" s="189">
        <f t="shared" si="8"/>
        <v>176.96611305924969</v>
      </c>
      <c r="L18" s="88">
        <f t="shared" si="3"/>
        <v>2250.1241275483599</v>
      </c>
      <c r="M18" s="89">
        <f t="shared" si="9"/>
        <v>32090.27117741379</v>
      </c>
      <c r="N18" s="89">
        <f t="shared" si="10"/>
        <v>301545.27117741382</v>
      </c>
      <c r="O18" s="89">
        <f t="shared" si="11"/>
        <v>23715.711457130459</v>
      </c>
      <c r="P18" s="90">
        <f t="shared" si="4"/>
        <v>0.95403870382859279</v>
      </c>
      <c r="Q18" s="1">
        <v>4575.9358451320841</v>
      </c>
      <c r="R18" s="93">
        <f t="shared" si="12"/>
        <v>0.18202754869275312</v>
      </c>
      <c r="S18" s="93">
        <f t="shared" si="12"/>
        <v>0.16538712940718489</v>
      </c>
      <c r="T18" s="92">
        <v>12715</v>
      </c>
      <c r="U18" s="1">
        <v>227960</v>
      </c>
      <c r="V18" s="1">
        <v>18184.42884492661</v>
      </c>
      <c r="W18" s="195"/>
      <c r="X18" s="89">
        <v>0</v>
      </c>
      <c r="Y18" s="89">
        <f t="shared" si="13"/>
        <v>0</v>
      </c>
      <c r="Z18" s="1"/>
      <c r="AA18" s="1"/>
    </row>
    <row r="19" spans="2:27">
      <c r="B19" s="204">
        <v>1124</v>
      </c>
      <c r="C19" t="s">
        <v>47</v>
      </c>
      <c r="D19" s="1">
        <v>930241</v>
      </c>
      <c r="E19" s="86">
        <f t="shared" si="5"/>
        <v>31489.827697098946</v>
      </c>
      <c r="F19" s="87">
        <f t="shared" si="0"/>
        <v>1.2667768561036925</v>
      </c>
      <c r="G19" s="189">
        <f t="shared" si="6"/>
        <v>-4243.8281414114781</v>
      </c>
      <c r="H19" s="189">
        <f t="shared" si="7"/>
        <v>-125366.92712543647</v>
      </c>
      <c r="I19" s="189">
        <f t="shared" si="1"/>
        <v>0</v>
      </c>
      <c r="J19" s="88">
        <f t="shared" si="2"/>
        <v>0</v>
      </c>
      <c r="K19" s="189">
        <f t="shared" si="8"/>
        <v>-236.40568215157552</v>
      </c>
      <c r="L19" s="88">
        <f t="shared" si="3"/>
        <v>-6983.6602564396926</v>
      </c>
      <c r="M19" s="89">
        <f t="shared" si="9"/>
        <v>-132350.58738187616</v>
      </c>
      <c r="N19" s="89">
        <f t="shared" si="10"/>
        <v>797890.41261812381</v>
      </c>
      <c r="O19" s="89">
        <f t="shared" si="11"/>
        <v>27009.59387353589</v>
      </c>
      <c r="P19" s="90">
        <f t="shared" si="4"/>
        <v>1.0865454311427505</v>
      </c>
      <c r="Q19" s="1">
        <v>-12005.921144676206</v>
      </c>
      <c r="R19" s="93">
        <f t="shared" si="12"/>
        <v>0.19191985198396835</v>
      </c>
      <c r="S19" s="93">
        <f t="shared" si="12"/>
        <v>0.17626483344804272</v>
      </c>
      <c r="T19" s="92">
        <v>29541</v>
      </c>
      <c r="U19" s="1">
        <v>780456</v>
      </c>
      <c r="V19" s="1">
        <v>26771.035570953245</v>
      </c>
      <c r="W19" s="195"/>
      <c r="X19" s="89">
        <v>0</v>
      </c>
      <c r="Y19" s="89">
        <f t="shared" si="13"/>
        <v>0</v>
      </c>
      <c r="Z19" s="1"/>
      <c r="AA19" s="1"/>
    </row>
    <row r="20" spans="2:27">
      <c r="B20" s="204">
        <v>1127</v>
      </c>
      <c r="C20" t="s">
        <v>48</v>
      </c>
      <c r="D20" s="1">
        <v>319575</v>
      </c>
      <c r="E20" s="86">
        <f t="shared" si="5"/>
        <v>26988.852292880667</v>
      </c>
      <c r="F20" s="87">
        <f t="shared" si="0"/>
        <v>1.0857110361569877</v>
      </c>
      <c r="G20" s="189">
        <f t="shared" si="6"/>
        <v>-1363.203882711779</v>
      </c>
      <c r="H20" s="189">
        <f t="shared" si="7"/>
        <v>-16141.697175190175</v>
      </c>
      <c r="I20" s="189">
        <f t="shared" si="1"/>
        <v>0</v>
      </c>
      <c r="J20" s="88">
        <f t="shared" si="2"/>
        <v>0</v>
      </c>
      <c r="K20" s="189">
        <f t="shared" si="8"/>
        <v>-236.40568215157552</v>
      </c>
      <c r="L20" s="88">
        <f t="shared" si="3"/>
        <v>-2799.2796823568056</v>
      </c>
      <c r="M20" s="89">
        <f t="shared" si="9"/>
        <v>-18940.976857546979</v>
      </c>
      <c r="N20" s="89">
        <f t="shared" si="10"/>
        <v>300634.02314245305</v>
      </c>
      <c r="O20" s="89">
        <f t="shared" si="11"/>
        <v>25389.242728017318</v>
      </c>
      <c r="P20" s="90">
        <f t="shared" si="4"/>
        <v>1.0213617359619371</v>
      </c>
      <c r="Q20" s="1">
        <v>-123.94583101829267</v>
      </c>
      <c r="R20" s="93">
        <f t="shared" si="12"/>
        <v>0.16705194079560021</v>
      </c>
      <c r="S20" s="93">
        <f t="shared" si="12"/>
        <v>0.16251816921578452</v>
      </c>
      <c r="T20" s="92">
        <v>11841</v>
      </c>
      <c r="U20" s="1">
        <v>273831</v>
      </c>
      <c r="V20" s="1">
        <v>23215.854175498091</v>
      </c>
      <c r="W20" s="195"/>
      <c r="X20" s="89">
        <v>0</v>
      </c>
      <c r="Y20" s="89">
        <f t="shared" si="13"/>
        <v>0</v>
      </c>
      <c r="Z20" s="1"/>
      <c r="AA20" s="1"/>
    </row>
    <row r="21" spans="2:27">
      <c r="B21" s="204">
        <v>1130</v>
      </c>
      <c r="C21" t="s">
        <v>49</v>
      </c>
      <c r="D21" s="1">
        <v>315738</v>
      </c>
      <c r="E21" s="86">
        <f t="shared" si="5"/>
        <v>22618.955512572535</v>
      </c>
      <c r="F21" s="87">
        <f t="shared" si="0"/>
        <v>0.90991826402421516</v>
      </c>
      <c r="G21" s="189">
        <f t="shared" si="6"/>
        <v>1433.5300566854257</v>
      </c>
      <c r="H21" s="189">
        <f t="shared" si="7"/>
        <v>20010.646061271858</v>
      </c>
      <c r="I21" s="189">
        <f t="shared" si="1"/>
        <v>0</v>
      </c>
      <c r="J21" s="88">
        <f t="shared" si="2"/>
        <v>0</v>
      </c>
      <c r="K21" s="189">
        <f t="shared" si="8"/>
        <v>-236.40568215157552</v>
      </c>
      <c r="L21" s="88">
        <f t="shared" si="3"/>
        <v>-3299.9869171538426</v>
      </c>
      <c r="M21" s="89">
        <f t="shared" si="9"/>
        <v>16710.659144118017</v>
      </c>
      <c r="N21" s="89">
        <f t="shared" si="10"/>
        <v>332448.65914411802</v>
      </c>
      <c r="O21" s="89">
        <f t="shared" si="11"/>
        <v>23816.079887106382</v>
      </c>
      <c r="P21" s="90">
        <f t="shared" si="4"/>
        <v>0.95807633799413883</v>
      </c>
      <c r="Q21" s="1">
        <v>3905.3974077202547</v>
      </c>
      <c r="R21" s="93">
        <f t="shared" si="12"/>
        <v>0.23233103835885907</v>
      </c>
      <c r="S21" s="94">
        <f t="shared" si="12"/>
        <v>0.21944183916118071</v>
      </c>
      <c r="T21" s="92">
        <v>13959</v>
      </c>
      <c r="U21" s="1">
        <v>256212</v>
      </c>
      <c r="V21" s="1">
        <v>18548.613624846159</v>
      </c>
      <c r="W21" s="195"/>
      <c r="X21" s="89">
        <v>0</v>
      </c>
      <c r="Y21" s="89">
        <f t="shared" si="13"/>
        <v>0</v>
      </c>
      <c r="Z21" s="1"/>
      <c r="AA21" s="1"/>
    </row>
    <row r="22" spans="2:27">
      <c r="B22" s="204">
        <v>1133</v>
      </c>
      <c r="C22" t="s">
        <v>50</v>
      </c>
      <c r="D22" s="1">
        <v>87239</v>
      </c>
      <c r="E22" s="86">
        <f t="shared" si="5"/>
        <v>33399.310872894333</v>
      </c>
      <c r="F22" s="87">
        <f t="shared" si="0"/>
        <v>1.3435917919453333</v>
      </c>
      <c r="G22" s="189">
        <f t="shared" si="6"/>
        <v>-5465.8973739205258</v>
      </c>
      <c r="H22" s="189">
        <f t="shared" si="7"/>
        <v>-14276.923940680412</v>
      </c>
      <c r="I22" s="189">
        <f t="shared" si="1"/>
        <v>0</v>
      </c>
      <c r="J22" s="88">
        <f t="shared" si="2"/>
        <v>0</v>
      </c>
      <c r="K22" s="189">
        <f t="shared" si="8"/>
        <v>-236.40568215157552</v>
      </c>
      <c r="L22" s="88">
        <f t="shared" si="3"/>
        <v>-617.49164177991531</v>
      </c>
      <c r="M22" s="89">
        <f t="shared" si="9"/>
        <v>-14894.415582460328</v>
      </c>
      <c r="N22" s="89">
        <f t="shared" si="10"/>
        <v>72344.584417539678</v>
      </c>
      <c r="O22" s="89">
        <f t="shared" si="11"/>
        <v>27697.007816822235</v>
      </c>
      <c r="P22" s="90">
        <f t="shared" si="4"/>
        <v>1.1141988080457412</v>
      </c>
      <c r="Q22" s="1">
        <v>-928.38644967652726</v>
      </c>
      <c r="R22" s="93">
        <f t="shared" si="12"/>
        <v>0.13103510864492041</v>
      </c>
      <c r="S22" s="94">
        <f t="shared" si="12"/>
        <v>0.16091314175996613</v>
      </c>
      <c r="T22" s="92">
        <v>2612</v>
      </c>
      <c r="U22" s="1">
        <v>77132</v>
      </c>
      <c r="V22" s="1">
        <v>28769.861991794107</v>
      </c>
      <c r="W22" s="195"/>
      <c r="X22" s="89">
        <v>0</v>
      </c>
      <c r="Y22" s="89">
        <f t="shared" si="13"/>
        <v>0</v>
      </c>
      <c r="Z22" s="1"/>
      <c r="AA22" s="1"/>
    </row>
    <row r="23" spans="2:27">
      <c r="B23" s="204">
        <v>1134</v>
      </c>
      <c r="C23" t="s">
        <v>51</v>
      </c>
      <c r="D23" s="1">
        <v>135909</v>
      </c>
      <c r="E23" s="86">
        <f t="shared" si="5"/>
        <v>34929.067077872016</v>
      </c>
      <c r="F23" s="87">
        <f t="shared" si="0"/>
        <v>1.4051310221560236</v>
      </c>
      <c r="G23" s="189">
        <f t="shared" si="6"/>
        <v>-6444.9413451062428</v>
      </c>
      <c r="H23" s="189">
        <f t="shared" si="7"/>
        <v>-25077.266773808391</v>
      </c>
      <c r="I23" s="189">
        <f t="shared" si="1"/>
        <v>0</v>
      </c>
      <c r="J23" s="88">
        <f t="shared" si="2"/>
        <v>0</v>
      </c>
      <c r="K23" s="189">
        <f t="shared" si="8"/>
        <v>-236.40568215157552</v>
      </c>
      <c r="L23" s="88">
        <f t="shared" si="3"/>
        <v>-919.85450925178031</v>
      </c>
      <c r="M23" s="89">
        <f t="shared" si="9"/>
        <v>-25997.121283060173</v>
      </c>
      <c r="N23" s="89">
        <f t="shared" si="10"/>
        <v>109911.87871693983</v>
      </c>
      <c r="O23" s="89">
        <f t="shared" si="11"/>
        <v>28247.720050614196</v>
      </c>
      <c r="P23" s="90">
        <f t="shared" si="4"/>
        <v>1.1363529309215896</v>
      </c>
      <c r="Q23" s="1">
        <v>16.160369183999137</v>
      </c>
      <c r="R23" s="93">
        <f t="shared" si="12"/>
        <v>0.1388099846660466</v>
      </c>
      <c r="S23" s="93">
        <f t="shared" si="12"/>
        <v>0.15285852726794086</v>
      </c>
      <c r="T23" s="92">
        <v>3891</v>
      </c>
      <c r="U23" s="1">
        <v>119343</v>
      </c>
      <c r="V23" s="1">
        <v>30297.791317593299</v>
      </c>
      <c r="W23" s="195"/>
      <c r="X23" s="89">
        <v>0</v>
      </c>
      <c r="Y23" s="89">
        <f t="shared" si="13"/>
        <v>0</v>
      </c>
      <c r="Z23" s="1"/>
      <c r="AA23" s="1"/>
    </row>
    <row r="24" spans="2:27">
      <c r="B24" s="204">
        <v>1135</v>
      </c>
      <c r="C24" t="s">
        <v>52</v>
      </c>
      <c r="D24" s="1">
        <v>118093</v>
      </c>
      <c r="E24" s="86">
        <f t="shared" si="5"/>
        <v>25655.659352596133</v>
      </c>
      <c r="F24" s="87">
        <f t="shared" si="0"/>
        <v>1.0320791783482239</v>
      </c>
      <c r="G24" s="189">
        <f t="shared" si="6"/>
        <v>-509.96040092967684</v>
      </c>
      <c r="H24" s="189">
        <f t="shared" si="7"/>
        <v>-2347.3477254793024</v>
      </c>
      <c r="I24" s="189">
        <f t="shared" si="1"/>
        <v>0</v>
      </c>
      <c r="J24" s="88">
        <f t="shared" si="2"/>
        <v>0</v>
      </c>
      <c r="K24" s="189">
        <f t="shared" si="8"/>
        <v>-236.40568215157552</v>
      </c>
      <c r="L24" s="88">
        <f t="shared" si="3"/>
        <v>-1088.1753549437019</v>
      </c>
      <c r="M24" s="89">
        <f t="shared" si="9"/>
        <v>-3435.5230804230041</v>
      </c>
      <c r="N24" s="89">
        <f t="shared" si="10"/>
        <v>114657.47691957699</v>
      </c>
      <c r="O24" s="89">
        <f t="shared" si="11"/>
        <v>24909.293269514881</v>
      </c>
      <c r="P24" s="90">
        <f t="shared" si="4"/>
        <v>1.0020542671507822</v>
      </c>
      <c r="Q24" s="1">
        <v>2123.1281057193455</v>
      </c>
      <c r="R24" s="93">
        <f t="shared" si="12"/>
        <v>0.17123219740548259</v>
      </c>
      <c r="S24" s="93">
        <f t="shared" si="12"/>
        <v>0.17046884815668478</v>
      </c>
      <c r="T24" s="92">
        <v>4603</v>
      </c>
      <c r="U24" s="1">
        <v>100828</v>
      </c>
      <c r="V24" s="1">
        <v>21919.130434782608</v>
      </c>
      <c r="W24" s="195"/>
      <c r="X24" s="89">
        <v>0</v>
      </c>
      <c r="Y24" s="89">
        <f t="shared" si="13"/>
        <v>0</v>
      </c>
      <c r="Z24" s="1"/>
      <c r="AA24" s="1"/>
    </row>
    <row r="25" spans="2:27">
      <c r="B25" s="204">
        <v>1144</v>
      </c>
      <c r="C25" t="s">
        <v>53</v>
      </c>
      <c r="D25" s="1">
        <v>15491</v>
      </c>
      <c r="E25" s="86">
        <f t="shared" si="5"/>
        <v>26754.749568221072</v>
      </c>
      <c r="F25" s="87">
        <f t="shared" si="0"/>
        <v>1.076293521510602</v>
      </c>
      <c r="G25" s="189">
        <f t="shared" si="6"/>
        <v>-1213.378138929638</v>
      </c>
      <c r="H25" s="189">
        <f t="shared" si="7"/>
        <v>-702.54594244026043</v>
      </c>
      <c r="I25" s="189">
        <f t="shared" si="1"/>
        <v>0</v>
      </c>
      <c r="J25" s="88">
        <f t="shared" si="2"/>
        <v>0</v>
      </c>
      <c r="K25" s="189">
        <f t="shared" si="8"/>
        <v>-236.40568215157552</v>
      </c>
      <c r="L25" s="88">
        <f t="shared" si="3"/>
        <v>-136.87888996576223</v>
      </c>
      <c r="M25" s="89">
        <f t="shared" si="9"/>
        <v>-839.42483240602269</v>
      </c>
      <c r="N25" s="89">
        <f t="shared" si="10"/>
        <v>14651.575167593977</v>
      </c>
      <c r="O25" s="89">
        <f t="shared" si="11"/>
        <v>25304.965747139857</v>
      </c>
      <c r="P25" s="90">
        <f t="shared" si="4"/>
        <v>1.017971430689238</v>
      </c>
      <c r="Q25" s="1">
        <v>93.925729570171939</v>
      </c>
      <c r="R25" s="93">
        <f t="shared" si="12"/>
        <v>0.28364269141531323</v>
      </c>
      <c r="S25" s="93">
        <f t="shared" si="12"/>
        <v>0.26368969621196636</v>
      </c>
      <c r="T25" s="92">
        <v>579</v>
      </c>
      <c r="U25" s="1">
        <v>12068</v>
      </c>
      <c r="V25" s="1">
        <v>21171.929824561405</v>
      </c>
      <c r="W25" s="195"/>
      <c r="X25" s="89">
        <v>0</v>
      </c>
      <c r="Y25" s="89">
        <f t="shared" si="13"/>
        <v>0</v>
      </c>
      <c r="Z25" s="1"/>
      <c r="AA25" s="1"/>
    </row>
    <row r="26" spans="2:27">
      <c r="B26" s="204">
        <v>1145</v>
      </c>
      <c r="C26" t="s">
        <v>54</v>
      </c>
      <c r="D26" s="1">
        <v>23706</v>
      </c>
      <c r="E26" s="86">
        <f t="shared" si="5"/>
        <v>26136.714443219404</v>
      </c>
      <c r="F26" s="87">
        <f t="shared" si="0"/>
        <v>1.0514311246711492</v>
      </c>
      <c r="G26" s="189">
        <f t="shared" si="6"/>
        <v>-817.83565892857041</v>
      </c>
      <c r="H26" s="189">
        <f t="shared" si="7"/>
        <v>-741.77694264821332</v>
      </c>
      <c r="I26" s="189">
        <f t="shared" si="1"/>
        <v>0</v>
      </c>
      <c r="J26" s="88">
        <f t="shared" si="2"/>
        <v>0</v>
      </c>
      <c r="K26" s="189">
        <f t="shared" si="8"/>
        <v>-236.40568215157552</v>
      </c>
      <c r="L26" s="88">
        <f t="shared" si="3"/>
        <v>-214.419953711479</v>
      </c>
      <c r="M26" s="89">
        <f t="shared" si="9"/>
        <v>-956.19689635969235</v>
      </c>
      <c r="N26" s="89">
        <f t="shared" si="10"/>
        <v>22749.803103640308</v>
      </c>
      <c r="O26" s="89">
        <f t="shared" si="11"/>
        <v>25082.473102139262</v>
      </c>
      <c r="P26" s="90">
        <f t="shared" si="4"/>
        <v>1.0090209678270352</v>
      </c>
      <c r="Q26" s="1">
        <v>177.64075426622912</v>
      </c>
      <c r="R26" s="93">
        <f t="shared" si="12"/>
        <v>0.25948358304112207</v>
      </c>
      <c r="S26" s="93">
        <f t="shared" si="12"/>
        <v>0.24004282211215217</v>
      </c>
      <c r="T26" s="92">
        <v>907</v>
      </c>
      <c r="U26" s="1">
        <v>18822</v>
      </c>
      <c r="V26" s="1">
        <v>21077.267637178051</v>
      </c>
      <c r="W26" s="195"/>
      <c r="X26" s="89">
        <v>0</v>
      </c>
      <c r="Y26" s="89">
        <f t="shared" si="13"/>
        <v>0</v>
      </c>
      <c r="Z26" s="1"/>
      <c r="AA26" s="1"/>
    </row>
    <row r="27" spans="2:27">
      <c r="B27" s="204">
        <v>1146</v>
      </c>
      <c r="C27" t="s">
        <v>55</v>
      </c>
      <c r="D27" s="1">
        <v>279195</v>
      </c>
      <c r="E27" s="86">
        <f t="shared" si="5"/>
        <v>23761.276595744683</v>
      </c>
      <c r="F27" s="87">
        <f t="shared" si="0"/>
        <v>0.95587170411036371</v>
      </c>
      <c r="G27" s="189">
        <f t="shared" si="6"/>
        <v>702.44456345525111</v>
      </c>
      <c r="H27" s="189">
        <f t="shared" si="7"/>
        <v>8253.7236205992012</v>
      </c>
      <c r="I27" s="189">
        <f t="shared" si="1"/>
        <v>0</v>
      </c>
      <c r="J27" s="88">
        <f t="shared" si="2"/>
        <v>0</v>
      </c>
      <c r="K27" s="189">
        <f t="shared" si="8"/>
        <v>-236.40568215157552</v>
      </c>
      <c r="L27" s="88">
        <f t="shared" si="3"/>
        <v>-2777.7667652810123</v>
      </c>
      <c r="M27" s="89">
        <f t="shared" si="9"/>
        <v>5475.9568553181889</v>
      </c>
      <c r="N27" s="89">
        <f t="shared" si="10"/>
        <v>284670.95685531816</v>
      </c>
      <c r="O27" s="89">
        <f t="shared" si="11"/>
        <v>24227.315477048352</v>
      </c>
      <c r="P27" s="90">
        <f t="shared" si="4"/>
        <v>0.97461957642515218</v>
      </c>
      <c r="Q27" s="1">
        <v>628.86542737395393</v>
      </c>
      <c r="R27" s="93">
        <f t="shared" si="12"/>
        <v>0.23362937433722164</v>
      </c>
      <c r="S27" s="93">
        <f t="shared" si="12"/>
        <v>0.22995473364770666</v>
      </c>
      <c r="T27" s="92">
        <v>11750</v>
      </c>
      <c r="U27" s="1">
        <v>226320</v>
      </c>
      <c r="V27" s="1">
        <v>19318.822023047374</v>
      </c>
      <c r="W27" s="195"/>
      <c r="X27" s="89">
        <v>0</v>
      </c>
      <c r="Y27" s="89">
        <f t="shared" si="13"/>
        <v>0</v>
      </c>
      <c r="Z27" s="1"/>
      <c r="AA27" s="1"/>
    </row>
    <row r="28" spans="2:27">
      <c r="B28" s="204">
        <v>1149</v>
      </c>
      <c r="C28" t="s">
        <v>56</v>
      </c>
      <c r="D28" s="1">
        <v>1019591</v>
      </c>
      <c r="E28" s="86">
        <f t="shared" si="5"/>
        <v>23177.790406910663</v>
      </c>
      <c r="F28" s="87">
        <f t="shared" si="0"/>
        <v>0.93239914633770937</v>
      </c>
      <c r="G28" s="189">
        <f t="shared" si="6"/>
        <v>1075.875724309024</v>
      </c>
      <c r="H28" s="189">
        <f t="shared" si="7"/>
        <v>47327.773112353963</v>
      </c>
      <c r="I28" s="189">
        <f t="shared" si="1"/>
        <v>0</v>
      </c>
      <c r="J28" s="88">
        <f t="shared" si="2"/>
        <v>0</v>
      </c>
      <c r="K28" s="189">
        <f t="shared" si="8"/>
        <v>-236.40568215157552</v>
      </c>
      <c r="L28" s="88">
        <f t="shared" si="3"/>
        <v>-10399.485957847808</v>
      </c>
      <c r="M28" s="89">
        <f t="shared" si="9"/>
        <v>36928.287154506157</v>
      </c>
      <c r="N28" s="89">
        <f t="shared" si="10"/>
        <v>1056519.2871545062</v>
      </c>
      <c r="O28" s="89">
        <f t="shared" si="11"/>
        <v>24017.260449068111</v>
      </c>
      <c r="P28" s="90">
        <f t="shared" si="4"/>
        <v>0.96616945562699685</v>
      </c>
      <c r="Q28" s="1">
        <v>7371.3910255472729</v>
      </c>
      <c r="R28" s="93">
        <f t="shared" si="12"/>
        <v>0.24386024626112757</v>
      </c>
      <c r="S28" s="93">
        <f t="shared" si="12"/>
        <v>0.23631056029268641</v>
      </c>
      <c r="T28" s="92">
        <v>43990</v>
      </c>
      <c r="U28" s="1">
        <v>819699</v>
      </c>
      <c r="V28" s="1">
        <v>18747.547057612701</v>
      </c>
      <c r="W28" s="195"/>
      <c r="X28" s="89">
        <v>0</v>
      </c>
      <c r="Y28" s="89">
        <f t="shared" si="13"/>
        <v>0</v>
      </c>
      <c r="Z28" s="1"/>
      <c r="AA28" s="1"/>
    </row>
    <row r="29" spans="2:27">
      <c r="B29" s="204">
        <v>1151</v>
      </c>
      <c r="C29" t="s">
        <v>57</v>
      </c>
      <c r="D29" s="1">
        <v>5210</v>
      </c>
      <c r="E29" s="86">
        <f t="shared" si="5"/>
        <v>23789.954337899544</v>
      </c>
      <c r="F29" s="87">
        <f t="shared" si="0"/>
        <v>0.95702535602604044</v>
      </c>
      <c r="G29" s="189">
        <f t="shared" si="6"/>
        <v>684.09080847613984</v>
      </c>
      <c r="H29" s="189">
        <f t="shared" si="7"/>
        <v>149.81588705627462</v>
      </c>
      <c r="I29" s="189">
        <f t="shared" si="1"/>
        <v>0</v>
      </c>
      <c r="J29" s="88">
        <f t="shared" si="2"/>
        <v>0</v>
      </c>
      <c r="K29" s="189">
        <f t="shared" si="8"/>
        <v>-236.40568215157552</v>
      </c>
      <c r="L29" s="88">
        <f t="shared" si="3"/>
        <v>-51.772844391195036</v>
      </c>
      <c r="M29" s="89">
        <f t="shared" si="9"/>
        <v>98.043042665079582</v>
      </c>
      <c r="N29" s="89">
        <f t="shared" si="10"/>
        <v>5308.0430426650792</v>
      </c>
      <c r="O29" s="89">
        <f t="shared" si="11"/>
        <v>24237.639464224107</v>
      </c>
      <c r="P29" s="90">
        <f t="shared" si="4"/>
        <v>0.97503489111479591</v>
      </c>
      <c r="Q29" s="1">
        <v>123.20631222084208</v>
      </c>
      <c r="R29" s="93">
        <f t="shared" si="12"/>
        <v>0.18759972646455436</v>
      </c>
      <c r="S29" s="93">
        <f t="shared" si="12"/>
        <v>0.17675406686213838</v>
      </c>
      <c r="T29" s="92">
        <v>219</v>
      </c>
      <c r="U29" s="1">
        <v>4387</v>
      </c>
      <c r="V29" s="1">
        <v>20216.589861751152</v>
      </c>
      <c r="W29" s="195"/>
      <c r="X29" s="89">
        <v>0</v>
      </c>
      <c r="Y29" s="89">
        <f t="shared" si="13"/>
        <v>0</v>
      </c>
      <c r="Z29" s="1"/>
      <c r="AA29" s="1"/>
    </row>
    <row r="30" spans="2:27">
      <c r="B30" s="204">
        <v>1160</v>
      </c>
      <c r="C30" t="s">
        <v>58</v>
      </c>
      <c r="D30" s="1">
        <v>240842</v>
      </c>
      <c r="E30" s="86">
        <f t="shared" si="5"/>
        <v>26232.654394946087</v>
      </c>
      <c r="F30" s="87">
        <f t="shared" si="0"/>
        <v>1.0552906094416634</v>
      </c>
      <c r="G30" s="189">
        <f t="shared" si="6"/>
        <v>-879.2372280336474</v>
      </c>
      <c r="H30" s="189">
        <f t="shared" si="7"/>
        <v>-8072.2769905769164</v>
      </c>
      <c r="I30" s="189">
        <f t="shared" si="1"/>
        <v>0</v>
      </c>
      <c r="J30" s="88">
        <f t="shared" si="2"/>
        <v>0</v>
      </c>
      <c r="K30" s="189">
        <f t="shared" si="8"/>
        <v>-236.40568215157552</v>
      </c>
      <c r="L30" s="88">
        <f t="shared" si="3"/>
        <v>-2170.4405678336152</v>
      </c>
      <c r="M30" s="89">
        <f t="shared" si="9"/>
        <v>-10242.717558410532</v>
      </c>
      <c r="N30" s="89">
        <f t="shared" si="10"/>
        <v>230599.28244158946</v>
      </c>
      <c r="O30" s="89">
        <f t="shared" si="11"/>
        <v>25117.01148476086</v>
      </c>
      <c r="P30" s="90">
        <f t="shared" si="4"/>
        <v>1.0104103823444202</v>
      </c>
      <c r="Q30" s="1">
        <v>-4861.5859703216884</v>
      </c>
      <c r="R30" s="93">
        <f t="shared" si="12"/>
        <v>0.20064408706142756</v>
      </c>
      <c r="S30" s="93">
        <f t="shared" si="12"/>
        <v>0.18599730155321709</v>
      </c>
      <c r="T30" s="92">
        <v>9181</v>
      </c>
      <c r="U30" s="1">
        <v>200594</v>
      </c>
      <c r="V30" s="1">
        <v>22118.645936707468</v>
      </c>
      <c r="W30" s="195"/>
      <c r="X30" s="89">
        <v>0</v>
      </c>
      <c r="Y30" s="89">
        <f t="shared" si="13"/>
        <v>0</v>
      </c>
      <c r="Z30" s="1"/>
      <c r="AA30" s="1"/>
    </row>
    <row r="31" spans="2:27">
      <c r="B31" s="204">
        <v>1505</v>
      </c>
      <c r="C31" t="s">
        <v>59</v>
      </c>
      <c r="D31" s="1">
        <v>538535</v>
      </c>
      <c r="E31" s="86">
        <f t="shared" si="5"/>
        <v>21999.8774459741</v>
      </c>
      <c r="F31" s="87">
        <f t="shared" si="0"/>
        <v>0.88501391159549203</v>
      </c>
      <c r="G31" s="189">
        <f t="shared" si="6"/>
        <v>1829.7400193084241</v>
      </c>
      <c r="H31" s="189">
        <f t="shared" si="7"/>
        <v>44790.205932650912</v>
      </c>
      <c r="I31" s="189">
        <f t="shared" si="1"/>
        <v>130.57945514427175</v>
      </c>
      <c r="J31" s="88">
        <f t="shared" si="2"/>
        <v>3196.4544824766281</v>
      </c>
      <c r="K31" s="189">
        <f t="shared" si="8"/>
        <v>-105.82622700730377</v>
      </c>
      <c r="L31" s="88">
        <f t="shared" si="3"/>
        <v>-2590.520210911789</v>
      </c>
      <c r="M31" s="89">
        <f t="shared" si="9"/>
        <v>42199.685721739123</v>
      </c>
      <c r="N31" s="89">
        <f t="shared" si="10"/>
        <v>580734.68572173908</v>
      </c>
      <c r="O31" s="89">
        <f t="shared" si="11"/>
        <v>23723.791238275218</v>
      </c>
      <c r="P31" s="90">
        <f t="shared" si="4"/>
        <v>0.95436373830814025</v>
      </c>
      <c r="Q31" s="1">
        <v>9665.1352861179657</v>
      </c>
      <c r="R31" s="93">
        <f t="shared" si="12"/>
        <v>0.18987490002165278</v>
      </c>
      <c r="S31" s="93">
        <f t="shared" si="12"/>
        <v>0.19468709067903825</v>
      </c>
      <c r="T31" s="92">
        <v>24479</v>
      </c>
      <c r="U31" s="1">
        <v>452598</v>
      </c>
      <c r="V31" s="1">
        <v>18414.761168524699</v>
      </c>
      <c r="W31" s="195"/>
      <c r="X31" s="89">
        <v>0</v>
      </c>
      <c r="Y31" s="89">
        <f t="shared" si="13"/>
        <v>0</v>
      </c>
      <c r="Z31" s="1"/>
      <c r="AA31" s="1"/>
    </row>
    <row r="32" spans="2:27">
      <c r="B32" s="204">
        <v>1506</v>
      </c>
      <c r="C32" t="s">
        <v>60</v>
      </c>
      <c r="D32" s="1">
        <v>777278</v>
      </c>
      <c r="E32" s="86">
        <f t="shared" si="5"/>
        <v>23347.991949776217</v>
      </c>
      <c r="F32" s="87">
        <f t="shared" si="0"/>
        <v>0.93924603598884226</v>
      </c>
      <c r="G32" s="189">
        <f t="shared" si="6"/>
        <v>966.94673687506929</v>
      </c>
      <c r="H32" s="189">
        <f t="shared" si="7"/>
        <v>32190.623817307929</v>
      </c>
      <c r="I32" s="189">
        <f t="shared" si="1"/>
        <v>0</v>
      </c>
      <c r="J32" s="88">
        <f t="shared" si="2"/>
        <v>0</v>
      </c>
      <c r="K32" s="189">
        <f t="shared" si="8"/>
        <v>-236.40568215157552</v>
      </c>
      <c r="L32" s="88">
        <f t="shared" si="3"/>
        <v>-7870.1815645081006</v>
      </c>
      <c r="M32" s="89">
        <f t="shared" si="9"/>
        <v>24320.442252799829</v>
      </c>
      <c r="N32" s="89">
        <f t="shared" si="10"/>
        <v>801598.44225279987</v>
      </c>
      <c r="O32" s="89">
        <f t="shared" si="11"/>
        <v>24078.53300449971</v>
      </c>
      <c r="P32" s="90">
        <f t="shared" si="4"/>
        <v>0.96863433590140469</v>
      </c>
      <c r="Q32" s="1">
        <v>9280.166119379237</v>
      </c>
      <c r="R32" s="93">
        <f t="shared" si="12"/>
        <v>0.16297873422797302</v>
      </c>
      <c r="S32" s="93">
        <f t="shared" si="12"/>
        <v>0.15850721706173643</v>
      </c>
      <c r="T32" s="92">
        <v>33291</v>
      </c>
      <c r="U32" s="1">
        <v>668351</v>
      </c>
      <c r="V32" s="1">
        <v>20153.514458884903</v>
      </c>
      <c r="W32" s="195"/>
      <c r="X32" s="89">
        <v>0</v>
      </c>
      <c r="Y32" s="89">
        <f t="shared" si="13"/>
        <v>0</v>
      </c>
      <c r="Z32" s="1"/>
      <c r="AA32" s="1"/>
    </row>
    <row r="33" spans="2:27">
      <c r="B33" s="204">
        <v>1508</v>
      </c>
      <c r="C33" s="225" t="s">
        <v>61</v>
      </c>
      <c r="D33" s="1">
        <v>1457080.6410000001</v>
      </c>
      <c r="E33" s="86">
        <f t="shared" si="5"/>
        <v>24421.846722424285</v>
      </c>
      <c r="F33" s="87">
        <f t="shared" si="0"/>
        <v>0.98244520449151362</v>
      </c>
      <c r="G33" s="189">
        <f t="shared" si="6"/>
        <v>279.67968238030562</v>
      </c>
      <c r="H33" s="189">
        <f t="shared" si="7"/>
        <v>16686.528889856174</v>
      </c>
      <c r="I33" s="189">
        <f t="shared" si="1"/>
        <v>0</v>
      </c>
      <c r="J33" s="88">
        <f t="shared" si="2"/>
        <v>0</v>
      </c>
      <c r="K33" s="189">
        <f t="shared" si="8"/>
        <v>-236.40568215157552</v>
      </c>
      <c r="L33" s="88">
        <f t="shared" si="3"/>
        <v>-14104.67221420945</v>
      </c>
      <c r="M33" s="89">
        <f t="shared" si="9"/>
        <v>2581.8566756467244</v>
      </c>
      <c r="N33" s="89">
        <f t="shared" si="10"/>
        <v>1459662.4976756468</v>
      </c>
      <c r="O33" s="89">
        <f t="shared" si="11"/>
        <v>24465.120722653017</v>
      </c>
      <c r="P33" s="90">
        <f t="shared" si="4"/>
        <v>0.98418603656236647</v>
      </c>
      <c r="Q33" s="1">
        <v>2464.8484813184332</v>
      </c>
      <c r="R33" s="93">
        <f t="shared" si="12"/>
        <v>0.18426942812785999</v>
      </c>
      <c r="S33" s="93">
        <f t="shared" si="12"/>
        <v>0.17503949862248069</v>
      </c>
      <c r="T33" s="92">
        <v>59663</v>
      </c>
      <c r="U33" s="1">
        <v>1230362.4550229341</v>
      </c>
      <c r="V33" s="1">
        <v>20783.851735243319</v>
      </c>
      <c r="W33" s="195"/>
      <c r="X33" s="89">
        <v>0</v>
      </c>
      <c r="Y33" s="89">
        <f t="shared" si="13"/>
        <v>0</v>
      </c>
      <c r="Z33" s="1"/>
      <c r="AA33" s="1"/>
    </row>
    <row r="34" spans="2:27">
      <c r="B34" s="204">
        <v>1511</v>
      </c>
      <c r="C34" t="s">
        <v>62</v>
      </c>
      <c r="D34" s="1">
        <v>72526</v>
      </c>
      <c r="E34" s="86">
        <f t="shared" si="5"/>
        <v>23943.875866622649</v>
      </c>
      <c r="F34" s="87">
        <f t="shared" si="0"/>
        <v>0.96321733116538022</v>
      </c>
      <c r="G34" s="189">
        <f t="shared" si="6"/>
        <v>585.5810300933523</v>
      </c>
      <c r="H34" s="189">
        <f t="shared" si="7"/>
        <v>1773.724940152764</v>
      </c>
      <c r="I34" s="189">
        <f t="shared" si="1"/>
        <v>0</v>
      </c>
      <c r="J34" s="88">
        <f t="shared" si="2"/>
        <v>0</v>
      </c>
      <c r="K34" s="189">
        <f t="shared" si="8"/>
        <v>-236.40568215157552</v>
      </c>
      <c r="L34" s="88">
        <f t="shared" si="3"/>
        <v>-716.07281123712232</v>
      </c>
      <c r="M34" s="89">
        <f t="shared" si="9"/>
        <v>1057.6521289156417</v>
      </c>
      <c r="N34" s="89">
        <f t="shared" si="10"/>
        <v>73583.652128915637</v>
      </c>
      <c r="O34" s="89">
        <f t="shared" si="11"/>
        <v>24293.051214564421</v>
      </c>
      <c r="P34" s="90">
        <f t="shared" si="4"/>
        <v>0.97726400216495812</v>
      </c>
      <c r="Q34" s="1">
        <v>497.9795420864391</v>
      </c>
      <c r="R34" s="93">
        <f t="shared" si="12"/>
        <v>0.2443338766406451</v>
      </c>
      <c r="S34" s="93">
        <f t="shared" si="12"/>
        <v>0.25213920633895237</v>
      </c>
      <c r="T34" s="92">
        <v>3029</v>
      </c>
      <c r="U34" s="1">
        <v>58285</v>
      </c>
      <c r="V34" s="1">
        <v>19122.375328083988</v>
      </c>
      <c r="W34" s="195"/>
      <c r="X34" s="89">
        <v>0</v>
      </c>
      <c r="Y34" s="89">
        <f t="shared" si="13"/>
        <v>0</v>
      </c>
      <c r="Z34" s="1"/>
      <c r="AA34" s="1"/>
    </row>
    <row r="35" spans="2:27">
      <c r="B35" s="205">
        <v>1514</v>
      </c>
      <c r="C35" s="206" t="s">
        <v>63</v>
      </c>
      <c r="D35" s="1">
        <v>63385</v>
      </c>
      <c r="E35" s="217">
        <f t="shared" si="5"/>
        <v>26009.437833401724</v>
      </c>
      <c r="F35" s="218">
        <f t="shared" si="0"/>
        <v>1.0463110247712304</v>
      </c>
      <c r="G35" s="219">
        <f t="shared" si="6"/>
        <v>-933.76492326979383</v>
      </c>
      <c r="H35" s="219">
        <f t="shared" si="7"/>
        <v>-2275.5851180084874</v>
      </c>
      <c r="I35" s="219">
        <f t="shared" si="1"/>
        <v>0</v>
      </c>
      <c r="J35" s="220">
        <f t="shared" si="2"/>
        <v>0</v>
      </c>
      <c r="K35" s="219">
        <f t="shared" si="8"/>
        <v>-236.40568215157552</v>
      </c>
      <c r="L35" s="220">
        <f t="shared" si="3"/>
        <v>-576.12064740338951</v>
      </c>
      <c r="M35" s="221">
        <f t="shared" si="9"/>
        <v>-2851.7057654118771</v>
      </c>
      <c r="N35" s="221">
        <f t="shared" si="10"/>
        <v>60533.294234588124</v>
      </c>
      <c r="O35" s="221">
        <f t="shared" si="11"/>
        <v>24839.267227980356</v>
      </c>
      <c r="P35" s="222">
        <f t="shared" si="4"/>
        <v>0.99923725050674805</v>
      </c>
      <c r="Q35" s="1">
        <v>-757.52172199911911</v>
      </c>
      <c r="R35" s="222">
        <f t="shared" si="12"/>
        <v>0.20247761420549401</v>
      </c>
      <c r="S35" s="222">
        <f t="shared" si="12"/>
        <v>0.20149076347573988</v>
      </c>
      <c r="T35" s="92">
        <v>2437</v>
      </c>
      <c r="U35" s="1">
        <v>52712</v>
      </c>
      <c r="V35" s="1">
        <v>21647.638603696098</v>
      </c>
      <c r="W35" s="223"/>
      <c r="X35" s="230">
        <v>751.61000000000104</v>
      </c>
      <c r="Y35" s="221">
        <f t="shared" si="13"/>
        <v>308.41608535084163</v>
      </c>
      <c r="Z35" s="1"/>
      <c r="AA35" s="1"/>
    </row>
    <row r="36" spans="2:27">
      <c r="B36" s="204">
        <v>1515</v>
      </c>
      <c r="C36" t="s">
        <v>64</v>
      </c>
      <c r="D36" s="1">
        <v>236740</v>
      </c>
      <c r="E36" s="86">
        <f t="shared" si="5"/>
        <v>26295.679218038433</v>
      </c>
      <c r="F36" s="87">
        <f t="shared" si="0"/>
        <v>1.057825980165866</v>
      </c>
      <c r="G36" s="189">
        <f t="shared" si="6"/>
        <v>-919.57311481274894</v>
      </c>
      <c r="H36" s="189">
        <f t="shared" si="7"/>
        <v>-8278.9167526591791</v>
      </c>
      <c r="I36" s="189">
        <f t="shared" si="1"/>
        <v>0</v>
      </c>
      <c r="J36" s="88">
        <f t="shared" si="2"/>
        <v>0</v>
      </c>
      <c r="K36" s="189">
        <f t="shared" si="8"/>
        <v>-236.40568215157552</v>
      </c>
      <c r="L36" s="88">
        <f t="shared" si="3"/>
        <v>-2128.3603564106343</v>
      </c>
      <c r="M36" s="89">
        <f t="shared" si="9"/>
        <v>-10407.277109069813</v>
      </c>
      <c r="N36" s="89">
        <f t="shared" si="10"/>
        <v>226332.72289093019</v>
      </c>
      <c r="O36" s="89">
        <f t="shared" si="11"/>
        <v>25139.700421074107</v>
      </c>
      <c r="P36" s="90">
        <f t="shared" si="4"/>
        <v>1.0113231158051332</v>
      </c>
      <c r="Q36" s="1">
        <v>-1791.3679044555156</v>
      </c>
      <c r="R36" s="93">
        <f t="shared" si="12"/>
        <v>0.17602058557618749</v>
      </c>
      <c r="S36" s="93">
        <f t="shared" si="12"/>
        <v>0.1796780971163556</v>
      </c>
      <c r="T36" s="92">
        <v>9003</v>
      </c>
      <c r="U36" s="1">
        <v>201306</v>
      </c>
      <c r="V36" s="1">
        <v>22290.554755840993</v>
      </c>
      <c r="W36" s="195"/>
      <c r="X36" s="89">
        <v>0</v>
      </c>
      <c r="Y36" s="89">
        <f t="shared" si="13"/>
        <v>0</v>
      </c>
      <c r="Z36" s="1"/>
      <c r="AA36" s="1"/>
    </row>
    <row r="37" spans="2:27">
      <c r="B37" s="204">
        <v>1516</v>
      </c>
      <c r="C37" t="s">
        <v>65</v>
      </c>
      <c r="D37" s="1">
        <v>225905</v>
      </c>
      <c r="E37" s="86">
        <f t="shared" si="5"/>
        <v>25218.240678722927</v>
      </c>
      <c r="F37" s="87">
        <f t="shared" si="0"/>
        <v>1.014482643434786</v>
      </c>
      <c r="G37" s="189">
        <f t="shared" si="6"/>
        <v>-230.012449650825</v>
      </c>
      <c r="H37" s="189">
        <f t="shared" si="7"/>
        <v>-2060.4515239720904</v>
      </c>
      <c r="I37" s="189">
        <f t="shared" si="1"/>
        <v>0</v>
      </c>
      <c r="J37" s="88">
        <f t="shared" si="2"/>
        <v>0</v>
      </c>
      <c r="K37" s="189">
        <f t="shared" si="8"/>
        <v>-236.40568215157552</v>
      </c>
      <c r="L37" s="88">
        <f t="shared" si="3"/>
        <v>-2117.7221007138137</v>
      </c>
      <c r="M37" s="89">
        <f t="shared" si="9"/>
        <v>-4178.1736246859036</v>
      </c>
      <c r="N37" s="89">
        <f t="shared" si="10"/>
        <v>221726.82637531409</v>
      </c>
      <c r="O37" s="89">
        <f t="shared" si="11"/>
        <v>24751.822546920528</v>
      </c>
      <c r="P37" s="90">
        <f t="shared" si="4"/>
        <v>0.99571951458194452</v>
      </c>
      <c r="Q37" s="1">
        <v>402.29216837584318</v>
      </c>
      <c r="R37" s="93">
        <f t="shared" si="12"/>
        <v>0.20451830997931197</v>
      </c>
      <c r="S37" s="93">
        <f t="shared" si="12"/>
        <v>0.19160987531108084</v>
      </c>
      <c r="T37" s="92">
        <v>8958</v>
      </c>
      <c r="U37" s="1">
        <v>187548</v>
      </c>
      <c r="V37" s="1">
        <v>21163.168584969531</v>
      </c>
      <c r="W37" s="195"/>
      <c r="X37" s="89">
        <v>0</v>
      </c>
      <c r="Y37" s="89">
        <f t="shared" si="13"/>
        <v>0</v>
      </c>
      <c r="Z37" s="1"/>
      <c r="AA37" s="1"/>
    </row>
    <row r="38" spans="2:27">
      <c r="B38" s="204">
        <v>1517</v>
      </c>
      <c r="C38" t="s">
        <v>66</v>
      </c>
      <c r="D38" s="1">
        <v>110463</v>
      </c>
      <c r="E38" s="86">
        <f t="shared" si="5"/>
        <v>20414.52596562558</v>
      </c>
      <c r="F38" s="87">
        <f t="shared" si="0"/>
        <v>0.82123818746600596</v>
      </c>
      <c r="G38" s="189">
        <f t="shared" si="6"/>
        <v>2844.3649667314767</v>
      </c>
      <c r="H38" s="189">
        <f t="shared" si="7"/>
        <v>15390.858834984019</v>
      </c>
      <c r="I38" s="189">
        <f t="shared" si="1"/>
        <v>685.45247326625349</v>
      </c>
      <c r="J38" s="88">
        <f t="shared" si="2"/>
        <v>3708.9833328436976</v>
      </c>
      <c r="K38" s="189">
        <f t="shared" si="8"/>
        <v>449.04679111467794</v>
      </c>
      <c r="L38" s="88">
        <f t="shared" si="3"/>
        <v>2429.7921867215223</v>
      </c>
      <c r="M38" s="89">
        <f t="shared" si="9"/>
        <v>17820.65102170554</v>
      </c>
      <c r="N38" s="89">
        <f t="shared" si="10"/>
        <v>128283.65102170553</v>
      </c>
      <c r="O38" s="89">
        <f t="shared" si="11"/>
        <v>23707.937723471729</v>
      </c>
      <c r="P38" s="90">
        <f t="shared" si="4"/>
        <v>0.95372598106684514</v>
      </c>
      <c r="Q38" s="1">
        <v>3582.5845771144304</v>
      </c>
      <c r="R38" s="93">
        <f t="shared" si="12"/>
        <v>0.22615413646505123</v>
      </c>
      <c r="S38" s="93">
        <f t="shared" si="12"/>
        <v>0.20553317427353049</v>
      </c>
      <c r="T38" s="92">
        <v>5411</v>
      </c>
      <c r="U38" s="1">
        <v>90089</v>
      </c>
      <c r="V38" s="1">
        <v>16934.022556390977</v>
      </c>
      <c r="W38" s="195"/>
      <c r="X38" s="89">
        <v>0</v>
      </c>
      <c r="Y38" s="89">
        <f t="shared" si="13"/>
        <v>0</v>
      </c>
      <c r="Z38" s="1"/>
      <c r="AA38" s="1"/>
    </row>
    <row r="39" spans="2:27">
      <c r="B39" s="204">
        <v>1520</v>
      </c>
      <c r="C39" t="s">
        <v>67</v>
      </c>
      <c r="D39" s="1">
        <v>228161</v>
      </c>
      <c r="E39" s="86">
        <f t="shared" si="5"/>
        <v>20614.474159739788</v>
      </c>
      <c r="F39" s="87">
        <f t="shared" si="0"/>
        <v>0.82928172924591037</v>
      </c>
      <c r="G39" s="189">
        <f t="shared" si="6"/>
        <v>2716.3981224983836</v>
      </c>
      <c r="H39" s="189">
        <f t="shared" si="7"/>
        <v>30065.094419812111</v>
      </c>
      <c r="I39" s="189">
        <f t="shared" si="1"/>
        <v>615.47060532628086</v>
      </c>
      <c r="J39" s="88">
        <f t="shared" si="2"/>
        <v>6812.0286597512768</v>
      </c>
      <c r="K39" s="189">
        <f t="shared" si="8"/>
        <v>379.06492317470531</v>
      </c>
      <c r="L39" s="88">
        <f t="shared" si="3"/>
        <v>4195.4905696976384</v>
      </c>
      <c r="M39" s="89">
        <f t="shared" si="9"/>
        <v>34260.584989509749</v>
      </c>
      <c r="N39" s="89">
        <f t="shared" si="10"/>
        <v>262421.58498950978</v>
      </c>
      <c r="O39" s="89">
        <f t="shared" si="11"/>
        <v>23709.93720541288</v>
      </c>
      <c r="P39" s="90">
        <f t="shared" si="4"/>
        <v>0.95380641648464459</v>
      </c>
      <c r="Q39" s="1">
        <v>2866.3463628724276</v>
      </c>
      <c r="R39" s="93">
        <f t="shared" si="12"/>
        <v>0.15732582616855614</v>
      </c>
      <c r="S39" s="94">
        <f t="shared" si="12"/>
        <v>0.15596648069148775</v>
      </c>
      <c r="T39" s="92">
        <v>11068</v>
      </c>
      <c r="U39" s="1">
        <v>197145</v>
      </c>
      <c r="V39" s="1">
        <v>17833.107191316147</v>
      </c>
      <c r="W39" s="195"/>
      <c r="X39" s="89">
        <v>0</v>
      </c>
      <c r="Y39" s="89">
        <f t="shared" si="13"/>
        <v>0</v>
      </c>
      <c r="Z39" s="1"/>
      <c r="AA39" s="1"/>
    </row>
    <row r="40" spans="2:27">
      <c r="B40" s="204">
        <v>1525</v>
      </c>
      <c r="C40" t="s">
        <v>68</v>
      </c>
      <c r="D40" s="1">
        <v>99539</v>
      </c>
      <c r="E40" s="86">
        <f t="shared" si="5"/>
        <v>22972.305561966306</v>
      </c>
      <c r="F40" s="87">
        <f t="shared" si="0"/>
        <v>0.9241328754530469</v>
      </c>
      <c r="G40" s="189">
        <f t="shared" si="6"/>
        <v>1207.3860250734119</v>
      </c>
      <c r="H40" s="189">
        <f t="shared" si="7"/>
        <v>5231.6036466430942</v>
      </c>
      <c r="I40" s="189">
        <f t="shared" si="1"/>
        <v>0</v>
      </c>
      <c r="J40" s="88">
        <f t="shared" si="2"/>
        <v>0</v>
      </c>
      <c r="K40" s="189">
        <f t="shared" si="8"/>
        <v>-236.40568215157552</v>
      </c>
      <c r="L40" s="88">
        <f t="shared" si="3"/>
        <v>-1024.3458207627768</v>
      </c>
      <c r="M40" s="89">
        <f t="shared" si="9"/>
        <v>4207.2578258803169</v>
      </c>
      <c r="N40" s="89">
        <f t="shared" si="10"/>
        <v>103746.25782588031</v>
      </c>
      <c r="O40" s="89">
        <f t="shared" si="11"/>
        <v>23943.28590488814</v>
      </c>
      <c r="P40" s="90">
        <f t="shared" si="4"/>
        <v>0.96319359810851823</v>
      </c>
      <c r="Q40" s="1">
        <v>-709.79145729265656</v>
      </c>
      <c r="R40" s="93">
        <f t="shared" si="12"/>
        <v>0.19543391059976462</v>
      </c>
      <c r="S40" s="93">
        <f t="shared" si="12"/>
        <v>0.20840076815762043</v>
      </c>
      <c r="T40" s="92">
        <v>4333</v>
      </c>
      <c r="U40" s="1">
        <v>83266</v>
      </c>
      <c r="V40" s="1">
        <v>19010.502283105023</v>
      </c>
      <c r="W40" s="195"/>
      <c r="X40" s="89">
        <v>0</v>
      </c>
      <c r="Y40" s="89">
        <f t="shared" si="13"/>
        <v>0</v>
      </c>
      <c r="Z40" s="1"/>
      <c r="AA40" s="1"/>
    </row>
    <row r="41" spans="2:27">
      <c r="B41" s="204">
        <v>1528</v>
      </c>
      <c r="C41" t="s">
        <v>69</v>
      </c>
      <c r="D41" s="1">
        <v>157776</v>
      </c>
      <c r="E41" s="86">
        <f t="shared" si="5"/>
        <v>20689.221085759244</v>
      </c>
      <c r="F41" s="87">
        <f t="shared" si="0"/>
        <v>0.83228865824079545</v>
      </c>
      <c r="G41" s="189">
        <f t="shared" si="6"/>
        <v>2668.560089845932</v>
      </c>
      <c r="H41" s="189">
        <f t="shared" si="7"/>
        <v>20350.439245165075</v>
      </c>
      <c r="I41" s="189">
        <f t="shared" si="1"/>
        <v>589.30918121947138</v>
      </c>
      <c r="J41" s="88">
        <f t="shared" si="2"/>
        <v>4494.0718159796888</v>
      </c>
      <c r="K41" s="189">
        <f t="shared" si="8"/>
        <v>352.90349906789584</v>
      </c>
      <c r="L41" s="88">
        <f t="shared" si="3"/>
        <v>2691.2420838917737</v>
      </c>
      <c r="M41" s="89">
        <f t="shared" si="9"/>
        <v>23041.68132905685</v>
      </c>
      <c r="N41" s="89">
        <f t="shared" si="10"/>
        <v>180817.68132905685</v>
      </c>
      <c r="O41" s="89">
        <f t="shared" si="11"/>
        <v>23710.684674673073</v>
      </c>
      <c r="P41" s="90">
        <f t="shared" si="4"/>
        <v>0.95383648577459346</v>
      </c>
      <c r="Q41" s="1">
        <v>5452.3234679494999</v>
      </c>
      <c r="R41" s="93">
        <f t="shared" si="12"/>
        <v>0.20052045684545322</v>
      </c>
      <c r="S41" s="93">
        <f t="shared" si="12"/>
        <v>0.200520456845453</v>
      </c>
      <c r="T41" s="92">
        <v>7626</v>
      </c>
      <c r="U41" s="1">
        <v>131423</v>
      </c>
      <c r="V41" s="1">
        <v>17233.543141883034</v>
      </c>
      <c r="W41" s="195"/>
      <c r="X41" s="89">
        <v>0</v>
      </c>
      <c r="Y41" s="89">
        <f t="shared" si="13"/>
        <v>0</v>
      </c>
      <c r="Z41" s="1"/>
      <c r="AA41" s="1"/>
    </row>
    <row r="42" spans="2:27">
      <c r="B42" s="204">
        <v>1531</v>
      </c>
      <c r="C42" t="s">
        <v>70</v>
      </c>
      <c r="D42" s="1">
        <v>202289</v>
      </c>
      <c r="E42" s="86">
        <f t="shared" si="5"/>
        <v>20645.948152684221</v>
      </c>
      <c r="F42" s="87">
        <f t="shared" si="0"/>
        <v>0.83054786909953848</v>
      </c>
      <c r="G42" s="189">
        <f t="shared" si="6"/>
        <v>2696.2547670139465</v>
      </c>
      <c r="H42" s="189">
        <f t="shared" si="7"/>
        <v>26417.904207202646</v>
      </c>
      <c r="I42" s="189">
        <f t="shared" si="1"/>
        <v>604.45470779572929</v>
      </c>
      <c r="J42" s="88">
        <f t="shared" si="2"/>
        <v>5922.4472269825555</v>
      </c>
      <c r="K42" s="189">
        <f t="shared" si="8"/>
        <v>368.04902564415374</v>
      </c>
      <c r="L42" s="88">
        <f t="shared" si="3"/>
        <v>3606.144353261418</v>
      </c>
      <c r="M42" s="89">
        <f t="shared" si="9"/>
        <v>30024.048560464063</v>
      </c>
      <c r="N42" s="89">
        <f t="shared" si="10"/>
        <v>232313.04856046406</v>
      </c>
      <c r="O42" s="89">
        <f t="shared" si="11"/>
        <v>23710.251945342323</v>
      </c>
      <c r="P42" s="90">
        <f t="shared" si="4"/>
        <v>0.95381907788318088</v>
      </c>
      <c r="Q42" s="1">
        <v>7299.499797924087</v>
      </c>
      <c r="R42" s="93">
        <f t="shared" si="12"/>
        <v>0.1915193139114352</v>
      </c>
      <c r="S42" s="93">
        <f t="shared" si="12"/>
        <v>0.1867765854727185</v>
      </c>
      <c r="T42" s="92">
        <v>9798</v>
      </c>
      <c r="U42" s="1">
        <v>169774</v>
      </c>
      <c r="V42" s="1">
        <v>17396.659493800595</v>
      </c>
      <c r="W42" s="195"/>
      <c r="X42" s="89">
        <v>0</v>
      </c>
      <c r="Y42" s="89">
        <f t="shared" si="13"/>
        <v>0</v>
      </c>
      <c r="Z42" s="1"/>
      <c r="AA42" s="1"/>
    </row>
    <row r="43" spans="2:27">
      <c r="B43" s="204">
        <v>1532</v>
      </c>
      <c r="C43" t="s">
        <v>71</v>
      </c>
      <c r="D43" s="1">
        <v>208926</v>
      </c>
      <c r="E43" s="86">
        <f t="shared" si="5"/>
        <v>23666.289080199367</v>
      </c>
      <c r="F43" s="87">
        <f t="shared" si="0"/>
        <v>0.95205053406557871</v>
      </c>
      <c r="G43" s="189">
        <f t="shared" si="6"/>
        <v>763.23657340425302</v>
      </c>
      <c r="H43" s="189">
        <f t="shared" si="7"/>
        <v>6737.8524700127455</v>
      </c>
      <c r="I43" s="189">
        <f t="shared" si="1"/>
        <v>0</v>
      </c>
      <c r="J43" s="88">
        <f t="shared" si="2"/>
        <v>0</v>
      </c>
      <c r="K43" s="189">
        <f t="shared" si="8"/>
        <v>-236.40568215157552</v>
      </c>
      <c r="L43" s="88">
        <f t="shared" si="3"/>
        <v>-2086.9893620341086</v>
      </c>
      <c r="M43" s="89">
        <f t="shared" si="9"/>
        <v>4650.8631079786373</v>
      </c>
      <c r="N43" s="89">
        <f t="shared" si="10"/>
        <v>213576.86310797863</v>
      </c>
      <c r="O43" s="89">
        <f t="shared" si="11"/>
        <v>24193.119971452041</v>
      </c>
      <c r="P43" s="90">
        <f t="shared" si="4"/>
        <v>0.97324395520902962</v>
      </c>
      <c r="Q43" s="1">
        <v>2457.5768232218861</v>
      </c>
      <c r="R43" s="93">
        <f t="shared" si="12"/>
        <v>0.24819127390475734</v>
      </c>
      <c r="S43" s="93">
        <f t="shared" si="12"/>
        <v>0.24041482169986819</v>
      </c>
      <c r="T43" s="92">
        <v>8828</v>
      </c>
      <c r="U43" s="1">
        <v>167383</v>
      </c>
      <c r="V43" s="1">
        <v>19079.334321212813</v>
      </c>
      <c r="W43" s="195"/>
      <c r="X43" s="89">
        <v>0</v>
      </c>
      <c r="Y43" s="89">
        <f t="shared" si="13"/>
        <v>0</v>
      </c>
      <c r="Z43" s="1"/>
      <c r="AA43" s="1"/>
    </row>
    <row r="44" spans="2:27">
      <c r="B44" s="204">
        <v>1535</v>
      </c>
      <c r="C44" t="s">
        <v>72</v>
      </c>
      <c r="D44" s="1">
        <v>166292</v>
      </c>
      <c r="E44" s="86">
        <f t="shared" si="5"/>
        <v>22733.014354066985</v>
      </c>
      <c r="F44" s="87">
        <f t="shared" si="0"/>
        <v>0.91450663783270314</v>
      </c>
      <c r="G44" s="189">
        <f t="shared" si="6"/>
        <v>1360.5323981289775</v>
      </c>
      <c r="H44" s="189">
        <f t="shared" si="7"/>
        <v>9952.294492313471</v>
      </c>
      <c r="I44" s="189">
        <f t="shared" si="1"/>
        <v>0</v>
      </c>
      <c r="J44" s="88">
        <f t="shared" si="2"/>
        <v>0</v>
      </c>
      <c r="K44" s="189">
        <f t="shared" si="8"/>
        <v>-236.40568215157552</v>
      </c>
      <c r="L44" s="88">
        <f t="shared" si="3"/>
        <v>-1729.3075649387749</v>
      </c>
      <c r="M44" s="89">
        <f t="shared" si="9"/>
        <v>8222.9869273746954</v>
      </c>
      <c r="N44" s="89">
        <f t="shared" si="10"/>
        <v>174514.9869273747</v>
      </c>
      <c r="O44" s="89">
        <f t="shared" si="11"/>
        <v>23857.141070044388</v>
      </c>
      <c r="P44" s="90">
        <f t="shared" si="4"/>
        <v>0.95972815256519473</v>
      </c>
      <c r="Q44" s="1">
        <v>187.39038308429917</v>
      </c>
      <c r="R44" s="93">
        <f t="shared" si="12"/>
        <v>0.20761348699737842</v>
      </c>
      <c r="S44" s="93">
        <f t="shared" si="12"/>
        <v>0.19556211522009773</v>
      </c>
      <c r="T44" s="92">
        <v>7315</v>
      </c>
      <c r="U44" s="1">
        <v>137703</v>
      </c>
      <c r="V44" s="1">
        <v>19014.498757249377</v>
      </c>
      <c r="W44" s="195"/>
      <c r="X44" s="89">
        <v>0</v>
      </c>
      <c r="Y44" s="89">
        <f t="shared" si="13"/>
        <v>0</v>
      </c>
      <c r="Z44" s="1"/>
      <c r="AA44" s="1"/>
    </row>
    <row r="45" spans="2:27">
      <c r="B45" s="204">
        <v>1539</v>
      </c>
      <c r="C45" t="s">
        <v>73</v>
      </c>
      <c r="D45" s="1">
        <v>161135</v>
      </c>
      <c r="E45" s="86">
        <f t="shared" si="5"/>
        <v>22395.413481584434</v>
      </c>
      <c r="F45" s="87">
        <f t="shared" si="0"/>
        <v>0.90092558632695896</v>
      </c>
      <c r="G45" s="189">
        <f t="shared" si="6"/>
        <v>1576.5969565178104</v>
      </c>
      <c r="H45" s="189">
        <f t="shared" si="7"/>
        <v>11343.615102145646</v>
      </c>
      <c r="I45" s="189">
        <f t="shared" si="1"/>
        <v>0</v>
      </c>
      <c r="J45" s="88">
        <f t="shared" si="2"/>
        <v>0</v>
      </c>
      <c r="K45" s="189">
        <f t="shared" si="8"/>
        <v>-236.40568215157552</v>
      </c>
      <c r="L45" s="88">
        <f t="shared" si="3"/>
        <v>-1700.9388830805858</v>
      </c>
      <c r="M45" s="89">
        <f t="shared" si="9"/>
        <v>9642.6762190650606</v>
      </c>
      <c r="N45" s="89">
        <f t="shared" si="10"/>
        <v>170777.67621906506</v>
      </c>
      <c r="O45" s="89">
        <f t="shared" si="11"/>
        <v>23735.604755950666</v>
      </c>
      <c r="P45" s="90">
        <f t="shared" si="4"/>
        <v>0.95483897402312656</v>
      </c>
      <c r="Q45" s="1">
        <v>-1648.5767117856249</v>
      </c>
      <c r="R45" s="93">
        <f t="shared" si="12"/>
        <v>0.16929719531221654</v>
      </c>
      <c r="S45" s="93">
        <f t="shared" si="12"/>
        <v>0.16945971055826423</v>
      </c>
      <c r="T45" s="92">
        <v>7195</v>
      </c>
      <c r="U45" s="1">
        <v>137805</v>
      </c>
      <c r="V45" s="1">
        <v>19150.222345747636</v>
      </c>
      <c r="W45" s="195"/>
      <c r="X45" s="89">
        <v>0</v>
      </c>
      <c r="Y45" s="89">
        <f t="shared" si="13"/>
        <v>0</v>
      </c>
      <c r="Z45" s="1"/>
      <c r="AA45" s="1"/>
    </row>
    <row r="46" spans="2:27">
      <c r="B46" s="204">
        <v>1547</v>
      </c>
      <c r="C46" t="s">
        <v>74</v>
      </c>
      <c r="D46" s="1">
        <v>93226</v>
      </c>
      <c r="E46" s="86">
        <f t="shared" si="5"/>
        <v>24662.96296296296</v>
      </c>
      <c r="F46" s="87">
        <f t="shared" si="0"/>
        <v>0.99214485976061073</v>
      </c>
      <c r="G46" s="189">
        <f t="shared" si="6"/>
        <v>125.36528843555367</v>
      </c>
      <c r="H46" s="189">
        <f t="shared" si="7"/>
        <v>473.88079028639282</v>
      </c>
      <c r="I46" s="189">
        <f t="shared" si="1"/>
        <v>0</v>
      </c>
      <c r="J46" s="88">
        <f t="shared" si="2"/>
        <v>0</v>
      </c>
      <c r="K46" s="189">
        <f t="shared" si="8"/>
        <v>-236.40568215157552</v>
      </c>
      <c r="L46" s="88">
        <f t="shared" si="3"/>
        <v>-893.61347853295547</v>
      </c>
      <c r="M46" s="89">
        <f t="shared" si="9"/>
        <v>-419.73268824656265</v>
      </c>
      <c r="N46" s="89">
        <f t="shared" si="10"/>
        <v>92806.267311753443</v>
      </c>
      <c r="O46" s="89">
        <f t="shared" si="11"/>
        <v>24551.922569246944</v>
      </c>
      <c r="P46" s="90">
        <f t="shared" si="4"/>
        <v>0.98767791245924152</v>
      </c>
      <c r="Q46" s="1">
        <v>599.75388216797205</v>
      </c>
      <c r="R46" s="93">
        <f t="shared" si="12"/>
        <v>0.27029936366485441</v>
      </c>
      <c r="S46" s="94">
        <f t="shared" si="12"/>
        <v>0.26324214497782727</v>
      </c>
      <c r="T46" s="92">
        <v>3780</v>
      </c>
      <c r="U46" s="1">
        <v>73389</v>
      </c>
      <c r="V46" s="1">
        <v>19523.543495610535</v>
      </c>
      <c r="W46" s="195"/>
      <c r="X46" s="89">
        <v>0</v>
      </c>
      <c r="Y46" s="89">
        <f t="shared" si="13"/>
        <v>0</v>
      </c>
      <c r="Z46" s="1"/>
      <c r="AA46" s="1"/>
    </row>
    <row r="47" spans="2:27">
      <c r="B47" s="204">
        <v>1554</v>
      </c>
      <c r="C47" t="s">
        <v>75</v>
      </c>
      <c r="D47" s="1">
        <v>141623</v>
      </c>
      <c r="E47" s="86">
        <f t="shared" si="5"/>
        <v>23576.327617779258</v>
      </c>
      <c r="F47" s="87">
        <f t="shared" si="0"/>
        <v>0.94843155273512403</v>
      </c>
      <c r="G47" s="189">
        <f t="shared" si="6"/>
        <v>820.81190935312304</v>
      </c>
      <c r="H47" s="189">
        <f t="shared" si="7"/>
        <v>4930.6171394842104</v>
      </c>
      <c r="I47" s="189">
        <f t="shared" si="1"/>
        <v>0</v>
      </c>
      <c r="J47" s="88">
        <f t="shared" si="2"/>
        <v>0</v>
      </c>
      <c r="K47" s="189">
        <f t="shared" si="8"/>
        <v>-236.40568215157552</v>
      </c>
      <c r="L47" s="88">
        <f t="shared" si="3"/>
        <v>-1420.0889326845142</v>
      </c>
      <c r="M47" s="89">
        <f t="shared" si="9"/>
        <v>3510.5282067996959</v>
      </c>
      <c r="N47" s="89">
        <f t="shared" si="10"/>
        <v>145133.5282067997</v>
      </c>
      <c r="O47" s="89">
        <f t="shared" si="11"/>
        <v>24160.733844980808</v>
      </c>
      <c r="P47" s="90">
        <f t="shared" si="4"/>
        <v>0.97194112193006621</v>
      </c>
      <c r="Q47" s="1">
        <v>1220.6458333817354</v>
      </c>
      <c r="R47" s="93">
        <f t="shared" si="12"/>
        <v>0.17524584042155927</v>
      </c>
      <c r="S47" s="94">
        <f t="shared" si="12"/>
        <v>0.1723111496264331</v>
      </c>
      <c r="T47" s="92">
        <v>6007</v>
      </c>
      <c r="U47" s="1">
        <v>120505</v>
      </c>
      <c r="V47" s="1">
        <v>20110.981308411214</v>
      </c>
      <c r="W47" s="195"/>
      <c r="X47" s="89">
        <v>0</v>
      </c>
      <c r="Y47" s="89">
        <f t="shared" si="13"/>
        <v>0</v>
      </c>
      <c r="Z47" s="1"/>
      <c r="AA47" s="1"/>
    </row>
    <row r="48" spans="2:27">
      <c r="B48" s="204">
        <v>1557</v>
      </c>
      <c r="C48" t="s">
        <v>76</v>
      </c>
      <c r="D48" s="1">
        <v>51675</v>
      </c>
      <c r="E48" s="86">
        <f t="shared" si="5"/>
        <v>18859.48905109489</v>
      </c>
      <c r="F48" s="87">
        <f t="shared" si="0"/>
        <v>0.75868196160593704</v>
      </c>
      <c r="G48" s="189">
        <f t="shared" si="6"/>
        <v>3839.5885920311184</v>
      </c>
      <c r="H48" s="189">
        <f t="shared" si="7"/>
        <v>10520.472742165264</v>
      </c>
      <c r="I48" s="189">
        <f t="shared" si="1"/>
        <v>1229.7153933519951</v>
      </c>
      <c r="J48" s="88">
        <f t="shared" si="2"/>
        <v>3369.4201777844664</v>
      </c>
      <c r="K48" s="189">
        <f t="shared" si="8"/>
        <v>993.30971120041954</v>
      </c>
      <c r="L48" s="88">
        <f t="shared" si="3"/>
        <v>2721.6686086891496</v>
      </c>
      <c r="M48" s="89">
        <f t="shared" si="9"/>
        <v>13242.141350854414</v>
      </c>
      <c r="N48" s="89">
        <f t="shared" si="10"/>
        <v>64917.141350854414</v>
      </c>
      <c r="O48" s="89">
        <f t="shared" si="11"/>
        <v>23692.387354326427</v>
      </c>
      <c r="P48" s="90">
        <f t="shared" si="4"/>
        <v>0.9531004188082447</v>
      </c>
      <c r="Q48" s="1">
        <v>926.24573854991104</v>
      </c>
      <c r="R48" s="93">
        <f t="shared" si="12"/>
        <v>0.12864475264824723</v>
      </c>
      <c r="S48" s="94">
        <f t="shared" si="12"/>
        <v>0.11546350006257433</v>
      </c>
      <c r="T48" s="92">
        <v>2740</v>
      </c>
      <c r="U48" s="1">
        <v>45785</v>
      </c>
      <c r="V48" s="1">
        <v>16907.311669128507</v>
      </c>
      <c r="W48" s="195"/>
      <c r="X48" s="89">
        <v>0</v>
      </c>
      <c r="Y48" s="89">
        <f t="shared" si="13"/>
        <v>0</v>
      </c>
      <c r="Z48" s="1"/>
      <c r="AA48" s="1"/>
    </row>
    <row r="49" spans="2:27">
      <c r="B49" s="204">
        <v>1560</v>
      </c>
      <c r="C49" t="s">
        <v>77</v>
      </c>
      <c r="D49" s="1">
        <v>61013</v>
      </c>
      <c r="E49" s="86">
        <f t="shared" si="5"/>
        <v>19899.86953685584</v>
      </c>
      <c r="F49" s="87">
        <f t="shared" si="0"/>
        <v>0.80053452217187837</v>
      </c>
      <c r="G49" s="189">
        <f t="shared" si="6"/>
        <v>3173.7450811441104</v>
      </c>
      <c r="H49" s="189">
        <f t="shared" si="7"/>
        <v>9730.7024187878433</v>
      </c>
      <c r="I49" s="189">
        <f t="shared" si="1"/>
        <v>865.58222333566255</v>
      </c>
      <c r="J49" s="88">
        <f t="shared" si="2"/>
        <v>2653.8750967471415</v>
      </c>
      <c r="K49" s="189">
        <f t="shared" si="8"/>
        <v>629.176541184087</v>
      </c>
      <c r="L49" s="88">
        <f t="shared" si="3"/>
        <v>1929.0552752704109</v>
      </c>
      <c r="M49" s="89">
        <f t="shared" si="9"/>
        <v>11659.757694058255</v>
      </c>
      <c r="N49" s="89">
        <f t="shared" si="10"/>
        <v>72672.757694058251</v>
      </c>
      <c r="O49" s="89">
        <f t="shared" si="11"/>
        <v>23702.791159184035</v>
      </c>
      <c r="P49" s="90">
        <f t="shared" si="4"/>
        <v>0.95351894441390406</v>
      </c>
      <c r="Q49" s="1">
        <v>1072.1139906547451</v>
      </c>
      <c r="R49" s="93">
        <f t="shared" si="12"/>
        <v>0.19228890235084908</v>
      </c>
      <c r="S49" s="94">
        <f t="shared" si="12"/>
        <v>0.19656652072197092</v>
      </c>
      <c r="T49" s="92">
        <v>3066</v>
      </c>
      <c r="U49" s="1">
        <v>51173</v>
      </c>
      <c r="V49" s="1">
        <v>16630.809229769256</v>
      </c>
      <c r="W49" s="195"/>
      <c r="X49" s="89">
        <v>0</v>
      </c>
      <c r="Y49" s="89">
        <f t="shared" si="13"/>
        <v>0</v>
      </c>
      <c r="Z49" s="1"/>
      <c r="AA49" s="1"/>
    </row>
    <row r="50" spans="2:27">
      <c r="B50" s="204">
        <v>1563</v>
      </c>
      <c r="C50" t="s">
        <v>78</v>
      </c>
      <c r="D50" s="1">
        <v>181743</v>
      </c>
      <c r="E50" s="86">
        <f t="shared" si="5"/>
        <v>25619.255709049903</v>
      </c>
      <c r="F50" s="87">
        <f t="shared" si="0"/>
        <v>1.0306147278734294</v>
      </c>
      <c r="G50" s="189">
        <f t="shared" si="6"/>
        <v>-486.66206906009</v>
      </c>
      <c r="H50" s="189">
        <f t="shared" si="7"/>
        <v>-3452.3807179122787</v>
      </c>
      <c r="I50" s="189">
        <f t="shared" si="1"/>
        <v>0</v>
      </c>
      <c r="J50" s="88">
        <f t="shared" si="2"/>
        <v>0</v>
      </c>
      <c r="K50" s="189">
        <f t="shared" si="8"/>
        <v>-236.40568215157552</v>
      </c>
      <c r="L50" s="88">
        <f t="shared" si="3"/>
        <v>-1677.0619091832768</v>
      </c>
      <c r="M50" s="89">
        <f t="shared" si="9"/>
        <v>-5129.4426270955555</v>
      </c>
      <c r="N50" s="89">
        <f t="shared" si="10"/>
        <v>176613.55737290444</v>
      </c>
      <c r="O50" s="89">
        <f t="shared" si="11"/>
        <v>24896.187957838236</v>
      </c>
      <c r="P50" s="90">
        <f t="shared" si="4"/>
        <v>1.001527064979856</v>
      </c>
      <c r="Q50" s="1">
        <v>-397.79370367738011</v>
      </c>
      <c r="R50" s="93">
        <f t="shared" si="12"/>
        <v>0.15146005055848755</v>
      </c>
      <c r="S50" s="94">
        <f t="shared" si="12"/>
        <v>0.167529199840316</v>
      </c>
      <c r="T50" s="92">
        <v>7094</v>
      </c>
      <c r="U50" s="1">
        <v>157837</v>
      </c>
      <c r="V50" s="1">
        <v>21943.139163075211</v>
      </c>
      <c r="W50" s="195"/>
      <c r="X50" s="89">
        <v>0</v>
      </c>
      <c r="Y50" s="89">
        <f t="shared" si="13"/>
        <v>0</v>
      </c>
      <c r="Z50" s="1"/>
      <c r="AA50" s="1"/>
    </row>
    <row r="51" spans="2:27">
      <c r="B51" s="204">
        <v>1566</v>
      </c>
      <c r="C51" t="s">
        <v>79</v>
      </c>
      <c r="D51" s="1">
        <v>124734</v>
      </c>
      <c r="E51" s="86">
        <f t="shared" si="5"/>
        <v>20851.554663991978</v>
      </c>
      <c r="F51" s="87">
        <f t="shared" si="0"/>
        <v>0.83881903439438332</v>
      </c>
      <c r="G51" s="189">
        <f t="shared" si="6"/>
        <v>2564.6665997769824</v>
      </c>
      <c r="H51" s="189">
        <f t="shared" si="7"/>
        <v>15341.835599865908</v>
      </c>
      <c r="I51" s="189">
        <f t="shared" si="1"/>
        <v>532.49242883801446</v>
      </c>
      <c r="J51" s="88">
        <f t="shared" si="2"/>
        <v>3185.3697093090022</v>
      </c>
      <c r="K51" s="189">
        <f t="shared" si="8"/>
        <v>296.08674668643891</v>
      </c>
      <c r="L51" s="88">
        <f t="shared" si="3"/>
        <v>1771.1909186782777</v>
      </c>
      <c r="M51" s="89">
        <f t="shared" si="9"/>
        <v>17113.026518544186</v>
      </c>
      <c r="N51" s="89">
        <f t="shared" si="10"/>
        <v>141847.02651854418</v>
      </c>
      <c r="O51" s="89">
        <f t="shared" si="11"/>
        <v>23712.308010455396</v>
      </c>
      <c r="P51" s="90">
        <f t="shared" si="4"/>
        <v>0.95390178953612903</v>
      </c>
      <c r="Q51" s="1">
        <v>1668.1860248195317</v>
      </c>
      <c r="R51" s="93">
        <f t="shared" si="12"/>
        <v>0.20026558380323703</v>
      </c>
      <c r="S51" s="94">
        <f t="shared" si="12"/>
        <v>0.19384490532083945</v>
      </c>
      <c r="T51" s="92">
        <v>5982</v>
      </c>
      <c r="U51" s="1">
        <v>103922</v>
      </c>
      <c r="V51" s="1">
        <v>17465.882352941175</v>
      </c>
      <c r="W51" s="195"/>
      <c r="X51" s="89">
        <v>0</v>
      </c>
      <c r="Y51" s="89">
        <f t="shared" si="13"/>
        <v>0</v>
      </c>
      <c r="Z51" s="1"/>
      <c r="AA51" s="1"/>
    </row>
    <row r="52" spans="2:27">
      <c r="B52" s="204">
        <v>1573</v>
      </c>
      <c r="C52" t="s">
        <v>80</v>
      </c>
      <c r="D52" s="1">
        <v>49887</v>
      </c>
      <c r="E52" s="86">
        <f t="shared" si="5"/>
        <v>23300.79402148529</v>
      </c>
      <c r="F52" s="87">
        <f t="shared" si="0"/>
        <v>0.93734735163305283</v>
      </c>
      <c r="G52" s="189">
        <f t="shared" si="6"/>
        <v>997.1534109812626</v>
      </c>
      <c r="H52" s="189">
        <f t="shared" si="7"/>
        <v>2134.9054529108835</v>
      </c>
      <c r="I52" s="189">
        <f t="shared" si="1"/>
        <v>0</v>
      </c>
      <c r="J52" s="88">
        <f t="shared" si="2"/>
        <v>0</v>
      </c>
      <c r="K52" s="189">
        <f t="shared" si="8"/>
        <v>-236.40568215157552</v>
      </c>
      <c r="L52" s="88">
        <f t="shared" si="3"/>
        <v>-506.14456548652322</v>
      </c>
      <c r="M52" s="89">
        <f t="shared" si="9"/>
        <v>1628.7608874243601</v>
      </c>
      <c r="N52" s="89">
        <f t="shared" si="10"/>
        <v>51515.76088742436</v>
      </c>
      <c r="O52" s="89">
        <f t="shared" si="11"/>
        <v>24061.541750314973</v>
      </c>
      <c r="P52" s="90">
        <f t="shared" si="4"/>
        <v>0.96795080953332036</v>
      </c>
      <c r="Q52" s="1">
        <v>600.96764595809668</v>
      </c>
      <c r="R52" s="93">
        <f t="shared" si="12"/>
        <v>0.23150411019773384</v>
      </c>
      <c r="S52" s="94">
        <f t="shared" si="12"/>
        <v>0.2470345216761736</v>
      </c>
      <c r="T52" s="92">
        <v>2141</v>
      </c>
      <c r="U52" s="1">
        <v>40509</v>
      </c>
      <c r="V52" s="1">
        <v>18684.963099630993</v>
      </c>
      <c r="W52" s="195"/>
      <c r="X52" s="89">
        <v>0</v>
      </c>
      <c r="Y52" s="89">
        <f t="shared" si="13"/>
        <v>0</v>
      </c>
      <c r="Z52" s="1"/>
      <c r="AA52" s="1"/>
    </row>
    <row r="53" spans="2:27">
      <c r="B53" s="204">
        <v>1576</v>
      </c>
      <c r="C53" t="s">
        <v>81</v>
      </c>
      <c r="D53" s="1">
        <v>77405</v>
      </c>
      <c r="E53" s="86">
        <f t="shared" si="5"/>
        <v>22962.029071492139</v>
      </c>
      <c r="F53" s="87">
        <f t="shared" si="0"/>
        <v>0.92371947146684974</v>
      </c>
      <c r="G53" s="189">
        <f t="shared" si="6"/>
        <v>1213.9629789768787</v>
      </c>
      <c r="H53" s="189">
        <f t="shared" si="7"/>
        <v>4092.2692021310581</v>
      </c>
      <c r="I53" s="189">
        <f t="shared" si="1"/>
        <v>0</v>
      </c>
      <c r="J53" s="88">
        <f t="shared" si="2"/>
        <v>0</v>
      </c>
      <c r="K53" s="189">
        <f t="shared" si="8"/>
        <v>-236.40568215157552</v>
      </c>
      <c r="L53" s="88">
        <f t="shared" si="3"/>
        <v>-796.92355453296113</v>
      </c>
      <c r="M53" s="89">
        <f t="shared" si="9"/>
        <v>3295.345647598097</v>
      </c>
      <c r="N53" s="89">
        <f t="shared" si="10"/>
        <v>80700.345647598093</v>
      </c>
      <c r="O53" s="89">
        <f t="shared" si="11"/>
        <v>23939.586368317439</v>
      </c>
      <c r="P53" s="90">
        <f t="shared" si="4"/>
        <v>0.9630447726734872</v>
      </c>
      <c r="Q53" s="1">
        <v>385.1389885683102</v>
      </c>
      <c r="R53" s="93">
        <f t="shared" si="12"/>
        <v>0.22812445459882272</v>
      </c>
      <c r="S53" s="94">
        <f t="shared" si="12"/>
        <v>0.23650382643381895</v>
      </c>
      <c r="T53" s="92">
        <v>3371</v>
      </c>
      <c r="U53" s="1">
        <v>63027</v>
      </c>
      <c r="V53" s="1">
        <v>18570.123747790221</v>
      </c>
      <c r="W53" s="195"/>
      <c r="X53" s="89">
        <v>0</v>
      </c>
      <c r="Y53" s="89">
        <f t="shared" si="13"/>
        <v>0</v>
      </c>
      <c r="Z53" s="1"/>
      <c r="AA53" s="1"/>
    </row>
    <row r="54" spans="2:27">
      <c r="B54" s="204">
        <v>1577</v>
      </c>
      <c r="C54" t="s">
        <v>82</v>
      </c>
      <c r="D54" s="1">
        <v>216627</v>
      </c>
      <c r="E54" s="86">
        <f t="shared" si="5"/>
        <v>19677.264056680899</v>
      </c>
      <c r="F54" s="87">
        <f t="shared" si="0"/>
        <v>0.79157952016170718</v>
      </c>
      <c r="G54" s="189">
        <f t="shared" si="6"/>
        <v>3316.2125884560728</v>
      </c>
      <c r="H54" s="189">
        <f t="shared" si="7"/>
        <v>36508.184386312903</v>
      </c>
      <c r="I54" s="189">
        <f t="shared" si="1"/>
        <v>943.49414139689213</v>
      </c>
      <c r="J54" s="88">
        <f t="shared" si="2"/>
        <v>10386.927002638386</v>
      </c>
      <c r="K54" s="189">
        <f t="shared" si="8"/>
        <v>707.08845924531659</v>
      </c>
      <c r="L54" s="88">
        <f t="shared" si="3"/>
        <v>7784.3368478316906</v>
      </c>
      <c r="M54" s="89">
        <f t="shared" si="9"/>
        <v>44292.521234144595</v>
      </c>
      <c r="N54" s="89">
        <f t="shared" si="10"/>
        <v>260919.5212341446</v>
      </c>
      <c r="O54" s="89">
        <f t="shared" si="11"/>
        <v>23700.565104382287</v>
      </c>
      <c r="P54" s="90">
        <f t="shared" si="4"/>
        <v>0.95342939439380237</v>
      </c>
      <c r="Q54" s="1">
        <v>4722.4895933196603</v>
      </c>
      <c r="R54" s="93">
        <f t="shared" si="12"/>
        <v>0.16766835021372242</v>
      </c>
      <c r="S54" s="94">
        <f t="shared" si="12"/>
        <v>0.18060826653001602</v>
      </c>
      <c r="T54" s="92">
        <v>11009</v>
      </c>
      <c r="U54" s="1">
        <v>185521</v>
      </c>
      <c r="V54" s="1">
        <v>16667.055969814031</v>
      </c>
      <c r="W54" s="195"/>
      <c r="X54" s="89">
        <v>0</v>
      </c>
      <c r="Y54" s="89">
        <f t="shared" si="13"/>
        <v>0</v>
      </c>
      <c r="Z54" s="1"/>
      <c r="AA54" s="1"/>
    </row>
    <row r="55" spans="2:27">
      <c r="B55" s="204">
        <v>1578</v>
      </c>
      <c r="C55" t="s">
        <v>83</v>
      </c>
      <c r="D55" s="1">
        <v>58307</v>
      </c>
      <c r="E55" s="86">
        <f t="shared" si="5"/>
        <v>22892.422457793484</v>
      </c>
      <c r="F55" s="87">
        <f t="shared" si="0"/>
        <v>0.92091932761997397</v>
      </c>
      <c r="G55" s="189">
        <f t="shared" si="6"/>
        <v>1258.5112117440183</v>
      </c>
      <c r="H55" s="189">
        <f t="shared" si="7"/>
        <v>3205.4280563120142</v>
      </c>
      <c r="I55" s="189">
        <f t="shared" si="1"/>
        <v>0</v>
      </c>
      <c r="J55" s="88">
        <f t="shared" si="2"/>
        <v>0</v>
      </c>
      <c r="K55" s="189">
        <f t="shared" si="8"/>
        <v>-236.40568215157552</v>
      </c>
      <c r="L55" s="88">
        <f t="shared" si="3"/>
        <v>-602.12527244006287</v>
      </c>
      <c r="M55" s="89">
        <f t="shared" si="9"/>
        <v>2603.3027838719513</v>
      </c>
      <c r="N55" s="89">
        <f t="shared" si="10"/>
        <v>60910.30278387195</v>
      </c>
      <c r="O55" s="89">
        <f t="shared" si="11"/>
        <v>23914.527987385925</v>
      </c>
      <c r="P55" s="90">
        <f t="shared" si="4"/>
        <v>0.96203672088861203</v>
      </c>
      <c r="Q55" s="1">
        <v>769.65587774650203</v>
      </c>
      <c r="R55" s="93">
        <f t="shared" si="12"/>
        <v>0.15363460092596257</v>
      </c>
      <c r="S55" s="93">
        <f t="shared" si="12"/>
        <v>0.1350641185396397</v>
      </c>
      <c r="T55" s="92">
        <v>2547</v>
      </c>
      <c r="U55" s="1">
        <v>50542</v>
      </c>
      <c r="V55" s="1">
        <v>20168.395849960096</v>
      </c>
      <c r="W55" s="195"/>
      <c r="X55" s="89">
        <v>0</v>
      </c>
      <c r="Y55" s="89">
        <f t="shared" si="13"/>
        <v>0</v>
      </c>
      <c r="Z55" s="1"/>
      <c r="AA55" s="1"/>
    </row>
    <row r="56" spans="2:27">
      <c r="B56" s="204">
        <v>1579</v>
      </c>
      <c r="C56" t="s">
        <v>84</v>
      </c>
      <c r="D56" s="1">
        <v>292991</v>
      </c>
      <c r="E56" s="86">
        <f t="shared" si="5"/>
        <v>21642.11848131186</v>
      </c>
      <c r="F56" s="87">
        <f t="shared" si="0"/>
        <v>0.87062193775374586</v>
      </c>
      <c r="G56" s="189">
        <f t="shared" si="6"/>
        <v>2058.7057566922576</v>
      </c>
      <c r="H56" s="189">
        <f t="shared" si="7"/>
        <v>27870.758534099783</v>
      </c>
      <c r="I56" s="189">
        <f t="shared" si="1"/>
        <v>255.79509277605572</v>
      </c>
      <c r="J56" s="88">
        <f t="shared" si="2"/>
        <v>3462.9539660022424</v>
      </c>
      <c r="K56" s="189">
        <f t="shared" si="8"/>
        <v>19.389410624480206</v>
      </c>
      <c r="L56" s="88">
        <f t="shared" si="3"/>
        <v>262.49384103421301</v>
      </c>
      <c r="M56" s="89">
        <f t="shared" si="9"/>
        <v>28133.252375133998</v>
      </c>
      <c r="N56" s="89">
        <f t="shared" si="10"/>
        <v>321124.25237513398</v>
      </c>
      <c r="O56" s="89">
        <f t="shared" si="11"/>
        <v>23720.2136486286</v>
      </c>
      <c r="P56" s="90">
        <f t="shared" si="4"/>
        <v>0.95421981856972293</v>
      </c>
      <c r="Q56" s="1">
        <v>1772.2685797404229</v>
      </c>
      <c r="R56" s="93">
        <f t="shared" si="12"/>
        <v>0.23937614740992039</v>
      </c>
      <c r="S56" s="93">
        <f t="shared" si="12"/>
        <v>0.23223540730813452</v>
      </c>
      <c r="T56" s="92">
        <v>13538</v>
      </c>
      <c r="U56" s="1">
        <v>236402</v>
      </c>
      <c r="V56" s="1">
        <v>17563.29866270431</v>
      </c>
      <c r="W56" s="195"/>
      <c r="X56" s="89">
        <v>0</v>
      </c>
      <c r="Y56" s="89">
        <f t="shared" si="13"/>
        <v>0</v>
      </c>
      <c r="Z56" s="1"/>
      <c r="AA56" s="1"/>
    </row>
    <row r="57" spans="2:27">
      <c r="B57" s="204">
        <v>1580</v>
      </c>
      <c r="C57" s="225" t="s">
        <v>85</v>
      </c>
      <c r="D57" s="1">
        <v>207078.64199999999</v>
      </c>
      <c r="E57" s="86">
        <f t="shared" si="5"/>
        <v>21889.919873150106</v>
      </c>
      <c r="F57" s="87">
        <f t="shared" si="0"/>
        <v>0.88059052415283534</v>
      </c>
      <c r="G57" s="189">
        <f t="shared" si="6"/>
        <v>1900.1128659157805</v>
      </c>
      <c r="H57" s="189">
        <f t="shared" si="7"/>
        <v>17975.067711563283</v>
      </c>
      <c r="I57" s="189">
        <f t="shared" si="1"/>
        <v>169.06460563266972</v>
      </c>
      <c r="J57" s="88">
        <f t="shared" si="2"/>
        <v>1599.3511692850554</v>
      </c>
      <c r="K57" s="189">
        <f t="shared" si="8"/>
        <v>-67.341076518905794</v>
      </c>
      <c r="L57" s="88">
        <f t="shared" si="3"/>
        <v>-637.04658386884887</v>
      </c>
      <c r="M57" s="89">
        <f t="shared" si="9"/>
        <v>17338.021127694432</v>
      </c>
      <c r="N57" s="89">
        <f t="shared" si="10"/>
        <v>224416.66312769442</v>
      </c>
      <c r="O57" s="89">
        <f t="shared" si="11"/>
        <v>23722.691662546978</v>
      </c>
      <c r="P57" s="90">
        <f t="shared" si="4"/>
        <v>0.95431950443371372</v>
      </c>
      <c r="Q57" s="1">
        <v>5722.5854163400691</v>
      </c>
      <c r="R57" s="93">
        <f t="shared" si="12"/>
        <v>0.18614576571024655</v>
      </c>
      <c r="S57" s="93">
        <f t="shared" si="12"/>
        <v>0.1797511109479609</v>
      </c>
      <c r="T57" s="92">
        <v>9460</v>
      </c>
      <c r="U57" s="1">
        <v>174581.10797706584</v>
      </c>
      <c r="V57" s="1">
        <v>18554.693163680076</v>
      </c>
      <c r="W57" s="195"/>
      <c r="X57" s="89">
        <v>0</v>
      </c>
      <c r="Y57" s="89">
        <f t="shared" si="13"/>
        <v>0</v>
      </c>
      <c r="Z57" s="1"/>
      <c r="AA57" s="1"/>
    </row>
    <row r="58" spans="2:27">
      <c r="B58" s="204">
        <v>1804</v>
      </c>
      <c r="C58" t="s">
        <v>86</v>
      </c>
      <c r="D58" s="1">
        <v>1304694</v>
      </c>
      <c r="E58" s="86">
        <f t="shared" si="5"/>
        <v>24324.061299824752</v>
      </c>
      <c r="F58" s="87">
        <f t="shared" si="0"/>
        <v>0.97851147988034914</v>
      </c>
      <c r="G58" s="189">
        <f t="shared" si="6"/>
        <v>342.26235284400639</v>
      </c>
      <c r="H58" s="189">
        <f t="shared" si="7"/>
        <v>18358.268081846814</v>
      </c>
      <c r="I58" s="189">
        <f t="shared" si="1"/>
        <v>0</v>
      </c>
      <c r="J58" s="88">
        <f t="shared" si="2"/>
        <v>0</v>
      </c>
      <c r="K58" s="189">
        <f t="shared" si="8"/>
        <v>-236.40568215157552</v>
      </c>
      <c r="L58" s="88">
        <f t="shared" si="3"/>
        <v>-12680.327979246209</v>
      </c>
      <c r="M58" s="89">
        <f t="shared" si="9"/>
        <v>5677.9401026006053</v>
      </c>
      <c r="N58" s="89">
        <f t="shared" si="10"/>
        <v>1310371.9401026005</v>
      </c>
      <c r="O58" s="89">
        <f t="shared" si="11"/>
        <v>24429.917970517181</v>
      </c>
      <c r="P58" s="90">
        <f t="shared" si="4"/>
        <v>0.98276989570234707</v>
      </c>
      <c r="Q58" s="1">
        <v>12253.615410509283</v>
      </c>
      <c r="R58" s="93">
        <f t="shared" si="12"/>
        <v>0.18213069005508842</v>
      </c>
      <c r="S58" s="93">
        <f t="shared" si="12"/>
        <v>0.18404808760970998</v>
      </c>
      <c r="T58" s="92">
        <v>53638</v>
      </c>
      <c r="U58" s="1">
        <v>1103680</v>
      </c>
      <c r="V58" s="1">
        <v>20543.136342484879</v>
      </c>
      <c r="W58" s="195"/>
      <c r="X58" s="89">
        <v>0</v>
      </c>
      <c r="Y58" s="89">
        <f t="shared" si="13"/>
        <v>0</v>
      </c>
      <c r="Z58" s="1"/>
      <c r="AA58" s="1"/>
    </row>
    <row r="59" spans="2:27">
      <c r="B59" s="204">
        <v>1806</v>
      </c>
      <c r="C59" t="s">
        <v>87</v>
      </c>
      <c r="D59" s="1">
        <v>503650</v>
      </c>
      <c r="E59" s="86">
        <f t="shared" si="5"/>
        <v>23266.503441585439</v>
      </c>
      <c r="F59" s="87">
        <f t="shared" si="0"/>
        <v>0.93596790575556688</v>
      </c>
      <c r="G59" s="189">
        <f t="shared" si="6"/>
        <v>1019.0993821171671</v>
      </c>
      <c r="H59" s="189">
        <f t="shared" si="7"/>
        <v>22060.444324690317</v>
      </c>
      <c r="I59" s="189">
        <f t="shared" si="1"/>
        <v>0</v>
      </c>
      <c r="J59" s="88">
        <f t="shared" si="2"/>
        <v>0</v>
      </c>
      <c r="K59" s="189">
        <f t="shared" si="8"/>
        <v>-236.40568215157552</v>
      </c>
      <c r="L59" s="88">
        <f t="shared" si="3"/>
        <v>-5117.4738015351559</v>
      </c>
      <c r="M59" s="89">
        <f t="shared" si="9"/>
        <v>16942.970523155163</v>
      </c>
      <c r="N59" s="89">
        <f t="shared" si="10"/>
        <v>520592.97052315518</v>
      </c>
      <c r="O59" s="89">
        <f t="shared" si="11"/>
        <v>24049.197141551031</v>
      </c>
      <c r="P59" s="90">
        <f t="shared" si="4"/>
        <v>0.96745420901742551</v>
      </c>
      <c r="Q59" s="1">
        <v>5319.8027426692897</v>
      </c>
      <c r="R59" s="93">
        <f t="shared" si="12"/>
        <v>0.21318472733754548</v>
      </c>
      <c r="S59" s="93">
        <f t="shared" si="12"/>
        <v>0.21004626266664855</v>
      </c>
      <c r="T59" s="92">
        <v>21647</v>
      </c>
      <c r="U59" s="1">
        <v>415147</v>
      </c>
      <c r="V59" s="1">
        <v>19227.780093557503</v>
      </c>
      <c r="W59" s="195"/>
      <c r="X59" s="89">
        <v>0</v>
      </c>
      <c r="Y59" s="89">
        <f t="shared" si="13"/>
        <v>0</v>
      </c>
      <c r="Z59" s="1"/>
      <c r="AA59" s="1"/>
    </row>
    <row r="60" spans="2:27">
      <c r="B60" s="204">
        <v>1811</v>
      </c>
      <c r="C60" t="s">
        <v>88</v>
      </c>
      <c r="D60" s="1">
        <v>30406</v>
      </c>
      <c r="E60" s="86">
        <f t="shared" si="5"/>
        <v>22340.925789860397</v>
      </c>
      <c r="F60" s="87">
        <f t="shared" si="0"/>
        <v>0.89873364842617198</v>
      </c>
      <c r="G60" s="189">
        <f t="shared" si="6"/>
        <v>1611.4690792211936</v>
      </c>
      <c r="H60" s="189">
        <f t="shared" si="7"/>
        <v>2193.2094168200447</v>
      </c>
      <c r="I60" s="189">
        <f t="shared" si="1"/>
        <v>11.212534784067611</v>
      </c>
      <c r="J60" s="88">
        <f t="shared" si="2"/>
        <v>15.260259841116017</v>
      </c>
      <c r="K60" s="189">
        <f t="shared" si="8"/>
        <v>-225.19314736750792</v>
      </c>
      <c r="L60" s="88">
        <f t="shared" si="3"/>
        <v>-306.48787356717827</v>
      </c>
      <c r="M60" s="89">
        <f t="shared" si="9"/>
        <v>1886.7215432528665</v>
      </c>
      <c r="N60" s="89">
        <f t="shared" si="10"/>
        <v>32292.721543252868</v>
      </c>
      <c r="O60" s="89">
        <f t="shared" si="11"/>
        <v>23727.201721714086</v>
      </c>
      <c r="P60" s="90">
        <f t="shared" si="4"/>
        <v>0.95450093567644723</v>
      </c>
      <c r="Q60" s="1">
        <v>199.79175188555496</v>
      </c>
      <c r="R60" s="93">
        <f t="shared" si="12"/>
        <v>6.4300465539570861E-2</v>
      </c>
      <c r="S60" s="93">
        <f t="shared" si="12"/>
        <v>7.4466450882711616E-2</v>
      </c>
      <c r="T60" s="92">
        <v>1361</v>
      </c>
      <c r="U60" s="1">
        <v>28569</v>
      </c>
      <c r="V60" s="1">
        <v>20792.576419213972</v>
      </c>
      <c r="W60" s="195"/>
      <c r="X60" s="89">
        <v>0</v>
      </c>
      <c r="Y60" s="89">
        <f t="shared" si="13"/>
        <v>0</v>
      </c>
      <c r="Z60" s="1"/>
      <c r="AA60" s="1"/>
    </row>
    <row r="61" spans="2:27">
      <c r="B61" s="204">
        <v>1812</v>
      </c>
      <c r="C61" t="s">
        <v>89</v>
      </c>
      <c r="D61" s="1">
        <v>39127</v>
      </c>
      <c r="E61" s="86">
        <f t="shared" si="5"/>
        <v>19504.985044865403</v>
      </c>
      <c r="F61" s="87">
        <f t="shared" si="0"/>
        <v>0.78464905782131178</v>
      </c>
      <c r="G61" s="189">
        <f t="shared" si="6"/>
        <v>3426.4711560179899</v>
      </c>
      <c r="H61" s="189">
        <f t="shared" si="7"/>
        <v>6873.5011389720876</v>
      </c>
      <c r="I61" s="189">
        <f t="shared" si="1"/>
        <v>1003.7917955323154</v>
      </c>
      <c r="J61" s="88">
        <f t="shared" si="2"/>
        <v>2013.6063418378249</v>
      </c>
      <c r="K61" s="189">
        <f t="shared" si="8"/>
        <v>767.38611338073986</v>
      </c>
      <c r="L61" s="88">
        <f t="shared" si="3"/>
        <v>1539.3765434417642</v>
      </c>
      <c r="M61" s="89">
        <f t="shared" si="9"/>
        <v>8412.8776824138513</v>
      </c>
      <c r="N61" s="89">
        <f t="shared" si="10"/>
        <v>47539.877682413848</v>
      </c>
      <c r="O61" s="89">
        <f t="shared" si="11"/>
        <v>23698.84231426413</v>
      </c>
      <c r="P61" s="90">
        <f t="shared" si="4"/>
        <v>0.95336008977039832</v>
      </c>
      <c r="Q61" s="1">
        <v>150.1501647923742</v>
      </c>
      <c r="R61" s="93">
        <f t="shared" si="12"/>
        <v>0.22921051804844333</v>
      </c>
      <c r="S61" s="93">
        <f t="shared" si="12"/>
        <v>0.21266581017839953</v>
      </c>
      <c r="T61" s="92">
        <v>2006</v>
      </c>
      <c r="U61" s="1">
        <v>31831</v>
      </c>
      <c r="V61" s="1">
        <v>16084.386053562404</v>
      </c>
      <c r="W61" s="195"/>
      <c r="X61" s="89">
        <v>0</v>
      </c>
      <c r="Y61" s="89">
        <f t="shared" si="13"/>
        <v>0</v>
      </c>
      <c r="Z61" s="1"/>
      <c r="AA61" s="1"/>
    </row>
    <row r="62" spans="2:27">
      <c r="B62" s="204">
        <v>1813</v>
      </c>
      <c r="C62" t="s">
        <v>90</v>
      </c>
      <c r="D62" s="1">
        <v>164093</v>
      </c>
      <c r="E62" s="86">
        <f t="shared" si="5"/>
        <v>20927.560260170896</v>
      </c>
      <c r="F62" s="87">
        <f t="shared" si="0"/>
        <v>0.84187659733502418</v>
      </c>
      <c r="G62" s="189">
        <f t="shared" si="6"/>
        <v>2516.0230182224745</v>
      </c>
      <c r="H62" s="189">
        <f t="shared" si="7"/>
        <v>19728.136485882424</v>
      </c>
      <c r="I62" s="189">
        <f t="shared" si="1"/>
        <v>505.89047017539303</v>
      </c>
      <c r="J62" s="88">
        <f t="shared" si="2"/>
        <v>3966.6871766452564</v>
      </c>
      <c r="K62" s="189">
        <f t="shared" si="8"/>
        <v>269.48478802381749</v>
      </c>
      <c r="L62" s="88">
        <f t="shared" si="3"/>
        <v>2113.030222894753</v>
      </c>
      <c r="M62" s="89">
        <f t="shared" si="9"/>
        <v>21841.166708777178</v>
      </c>
      <c r="N62" s="89">
        <f t="shared" si="10"/>
        <v>185934.16670877719</v>
      </c>
      <c r="O62" s="89">
        <f t="shared" si="11"/>
        <v>23713.068066417189</v>
      </c>
      <c r="P62" s="90">
        <f t="shared" si="4"/>
        <v>0.9539323651655357</v>
      </c>
      <c r="Q62" s="1">
        <v>-1629.1937277482175</v>
      </c>
      <c r="R62" s="93">
        <f t="shared" si="12"/>
        <v>0.17130640855425644</v>
      </c>
      <c r="S62" s="93">
        <f t="shared" si="12"/>
        <v>0.17085826173297561</v>
      </c>
      <c r="T62" s="92">
        <v>7841</v>
      </c>
      <c r="U62" s="1">
        <v>140094</v>
      </c>
      <c r="V62" s="1">
        <v>17873.692268435825</v>
      </c>
      <c r="W62" s="195"/>
      <c r="X62" s="89">
        <v>0</v>
      </c>
      <c r="Y62" s="89">
        <f t="shared" si="13"/>
        <v>0</v>
      </c>
      <c r="Z62" s="1"/>
      <c r="AA62" s="1"/>
    </row>
    <row r="63" spans="2:27">
      <c r="B63" s="204">
        <v>1815</v>
      </c>
      <c r="C63" t="s">
        <v>91</v>
      </c>
      <c r="D63" s="1">
        <v>23454</v>
      </c>
      <c r="E63" s="86">
        <f t="shared" si="5"/>
        <v>19512.479201331113</v>
      </c>
      <c r="F63" s="87">
        <f t="shared" si="0"/>
        <v>0.78495053371562595</v>
      </c>
      <c r="G63" s="189">
        <f t="shared" si="6"/>
        <v>3421.6748958799362</v>
      </c>
      <c r="H63" s="189">
        <f t="shared" si="7"/>
        <v>4112.8532248476831</v>
      </c>
      <c r="I63" s="189">
        <f t="shared" si="1"/>
        <v>1001.1688407693172</v>
      </c>
      <c r="J63" s="88">
        <f t="shared" si="2"/>
        <v>1203.404946604719</v>
      </c>
      <c r="K63" s="189">
        <f t="shared" si="8"/>
        <v>764.76315861774162</v>
      </c>
      <c r="L63" s="88">
        <f t="shared" si="3"/>
        <v>919.24531665852533</v>
      </c>
      <c r="M63" s="89">
        <f t="shared" si="9"/>
        <v>5032.0985415062087</v>
      </c>
      <c r="N63" s="89">
        <f t="shared" si="10"/>
        <v>28486.09854150621</v>
      </c>
      <c r="O63" s="89">
        <f t="shared" si="11"/>
        <v>23698.917255828794</v>
      </c>
      <c r="P63" s="90">
        <f t="shared" si="4"/>
        <v>0.95336310452934181</v>
      </c>
      <c r="Q63" s="1">
        <v>-161.89632199379867</v>
      </c>
      <c r="R63" s="93">
        <f t="shared" si="12"/>
        <v>0.23364191037239637</v>
      </c>
      <c r="S63" s="93">
        <f t="shared" si="12"/>
        <v>0.23877353229574241</v>
      </c>
      <c r="T63" s="92">
        <v>1202</v>
      </c>
      <c r="U63" s="1">
        <v>19012</v>
      </c>
      <c r="V63" s="1">
        <v>15751.449875724937</v>
      </c>
      <c r="W63" s="195"/>
      <c r="X63" s="89">
        <v>0</v>
      </c>
      <c r="Y63" s="89">
        <f t="shared" si="13"/>
        <v>0</v>
      </c>
      <c r="Z63" s="1"/>
      <c r="AA63" s="1"/>
    </row>
    <row r="64" spans="2:27">
      <c r="B64" s="204">
        <v>1816</v>
      </c>
      <c r="C64" t="s">
        <v>92</v>
      </c>
      <c r="D64" s="1">
        <v>11210</v>
      </c>
      <c r="E64" s="86">
        <f t="shared" si="5"/>
        <v>23501.048218029351</v>
      </c>
      <c r="F64" s="87">
        <f t="shared" si="0"/>
        <v>0.94540320331823136</v>
      </c>
      <c r="G64" s="189">
        <f t="shared" si="6"/>
        <v>868.99072519306333</v>
      </c>
      <c r="H64" s="189">
        <f t="shared" si="7"/>
        <v>414.50857591709121</v>
      </c>
      <c r="I64" s="189">
        <f t="shared" si="1"/>
        <v>0</v>
      </c>
      <c r="J64" s="88">
        <f t="shared" si="2"/>
        <v>0</v>
      </c>
      <c r="K64" s="189">
        <f t="shared" si="8"/>
        <v>-236.40568215157552</v>
      </c>
      <c r="L64" s="88">
        <f t="shared" si="3"/>
        <v>-112.76551038630153</v>
      </c>
      <c r="M64" s="89">
        <f t="shared" si="9"/>
        <v>301.74306553078969</v>
      </c>
      <c r="N64" s="89">
        <f t="shared" si="10"/>
        <v>11511.743065530789</v>
      </c>
      <c r="O64" s="89">
        <f t="shared" si="11"/>
        <v>24133.633261070838</v>
      </c>
      <c r="P64" s="90">
        <f t="shared" si="4"/>
        <v>0.97085091613998475</v>
      </c>
      <c r="Q64" s="1">
        <v>-810.55171807112583</v>
      </c>
      <c r="R64" s="93">
        <f t="shared" si="12"/>
        <v>0.5345653661875428</v>
      </c>
      <c r="S64" s="93">
        <f t="shared" si="12"/>
        <v>0.51204553901078642</v>
      </c>
      <c r="T64" s="92">
        <v>477</v>
      </c>
      <c r="U64" s="1">
        <v>7305</v>
      </c>
      <c r="V64" s="1">
        <v>15542.553191489362</v>
      </c>
      <c r="W64" s="195"/>
      <c r="X64" s="89">
        <v>0</v>
      </c>
      <c r="Y64" s="89">
        <f t="shared" si="13"/>
        <v>0</v>
      </c>
      <c r="Z64" s="1"/>
      <c r="AA64" s="1"/>
    </row>
    <row r="65" spans="2:27">
      <c r="B65" s="204">
        <v>1818</v>
      </c>
      <c r="C65" t="s">
        <v>64</v>
      </c>
      <c r="D65" s="1">
        <v>40032</v>
      </c>
      <c r="E65" s="86">
        <f t="shared" si="5"/>
        <v>21361.792956243331</v>
      </c>
      <c r="F65" s="87">
        <f t="shared" si="0"/>
        <v>0.85934496632196367</v>
      </c>
      <c r="G65" s="189">
        <f t="shared" si="6"/>
        <v>2238.1140927361162</v>
      </c>
      <c r="H65" s="189">
        <f t="shared" si="7"/>
        <v>4194.2258097874819</v>
      </c>
      <c r="I65" s="189">
        <f t="shared" si="1"/>
        <v>353.90902655004083</v>
      </c>
      <c r="J65" s="88">
        <f t="shared" si="2"/>
        <v>663.22551575477655</v>
      </c>
      <c r="K65" s="189">
        <f t="shared" si="8"/>
        <v>117.50334439846532</v>
      </c>
      <c r="L65" s="88">
        <f t="shared" si="3"/>
        <v>220.201267402724</v>
      </c>
      <c r="M65" s="89">
        <f t="shared" si="9"/>
        <v>4414.4270771902056</v>
      </c>
      <c r="N65" s="89">
        <f t="shared" si="10"/>
        <v>44446.427077190208</v>
      </c>
      <c r="O65" s="89">
        <f t="shared" si="11"/>
        <v>23717.410393377915</v>
      </c>
      <c r="P65" s="90">
        <f t="shared" si="4"/>
        <v>0.95410704885540509</v>
      </c>
      <c r="Q65" s="1">
        <v>256.21044308121509</v>
      </c>
      <c r="R65" s="93">
        <f t="shared" si="12"/>
        <v>0.20068384271617529</v>
      </c>
      <c r="S65" s="93">
        <f t="shared" si="12"/>
        <v>0.20965373268310514</v>
      </c>
      <c r="T65" s="92">
        <v>1874</v>
      </c>
      <c r="U65" s="1">
        <v>33341</v>
      </c>
      <c r="V65" s="1">
        <v>17659.427966101695</v>
      </c>
      <c r="W65" s="195"/>
      <c r="X65" s="89">
        <v>0</v>
      </c>
      <c r="Y65" s="89">
        <f t="shared" si="13"/>
        <v>0</v>
      </c>
      <c r="Z65" s="1"/>
      <c r="AA65" s="1"/>
    </row>
    <row r="66" spans="2:27">
      <c r="B66" s="204">
        <v>1820</v>
      </c>
      <c r="C66" t="s">
        <v>93</v>
      </c>
      <c r="D66" s="1">
        <v>173462</v>
      </c>
      <c r="E66" s="86">
        <f t="shared" si="5"/>
        <v>23162.237948991857</v>
      </c>
      <c r="F66" s="87">
        <f t="shared" si="0"/>
        <v>0.9317735000516586</v>
      </c>
      <c r="G66" s="189">
        <f t="shared" si="6"/>
        <v>1085.8292973770597</v>
      </c>
      <c r="H66" s="189">
        <f t="shared" si="7"/>
        <v>8131.7756080567997</v>
      </c>
      <c r="I66" s="189">
        <f t="shared" si="1"/>
        <v>0</v>
      </c>
      <c r="J66" s="88">
        <f t="shared" si="2"/>
        <v>0</v>
      </c>
      <c r="K66" s="189">
        <f t="shared" si="8"/>
        <v>-236.40568215157552</v>
      </c>
      <c r="L66" s="88">
        <f t="shared" si="3"/>
        <v>-1770.442153633149</v>
      </c>
      <c r="M66" s="89">
        <f t="shared" si="9"/>
        <v>6361.3334544236504</v>
      </c>
      <c r="N66" s="89">
        <f t="shared" si="10"/>
        <v>179823.33345442364</v>
      </c>
      <c r="O66" s="89">
        <f t="shared" si="11"/>
        <v>24011.661564217338</v>
      </c>
      <c r="P66" s="90">
        <f t="shared" si="4"/>
        <v>0.9659442229640185</v>
      </c>
      <c r="Q66" s="1">
        <v>2380.736768136464</v>
      </c>
      <c r="R66" s="93">
        <f t="shared" si="12"/>
        <v>0.29367192452548757</v>
      </c>
      <c r="S66" s="93">
        <f t="shared" si="12"/>
        <v>0.28952609381529798</v>
      </c>
      <c r="T66" s="92">
        <v>7489</v>
      </c>
      <c r="U66" s="1">
        <v>134085</v>
      </c>
      <c r="V66" s="1">
        <v>17961.821835231076</v>
      </c>
      <c r="W66" s="195"/>
      <c r="X66" s="89">
        <v>0</v>
      </c>
      <c r="Y66" s="89">
        <f t="shared" si="13"/>
        <v>0</v>
      </c>
      <c r="Z66" s="1"/>
      <c r="AA66" s="1"/>
    </row>
    <row r="67" spans="2:27">
      <c r="B67" s="204">
        <v>1822</v>
      </c>
      <c r="C67" t="s">
        <v>94</v>
      </c>
      <c r="D67" s="1">
        <v>43364</v>
      </c>
      <c r="E67" s="86">
        <f t="shared" si="5"/>
        <v>18128.76254180602</v>
      </c>
      <c r="F67" s="87">
        <f t="shared" si="0"/>
        <v>0.72928620120316234</v>
      </c>
      <c r="G67" s="189">
        <f t="shared" si="6"/>
        <v>4307.2535579759951</v>
      </c>
      <c r="H67" s="189">
        <f t="shared" si="7"/>
        <v>10302.95051067858</v>
      </c>
      <c r="I67" s="189">
        <f t="shared" si="1"/>
        <v>1485.4696716030996</v>
      </c>
      <c r="J67" s="88">
        <f t="shared" si="2"/>
        <v>3553.2434544746143</v>
      </c>
      <c r="K67" s="189">
        <f t="shared" si="8"/>
        <v>1249.0639894515241</v>
      </c>
      <c r="L67" s="88">
        <f t="shared" si="3"/>
        <v>2987.761062768046</v>
      </c>
      <c r="M67" s="89">
        <f t="shared" si="9"/>
        <v>13290.711573446626</v>
      </c>
      <c r="N67" s="89">
        <f t="shared" si="10"/>
        <v>56654.711573446628</v>
      </c>
      <c r="O67" s="89">
        <f t="shared" si="11"/>
        <v>23685.080089233539</v>
      </c>
      <c r="P67" s="90">
        <f t="shared" si="4"/>
        <v>0.95280646120421697</v>
      </c>
      <c r="Q67" s="1">
        <v>1754.229199493202</v>
      </c>
      <c r="R67" s="93">
        <f t="shared" si="12"/>
        <v>0.25011531365313655</v>
      </c>
      <c r="S67" s="93">
        <f t="shared" si="12"/>
        <v>0.23025562221550308</v>
      </c>
      <c r="T67" s="92">
        <v>2392</v>
      </c>
      <c r="U67" s="1">
        <v>34688</v>
      </c>
      <c r="V67" s="1">
        <v>14735.768903993203</v>
      </c>
      <c r="W67" s="195"/>
      <c r="X67" s="89">
        <v>0</v>
      </c>
      <c r="Y67" s="89">
        <f t="shared" si="13"/>
        <v>0</v>
      </c>
      <c r="Z67" s="1"/>
      <c r="AA67" s="1"/>
    </row>
    <row r="68" spans="2:27">
      <c r="B68" s="204">
        <v>1824</v>
      </c>
      <c r="C68" t="s">
        <v>95</v>
      </c>
      <c r="D68" s="1">
        <v>287224</v>
      </c>
      <c r="E68" s="86">
        <f t="shared" si="5"/>
        <v>21305.837845857135</v>
      </c>
      <c r="F68" s="87">
        <f t="shared" si="0"/>
        <v>0.85709399691369059</v>
      </c>
      <c r="G68" s="189">
        <f t="shared" si="6"/>
        <v>2273.9253633832814</v>
      </c>
      <c r="H68" s="189">
        <f t="shared" si="7"/>
        <v>30654.787823770017</v>
      </c>
      <c r="I68" s="189">
        <f t="shared" si="1"/>
        <v>373.49331518520938</v>
      </c>
      <c r="J68" s="88">
        <f t="shared" si="2"/>
        <v>5035.0633820118073</v>
      </c>
      <c r="K68" s="189">
        <f t="shared" si="8"/>
        <v>137.08763303363386</v>
      </c>
      <c r="L68" s="88">
        <f t="shared" si="3"/>
        <v>1848.078380926418</v>
      </c>
      <c r="M68" s="89">
        <f t="shared" si="9"/>
        <v>32502.866204696435</v>
      </c>
      <c r="N68" s="89">
        <f t="shared" si="10"/>
        <v>319726.86620469642</v>
      </c>
      <c r="O68" s="89">
        <f t="shared" si="11"/>
        <v>23716.850842274045</v>
      </c>
      <c r="P68" s="90">
        <f t="shared" si="4"/>
        <v>0.95408453916132208</v>
      </c>
      <c r="Q68" s="1">
        <v>5674.4098362741825</v>
      </c>
      <c r="R68" s="93">
        <f t="shared" si="12"/>
        <v>0.17840805123513268</v>
      </c>
      <c r="S68" s="93">
        <f t="shared" si="12"/>
        <v>0.17788357617338577</v>
      </c>
      <c r="T68" s="92">
        <v>13481</v>
      </c>
      <c r="U68" s="1">
        <v>243739</v>
      </c>
      <c r="V68" s="1">
        <v>18088.237476808907</v>
      </c>
      <c r="W68" s="195"/>
      <c r="X68" s="89">
        <v>0</v>
      </c>
      <c r="Y68" s="89">
        <f t="shared" si="13"/>
        <v>0</v>
      </c>
      <c r="Z68" s="1"/>
      <c r="AA68" s="1"/>
    </row>
    <row r="69" spans="2:27">
      <c r="B69" s="204">
        <v>1825</v>
      </c>
      <c r="C69" t="s">
        <v>96</v>
      </c>
      <c r="D69" s="1">
        <v>29278</v>
      </c>
      <c r="E69" s="86">
        <f t="shared" si="5"/>
        <v>20691.166077738515</v>
      </c>
      <c r="F69" s="87">
        <f t="shared" si="0"/>
        <v>0.83236690162936999</v>
      </c>
      <c r="G69" s="189">
        <f t="shared" si="6"/>
        <v>2667.3152949791984</v>
      </c>
      <c r="H69" s="189">
        <f t="shared" si="7"/>
        <v>3774.2511423955657</v>
      </c>
      <c r="I69" s="189">
        <f t="shared" si="1"/>
        <v>588.62843402672638</v>
      </c>
      <c r="J69" s="88">
        <f t="shared" si="2"/>
        <v>832.90923414781787</v>
      </c>
      <c r="K69" s="189">
        <f t="shared" si="8"/>
        <v>352.22275187515083</v>
      </c>
      <c r="L69" s="88">
        <f t="shared" si="3"/>
        <v>498.39519390333845</v>
      </c>
      <c r="M69" s="89">
        <f t="shared" si="9"/>
        <v>4272.6463362989043</v>
      </c>
      <c r="N69" s="89">
        <f t="shared" si="10"/>
        <v>33550.646336298902</v>
      </c>
      <c r="O69" s="89">
        <f t="shared" si="11"/>
        <v>23710.704124592863</v>
      </c>
      <c r="P69" s="90">
        <f t="shared" si="4"/>
        <v>0.95383726820847903</v>
      </c>
      <c r="Q69" s="1">
        <v>304.67845622194045</v>
      </c>
      <c r="R69" s="93">
        <f t="shared" si="12"/>
        <v>0.14380591475563542</v>
      </c>
      <c r="S69" s="93">
        <f t="shared" si="12"/>
        <v>0.15593106579544777</v>
      </c>
      <c r="T69" s="92">
        <v>1415</v>
      </c>
      <c r="U69" s="1">
        <v>25597</v>
      </c>
      <c r="V69" s="1">
        <v>17900</v>
      </c>
      <c r="W69" s="195"/>
      <c r="X69" s="89">
        <v>0</v>
      </c>
      <c r="Y69" s="89">
        <f t="shared" si="13"/>
        <v>0</v>
      </c>
      <c r="Z69" s="1"/>
      <c r="AA69" s="1"/>
    </row>
    <row r="70" spans="2:27">
      <c r="B70" s="204">
        <v>1826</v>
      </c>
      <c r="C70" t="s">
        <v>97</v>
      </c>
      <c r="D70" s="1">
        <v>24031</v>
      </c>
      <c r="E70" s="86">
        <f t="shared" si="5"/>
        <v>19148.207171314742</v>
      </c>
      <c r="F70" s="87">
        <f t="shared" si="0"/>
        <v>0.77029655143952858</v>
      </c>
      <c r="G70" s="189">
        <f t="shared" si="6"/>
        <v>3654.8089950904136</v>
      </c>
      <c r="H70" s="189">
        <f t="shared" si="7"/>
        <v>4586.7852888384696</v>
      </c>
      <c r="I70" s="189">
        <f t="shared" si="1"/>
        <v>1128.6640512750471</v>
      </c>
      <c r="J70" s="88">
        <f t="shared" si="2"/>
        <v>1416.473384350184</v>
      </c>
      <c r="K70" s="189">
        <f t="shared" si="8"/>
        <v>892.25836912347154</v>
      </c>
      <c r="L70" s="88">
        <f t="shared" si="3"/>
        <v>1119.7842532499567</v>
      </c>
      <c r="M70" s="89">
        <f t="shared" si="9"/>
        <v>5706.5695420884258</v>
      </c>
      <c r="N70" s="89">
        <f t="shared" si="10"/>
        <v>29737.569542088426</v>
      </c>
      <c r="O70" s="89">
        <f t="shared" si="11"/>
        <v>23695.274535528624</v>
      </c>
      <c r="P70" s="90">
        <f t="shared" si="4"/>
        <v>0.95321656470658056</v>
      </c>
      <c r="Q70" s="1">
        <v>892.56636929931847</v>
      </c>
      <c r="R70" s="93">
        <f t="shared" si="12"/>
        <v>0.15400499423741837</v>
      </c>
      <c r="S70" s="93">
        <f t="shared" si="12"/>
        <v>0.17147598618204879</v>
      </c>
      <c r="T70" s="92">
        <v>1255</v>
      </c>
      <c r="U70" s="1">
        <v>20824</v>
      </c>
      <c r="V70" s="1">
        <v>16345.368916797486</v>
      </c>
      <c r="W70" s="195"/>
      <c r="X70" s="89">
        <v>0</v>
      </c>
      <c r="Y70" s="89">
        <f t="shared" si="13"/>
        <v>0</v>
      </c>
      <c r="Z70" s="1"/>
      <c r="AA70" s="1"/>
    </row>
    <row r="71" spans="2:27">
      <c r="B71" s="204">
        <v>1827</v>
      </c>
      <c r="C71" t="s">
        <v>98</v>
      </c>
      <c r="D71" s="1">
        <v>30427</v>
      </c>
      <c r="E71" s="86">
        <f t="shared" si="5"/>
        <v>21056.747404844293</v>
      </c>
      <c r="F71" s="87">
        <f t="shared" ref="F71:F134" si="14">E71/E$365</f>
        <v>0.84707355447790034</v>
      </c>
      <c r="G71" s="189">
        <f t="shared" si="6"/>
        <v>2433.3432456315008</v>
      </c>
      <c r="H71" s="189">
        <f t="shared" ref="H71:H134" si="15">G71*T71/1000</f>
        <v>3516.1809899375189</v>
      </c>
      <c r="I71" s="189">
        <f t="shared" ref="I71:I134" si="16">IF(E71+Y71&lt;(E$365+Y$365)*0.9,((E$365+Y$365)*0.9-E71-Y71)*0.35,0)</f>
        <v>460.67496953970419</v>
      </c>
      <c r="J71" s="88">
        <f t="shared" ref="J71:J134" si="17">I71*T71/1000</f>
        <v>665.67533098487252</v>
      </c>
      <c r="K71" s="189">
        <f t="shared" si="8"/>
        <v>224.26928738812867</v>
      </c>
      <c r="L71" s="88">
        <f t="shared" ref="L71:L134" si="18">K71*T71/1000</f>
        <v>324.06912027584593</v>
      </c>
      <c r="M71" s="89">
        <f t="shared" si="9"/>
        <v>3840.2501102133647</v>
      </c>
      <c r="N71" s="89">
        <f t="shared" si="10"/>
        <v>34267.250110213368</v>
      </c>
      <c r="O71" s="89">
        <f t="shared" si="11"/>
        <v>23714.359937863923</v>
      </c>
      <c r="P71" s="90">
        <f t="shared" ref="P71:P134" si="19">O71/O$365</f>
        <v>0.95398433473696442</v>
      </c>
      <c r="Q71" s="1">
        <v>-1100.1611524800692</v>
      </c>
      <c r="R71" s="93">
        <f t="shared" si="12"/>
        <v>-3.5685988654010715E-2</v>
      </c>
      <c r="S71" s="93">
        <f t="shared" si="12"/>
        <v>-3.4351297980867251E-2</v>
      </c>
      <c r="T71" s="92">
        <v>1445</v>
      </c>
      <c r="U71" s="1">
        <v>31553</v>
      </c>
      <c r="V71" s="1">
        <v>21805.805114029023</v>
      </c>
      <c r="W71" s="195"/>
      <c r="X71" s="89">
        <v>0</v>
      </c>
      <c r="Y71" s="89">
        <f t="shared" si="13"/>
        <v>0</v>
      </c>
      <c r="Z71" s="1"/>
      <c r="AA71" s="1"/>
    </row>
    <row r="72" spans="2:27">
      <c r="B72" s="204">
        <v>1828</v>
      </c>
      <c r="C72" t="s">
        <v>99</v>
      </c>
      <c r="D72" s="1">
        <v>39122</v>
      </c>
      <c r="E72" s="86">
        <f t="shared" ref="E72:E135" si="20">D72/T72*1000</f>
        <v>21782.850779510019</v>
      </c>
      <c r="F72" s="87">
        <f t="shared" si="14"/>
        <v>0.87628333482389031</v>
      </c>
      <c r="G72" s="189">
        <f t="shared" ref="G72:G135" si="21">($E$365+$Y$365-E72-Y72)*0.64</f>
        <v>1968.6370858454356</v>
      </c>
      <c r="H72" s="189">
        <f t="shared" si="15"/>
        <v>3535.6722061784026</v>
      </c>
      <c r="I72" s="189">
        <f t="shared" si="16"/>
        <v>206.53878840669984</v>
      </c>
      <c r="J72" s="88">
        <f t="shared" si="17"/>
        <v>370.94366397843288</v>
      </c>
      <c r="K72" s="189">
        <f t="shared" ref="K72:K135" si="22">I72+J$367</f>
        <v>-29.866893744875682</v>
      </c>
      <c r="L72" s="88">
        <f t="shared" si="18"/>
        <v>-53.640941165796725</v>
      </c>
      <c r="M72" s="89">
        <f t="shared" ref="M72:M135" si="23">+H72+L72</f>
        <v>3482.0312650126057</v>
      </c>
      <c r="N72" s="89">
        <f t="shared" ref="N72:N135" si="24">D72+M72</f>
        <v>42604.031265012607</v>
      </c>
      <c r="O72" s="89">
        <f t="shared" ref="O72:O135" si="25">N72/T72*1000</f>
        <v>23721.620971610584</v>
      </c>
      <c r="P72" s="90">
        <f t="shared" si="19"/>
        <v>0.95427643254042449</v>
      </c>
      <c r="Q72" s="1">
        <v>1036.4074257064372</v>
      </c>
      <c r="R72" s="93">
        <f t="shared" ref="R72:S135" si="26">(D72-U72)/U72</f>
        <v>0.32432889881859112</v>
      </c>
      <c r="S72" s="93">
        <f t="shared" si="26"/>
        <v>0.30515709961520399</v>
      </c>
      <c r="T72" s="92">
        <v>1796</v>
      </c>
      <c r="U72" s="1">
        <v>29541</v>
      </c>
      <c r="V72" s="1">
        <v>16689.830508474573</v>
      </c>
      <c r="W72" s="195"/>
      <c r="X72" s="89">
        <v>0</v>
      </c>
      <c r="Y72" s="89">
        <f t="shared" ref="Y72:Y135" si="27">X72*1000/T72</f>
        <v>0</v>
      </c>
      <c r="Z72" s="1"/>
      <c r="AA72" s="1"/>
    </row>
    <row r="73" spans="2:27">
      <c r="B73" s="204">
        <v>1832</v>
      </c>
      <c r="C73" t="s">
        <v>100</v>
      </c>
      <c r="D73" s="1">
        <v>117707</v>
      </c>
      <c r="E73" s="86">
        <f t="shared" si="20"/>
        <v>26238.74275523852</v>
      </c>
      <c r="F73" s="87">
        <f t="shared" si="14"/>
        <v>1.0555355327859339</v>
      </c>
      <c r="G73" s="189">
        <f t="shared" si="21"/>
        <v>-883.13377862080472</v>
      </c>
      <c r="H73" s="189">
        <f t="shared" si="15"/>
        <v>-3961.7381308929303</v>
      </c>
      <c r="I73" s="189">
        <f t="shared" si="16"/>
        <v>0</v>
      </c>
      <c r="J73" s="88">
        <f t="shared" si="17"/>
        <v>0</v>
      </c>
      <c r="K73" s="189">
        <f t="shared" si="22"/>
        <v>-236.40568215157552</v>
      </c>
      <c r="L73" s="88">
        <f t="shared" si="18"/>
        <v>-1060.5158901319678</v>
      </c>
      <c r="M73" s="89">
        <f t="shared" si="23"/>
        <v>-5022.2540210248981</v>
      </c>
      <c r="N73" s="89">
        <f t="shared" si="24"/>
        <v>112684.7459789751</v>
      </c>
      <c r="O73" s="89">
        <f t="shared" si="25"/>
        <v>25119.203294466141</v>
      </c>
      <c r="P73" s="90">
        <f t="shared" si="19"/>
        <v>1.0104985547483576</v>
      </c>
      <c r="Q73" s="1">
        <v>2397.2682950808194</v>
      </c>
      <c r="R73" s="93">
        <f t="shared" si="26"/>
        <v>0.14132374044913315</v>
      </c>
      <c r="S73" s="93">
        <f t="shared" si="26"/>
        <v>0.14106932142540404</v>
      </c>
      <c r="T73" s="92">
        <v>4486</v>
      </c>
      <c r="U73" s="1">
        <v>103132</v>
      </c>
      <c r="V73" s="1">
        <v>22994.871794871793</v>
      </c>
      <c r="W73" s="195"/>
      <c r="X73" s="89">
        <v>0</v>
      </c>
      <c r="Y73" s="89">
        <f t="shared" si="27"/>
        <v>0</v>
      </c>
      <c r="Z73" s="1"/>
      <c r="AA73" s="1"/>
    </row>
    <row r="74" spans="2:27">
      <c r="B74" s="204">
        <v>1833</v>
      </c>
      <c r="C74" t="s">
        <v>101</v>
      </c>
      <c r="D74" s="1">
        <v>590854</v>
      </c>
      <c r="E74" s="86">
        <f t="shared" si="20"/>
        <v>22862.32781303204</v>
      </c>
      <c r="F74" s="87">
        <f t="shared" si="14"/>
        <v>0.91970867636321996</v>
      </c>
      <c r="G74" s="189">
        <f t="shared" si="21"/>
        <v>1277.7717843913426</v>
      </c>
      <c r="H74" s="189">
        <f>G74*T74/1000</f>
        <v>33022.73399580986</v>
      </c>
      <c r="I74" s="189">
        <f t="shared" si="16"/>
        <v>0</v>
      </c>
      <c r="J74" s="88">
        <f t="shared" si="17"/>
        <v>0</v>
      </c>
      <c r="K74" s="189">
        <f t="shared" si="22"/>
        <v>-236.40568215157552</v>
      </c>
      <c r="L74" s="88">
        <f t="shared" si="18"/>
        <v>-6109.6684495253185</v>
      </c>
      <c r="M74" s="89">
        <f t="shared" si="23"/>
        <v>26913.065546284543</v>
      </c>
      <c r="N74" s="89">
        <f t="shared" si="24"/>
        <v>617767.06554628455</v>
      </c>
      <c r="O74" s="89">
        <f t="shared" si="25"/>
        <v>23903.693915271804</v>
      </c>
      <c r="P74" s="90">
        <f t="shared" si="19"/>
        <v>0.96160088643618058</v>
      </c>
      <c r="Q74" s="1">
        <v>9222.4026166002222</v>
      </c>
      <c r="R74" s="93">
        <f t="shared" si="26"/>
        <v>0.19943078934333716</v>
      </c>
      <c r="S74" s="93">
        <f t="shared" si="26"/>
        <v>0.20328285386568268</v>
      </c>
      <c r="T74" s="92">
        <v>25844</v>
      </c>
      <c r="U74" s="1">
        <v>492612</v>
      </c>
      <c r="V74" s="1">
        <v>18999.961430169322</v>
      </c>
      <c r="W74" s="195"/>
      <c r="X74" s="89">
        <v>0</v>
      </c>
      <c r="Y74" s="89">
        <f t="shared" si="27"/>
        <v>0</v>
      </c>
      <c r="Z74" s="1"/>
      <c r="AA74" s="1"/>
    </row>
    <row r="75" spans="2:27">
      <c r="B75" s="204">
        <v>1834</v>
      </c>
      <c r="C75" t="s">
        <v>102</v>
      </c>
      <c r="D75" s="1">
        <v>64704</v>
      </c>
      <c r="E75" s="86">
        <f t="shared" si="20"/>
        <v>33130.56835637481</v>
      </c>
      <c r="F75" s="87">
        <f t="shared" si="14"/>
        <v>1.3327807832776244</v>
      </c>
      <c r="G75" s="189">
        <f t="shared" si="21"/>
        <v>-5293.9021633480306</v>
      </c>
      <c r="H75" s="189">
        <f t="shared" si="15"/>
        <v>-10338.990925018703</v>
      </c>
      <c r="I75" s="189">
        <f t="shared" si="16"/>
        <v>0</v>
      </c>
      <c r="J75" s="88">
        <f t="shared" si="17"/>
        <v>0</v>
      </c>
      <c r="K75" s="189">
        <f t="shared" si="22"/>
        <v>-236.40568215157552</v>
      </c>
      <c r="L75" s="88">
        <f t="shared" si="18"/>
        <v>-461.70029724202703</v>
      </c>
      <c r="M75" s="89">
        <f t="shared" si="23"/>
        <v>-10800.69122226073</v>
      </c>
      <c r="N75" s="89">
        <f t="shared" si="24"/>
        <v>53903.308777739272</v>
      </c>
      <c r="O75" s="89">
        <f t="shared" si="25"/>
        <v>27600.260510875203</v>
      </c>
      <c r="P75" s="90">
        <f t="shared" si="19"/>
        <v>1.1103068449253659</v>
      </c>
      <c r="Q75" s="1">
        <v>-1237.7431608798888</v>
      </c>
      <c r="R75" s="93">
        <f t="shared" si="26"/>
        <v>-0.28779306549257017</v>
      </c>
      <c r="S75" s="93">
        <f t="shared" si="26"/>
        <v>-0.28961643194036185</v>
      </c>
      <c r="T75" s="92">
        <v>1953</v>
      </c>
      <c r="U75" s="1">
        <v>90850</v>
      </c>
      <c r="V75" s="1">
        <v>46637.577002053389</v>
      </c>
      <c r="W75" s="195"/>
      <c r="X75" s="89">
        <v>0</v>
      </c>
      <c r="Y75" s="89">
        <f t="shared" si="27"/>
        <v>0</v>
      </c>
      <c r="Z75" s="1"/>
      <c r="AA75" s="1"/>
    </row>
    <row r="76" spans="2:27">
      <c r="B76" s="204">
        <v>1835</v>
      </c>
      <c r="C76" t="s">
        <v>103</v>
      </c>
      <c r="D76" s="1">
        <v>12148</v>
      </c>
      <c r="E76" s="86">
        <f t="shared" si="20"/>
        <v>27422.121896162531</v>
      </c>
      <c r="F76" s="87">
        <f t="shared" si="14"/>
        <v>1.1031406617227464</v>
      </c>
      <c r="G76" s="189">
        <f t="shared" si="21"/>
        <v>-1640.4964288121719</v>
      </c>
      <c r="H76" s="189">
        <f t="shared" si="15"/>
        <v>-726.7399179637921</v>
      </c>
      <c r="I76" s="189">
        <f t="shared" si="16"/>
        <v>0</v>
      </c>
      <c r="J76" s="88">
        <f t="shared" si="17"/>
        <v>0</v>
      </c>
      <c r="K76" s="189">
        <f t="shared" si="22"/>
        <v>-236.40568215157552</v>
      </c>
      <c r="L76" s="88">
        <f t="shared" si="18"/>
        <v>-104.72771719314795</v>
      </c>
      <c r="M76" s="89">
        <f t="shared" si="23"/>
        <v>-831.4676351569401</v>
      </c>
      <c r="N76" s="89">
        <f t="shared" si="24"/>
        <v>11316.53236484306</v>
      </c>
      <c r="O76" s="89">
        <f t="shared" si="25"/>
        <v>25545.21978519878</v>
      </c>
      <c r="P76" s="90">
        <f t="shared" si="19"/>
        <v>1.0276364011656101</v>
      </c>
      <c r="Q76" s="1">
        <v>-118.64293920624198</v>
      </c>
      <c r="R76" s="93">
        <f t="shared" si="26"/>
        <v>0.47088025184647053</v>
      </c>
      <c r="S76" s="93">
        <f t="shared" si="26"/>
        <v>0.53728568082373807</v>
      </c>
      <c r="T76" s="92">
        <v>443</v>
      </c>
      <c r="U76" s="1">
        <v>8259</v>
      </c>
      <c r="V76" s="1">
        <v>17838.012958963282</v>
      </c>
      <c r="W76" s="195"/>
      <c r="X76" s="89">
        <v>0</v>
      </c>
      <c r="Y76" s="89">
        <f t="shared" si="27"/>
        <v>0</v>
      </c>
      <c r="Z76" s="1"/>
      <c r="AA76" s="1"/>
    </row>
    <row r="77" spans="2:27">
      <c r="B77" s="204">
        <v>1836</v>
      </c>
      <c r="C77" t="s">
        <v>104</v>
      </c>
      <c r="D77" s="1">
        <v>26133</v>
      </c>
      <c r="E77" s="86">
        <f t="shared" si="20"/>
        <v>22923.684210526313</v>
      </c>
      <c r="F77" s="87">
        <f t="shared" si="14"/>
        <v>0.92217692944695484</v>
      </c>
      <c r="G77" s="189">
        <f t="shared" si="21"/>
        <v>1238.5036899950076</v>
      </c>
      <c r="H77" s="189">
        <f t="shared" si="15"/>
        <v>1411.8942065943086</v>
      </c>
      <c r="I77" s="189">
        <f t="shared" si="16"/>
        <v>0</v>
      </c>
      <c r="J77" s="88">
        <f t="shared" si="17"/>
        <v>0</v>
      </c>
      <c r="K77" s="189">
        <f t="shared" si="22"/>
        <v>-236.40568215157552</v>
      </c>
      <c r="L77" s="88">
        <f t="shared" si="18"/>
        <v>-269.50247765279607</v>
      </c>
      <c r="M77" s="89">
        <f t="shared" si="23"/>
        <v>1142.3917289415126</v>
      </c>
      <c r="N77" s="89">
        <f t="shared" si="24"/>
        <v>27275.391728941511</v>
      </c>
      <c r="O77" s="89">
        <f t="shared" si="25"/>
        <v>23925.782218369746</v>
      </c>
      <c r="P77" s="90">
        <f t="shared" si="19"/>
        <v>0.96248945754632531</v>
      </c>
      <c r="Q77" s="1">
        <v>260.45148827287994</v>
      </c>
      <c r="R77" s="93">
        <f t="shared" si="26"/>
        <v>0.2969230769230769</v>
      </c>
      <c r="S77" s="93">
        <f t="shared" si="26"/>
        <v>0.31967611336032381</v>
      </c>
      <c r="T77" s="92">
        <v>1140</v>
      </c>
      <c r="U77" s="1">
        <v>20150</v>
      </c>
      <c r="V77" s="1">
        <v>17370.689655172413</v>
      </c>
      <c r="W77" s="195"/>
      <c r="X77" s="89">
        <v>0</v>
      </c>
      <c r="Y77" s="89">
        <f t="shared" si="27"/>
        <v>0</v>
      </c>
      <c r="Z77" s="1"/>
      <c r="AA77" s="1"/>
    </row>
    <row r="78" spans="2:27">
      <c r="B78" s="204">
        <v>1837</v>
      </c>
      <c r="C78" t="s">
        <v>105</v>
      </c>
      <c r="D78" s="1">
        <v>162851</v>
      </c>
      <c r="E78" s="86">
        <f t="shared" si="20"/>
        <v>26811.162331247942</v>
      </c>
      <c r="F78" s="87">
        <f t="shared" si="14"/>
        <v>1.0785629014284186</v>
      </c>
      <c r="G78" s="189">
        <f t="shared" si="21"/>
        <v>-1249.4823072668351</v>
      </c>
      <c r="H78" s="189">
        <f t="shared" si="15"/>
        <v>-7589.3555343387561</v>
      </c>
      <c r="I78" s="189">
        <f t="shared" si="16"/>
        <v>0</v>
      </c>
      <c r="J78" s="88">
        <f t="shared" si="17"/>
        <v>0</v>
      </c>
      <c r="K78" s="189">
        <f t="shared" si="22"/>
        <v>-236.40568215157552</v>
      </c>
      <c r="L78" s="88">
        <f t="shared" si="18"/>
        <v>-1435.9281133886698</v>
      </c>
      <c r="M78" s="89">
        <f t="shared" si="23"/>
        <v>-9025.283647727425</v>
      </c>
      <c r="N78" s="89">
        <f t="shared" si="24"/>
        <v>153825.71635227258</v>
      </c>
      <c r="O78" s="89">
        <f t="shared" si="25"/>
        <v>25325.274341829529</v>
      </c>
      <c r="P78" s="90">
        <f t="shared" si="19"/>
        <v>1.018788407459652</v>
      </c>
      <c r="Q78" s="1">
        <v>693.06128049952713</v>
      </c>
      <c r="R78" s="93">
        <f t="shared" si="26"/>
        <v>0.19743382352941177</v>
      </c>
      <c r="S78" s="93">
        <f t="shared" si="26"/>
        <v>0.20334805051424587</v>
      </c>
      <c r="T78" s="92">
        <v>6074</v>
      </c>
      <c r="U78" s="1">
        <v>136000</v>
      </c>
      <c r="V78" s="1">
        <v>22280.471821756226</v>
      </c>
      <c r="W78" s="195"/>
      <c r="X78" s="89">
        <v>0</v>
      </c>
      <c r="Y78" s="89">
        <f t="shared" si="27"/>
        <v>0</v>
      </c>
      <c r="Z78" s="1"/>
      <c r="AA78" s="1"/>
    </row>
    <row r="79" spans="2:27">
      <c r="B79" s="204">
        <v>1838</v>
      </c>
      <c r="C79" t="s">
        <v>106</v>
      </c>
      <c r="D79" s="1">
        <v>45935</v>
      </c>
      <c r="E79" s="86">
        <f t="shared" si="20"/>
        <v>22695.158102766796</v>
      </c>
      <c r="F79" s="87">
        <f t="shared" si="14"/>
        <v>0.91298375166555079</v>
      </c>
      <c r="G79" s="189">
        <f t="shared" si="21"/>
        <v>1384.7603989610984</v>
      </c>
      <c r="H79" s="189">
        <f t="shared" si="15"/>
        <v>2802.7550474972631</v>
      </c>
      <c r="I79" s="189">
        <f t="shared" si="16"/>
        <v>0</v>
      </c>
      <c r="J79" s="88">
        <f t="shared" si="17"/>
        <v>0</v>
      </c>
      <c r="K79" s="189">
        <f t="shared" si="22"/>
        <v>-236.40568215157552</v>
      </c>
      <c r="L79" s="88">
        <f t="shared" si="18"/>
        <v>-478.4851006747889</v>
      </c>
      <c r="M79" s="89">
        <f t="shared" si="23"/>
        <v>2324.2699468224741</v>
      </c>
      <c r="N79" s="89">
        <f t="shared" si="24"/>
        <v>48259.269946822475</v>
      </c>
      <c r="O79" s="89">
        <f t="shared" si="25"/>
        <v>23843.512819576321</v>
      </c>
      <c r="P79" s="90">
        <f t="shared" si="19"/>
        <v>0.95917991354501986</v>
      </c>
      <c r="Q79" s="1">
        <v>1099.1078353195676</v>
      </c>
      <c r="R79" s="93">
        <f t="shared" si="26"/>
        <v>0.19339585877218052</v>
      </c>
      <c r="S79" s="93">
        <f t="shared" si="26"/>
        <v>0.18101378711495908</v>
      </c>
      <c r="T79" s="92">
        <v>2024</v>
      </c>
      <c r="U79" s="1">
        <v>38491</v>
      </c>
      <c r="V79" s="1">
        <v>19216.674987518723</v>
      </c>
      <c r="W79" s="195"/>
      <c r="X79" s="89">
        <v>0</v>
      </c>
      <c r="Y79" s="89">
        <f t="shared" si="27"/>
        <v>0</v>
      </c>
      <c r="Z79" s="1"/>
      <c r="AA79" s="1"/>
    </row>
    <row r="80" spans="2:27">
      <c r="B80" s="204">
        <v>1839</v>
      </c>
      <c r="C80" t="s">
        <v>107</v>
      </c>
      <c r="D80" s="1">
        <v>23968</v>
      </c>
      <c r="E80" s="86">
        <f t="shared" si="20"/>
        <v>23224.806201550386</v>
      </c>
      <c r="F80" s="87">
        <f t="shared" si="14"/>
        <v>0.93429050379745227</v>
      </c>
      <c r="G80" s="189">
        <f t="shared" si="21"/>
        <v>1045.7856157396013</v>
      </c>
      <c r="H80" s="189">
        <f t="shared" si="15"/>
        <v>1079.2507554432684</v>
      </c>
      <c r="I80" s="189">
        <f t="shared" si="16"/>
        <v>0</v>
      </c>
      <c r="J80" s="88">
        <f t="shared" si="17"/>
        <v>0</v>
      </c>
      <c r="K80" s="189">
        <f t="shared" si="22"/>
        <v>-236.40568215157552</v>
      </c>
      <c r="L80" s="88">
        <f t="shared" si="18"/>
        <v>-243.97066398042594</v>
      </c>
      <c r="M80" s="89">
        <f t="shared" si="23"/>
        <v>835.28009146284251</v>
      </c>
      <c r="N80" s="89">
        <f t="shared" si="24"/>
        <v>24803.280091462842</v>
      </c>
      <c r="O80" s="89">
        <f t="shared" si="25"/>
        <v>24034.186135138414</v>
      </c>
      <c r="P80" s="90">
        <f t="shared" si="19"/>
        <v>0.96685034431250438</v>
      </c>
      <c r="Q80" s="1">
        <v>511.09166306808027</v>
      </c>
      <c r="R80" s="93">
        <f t="shared" si="26"/>
        <v>0.12626286358723743</v>
      </c>
      <c r="S80" s="93">
        <f t="shared" si="26"/>
        <v>0.15572904315783379</v>
      </c>
      <c r="T80" s="92">
        <v>1032</v>
      </c>
      <c r="U80" s="1">
        <v>21281</v>
      </c>
      <c r="V80" s="1">
        <v>20095.372993389989</v>
      </c>
      <c r="W80" s="195"/>
      <c r="X80" s="89">
        <v>0</v>
      </c>
      <c r="Y80" s="89">
        <f t="shared" si="27"/>
        <v>0</v>
      </c>
      <c r="Z80" s="1"/>
      <c r="AA80" s="1"/>
    </row>
    <row r="81" spans="2:29">
      <c r="B81" s="204">
        <v>1840</v>
      </c>
      <c r="C81" t="s">
        <v>108</v>
      </c>
      <c r="D81" s="1">
        <v>95124</v>
      </c>
      <c r="E81" s="86">
        <f t="shared" si="20"/>
        <v>19552.723535457349</v>
      </c>
      <c r="F81" s="87">
        <f t="shared" si="14"/>
        <v>0.78656948798717052</v>
      </c>
      <c r="G81" s="189">
        <f t="shared" si="21"/>
        <v>3395.9185220391446</v>
      </c>
      <c r="H81" s="189">
        <f t="shared" si="15"/>
        <v>16521.143609720439</v>
      </c>
      <c r="I81" s="189">
        <f t="shared" si="16"/>
        <v>987.08332382513424</v>
      </c>
      <c r="J81" s="88">
        <f t="shared" si="17"/>
        <v>4802.1603704092786</v>
      </c>
      <c r="K81" s="189">
        <f t="shared" si="22"/>
        <v>750.6776416735587</v>
      </c>
      <c r="L81" s="88">
        <f t="shared" si="18"/>
        <v>3652.046726741863</v>
      </c>
      <c r="M81" s="89">
        <f t="shared" si="23"/>
        <v>20173.190336462303</v>
      </c>
      <c r="N81" s="89">
        <f t="shared" si="24"/>
        <v>115297.1903364623</v>
      </c>
      <c r="O81" s="89">
        <f t="shared" si="25"/>
        <v>23699.31969917005</v>
      </c>
      <c r="P81" s="90">
        <f t="shared" si="19"/>
        <v>0.95337929407205702</v>
      </c>
      <c r="Q81" s="1">
        <v>5032.4834554909703</v>
      </c>
      <c r="R81" s="90">
        <f t="shared" si="26"/>
        <v>0.21924146682218434</v>
      </c>
      <c r="S81" s="90">
        <f t="shared" si="26"/>
        <v>0.20846502631378699</v>
      </c>
      <c r="T81" s="92">
        <v>4865</v>
      </c>
      <c r="U81" s="1">
        <v>78019</v>
      </c>
      <c r="V81" s="1">
        <v>16179.800912484445</v>
      </c>
      <c r="W81" s="195"/>
      <c r="X81" s="89">
        <v>0</v>
      </c>
      <c r="Y81" s="89">
        <f t="shared" si="27"/>
        <v>0</v>
      </c>
      <c r="Z81" s="1"/>
      <c r="AA81" s="1"/>
    </row>
    <row r="82" spans="2:29">
      <c r="B82" s="204">
        <v>1841</v>
      </c>
      <c r="C82" t="s">
        <v>109</v>
      </c>
      <c r="D82" s="1">
        <v>212362</v>
      </c>
      <c r="E82" s="86">
        <f t="shared" si="20"/>
        <v>21877.202019161432</v>
      </c>
      <c r="F82" s="87">
        <f t="shared" si="14"/>
        <v>0.88007890867982841</v>
      </c>
      <c r="G82" s="189">
        <f t="shared" si="21"/>
        <v>1908.2522924685316</v>
      </c>
      <c r="H82" s="189">
        <f t="shared" si="15"/>
        <v>18523.405002992033</v>
      </c>
      <c r="I82" s="189">
        <f t="shared" si="16"/>
        <v>173.51585452870549</v>
      </c>
      <c r="J82" s="88">
        <f t="shared" si="17"/>
        <v>1684.3183999101443</v>
      </c>
      <c r="K82" s="189">
        <f t="shared" si="22"/>
        <v>-62.88982762287003</v>
      </c>
      <c r="L82" s="88">
        <f t="shared" si="18"/>
        <v>-610.47155673519944</v>
      </c>
      <c r="M82" s="89">
        <f t="shared" si="23"/>
        <v>17912.933446256833</v>
      </c>
      <c r="N82" s="89">
        <f t="shared" si="24"/>
        <v>230274.93344625682</v>
      </c>
      <c r="O82" s="89">
        <f t="shared" si="25"/>
        <v>23722.564484007089</v>
      </c>
      <c r="P82" s="90">
        <f t="shared" si="19"/>
        <v>0.95431438827898352</v>
      </c>
      <c r="Q82" s="1">
        <v>5376.1846109867947</v>
      </c>
      <c r="R82" s="90">
        <f t="shared" si="26"/>
        <v>0.1805234368051232</v>
      </c>
      <c r="S82" s="90">
        <f t="shared" si="26"/>
        <v>0.1924417737585489</v>
      </c>
      <c r="T82" s="92">
        <v>9707</v>
      </c>
      <c r="U82" s="1">
        <v>179888</v>
      </c>
      <c r="V82" s="1">
        <v>18346.55787863335</v>
      </c>
      <c r="W82" s="195"/>
      <c r="X82" s="89">
        <v>0</v>
      </c>
      <c r="Y82" s="89">
        <f t="shared" si="27"/>
        <v>0</v>
      </c>
      <c r="Z82" s="1"/>
      <c r="AA82" s="1"/>
    </row>
    <row r="83" spans="2:29">
      <c r="B83" s="204">
        <v>1845</v>
      </c>
      <c r="C83" t="s">
        <v>110</v>
      </c>
      <c r="D83" s="1">
        <v>53687</v>
      </c>
      <c r="E83" s="86">
        <f t="shared" si="20"/>
        <v>29514.568444200107</v>
      </c>
      <c r="F83" s="87">
        <f t="shared" si="14"/>
        <v>1.1873158717361141</v>
      </c>
      <c r="G83" s="189">
        <f t="shared" si="21"/>
        <v>-2979.6622195562209</v>
      </c>
      <c r="H83" s="189">
        <f t="shared" si="15"/>
        <v>-5420.0055773727663</v>
      </c>
      <c r="I83" s="189">
        <f t="shared" si="16"/>
        <v>0</v>
      </c>
      <c r="J83" s="88">
        <f t="shared" si="17"/>
        <v>0</v>
      </c>
      <c r="K83" s="189">
        <f t="shared" si="22"/>
        <v>-236.40568215157552</v>
      </c>
      <c r="L83" s="88">
        <f t="shared" si="18"/>
        <v>-430.02193583371587</v>
      </c>
      <c r="M83" s="89">
        <f t="shared" si="23"/>
        <v>-5850.0275132064826</v>
      </c>
      <c r="N83" s="89">
        <f t="shared" si="24"/>
        <v>47836.972486793515</v>
      </c>
      <c r="O83" s="89">
        <f t="shared" si="25"/>
        <v>26298.500542492315</v>
      </c>
      <c r="P83" s="90">
        <f t="shared" si="19"/>
        <v>1.0579394767704224</v>
      </c>
      <c r="Q83" s="1">
        <v>814.5459448845304</v>
      </c>
      <c r="R83" s="90">
        <f t="shared" si="26"/>
        <v>0.14598275273224043</v>
      </c>
      <c r="S83" s="90">
        <f t="shared" si="26"/>
        <v>0.16614297707937167</v>
      </c>
      <c r="T83" s="92">
        <v>1819</v>
      </c>
      <c r="U83" s="1">
        <v>46848</v>
      </c>
      <c r="V83" s="1">
        <v>25309.562398703401</v>
      </c>
      <c r="W83" s="195"/>
      <c r="X83" s="89">
        <v>0</v>
      </c>
      <c r="Y83" s="89">
        <f t="shared" si="27"/>
        <v>0</v>
      </c>
      <c r="Z83" s="1"/>
      <c r="AA83" s="1"/>
    </row>
    <row r="84" spans="2:29">
      <c r="B84" s="204">
        <v>1848</v>
      </c>
      <c r="C84" t="s">
        <v>111</v>
      </c>
      <c r="D84" s="1">
        <v>57284</v>
      </c>
      <c r="E84" s="86">
        <f t="shared" si="20"/>
        <v>21382.605449794701</v>
      </c>
      <c r="F84" s="87">
        <f t="shared" si="14"/>
        <v>0.86018221400087402</v>
      </c>
      <c r="G84" s="189">
        <f t="shared" si="21"/>
        <v>2224.7940968632397</v>
      </c>
      <c r="H84" s="189">
        <f t="shared" si="15"/>
        <v>5960.2233854966189</v>
      </c>
      <c r="I84" s="189">
        <f t="shared" si="16"/>
        <v>346.62465380706141</v>
      </c>
      <c r="J84" s="88">
        <f t="shared" si="17"/>
        <v>928.60744754911752</v>
      </c>
      <c r="K84" s="189">
        <f t="shared" si="22"/>
        <v>110.21897165548589</v>
      </c>
      <c r="L84" s="88">
        <f t="shared" si="18"/>
        <v>295.27662506504669</v>
      </c>
      <c r="M84" s="89">
        <f t="shared" si="23"/>
        <v>6255.5000105616655</v>
      </c>
      <c r="N84" s="89">
        <f t="shared" si="24"/>
        <v>63539.500010561664</v>
      </c>
      <c r="O84" s="89">
        <f t="shared" si="25"/>
        <v>23717.618518313426</v>
      </c>
      <c r="P84" s="90">
        <f t="shared" si="19"/>
        <v>0.95411542133219407</v>
      </c>
      <c r="Q84" s="1">
        <v>-100.15905708934952</v>
      </c>
      <c r="R84" s="90">
        <f t="shared" si="26"/>
        <v>0.21774622138134819</v>
      </c>
      <c r="S84" s="90">
        <f t="shared" si="26"/>
        <v>0.21001882841252278</v>
      </c>
      <c r="T84" s="92">
        <v>2679</v>
      </c>
      <c r="U84" s="1">
        <v>47041</v>
      </c>
      <c r="V84" s="1">
        <v>17671.299774605563</v>
      </c>
      <c r="W84" s="195"/>
      <c r="X84" s="89">
        <v>0</v>
      </c>
      <c r="Y84" s="89">
        <f t="shared" si="27"/>
        <v>0</v>
      </c>
      <c r="Z84" s="1"/>
      <c r="AA84" s="1"/>
    </row>
    <row r="85" spans="2:29">
      <c r="B85" s="204">
        <v>1851</v>
      </c>
      <c r="C85" t="s">
        <v>112</v>
      </c>
      <c r="D85" s="1">
        <v>43091</v>
      </c>
      <c r="E85" s="86">
        <f t="shared" si="20"/>
        <v>21940.427698574338</v>
      </c>
      <c r="F85" s="87">
        <f t="shared" si="14"/>
        <v>0.88262235947803902</v>
      </c>
      <c r="G85" s="189">
        <f t="shared" si="21"/>
        <v>1867.7878576442715</v>
      </c>
      <c r="H85" s="189">
        <f t="shared" si="15"/>
        <v>3668.3353524133495</v>
      </c>
      <c r="I85" s="189">
        <f t="shared" si="16"/>
        <v>151.38686673418832</v>
      </c>
      <c r="J85" s="88">
        <f t="shared" si="17"/>
        <v>297.32380626594585</v>
      </c>
      <c r="K85" s="189">
        <f t="shared" si="22"/>
        <v>-85.018815417387202</v>
      </c>
      <c r="L85" s="88">
        <f t="shared" si="18"/>
        <v>-166.97695347974846</v>
      </c>
      <c r="M85" s="89">
        <f t="shared" si="23"/>
        <v>3501.3583989336012</v>
      </c>
      <c r="N85" s="89">
        <f t="shared" si="24"/>
        <v>46592.358398933604</v>
      </c>
      <c r="O85" s="89">
        <f t="shared" si="25"/>
        <v>23723.196740801224</v>
      </c>
      <c r="P85" s="90">
        <f t="shared" si="19"/>
        <v>0.95433982278696583</v>
      </c>
      <c r="Q85" s="1">
        <v>-378.46838302480728</v>
      </c>
      <c r="R85" s="90">
        <f t="shared" si="26"/>
        <v>0.26917412818096137</v>
      </c>
      <c r="S85" s="90">
        <f t="shared" si="26"/>
        <v>0.33573468581977967</v>
      </c>
      <c r="T85" s="92">
        <v>1964</v>
      </c>
      <c r="U85" s="1">
        <v>33952</v>
      </c>
      <c r="V85" s="1">
        <v>16425.737784228349</v>
      </c>
      <c r="W85" s="195"/>
      <c r="X85" s="89">
        <v>0</v>
      </c>
      <c r="Y85" s="89">
        <f t="shared" si="27"/>
        <v>0</v>
      </c>
      <c r="Z85" s="1"/>
      <c r="AA85" s="1"/>
    </row>
    <row r="86" spans="2:29">
      <c r="B86" s="204">
        <v>1853</v>
      </c>
      <c r="C86" t="s">
        <v>113</v>
      </c>
      <c r="D86" s="1">
        <v>30078</v>
      </c>
      <c r="E86" s="86">
        <f t="shared" si="20"/>
        <v>21530.42233357194</v>
      </c>
      <c r="F86" s="87">
        <f t="shared" si="14"/>
        <v>0.86612861069480152</v>
      </c>
      <c r="G86" s="189">
        <f t="shared" si="21"/>
        <v>2130.1912912458065</v>
      </c>
      <c r="H86" s="189">
        <f t="shared" si="15"/>
        <v>2975.8772338703916</v>
      </c>
      <c r="I86" s="189">
        <f t="shared" si="16"/>
        <v>294.8887444850277</v>
      </c>
      <c r="J86" s="88">
        <f t="shared" si="17"/>
        <v>411.95957604558367</v>
      </c>
      <c r="K86" s="189">
        <f t="shared" si="22"/>
        <v>58.483062333452182</v>
      </c>
      <c r="L86" s="88">
        <f t="shared" si="18"/>
        <v>81.700838079832693</v>
      </c>
      <c r="M86" s="89">
        <f t="shared" si="23"/>
        <v>3057.5780719502245</v>
      </c>
      <c r="N86" s="89">
        <f t="shared" si="24"/>
        <v>33135.578071950222</v>
      </c>
      <c r="O86" s="89">
        <f t="shared" si="25"/>
        <v>23719.096687151196</v>
      </c>
      <c r="P86" s="90">
        <f t="shared" si="19"/>
        <v>0.9541748852991333</v>
      </c>
      <c r="Q86" s="1">
        <v>520.51622144314615</v>
      </c>
      <c r="R86" s="90">
        <f t="shared" si="26"/>
        <v>0.18529319041614123</v>
      </c>
      <c r="S86" s="90">
        <f t="shared" si="26"/>
        <v>0.15559722644723301</v>
      </c>
      <c r="T86" s="92">
        <v>1397</v>
      </c>
      <c r="U86" s="1">
        <v>25376</v>
      </c>
      <c r="V86" s="1">
        <v>18631.424375917766</v>
      </c>
      <c r="W86" s="195"/>
      <c r="X86" s="89">
        <v>0</v>
      </c>
      <c r="Y86" s="89">
        <f t="shared" si="27"/>
        <v>0</v>
      </c>
      <c r="Z86" s="1"/>
      <c r="AA86" s="1"/>
    </row>
    <row r="87" spans="2:29">
      <c r="B87" s="204">
        <v>1856</v>
      </c>
      <c r="C87" t="s">
        <v>114</v>
      </c>
      <c r="D87" s="1">
        <v>12604</v>
      </c>
      <c r="E87" s="86">
        <f t="shared" si="20"/>
        <v>26760.084925690018</v>
      </c>
      <c r="F87" s="87">
        <f t="shared" si="14"/>
        <v>1.0765081529600247</v>
      </c>
      <c r="G87" s="189">
        <f t="shared" si="21"/>
        <v>-1216.7927677097637</v>
      </c>
      <c r="H87" s="189">
        <f t="shared" si="15"/>
        <v>-573.10939359129873</v>
      </c>
      <c r="I87" s="189">
        <f t="shared" si="16"/>
        <v>0</v>
      </c>
      <c r="J87" s="88">
        <f t="shared" si="17"/>
        <v>0</v>
      </c>
      <c r="K87" s="189">
        <f t="shared" si="22"/>
        <v>-236.40568215157552</v>
      </c>
      <c r="L87" s="88">
        <f t="shared" si="18"/>
        <v>-111.34707629339206</v>
      </c>
      <c r="M87" s="89">
        <f t="shared" si="23"/>
        <v>-684.45646988469082</v>
      </c>
      <c r="N87" s="89">
        <f t="shared" si="24"/>
        <v>11919.543530115308</v>
      </c>
      <c r="O87" s="89">
        <f t="shared" si="25"/>
        <v>25306.88647582868</v>
      </c>
      <c r="P87" s="90">
        <f t="shared" si="19"/>
        <v>1.0180486980110304</v>
      </c>
      <c r="Q87" s="1">
        <v>-571.27409563462675</v>
      </c>
      <c r="R87" s="90">
        <f t="shared" si="26"/>
        <v>0.33333333333333331</v>
      </c>
      <c r="S87" s="90">
        <f t="shared" si="26"/>
        <v>0.29653220099079963</v>
      </c>
      <c r="T87" s="92">
        <v>471</v>
      </c>
      <c r="U87" s="1">
        <v>9453</v>
      </c>
      <c r="V87" s="1">
        <v>20639.737991266375</v>
      </c>
      <c r="W87" s="195"/>
      <c r="X87" s="89">
        <v>0</v>
      </c>
      <c r="Y87" s="89">
        <f t="shared" si="27"/>
        <v>0</v>
      </c>
      <c r="Z87" s="1"/>
      <c r="AA87" s="1"/>
    </row>
    <row r="88" spans="2:29">
      <c r="B88" s="204">
        <v>1857</v>
      </c>
      <c r="C88" t="s">
        <v>115</v>
      </c>
      <c r="D88" s="1">
        <v>17924</v>
      </c>
      <c r="E88" s="86">
        <f t="shared" si="20"/>
        <v>27323.17073170732</v>
      </c>
      <c r="F88" s="87">
        <f t="shared" si="14"/>
        <v>1.0991600414976341</v>
      </c>
      <c r="G88" s="189">
        <f t="shared" si="21"/>
        <v>-1577.1676835608366</v>
      </c>
      <c r="H88" s="189">
        <f t="shared" si="15"/>
        <v>-1034.6220004159088</v>
      </c>
      <c r="I88" s="189">
        <f t="shared" si="16"/>
        <v>0</v>
      </c>
      <c r="J88" s="88">
        <f t="shared" si="17"/>
        <v>0</v>
      </c>
      <c r="K88" s="189">
        <f t="shared" si="22"/>
        <v>-236.40568215157552</v>
      </c>
      <c r="L88" s="88">
        <f t="shared" si="18"/>
        <v>-155.08212749143354</v>
      </c>
      <c r="M88" s="89">
        <f t="shared" si="23"/>
        <v>-1189.7041279073424</v>
      </c>
      <c r="N88" s="89">
        <f t="shared" si="24"/>
        <v>16734.295872092658</v>
      </c>
      <c r="O88" s="89">
        <f t="shared" si="25"/>
        <v>25509.597365994905</v>
      </c>
      <c r="P88" s="90">
        <f t="shared" si="19"/>
        <v>1.0262033778845696</v>
      </c>
      <c r="Q88" s="1">
        <v>-564.08995060788948</v>
      </c>
      <c r="R88" s="90">
        <f t="shared" si="26"/>
        <v>0.32387916389689048</v>
      </c>
      <c r="S88" s="90">
        <f t="shared" si="26"/>
        <v>0.3662594420094436</v>
      </c>
      <c r="T88" s="92">
        <v>656</v>
      </c>
      <c r="U88" s="1">
        <v>13539</v>
      </c>
      <c r="V88" s="1">
        <v>19998.522895125552</v>
      </c>
      <c r="W88" s="195"/>
      <c r="X88" s="89">
        <v>0</v>
      </c>
      <c r="Y88" s="89">
        <f t="shared" si="27"/>
        <v>0</v>
      </c>
      <c r="Z88" s="1"/>
      <c r="AA88" s="1"/>
    </row>
    <row r="89" spans="2:29">
      <c r="B89" s="204">
        <v>1859</v>
      </c>
      <c r="C89" t="s">
        <v>116</v>
      </c>
      <c r="D89" s="1">
        <v>32243</v>
      </c>
      <c r="E89" s="86">
        <f t="shared" si="20"/>
        <v>26107.692307692309</v>
      </c>
      <c r="F89" s="87">
        <f t="shared" si="14"/>
        <v>1.0502636184544094</v>
      </c>
      <c r="G89" s="189">
        <f t="shared" si="21"/>
        <v>-799.26149219122954</v>
      </c>
      <c r="H89" s="189">
        <f t="shared" si="15"/>
        <v>-987.08794285616852</v>
      </c>
      <c r="I89" s="189">
        <f t="shared" si="16"/>
        <v>0</v>
      </c>
      <c r="J89" s="88">
        <f t="shared" si="17"/>
        <v>0</v>
      </c>
      <c r="K89" s="189">
        <f t="shared" si="22"/>
        <v>-236.40568215157552</v>
      </c>
      <c r="L89" s="88">
        <f t="shared" si="18"/>
        <v>-291.96101745719579</v>
      </c>
      <c r="M89" s="89">
        <f t="shared" si="23"/>
        <v>-1279.0489603133642</v>
      </c>
      <c r="N89" s="89">
        <f t="shared" si="24"/>
        <v>30963.951039686635</v>
      </c>
      <c r="O89" s="89">
        <f t="shared" si="25"/>
        <v>25072.025133349503</v>
      </c>
      <c r="P89" s="90">
        <f t="shared" si="19"/>
        <v>1.0086006655890087</v>
      </c>
      <c r="Q89" s="1">
        <v>84.075778962284858</v>
      </c>
      <c r="R89" s="90">
        <f t="shared" si="26"/>
        <v>0.41739933180938982</v>
      </c>
      <c r="S89" s="90">
        <f t="shared" si="26"/>
        <v>0.45297777657545563</v>
      </c>
      <c r="T89" s="92">
        <v>1235</v>
      </c>
      <c r="U89" s="1">
        <v>22748</v>
      </c>
      <c r="V89" s="1">
        <v>17968.404423380725</v>
      </c>
      <c r="W89" s="195"/>
      <c r="X89" s="89">
        <v>0</v>
      </c>
      <c r="Y89" s="89">
        <f t="shared" si="27"/>
        <v>0</v>
      </c>
      <c r="Z89" s="1"/>
      <c r="AA89" s="1"/>
    </row>
    <row r="90" spans="2:29">
      <c r="B90" s="204">
        <v>1860</v>
      </c>
      <c r="C90" t="s">
        <v>117</v>
      </c>
      <c r="D90" s="1">
        <v>241790</v>
      </c>
      <c r="E90" s="86">
        <f t="shared" si="20"/>
        <v>20833.189729450285</v>
      </c>
      <c r="F90" s="87">
        <f t="shared" si="14"/>
        <v>0.83808024743546261</v>
      </c>
      <c r="G90" s="189">
        <f t="shared" si="21"/>
        <v>2576.4201578836655</v>
      </c>
      <c r="H90" s="189">
        <f t="shared" si="15"/>
        <v>29901.93235239782</v>
      </c>
      <c r="I90" s="189">
        <f t="shared" si="16"/>
        <v>538.92015592760686</v>
      </c>
      <c r="J90" s="88">
        <f t="shared" si="17"/>
        <v>6254.7073296958051</v>
      </c>
      <c r="K90" s="189">
        <f t="shared" si="22"/>
        <v>302.51447377603131</v>
      </c>
      <c r="L90" s="88">
        <f t="shared" si="18"/>
        <v>3510.9829826446194</v>
      </c>
      <c r="M90" s="89">
        <f t="shared" si="23"/>
        <v>33412.915335042439</v>
      </c>
      <c r="N90" s="89">
        <f t="shared" si="24"/>
        <v>275202.91533504246</v>
      </c>
      <c r="O90" s="89">
        <f t="shared" si="25"/>
        <v>23712.124361109982</v>
      </c>
      <c r="P90" s="90">
        <f t="shared" si="19"/>
        <v>0.95389440166654005</v>
      </c>
      <c r="Q90" s="1">
        <v>3452.225380149699</v>
      </c>
      <c r="R90" s="90">
        <f t="shared" si="26"/>
        <v>0.1955892896877395</v>
      </c>
      <c r="S90" s="90">
        <f t="shared" si="26"/>
        <v>0.19311693547849385</v>
      </c>
      <c r="T90" s="92">
        <v>11606</v>
      </c>
      <c r="U90" s="1">
        <v>202235</v>
      </c>
      <c r="V90" s="1">
        <v>17461.146606803661</v>
      </c>
      <c r="W90" s="195"/>
      <c r="X90" s="89">
        <v>0</v>
      </c>
      <c r="Y90" s="89">
        <f t="shared" si="27"/>
        <v>0</v>
      </c>
      <c r="Z90" s="1"/>
      <c r="AA90" s="1"/>
    </row>
    <row r="91" spans="2:29">
      <c r="B91" s="204">
        <v>1865</v>
      </c>
      <c r="C91" t="s">
        <v>118</v>
      </c>
      <c r="D91" s="1">
        <v>199644</v>
      </c>
      <c r="E91" s="86">
        <f t="shared" si="20"/>
        <v>20155.880868248361</v>
      </c>
      <c r="F91" s="87">
        <f t="shared" si="14"/>
        <v>0.81083337907982567</v>
      </c>
      <c r="G91" s="189">
        <f t="shared" si="21"/>
        <v>3009.8978290528967</v>
      </c>
      <c r="H91" s="189">
        <f t="shared" si="15"/>
        <v>29813.037996768941</v>
      </c>
      <c r="I91" s="189">
        <f t="shared" si="16"/>
        <v>775.97825734828018</v>
      </c>
      <c r="J91" s="88">
        <f t="shared" si="17"/>
        <v>7686.0646390347156</v>
      </c>
      <c r="K91" s="189">
        <f t="shared" si="22"/>
        <v>539.57257519670463</v>
      </c>
      <c r="L91" s="88">
        <f t="shared" si="18"/>
        <v>5344.4663573233593</v>
      </c>
      <c r="M91" s="89">
        <f t="shared" si="23"/>
        <v>35157.5043540923</v>
      </c>
      <c r="N91" s="89">
        <f t="shared" si="24"/>
        <v>234801.50435409229</v>
      </c>
      <c r="O91" s="89">
        <f t="shared" si="25"/>
        <v>23705.351272497959</v>
      </c>
      <c r="P91" s="90">
        <f t="shared" si="19"/>
        <v>0.95362193298298348</v>
      </c>
      <c r="Q91" s="1">
        <v>4053.3491935535785</v>
      </c>
      <c r="R91" s="90">
        <f t="shared" si="26"/>
        <v>9.5740944017563112E-2</v>
      </c>
      <c r="S91" s="90">
        <f t="shared" si="26"/>
        <v>9.1979692922500467E-2</v>
      </c>
      <c r="T91" s="92">
        <v>9905</v>
      </c>
      <c r="U91" s="1">
        <v>182200</v>
      </c>
      <c r="V91" s="1">
        <v>18458.109614020868</v>
      </c>
      <c r="W91" s="195"/>
      <c r="X91" s="89">
        <v>0</v>
      </c>
      <c r="Y91" s="89">
        <f t="shared" si="27"/>
        <v>0</v>
      </c>
      <c r="Z91" s="1"/>
      <c r="AA91" s="1"/>
    </row>
    <row r="92" spans="2:29">
      <c r="B92" s="204">
        <v>1866</v>
      </c>
      <c r="C92" t="s">
        <v>119</v>
      </c>
      <c r="D92" s="1">
        <v>189474</v>
      </c>
      <c r="E92" s="86">
        <f t="shared" si="20"/>
        <v>22626.462861237163</v>
      </c>
      <c r="F92" s="87">
        <f t="shared" si="14"/>
        <v>0.91022027061601141</v>
      </c>
      <c r="G92" s="189">
        <f t="shared" si="21"/>
        <v>1428.7253535400635</v>
      </c>
      <c r="H92" s="189">
        <f t="shared" si="15"/>
        <v>11964.146110544492</v>
      </c>
      <c r="I92" s="189">
        <f t="shared" si="16"/>
        <v>0</v>
      </c>
      <c r="J92" s="88">
        <f t="shared" si="17"/>
        <v>0</v>
      </c>
      <c r="K92" s="189">
        <f t="shared" si="22"/>
        <v>-236.40568215157552</v>
      </c>
      <c r="L92" s="88">
        <f t="shared" si="18"/>
        <v>-1979.6611823372934</v>
      </c>
      <c r="M92" s="89">
        <f t="shared" si="23"/>
        <v>9984.4849282071991</v>
      </c>
      <c r="N92" s="89">
        <f t="shared" si="24"/>
        <v>199458.48492820721</v>
      </c>
      <c r="O92" s="89">
        <f t="shared" si="25"/>
        <v>23818.78253262565</v>
      </c>
      <c r="P92" s="90">
        <f t="shared" si="19"/>
        <v>0.95818506036718554</v>
      </c>
      <c r="Q92" s="1">
        <v>1444.6220024535687</v>
      </c>
      <c r="R92" s="90">
        <f t="shared" si="26"/>
        <v>0.13554039962123482</v>
      </c>
      <c r="S92" s="90">
        <f t="shared" si="26"/>
        <v>0.13906608034611573</v>
      </c>
      <c r="T92" s="92">
        <v>8374</v>
      </c>
      <c r="U92" s="1">
        <v>166858</v>
      </c>
      <c r="V92" s="1">
        <v>19864.047619047618</v>
      </c>
      <c r="W92" s="195"/>
      <c r="X92" s="89">
        <v>0</v>
      </c>
      <c r="Y92" s="89">
        <f>X92*1000/T92</f>
        <v>0</v>
      </c>
      <c r="Z92" s="1"/>
      <c r="AA92" s="1"/>
    </row>
    <row r="93" spans="2:29">
      <c r="B93" s="205">
        <v>1867</v>
      </c>
      <c r="C93" s="206" t="s">
        <v>120</v>
      </c>
      <c r="D93" s="1">
        <v>58811</v>
      </c>
      <c r="E93" s="217">
        <f t="shared" si="20"/>
        <v>22541.586814871596</v>
      </c>
      <c r="F93" s="218">
        <f t="shared" si="14"/>
        <v>0.90680586605947622</v>
      </c>
      <c r="G93" s="219">
        <f t="shared" si="21"/>
        <v>813.76645249727665</v>
      </c>
      <c r="H93" s="219">
        <f t="shared" si="15"/>
        <v>2123.116674565395</v>
      </c>
      <c r="I93" s="219">
        <f t="shared" si="16"/>
        <v>0</v>
      </c>
      <c r="J93" s="220">
        <f t="shared" si="17"/>
        <v>0</v>
      </c>
      <c r="K93" s="219">
        <f t="shared" si="22"/>
        <v>-236.40568215157552</v>
      </c>
      <c r="L93" s="220">
        <f t="shared" si="18"/>
        <v>-616.78242473346052</v>
      </c>
      <c r="M93" s="221">
        <f t="shared" si="23"/>
        <v>1506.3342498319344</v>
      </c>
      <c r="N93" s="221">
        <f t="shared" si="24"/>
        <v>60317.334249831933</v>
      </c>
      <c r="O93" s="221">
        <f t="shared" si="25"/>
        <v>23118.947585217298</v>
      </c>
      <c r="P93" s="222">
        <f t="shared" si="19"/>
        <v>0.93003200970596778</v>
      </c>
      <c r="Q93" s="1">
        <v>-3334.6438583806394</v>
      </c>
      <c r="R93" s="222">
        <f t="shared" si="26"/>
        <v>0.140765023082593</v>
      </c>
      <c r="S93" s="222">
        <f t="shared" si="26"/>
        <v>0.14426296106061554</v>
      </c>
      <c r="T93" s="92">
        <v>2609</v>
      </c>
      <c r="U93" s="1">
        <v>51554</v>
      </c>
      <c r="V93" s="1">
        <v>19699.656094764996</v>
      </c>
      <c r="W93" s="223"/>
      <c r="X93" s="221">
        <v>2728.36</v>
      </c>
      <c r="Y93" s="221">
        <f t="shared" si="27"/>
        <v>1045.7493292449215</v>
      </c>
      <c r="Z93" s="1"/>
      <c r="AA93" s="1"/>
    </row>
    <row r="94" spans="2:29">
      <c r="B94" s="204">
        <v>1868</v>
      </c>
      <c r="C94" t="s">
        <v>121</v>
      </c>
      <c r="D94" s="1">
        <v>108838</v>
      </c>
      <c r="E94" s="86">
        <f t="shared" si="20"/>
        <v>23593.756774333408</v>
      </c>
      <c r="F94" s="87">
        <f t="shared" si="14"/>
        <v>0.94913269509628839</v>
      </c>
      <c r="G94" s="189">
        <f t="shared" si="21"/>
        <v>809.65724915846715</v>
      </c>
      <c r="H94" s="189">
        <f t="shared" si="15"/>
        <v>3734.948890368009</v>
      </c>
      <c r="I94" s="189">
        <f t="shared" si="16"/>
        <v>0</v>
      </c>
      <c r="J94" s="88">
        <f t="shared" si="17"/>
        <v>0</v>
      </c>
      <c r="K94" s="189">
        <f t="shared" si="22"/>
        <v>-236.40568215157552</v>
      </c>
      <c r="L94" s="88">
        <f t="shared" si="18"/>
        <v>-1090.5394117652179</v>
      </c>
      <c r="M94" s="89">
        <f t="shared" si="23"/>
        <v>2644.4094786027908</v>
      </c>
      <c r="N94" s="89">
        <f t="shared" si="24"/>
        <v>111482.40947860279</v>
      </c>
      <c r="O94" s="89">
        <f t="shared" si="25"/>
        <v>24167.008341340297</v>
      </c>
      <c r="P94" s="90">
        <f t="shared" si="19"/>
        <v>0.97219353318008517</v>
      </c>
      <c r="Q94" s="1">
        <v>385.01697842348858</v>
      </c>
      <c r="R94" s="90">
        <f t="shared" si="26"/>
        <v>0.30549724717820775</v>
      </c>
      <c r="S94" s="90">
        <f t="shared" si="26"/>
        <v>0.30974230651219303</v>
      </c>
      <c r="T94" s="92">
        <v>4613</v>
      </c>
      <c r="U94" s="1">
        <v>83369</v>
      </c>
      <c r="V94" s="1">
        <v>18014.044943820223</v>
      </c>
      <c r="W94" s="195"/>
      <c r="X94" s="89">
        <v>0</v>
      </c>
      <c r="Y94" s="89">
        <f t="shared" si="27"/>
        <v>0</v>
      </c>
      <c r="Z94" s="1"/>
      <c r="AA94" s="1"/>
      <c r="AB94" s="1"/>
      <c r="AC94" s="1"/>
    </row>
    <row r="95" spans="2:29">
      <c r="B95" s="204">
        <v>1870</v>
      </c>
      <c r="C95" t="s">
        <v>122</v>
      </c>
      <c r="D95" s="1">
        <v>238223</v>
      </c>
      <c r="E95" s="86">
        <f t="shared" si="20"/>
        <v>22164.402679568291</v>
      </c>
      <c r="F95" s="87">
        <f t="shared" si="14"/>
        <v>0.89163245394405422</v>
      </c>
      <c r="G95" s="189">
        <f t="shared" si="21"/>
        <v>1724.4438698081417</v>
      </c>
      <c r="H95" s="189">
        <f t="shared" si="15"/>
        <v>18534.322712697907</v>
      </c>
      <c r="I95" s="189">
        <f t="shared" si="16"/>
        <v>72.995623386304757</v>
      </c>
      <c r="J95" s="88">
        <f t="shared" si="17"/>
        <v>784.55696015600347</v>
      </c>
      <c r="K95" s="189">
        <f t="shared" si="22"/>
        <v>-163.41005876527078</v>
      </c>
      <c r="L95" s="88">
        <f t="shared" si="18"/>
        <v>-1756.3313116091304</v>
      </c>
      <c r="M95" s="89">
        <f t="shared" si="23"/>
        <v>16777.991401088777</v>
      </c>
      <c r="N95" s="89">
        <f t="shared" si="24"/>
        <v>255000.99140108877</v>
      </c>
      <c r="O95" s="89">
        <f t="shared" si="25"/>
        <v>23725.436490611162</v>
      </c>
      <c r="P95" s="90">
        <f t="shared" si="19"/>
        <v>0.95442992373162594</v>
      </c>
      <c r="Q95" s="1">
        <v>717.70218902714441</v>
      </c>
      <c r="R95" s="90">
        <f t="shared" si="26"/>
        <v>0.22758659782126994</v>
      </c>
      <c r="S95" s="90">
        <f t="shared" si="26"/>
        <v>0.23135570442046063</v>
      </c>
      <c r="T95" s="92">
        <v>10748</v>
      </c>
      <c r="U95" s="1">
        <v>194058</v>
      </c>
      <c r="V95" s="1">
        <v>18000</v>
      </c>
      <c r="W95" s="195"/>
      <c r="X95" s="89">
        <v>0</v>
      </c>
      <c r="Y95" s="89">
        <f t="shared" si="27"/>
        <v>0</v>
      </c>
      <c r="Z95" s="1"/>
      <c r="AA95" s="1"/>
    </row>
    <row r="96" spans="2:29">
      <c r="B96" s="204">
        <v>1871</v>
      </c>
      <c r="C96" t="s">
        <v>123</v>
      </c>
      <c r="D96" s="1">
        <v>108268</v>
      </c>
      <c r="E96" s="86">
        <f t="shared" si="20"/>
        <v>23926.629834254145</v>
      </c>
      <c r="F96" s="87">
        <f t="shared" si="14"/>
        <v>0.96252355554760982</v>
      </c>
      <c r="G96" s="189">
        <f t="shared" si="21"/>
        <v>596.61849080919524</v>
      </c>
      <c r="H96" s="189">
        <f t="shared" si="15"/>
        <v>2699.6986709116081</v>
      </c>
      <c r="I96" s="189">
        <f t="shared" si="16"/>
        <v>0</v>
      </c>
      <c r="J96" s="88">
        <f t="shared" si="17"/>
        <v>0</v>
      </c>
      <c r="K96" s="189">
        <f t="shared" si="22"/>
        <v>-236.40568215157552</v>
      </c>
      <c r="L96" s="88">
        <f t="shared" si="18"/>
        <v>-1069.7357117358792</v>
      </c>
      <c r="M96" s="89">
        <f t="shared" si="23"/>
        <v>1629.9629591757289</v>
      </c>
      <c r="N96" s="89">
        <f t="shared" si="24"/>
        <v>109897.96295917573</v>
      </c>
      <c r="O96" s="89">
        <f t="shared" si="25"/>
        <v>24286.842642911761</v>
      </c>
      <c r="P96" s="90">
        <f t="shared" si="19"/>
        <v>0.9770142429425609</v>
      </c>
      <c r="Q96" s="1">
        <v>-1143.2851013730115</v>
      </c>
      <c r="R96" s="90">
        <f t="shared" si="26"/>
        <v>0.25795020158713561</v>
      </c>
      <c r="S96" s="90">
        <f t="shared" si="26"/>
        <v>0.26267620234447953</v>
      </c>
      <c r="T96" s="92">
        <v>4525</v>
      </c>
      <c r="U96" s="1">
        <v>86067</v>
      </c>
      <c r="V96" s="1">
        <v>18949.141347424043</v>
      </c>
      <c r="W96" s="195"/>
      <c r="X96" s="89">
        <v>0</v>
      </c>
      <c r="Y96" s="89">
        <f t="shared" si="27"/>
        <v>0</v>
      </c>
      <c r="Z96" s="1"/>
      <c r="AA96" s="1"/>
    </row>
    <row r="97" spans="2:27">
      <c r="B97" s="204">
        <v>1874</v>
      </c>
      <c r="C97" t="s">
        <v>124</v>
      </c>
      <c r="D97" s="1">
        <v>27374</v>
      </c>
      <c r="E97" s="86">
        <f t="shared" si="20"/>
        <v>28047.131147540986</v>
      </c>
      <c r="F97" s="87">
        <f t="shared" si="14"/>
        <v>1.1282836146189246</v>
      </c>
      <c r="G97" s="189">
        <f t="shared" si="21"/>
        <v>-2040.5023496943829</v>
      </c>
      <c r="H97" s="189">
        <f t="shared" si="15"/>
        <v>-1991.5302933017178</v>
      </c>
      <c r="I97" s="189">
        <f t="shared" si="16"/>
        <v>0</v>
      </c>
      <c r="J97" s="88">
        <f t="shared" si="17"/>
        <v>0</v>
      </c>
      <c r="K97" s="189">
        <f t="shared" si="22"/>
        <v>-236.40568215157552</v>
      </c>
      <c r="L97" s="88">
        <f t="shared" si="18"/>
        <v>-230.73194577993769</v>
      </c>
      <c r="M97" s="89">
        <f t="shared" si="23"/>
        <v>-2222.2622390816555</v>
      </c>
      <c r="N97" s="89">
        <f t="shared" si="24"/>
        <v>25151.737760918346</v>
      </c>
      <c r="O97" s="89">
        <f t="shared" si="25"/>
        <v>25770.223115695026</v>
      </c>
      <c r="P97" s="90">
        <f t="shared" si="19"/>
        <v>1.036687864208234</v>
      </c>
      <c r="Q97" s="1">
        <v>-760.92602407514983</v>
      </c>
      <c r="R97" s="90">
        <f t="shared" si="26"/>
        <v>0.32793247307654994</v>
      </c>
      <c r="S97" s="90">
        <f t="shared" si="26"/>
        <v>0.31840836722456639</v>
      </c>
      <c r="T97" s="92">
        <v>976</v>
      </c>
      <c r="U97" s="1">
        <v>20614</v>
      </c>
      <c r="V97" s="1">
        <v>21273.477812177505</v>
      </c>
      <c r="W97" s="195"/>
      <c r="X97" s="89">
        <v>0</v>
      </c>
      <c r="Y97" s="89">
        <f t="shared" si="27"/>
        <v>0</v>
      </c>
      <c r="Z97" s="1"/>
    </row>
    <row r="98" spans="2:27" ht="29.1" customHeight="1">
      <c r="B98" s="204">
        <v>1875</v>
      </c>
      <c r="C98" t="s">
        <v>125</v>
      </c>
      <c r="D98" s="1">
        <v>63330</v>
      </c>
      <c r="E98" s="86">
        <f t="shared" si="20"/>
        <v>22553.418803418805</v>
      </c>
      <c r="F98" s="87">
        <f t="shared" si="14"/>
        <v>0.90728184482307761</v>
      </c>
      <c r="G98" s="189">
        <f t="shared" si="21"/>
        <v>1475.473550543813</v>
      </c>
      <c r="H98" s="189">
        <f t="shared" si="15"/>
        <v>4143.1297299270263</v>
      </c>
      <c r="I98" s="189">
        <f t="shared" si="16"/>
        <v>0</v>
      </c>
      <c r="J98" s="88">
        <f t="shared" si="17"/>
        <v>0</v>
      </c>
      <c r="K98" s="189">
        <f t="shared" si="22"/>
        <v>-236.40568215157552</v>
      </c>
      <c r="L98" s="88">
        <f t="shared" si="18"/>
        <v>-663.82715548162412</v>
      </c>
      <c r="M98" s="89">
        <f t="shared" si="23"/>
        <v>3479.3025744454021</v>
      </c>
      <c r="N98" s="89">
        <f t="shared" si="24"/>
        <v>66809.302574445406</v>
      </c>
      <c r="O98" s="89">
        <f t="shared" si="25"/>
        <v>23792.486671811042</v>
      </c>
      <c r="P98" s="90">
        <f t="shared" si="19"/>
        <v>0.95712722708172948</v>
      </c>
      <c r="Q98" s="1">
        <v>1312.4754553247681</v>
      </c>
      <c r="R98" s="90">
        <f t="shared" si="26"/>
        <v>0.11701001834344575</v>
      </c>
      <c r="S98" s="90">
        <f t="shared" si="26"/>
        <v>0.1082585153507265</v>
      </c>
      <c r="T98" s="92">
        <v>2808</v>
      </c>
      <c r="U98" s="1">
        <v>56696</v>
      </c>
      <c r="V98" s="1">
        <v>20350.32304379038</v>
      </c>
      <c r="W98" s="195"/>
      <c r="X98" s="89">
        <v>0</v>
      </c>
      <c r="Y98" s="89">
        <f t="shared" si="27"/>
        <v>0</v>
      </c>
      <c r="Z98" s="1"/>
      <c r="AA98" s="1"/>
    </row>
    <row r="99" spans="2:27">
      <c r="B99" s="204">
        <v>3101</v>
      </c>
      <c r="C99" t="s">
        <v>126</v>
      </c>
      <c r="D99" s="1">
        <v>633752</v>
      </c>
      <c r="E99" s="86">
        <f t="shared" si="20"/>
        <v>19754.13004176797</v>
      </c>
      <c r="F99" s="87">
        <f t="shared" si="14"/>
        <v>0.79467169493848067</v>
      </c>
      <c r="G99" s="189">
        <f t="shared" si="21"/>
        <v>3267.0183580003468</v>
      </c>
      <c r="H99" s="189">
        <f t="shared" si="15"/>
        <v>104812.48296136713</v>
      </c>
      <c r="I99" s="189">
        <f t="shared" si="16"/>
        <v>916.59104661641697</v>
      </c>
      <c r="J99" s="88">
        <f t="shared" si="17"/>
        <v>29406.073957547887</v>
      </c>
      <c r="K99" s="189">
        <f t="shared" si="22"/>
        <v>680.18536446484143</v>
      </c>
      <c r="L99" s="88">
        <f t="shared" si="18"/>
        <v>21821.706862761042</v>
      </c>
      <c r="M99" s="89">
        <f t="shared" si="23"/>
        <v>126634.18982412817</v>
      </c>
      <c r="N99" s="89">
        <f t="shared" si="24"/>
        <v>760386.18982412817</v>
      </c>
      <c r="O99" s="89">
        <f t="shared" si="25"/>
        <v>23701.333764233157</v>
      </c>
      <c r="P99" s="90">
        <f t="shared" si="19"/>
        <v>0.95346031614157012</v>
      </c>
      <c r="Q99" s="1">
        <v>16182.556454072197</v>
      </c>
      <c r="R99" s="90">
        <f t="shared" si="26"/>
        <v>0.20668467881820485</v>
      </c>
      <c r="S99" s="90">
        <f t="shared" si="26"/>
        <v>0.20502972819579987</v>
      </c>
      <c r="T99" s="92">
        <v>32082</v>
      </c>
      <c r="U99" s="1">
        <v>525201</v>
      </c>
      <c r="V99" s="1">
        <v>16393.064485922965</v>
      </c>
      <c r="W99" s="195"/>
      <c r="X99" s="89">
        <v>0</v>
      </c>
      <c r="Y99" s="89">
        <f t="shared" si="27"/>
        <v>0</v>
      </c>
      <c r="Z99" s="1"/>
      <c r="AA99" s="1"/>
    </row>
    <row r="100" spans="2:27">
      <c r="B100" s="204">
        <v>3103</v>
      </c>
      <c r="C100" t="s">
        <v>127</v>
      </c>
      <c r="D100" s="1">
        <v>1158360</v>
      </c>
      <c r="E100" s="86">
        <f t="shared" si="20"/>
        <v>21770.819628996185</v>
      </c>
      <c r="F100" s="87">
        <f t="shared" si="14"/>
        <v>0.87579934414696992</v>
      </c>
      <c r="G100" s="189">
        <f t="shared" si="21"/>
        <v>1976.3370221742896</v>
      </c>
      <c r="H100" s="189">
        <f t="shared" si="15"/>
        <v>105154.96393882742</v>
      </c>
      <c r="I100" s="189">
        <f t="shared" si="16"/>
        <v>210.74969108654184</v>
      </c>
      <c r="J100" s="88">
        <f t="shared" si="17"/>
        <v>11213.358813641633</v>
      </c>
      <c r="K100" s="189">
        <f t="shared" si="22"/>
        <v>-25.655991065033675</v>
      </c>
      <c r="L100" s="88">
        <f t="shared" si="18"/>
        <v>-1365.0783165972468</v>
      </c>
      <c r="M100" s="89">
        <f t="shared" si="23"/>
        <v>103789.88562223017</v>
      </c>
      <c r="N100" s="89">
        <f t="shared" si="24"/>
        <v>1262149.8856222301</v>
      </c>
      <c r="O100" s="89">
        <f t="shared" si="25"/>
        <v>23721.500660105441</v>
      </c>
      <c r="P100" s="90">
        <f t="shared" si="19"/>
        <v>0.95427159263365513</v>
      </c>
      <c r="Q100" s="1">
        <v>460.47199307485425</v>
      </c>
      <c r="R100" s="90">
        <f t="shared" si="26"/>
        <v>0.19337481030928472</v>
      </c>
      <c r="S100" s="90">
        <f t="shared" si="26"/>
        <v>0.18079219395084478</v>
      </c>
      <c r="T100" s="92">
        <v>53207</v>
      </c>
      <c r="U100" s="1">
        <v>970659</v>
      </c>
      <c r="V100" s="1">
        <v>18437.469133457435</v>
      </c>
      <c r="W100" s="195"/>
      <c r="X100" s="89">
        <v>0</v>
      </c>
      <c r="Y100" s="89">
        <f t="shared" si="27"/>
        <v>0</v>
      </c>
      <c r="Z100" s="1"/>
      <c r="AA100" s="1"/>
    </row>
    <row r="101" spans="2:27">
      <c r="B101" s="204">
        <v>3105</v>
      </c>
      <c r="C101" t="s">
        <v>128</v>
      </c>
      <c r="D101" s="1">
        <v>1147598</v>
      </c>
      <c r="E101" s="86">
        <f t="shared" si="20"/>
        <v>18932.886791830271</v>
      </c>
      <c r="F101" s="87">
        <f t="shared" si="14"/>
        <v>0.76163461540094168</v>
      </c>
      <c r="G101" s="189">
        <f t="shared" si="21"/>
        <v>3792.6140379604744</v>
      </c>
      <c r="H101" s="189">
        <f t="shared" si="15"/>
        <v>229885.50729693618</v>
      </c>
      <c r="I101" s="189">
        <f t="shared" si="16"/>
        <v>1204.0261840946116</v>
      </c>
      <c r="J101" s="88">
        <f t="shared" si="17"/>
        <v>72980.843122710794</v>
      </c>
      <c r="K101" s="189">
        <f t="shared" si="22"/>
        <v>967.62050194303606</v>
      </c>
      <c r="L101" s="88">
        <f t="shared" si="18"/>
        <v>58651.349104775189</v>
      </c>
      <c r="M101" s="89">
        <f t="shared" si="23"/>
        <v>288536.85640171135</v>
      </c>
      <c r="N101" s="89">
        <f t="shared" si="24"/>
        <v>1436134.8564017112</v>
      </c>
      <c r="O101" s="89">
        <f t="shared" si="25"/>
        <v>23693.121331733779</v>
      </c>
      <c r="P101" s="90">
        <f t="shared" si="19"/>
        <v>0.95312994534619466</v>
      </c>
      <c r="Q101" s="1">
        <v>41784.176604548906</v>
      </c>
      <c r="R101" s="90">
        <f t="shared" si="26"/>
        <v>0.1737803443613237</v>
      </c>
      <c r="S101" s="90">
        <f t="shared" si="26"/>
        <v>0.16458204588949182</v>
      </c>
      <c r="T101" s="92">
        <v>60614</v>
      </c>
      <c r="U101" s="1">
        <v>977694</v>
      </c>
      <c r="V101" s="1">
        <v>16257.237400023278</v>
      </c>
      <c r="W101" s="195"/>
      <c r="X101" s="89">
        <v>0</v>
      </c>
      <c r="Y101" s="89">
        <f t="shared" si="27"/>
        <v>0</v>
      </c>
      <c r="Z101" s="1"/>
      <c r="AA101" s="1"/>
    </row>
    <row r="102" spans="2:27">
      <c r="B102" s="204">
        <v>3107</v>
      </c>
      <c r="C102" t="s">
        <v>129</v>
      </c>
      <c r="D102" s="1">
        <v>1735782</v>
      </c>
      <c r="E102" s="86">
        <f t="shared" si="20"/>
        <v>20126.642162262444</v>
      </c>
      <c r="F102" s="87">
        <f t="shared" si="14"/>
        <v>0.8096571606386942</v>
      </c>
      <c r="G102" s="189">
        <f t="shared" si="21"/>
        <v>3028.6106008838838</v>
      </c>
      <c r="H102" s="189">
        <f t="shared" si="15"/>
        <v>261196.46405202878</v>
      </c>
      <c r="I102" s="189">
        <f t="shared" si="16"/>
        <v>786.2118044433513</v>
      </c>
      <c r="J102" s="88">
        <f t="shared" si="17"/>
        <v>67805.264650607947</v>
      </c>
      <c r="K102" s="189">
        <f t="shared" si="22"/>
        <v>549.80612229177575</v>
      </c>
      <c r="L102" s="88">
        <f t="shared" si="18"/>
        <v>47416.92940480962</v>
      </c>
      <c r="M102" s="89">
        <f t="shared" si="23"/>
        <v>308613.39345683838</v>
      </c>
      <c r="N102" s="89">
        <f t="shared" si="24"/>
        <v>2044395.3934568383</v>
      </c>
      <c r="O102" s="89">
        <f t="shared" si="25"/>
        <v>23705.058885438102</v>
      </c>
      <c r="P102" s="90">
        <f t="shared" si="19"/>
        <v>0.95361017079857224</v>
      </c>
      <c r="Q102" s="1">
        <v>43458.2168904235</v>
      </c>
      <c r="R102" s="90">
        <f t="shared" si="26"/>
        <v>0.17534074604237582</v>
      </c>
      <c r="S102" s="90">
        <f t="shared" si="26"/>
        <v>0.17014838464212126</v>
      </c>
      <c r="T102" s="92">
        <v>86243</v>
      </c>
      <c r="U102" s="1">
        <v>1476833</v>
      </c>
      <c r="V102" s="1">
        <v>17200.076867531621</v>
      </c>
      <c r="W102" s="195"/>
      <c r="X102" s="89">
        <v>0</v>
      </c>
      <c r="Y102" s="89">
        <f t="shared" si="27"/>
        <v>0</v>
      </c>
      <c r="Z102" s="1"/>
      <c r="AA102" s="1"/>
    </row>
    <row r="103" spans="2:27">
      <c r="B103" s="204">
        <v>3110</v>
      </c>
      <c r="C103" t="s">
        <v>130</v>
      </c>
      <c r="D103" s="1">
        <v>111401</v>
      </c>
      <c r="E103" s="86">
        <f t="shared" si="20"/>
        <v>23631.947390750956</v>
      </c>
      <c r="F103" s="87">
        <f t="shared" si="14"/>
        <v>0.9506690321465715</v>
      </c>
      <c r="G103" s="189">
        <f t="shared" si="21"/>
        <v>785.21525465123591</v>
      </c>
      <c r="H103" s="189">
        <f t="shared" si="15"/>
        <v>3701.5047104259261</v>
      </c>
      <c r="I103" s="189">
        <f t="shared" si="16"/>
        <v>0</v>
      </c>
      <c r="J103" s="88">
        <f t="shared" si="17"/>
        <v>0</v>
      </c>
      <c r="K103" s="189">
        <f t="shared" si="22"/>
        <v>-236.40568215157552</v>
      </c>
      <c r="L103" s="88">
        <f t="shared" si="18"/>
        <v>-1114.4163856625271</v>
      </c>
      <c r="M103" s="89">
        <f t="shared" si="23"/>
        <v>2587.0883247633992</v>
      </c>
      <c r="N103" s="89">
        <f t="shared" si="24"/>
        <v>113988.0883247634</v>
      </c>
      <c r="O103" s="89">
        <f t="shared" si="25"/>
        <v>24180.756963250617</v>
      </c>
      <c r="P103" s="90">
        <f t="shared" si="19"/>
        <v>0.97274661451818722</v>
      </c>
      <c r="Q103" s="1">
        <v>82.894592735385231</v>
      </c>
      <c r="R103" s="90">
        <f t="shared" si="26"/>
        <v>0.11287486763501228</v>
      </c>
      <c r="S103" s="90">
        <f t="shared" si="26"/>
        <v>0.12774782407561597</v>
      </c>
      <c r="T103" s="92">
        <v>4714</v>
      </c>
      <c r="U103" s="1">
        <v>100102</v>
      </c>
      <c r="V103" s="1">
        <v>20954.992673225875</v>
      </c>
      <c r="W103" s="195"/>
      <c r="X103" s="89">
        <v>0</v>
      </c>
      <c r="Y103" s="89">
        <f t="shared" si="27"/>
        <v>0</v>
      </c>
      <c r="Z103" s="1"/>
      <c r="AA103" s="1"/>
    </row>
    <row r="104" spans="2:27">
      <c r="B104" s="204">
        <v>3112</v>
      </c>
      <c r="C104" t="s">
        <v>131</v>
      </c>
      <c r="D104" s="1">
        <v>173085</v>
      </c>
      <c r="E104" s="86">
        <f t="shared" si="20"/>
        <v>21931.702990369995</v>
      </c>
      <c r="F104" s="87">
        <f t="shared" si="14"/>
        <v>0.88227138078943412</v>
      </c>
      <c r="G104" s="189">
        <f t="shared" si="21"/>
        <v>1873.3716708950512</v>
      </c>
      <c r="H104" s="189">
        <f t="shared" si="15"/>
        <v>14784.649226703745</v>
      </c>
      <c r="I104" s="189">
        <f t="shared" si="16"/>
        <v>154.44051460570844</v>
      </c>
      <c r="J104" s="88">
        <f t="shared" si="17"/>
        <v>1218.8445412682511</v>
      </c>
      <c r="K104" s="189">
        <f t="shared" si="22"/>
        <v>-81.965167545867075</v>
      </c>
      <c r="L104" s="88">
        <f t="shared" si="18"/>
        <v>-646.86910227198291</v>
      </c>
      <c r="M104" s="89">
        <f t="shared" si="23"/>
        <v>14137.780124431762</v>
      </c>
      <c r="N104" s="89">
        <f t="shared" si="24"/>
        <v>187222.78012443177</v>
      </c>
      <c r="O104" s="89">
        <f t="shared" si="25"/>
        <v>23723.109493719177</v>
      </c>
      <c r="P104" s="90">
        <f t="shared" si="19"/>
        <v>0.95433631300007971</v>
      </c>
      <c r="Q104" s="1">
        <v>249.28093745835213</v>
      </c>
      <c r="R104" s="90">
        <f t="shared" si="26"/>
        <v>0.2163814610492287</v>
      </c>
      <c r="S104" s="90">
        <f t="shared" si="26"/>
        <v>0.20990806756670632</v>
      </c>
      <c r="T104" s="92">
        <v>7892</v>
      </c>
      <c r="U104" s="1">
        <v>142295</v>
      </c>
      <c r="V104" s="1">
        <v>18126.751592356686</v>
      </c>
      <c r="W104" s="195"/>
      <c r="X104" s="89">
        <v>0</v>
      </c>
      <c r="Y104" s="89">
        <f t="shared" si="27"/>
        <v>0</v>
      </c>
      <c r="Z104" s="1"/>
      <c r="AA104" s="1"/>
    </row>
    <row r="105" spans="2:27">
      <c r="B105" s="204">
        <v>3114</v>
      </c>
      <c r="C105" t="s">
        <v>132</v>
      </c>
      <c r="D105" s="1">
        <v>127163</v>
      </c>
      <c r="E105" s="86">
        <f t="shared" si="20"/>
        <v>20414.673302295716</v>
      </c>
      <c r="F105" s="87">
        <f t="shared" si="14"/>
        <v>0.82124411454460344</v>
      </c>
      <c r="G105" s="189">
        <f t="shared" si="21"/>
        <v>2844.27067126259</v>
      </c>
      <c r="H105" s="189">
        <f t="shared" si="15"/>
        <v>17716.962011294676</v>
      </c>
      <c r="I105" s="189">
        <f t="shared" si="16"/>
        <v>685.40090543170606</v>
      </c>
      <c r="J105" s="88">
        <f t="shared" si="17"/>
        <v>4269.3622399340975</v>
      </c>
      <c r="K105" s="189">
        <f t="shared" si="22"/>
        <v>448.99522328013052</v>
      </c>
      <c r="L105" s="88">
        <f t="shared" si="18"/>
        <v>2796.7912458119331</v>
      </c>
      <c r="M105" s="89">
        <f t="shared" si="23"/>
        <v>20513.753257106608</v>
      </c>
      <c r="N105" s="89">
        <f t="shared" si="24"/>
        <v>147676.75325710661</v>
      </c>
      <c r="O105" s="89">
        <f t="shared" si="25"/>
        <v>23707.939196838433</v>
      </c>
      <c r="P105" s="90">
        <f t="shared" si="19"/>
        <v>0.95372604033763131</v>
      </c>
      <c r="Q105" s="1">
        <v>2942.8972465063198</v>
      </c>
      <c r="R105" s="90">
        <f t="shared" si="26"/>
        <v>0.20778641034895429</v>
      </c>
      <c r="S105" s="90">
        <f t="shared" si="26"/>
        <v>0.19479528986518815</v>
      </c>
      <c r="T105" s="92">
        <v>6229</v>
      </c>
      <c r="U105" s="1">
        <v>105286</v>
      </c>
      <c r="V105" s="1">
        <v>17086.335605322947</v>
      </c>
      <c r="W105" s="195"/>
      <c r="X105" s="89">
        <v>0</v>
      </c>
      <c r="Y105" s="89">
        <f t="shared" si="27"/>
        <v>0</v>
      </c>
      <c r="Z105" s="1"/>
      <c r="AA105" s="1"/>
    </row>
    <row r="106" spans="2:27">
      <c r="B106" s="204">
        <v>3116</v>
      </c>
      <c r="C106" t="s">
        <v>133</v>
      </c>
      <c r="D106" s="1">
        <v>80409</v>
      </c>
      <c r="E106" s="86">
        <f t="shared" si="20"/>
        <v>20408.375634517768</v>
      </c>
      <c r="F106" s="87">
        <f t="shared" si="14"/>
        <v>0.82099077115176966</v>
      </c>
      <c r="G106" s="189">
        <f t="shared" si="21"/>
        <v>2848.3011786404763</v>
      </c>
      <c r="H106" s="189">
        <f t="shared" si="15"/>
        <v>11222.306643843478</v>
      </c>
      <c r="I106" s="189">
        <f t="shared" si="16"/>
        <v>687.60508915398782</v>
      </c>
      <c r="J106" s="88">
        <f t="shared" si="17"/>
        <v>2709.1640512667122</v>
      </c>
      <c r="K106" s="189">
        <f t="shared" si="22"/>
        <v>451.19940700241227</v>
      </c>
      <c r="L106" s="88">
        <f t="shared" si="18"/>
        <v>1777.7256635895044</v>
      </c>
      <c r="M106" s="89">
        <f t="shared" si="23"/>
        <v>13000.032307432983</v>
      </c>
      <c r="N106" s="89">
        <f t="shared" si="24"/>
        <v>93409.032307432979</v>
      </c>
      <c r="O106" s="89">
        <f t="shared" si="25"/>
        <v>23707.876220160651</v>
      </c>
      <c r="P106" s="90">
        <f t="shared" si="19"/>
        <v>0.95372350690370289</v>
      </c>
      <c r="Q106" s="1">
        <v>1867.5413904695779</v>
      </c>
      <c r="R106" s="90">
        <f t="shared" si="26"/>
        <v>0.21086949974399904</v>
      </c>
      <c r="S106" s="90">
        <f t="shared" si="26"/>
        <v>0.21578673629118303</v>
      </c>
      <c r="T106" s="92">
        <v>3940</v>
      </c>
      <c r="U106" s="1">
        <v>66406</v>
      </c>
      <c r="V106" s="1">
        <v>16786.147623862485</v>
      </c>
      <c r="W106" s="195"/>
      <c r="X106" s="89">
        <v>0</v>
      </c>
      <c r="Y106" s="89">
        <f t="shared" si="27"/>
        <v>0</v>
      </c>
      <c r="Z106" s="1"/>
      <c r="AA106" s="1"/>
    </row>
    <row r="107" spans="2:27">
      <c r="B107" s="204">
        <v>3118</v>
      </c>
      <c r="C107" t="s">
        <v>134</v>
      </c>
      <c r="D107" s="1">
        <v>989325</v>
      </c>
      <c r="E107" s="86">
        <f t="shared" si="20"/>
        <v>20635.442087478881</v>
      </c>
      <c r="F107" s="87">
        <f t="shared" si="14"/>
        <v>0.83012522975140168</v>
      </c>
      <c r="G107" s="189">
        <f t="shared" si="21"/>
        <v>2702.9786487453639</v>
      </c>
      <c r="H107" s="189">
        <f t="shared" si="15"/>
        <v>129588.90535679898</v>
      </c>
      <c r="I107" s="189">
        <f t="shared" si="16"/>
        <v>608.13183061759821</v>
      </c>
      <c r="J107" s="88">
        <f t="shared" si="17"/>
        <v>29155.664355299508</v>
      </c>
      <c r="K107" s="189">
        <f t="shared" si="22"/>
        <v>371.72614846602266</v>
      </c>
      <c r="L107" s="88">
        <f t="shared" si="18"/>
        <v>17821.666735906525</v>
      </c>
      <c r="M107" s="89">
        <f t="shared" si="23"/>
        <v>147410.57209270549</v>
      </c>
      <c r="N107" s="89">
        <f t="shared" si="24"/>
        <v>1136735.5720927054</v>
      </c>
      <c r="O107" s="89">
        <f t="shared" si="25"/>
        <v>23710.146884690264</v>
      </c>
      <c r="P107" s="90">
        <f t="shared" si="19"/>
        <v>0.95381485148969924</v>
      </c>
      <c r="Q107" s="1">
        <v>22746.937333320457</v>
      </c>
      <c r="R107" s="90">
        <f t="shared" si="26"/>
        <v>0.1984206394968529</v>
      </c>
      <c r="S107" s="90">
        <f t="shared" si="26"/>
        <v>0.18607223001243497</v>
      </c>
      <c r="T107" s="92">
        <v>47943</v>
      </c>
      <c r="U107" s="1">
        <v>825524</v>
      </c>
      <c r="V107" s="1">
        <v>17398.132731985923</v>
      </c>
      <c r="W107" s="195"/>
      <c r="X107" s="89">
        <v>0</v>
      </c>
      <c r="Y107" s="89">
        <f t="shared" si="27"/>
        <v>0</v>
      </c>
      <c r="Z107" s="1"/>
      <c r="AA107" s="1"/>
    </row>
    <row r="108" spans="2:27">
      <c r="B108" s="204">
        <v>3120</v>
      </c>
      <c r="C108" t="s">
        <v>135</v>
      </c>
      <c r="D108" s="1">
        <v>170724</v>
      </c>
      <c r="E108" s="86">
        <f t="shared" si="20"/>
        <v>19890.94722125131</v>
      </c>
      <c r="F108" s="87">
        <f t="shared" si="14"/>
        <v>0.80017559410725414</v>
      </c>
      <c r="G108" s="189">
        <f t="shared" si="21"/>
        <v>3179.4553631310096</v>
      </c>
      <c r="H108" s="189">
        <f t="shared" si="15"/>
        <v>27289.265381753456</v>
      </c>
      <c r="I108" s="189">
        <f t="shared" si="16"/>
        <v>868.70503379724812</v>
      </c>
      <c r="J108" s="88">
        <f t="shared" si="17"/>
        <v>7456.0953050817807</v>
      </c>
      <c r="K108" s="189">
        <f t="shared" si="22"/>
        <v>632.29935164567257</v>
      </c>
      <c r="L108" s="88">
        <f t="shared" si="18"/>
        <v>5427.025335174807</v>
      </c>
      <c r="M108" s="89">
        <f t="shared" si="23"/>
        <v>32716.290716928263</v>
      </c>
      <c r="N108" s="89">
        <f t="shared" si="24"/>
        <v>203440.29071692826</v>
      </c>
      <c r="O108" s="89">
        <f t="shared" si="25"/>
        <v>23702.701936027992</v>
      </c>
      <c r="P108" s="90">
        <f t="shared" si="19"/>
        <v>0.95351535513325791</v>
      </c>
      <c r="Q108" s="1">
        <v>2007.6639503554434</v>
      </c>
      <c r="R108" s="90">
        <f t="shared" si="26"/>
        <v>0.19557970811507325</v>
      </c>
      <c r="S108" s="90">
        <f t="shared" si="26"/>
        <v>0.18777911815183848</v>
      </c>
      <c r="T108" s="92">
        <v>8583</v>
      </c>
      <c r="U108" s="1">
        <v>142796</v>
      </c>
      <c r="V108" s="1">
        <v>16746.335170634455</v>
      </c>
      <c r="W108" s="195"/>
      <c r="X108" s="89">
        <v>0</v>
      </c>
      <c r="Y108" s="89">
        <f t="shared" si="27"/>
        <v>0</v>
      </c>
      <c r="Z108" s="1"/>
      <c r="AA108" s="1"/>
    </row>
    <row r="109" spans="2:27">
      <c r="B109" s="204">
        <v>3122</v>
      </c>
      <c r="C109" t="s">
        <v>136</v>
      </c>
      <c r="D109" s="1">
        <v>71446</v>
      </c>
      <c r="E109" s="86">
        <f t="shared" si="20"/>
        <v>19590.34823142309</v>
      </c>
      <c r="F109" s="87">
        <f t="shared" si="14"/>
        <v>0.78808305911641896</v>
      </c>
      <c r="G109" s="189">
        <f t="shared" si="21"/>
        <v>3371.8387166210705</v>
      </c>
      <c r="H109" s="189">
        <f t="shared" si="15"/>
        <v>12297.095799517045</v>
      </c>
      <c r="I109" s="189">
        <f t="shared" si="16"/>
        <v>973.91468023712525</v>
      </c>
      <c r="J109" s="88">
        <f t="shared" si="17"/>
        <v>3551.8668388247961</v>
      </c>
      <c r="K109" s="189">
        <f t="shared" si="22"/>
        <v>737.50899808554971</v>
      </c>
      <c r="L109" s="88">
        <f t="shared" si="18"/>
        <v>2689.6953160179996</v>
      </c>
      <c r="M109" s="89">
        <f t="shared" si="23"/>
        <v>14986.791115535045</v>
      </c>
      <c r="N109" s="89">
        <f t="shared" si="24"/>
        <v>86432.791115535045</v>
      </c>
      <c r="O109" s="89">
        <f t="shared" si="25"/>
        <v>23699.695946129708</v>
      </c>
      <c r="P109" s="90">
        <f t="shared" si="19"/>
        <v>0.95339442978334954</v>
      </c>
      <c r="Q109" s="1">
        <v>862.81556879251366</v>
      </c>
      <c r="R109" s="90">
        <f t="shared" si="26"/>
        <v>0.10566715156767464</v>
      </c>
      <c r="S109" s="90">
        <f t="shared" si="26"/>
        <v>0.10809252508358945</v>
      </c>
      <c r="T109" s="92">
        <v>3647</v>
      </c>
      <c r="U109" s="1">
        <v>64618</v>
      </c>
      <c r="V109" s="1">
        <v>17679.34336525308</v>
      </c>
      <c r="W109" s="195"/>
      <c r="X109" s="89">
        <v>0</v>
      </c>
      <c r="Y109" s="89">
        <f t="shared" si="27"/>
        <v>0</v>
      </c>
      <c r="Z109" s="1"/>
      <c r="AA109" s="1"/>
    </row>
    <row r="110" spans="2:27">
      <c r="B110" s="204">
        <v>3124</v>
      </c>
      <c r="C110" t="s">
        <v>137</v>
      </c>
      <c r="D110" s="1">
        <v>27071</v>
      </c>
      <c r="E110" s="86">
        <f t="shared" si="20"/>
        <v>19993.35302806499</v>
      </c>
      <c r="F110" s="87">
        <f t="shared" si="14"/>
        <v>0.804295188131395</v>
      </c>
      <c r="G110" s="189">
        <f t="shared" si="21"/>
        <v>3113.9156467702542</v>
      </c>
      <c r="H110" s="189">
        <f t="shared" si="15"/>
        <v>4216.2417857269247</v>
      </c>
      <c r="I110" s="189">
        <f t="shared" si="16"/>
        <v>832.86300141246011</v>
      </c>
      <c r="J110" s="88">
        <f t="shared" si="17"/>
        <v>1127.6965039124709</v>
      </c>
      <c r="K110" s="189">
        <f t="shared" si="22"/>
        <v>596.45731926088456</v>
      </c>
      <c r="L110" s="88">
        <f t="shared" si="18"/>
        <v>807.60321027923771</v>
      </c>
      <c r="M110" s="89">
        <f t="shared" si="23"/>
        <v>5023.8449960061625</v>
      </c>
      <c r="N110" s="89">
        <f t="shared" si="24"/>
        <v>32094.844996006163</v>
      </c>
      <c r="O110" s="89">
        <f t="shared" si="25"/>
        <v>23703.72599409613</v>
      </c>
      <c r="P110" s="90">
        <f t="shared" si="19"/>
        <v>0.95355655107349935</v>
      </c>
      <c r="Q110" s="1">
        <v>326.68366058269748</v>
      </c>
      <c r="R110" s="90">
        <f t="shared" si="26"/>
        <v>0.16760836747897348</v>
      </c>
      <c r="S110" s="90">
        <f t="shared" si="26"/>
        <v>0.16070964743478447</v>
      </c>
      <c r="T110" s="92">
        <v>1354</v>
      </c>
      <c r="U110" s="1">
        <v>23185</v>
      </c>
      <c r="V110" s="1">
        <v>17225.111441307577</v>
      </c>
      <c r="W110" s="195"/>
      <c r="X110" s="89">
        <v>0</v>
      </c>
      <c r="Y110" s="89">
        <f t="shared" si="27"/>
        <v>0</v>
      </c>
      <c r="Z110" s="1"/>
      <c r="AA110" s="1"/>
    </row>
    <row r="111" spans="2:27">
      <c r="B111" s="204">
        <v>3201</v>
      </c>
      <c r="C111" t="s">
        <v>138</v>
      </c>
      <c r="D111" s="1">
        <v>5181735</v>
      </c>
      <c r="E111" s="86">
        <f t="shared" si="20"/>
        <v>38893.738553457231</v>
      </c>
      <c r="F111" s="87">
        <f t="shared" si="14"/>
        <v>1.5646223383879165</v>
      </c>
      <c r="G111" s="189">
        <f t="shared" si="21"/>
        <v>-8982.3310894807801</v>
      </c>
      <c r="H111" s="189">
        <f t="shared" si="15"/>
        <v>-1196698.0063893455</v>
      </c>
      <c r="I111" s="189">
        <f t="shared" si="16"/>
        <v>0</v>
      </c>
      <c r="J111" s="88">
        <f t="shared" si="17"/>
        <v>0</v>
      </c>
      <c r="K111" s="189">
        <f t="shared" si="22"/>
        <v>-236.40568215157552</v>
      </c>
      <c r="L111" s="88">
        <f t="shared" si="18"/>
        <v>-31495.856221690105</v>
      </c>
      <c r="M111" s="89">
        <f t="shared" si="23"/>
        <v>-1228193.8626110356</v>
      </c>
      <c r="N111" s="89">
        <f t="shared" si="24"/>
        <v>3953541.1373889642</v>
      </c>
      <c r="O111" s="89">
        <f t="shared" si="25"/>
        <v>29675.001781824871</v>
      </c>
      <c r="P111" s="90">
        <f t="shared" si="19"/>
        <v>1.1937698047650709</v>
      </c>
      <c r="Q111" s="1">
        <v>-159632.0467371766</v>
      </c>
      <c r="R111" s="90">
        <f t="shared" si="26"/>
        <v>0.13613610650669614</v>
      </c>
      <c r="S111" s="90">
        <f t="shared" si="26"/>
        <v>0.12871695728385379</v>
      </c>
      <c r="T111" s="92">
        <v>133228</v>
      </c>
      <c r="U111" s="1">
        <v>4560840</v>
      </c>
      <c r="V111" s="1">
        <v>34458.362924794877</v>
      </c>
      <c r="W111" s="195"/>
      <c r="X111" s="89">
        <v>0</v>
      </c>
      <c r="Y111" s="89">
        <f t="shared" si="27"/>
        <v>0</v>
      </c>
      <c r="Z111" s="1"/>
      <c r="AA111" s="1"/>
    </row>
    <row r="112" spans="2:27">
      <c r="B112" s="204">
        <v>3203</v>
      </c>
      <c r="C112" t="s">
        <v>139</v>
      </c>
      <c r="D112" s="1">
        <v>3218303</v>
      </c>
      <c r="E112" s="86">
        <f t="shared" si="20"/>
        <v>31704.607473228974</v>
      </c>
      <c r="F112" s="87">
        <f t="shared" si="14"/>
        <v>1.2754170446807078</v>
      </c>
      <c r="G112" s="189">
        <f t="shared" si="21"/>
        <v>-4381.2871981346962</v>
      </c>
      <c r="H112" s="189">
        <f t="shared" si="15"/>
        <v>-444740.08219545492</v>
      </c>
      <c r="I112" s="189">
        <f t="shared" si="16"/>
        <v>0</v>
      </c>
      <c r="J112" s="88">
        <f t="shared" si="17"/>
        <v>0</v>
      </c>
      <c r="K112" s="189">
        <f t="shared" si="22"/>
        <v>-236.40568215157552</v>
      </c>
      <c r="L112" s="88">
        <f t="shared" si="18"/>
        <v>-23997.304389524281</v>
      </c>
      <c r="M112" s="89">
        <f t="shared" si="23"/>
        <v>-468737.38658497919</v>
      </c>
      <c r="N112" s="89">
        <f t="shared" si="24"/>
        <v>2749565.613415021</v>
      </c>
      <c r="O112" s="89">
        <f t="shared" si="25"/>
        <v>27086.914592942703</v>
      </c>
      <c r="P112" s="90">
        <f t="shared" si="19"/>
        <v>1.0896558990304761</v>
      </c>
      <c r="Q112" s="1">
        <v>-40862.002067463647</v>
      </c>
      <c r="R112" s="90">
        <f t="shared" si="26"/>
        <v>0.18844144559662601</v>
      </c>
      <c r="S112" s="90">
        <f t="shared" si="26"/>
        <v>0.17653466934849271</v>
      </c>
      <c r="T112" s="92">
        <v>101509</v>
      </c>
      <c r="U112" s="1">
        <v>2708003</v>
      </c>
      <c r="V112" s="1">
        <v>26947.448553118655</v>
      </c>
      <c r="W112" s="195"/>
      <c r="X112" s="89">
        <v>0</v>
      </c>
      <c r="Y112" s="89">
        <f t="shared" si="27"/>
        <v>0</v>
      </c>
      <c r="Z112" s="1"/>
      <c r="AA112" s="1"/>
    </row>
    <row r="113" spans="2:27">
      <c r="B113" s="204">
        <v>3205</v>
      </c>
      <c r="C113" t="s">
        <v>140</v>
      </c>
      <c r="D113" s="1">
        <v>2333134</v>
      </c>
      <c r="E113" s="86">
        <f t="shared" si="20"/>
        <v>24109.846958282957</v>
      </c>
      <c r="F113" s="87">
        <f t="shared" si="14"/>
        <v>0.96989403767898585</v>
      </c>
      <c r="G113" s="189">
        <f t="shared" si="21"/>
        <v>479.35953143075574</v>
      </c>
      <c r="H113" s="189">
        <f t="shared" si="15"/>
        <v>46388.101216085663</v>
      </c>
      <c r="I113" s="189">
        <f t="shared" si="16"/>
        <v>0</v>
      </c>
      <c r="J113" s="88">
        <f t="shared" si="17"/>
        <v>0</v>
      </c>
      <c r="K113" s="189">
        <f t="shared" si="22"/>
        <v>-236.40568215157552</v>
      </c>
      <c r="L113" s="88">
        <f t="shared" si="18"/>
        <v>-22877.214267490115</v>
      </c>
      <c r="M113" s="89">
        <f t="shared" si="23"/>
        <v>23510.886948595547</v>
      </c>
      <c r="N113" s="89">
        <f t="shared" si="24"/>
        <v>2356644.8869485958</v>
      </c>
      <c r="O113" s="89">
        <f t="shared" si="25"/>
        <v>24352.80080756214</v>
      </c>
      <c r="P113" s="90">
        <f t="shared" si="19"/>
        <v>0.97966761650985645</v>
      </c>
      <c r="Q113" s="1">
        <v>29436.490045311166</v>
      </c>
      <c r="R113" s="90">
        <f t="shared" si="26"/>
        <v>0.19506205975274443</v>
      </c>
      <c r="S113" s="90">
        <f t="shared" si="26"/>
        <v>0.18260153316636502</v>
      </c>
      <c r="T113" s="92">
        <v>96771</v>
      </c>
      <c r="U113" s="1">
        <v>1952312</v>
      </c>
      <c r="V113" s="1">
        <v>20387.12641757691</v>
      </c>
      <c r="W113" s="195"/>
      <c r="X113" s="89">
        <v>0</v>
      </c>
      <c r="Y113" s="89">
        <f t="shared" si="27"/>
        <v>0</v>
      </c>
      <c r="Z113" s="1"/>
      <c r="AA113" s="1"/>
    </row>
    <row r="114" spans="2:27">
      <c r="B114" s="204">
        <v>3207</v>
      </c>
      <c r="C114" t="s">
        <v>141</v>
      </c>
      <c r="D114" s="1">
        <v>1734672</v>
      </c>
      <c r="E114" s="86">
        <f t="shared" si="20"/>
        <v>26531.744696471455</v>
      </c>
      <c r="F114" s="87">
        <f t="shared" si="14"/>
        <v>1.0673224527245757</v>
      </c>
      <c r="G114" s="189">
        <f t="shared" si="21"/>
        <v>-1070.6550210098828</v>
      </c>
      <c r="H114" s="189">
        <f t="shared" si="15"/>
        <v>-70000.495928647142</v>
      </c>
      <c r="I114" s="189">
        <f t="shared" si="16"/>
        <v>0</v>
      </c>
      <c r="J114" s="88">
        <f t="shared" si="17"/>
        <v>0</v>
      </c>
      <c r="K114" s="189">
        <f t="shared" si="22"/>
        <v>-236.40568215157552</v>
      </c>
      <c r="L114" s="88">
        <f t="shared" si="18"/>
        <v>-15456.43990475216</v>
      </c>
      <c r="M114" s="89">
        <f t="shared" si="23"/>
        <v>-85456.9358333993</v>
      </c>
      <c r="N114" s="89">
        <f t="shared" si="24"/>
        <v>1649215.0641666008</v>
      </c>
      <c r="O114" s="89">
        <f t="shared" si="25"/>
        <v>25224.683993309995</v>
      </c>
      <c r="P114" s="90">
        <f t="shared" si="19"/>
        <v>1.0147418459262687</v>
      </c>
      <c r="Q114" s="1">
        <v>974.35862699031713</v>
      </c>
      <c r="R114" s="93">
        <f t="shared" si="26"/>
        <v>0.16985374400378739</v>
      </c>
      <c r="S114" s="94">
        <f t="shared" si="26"/>
        <v>0.15709612757891322</v>
      </c>
      <c r="T114" s="92">
        <v>65381</v>
      </c>
      <c r="U114" s="1">
        <v>1482811</v>
      </c>
      <c r="V114" s="1">
        <v>22929.594235170411</v>
      </c>
      <c r="W114" s="195"/>
      <c r="X114" s="89">
        <v>0</v>
      </c>
      <c r="Y114" s="89">
        <f t="shared" si="27"/>
        <v>0</v>
      </c>
      <c r="Z114" s="1"/>
      <c r="AA114" s="1"/>
    </row>
    <row r="115" spans="2:27">
      <c r="B115" s="204">
        <v>3209</v>
      </c>
      <c r="C115" t="s">
        <v>142</v>
      </c>
      <c r="D115" s="1">
        <v>984252</v>
      </c>
      <c r="E115" s="86">
        <f t="shared" si="20"/>
        <v>21405.158540298376</v>
      </c>
      <c r="F115" s="87">
        <f t="shared" si="14"/>
        <v>0.86108948263881258</v>
      </c>
      <c r="G115" s="189">
        <f t="shared" si="21"/>
        <v>2210.3601189408869</v>
      </c>
      <c r="H115" s="189">
        <f t="shared" si="15"/>
        <v>101636.77898913986</v>
      </c>
      <c r="I115" s="189">
        <f t="shared" si="16"/>
        <v>338.73107213077492</v>
      </c>
      <c r="J115" s="88">
        <f t="shared" si="17"/>
        <v>15575.532158717291</v>
      </c>
      <c r="K115" s="189">
        <f t="shared" si="22"/>
        <v>102.3253899791994</v>
      </c>
      <c r="L115" s="88">
        <f t="shared" si="18"/>
        <v>4705.1260820235466</v>
      </c>
      <c r="M115" s="89">
        <f t="shared" si="23"/>
        <v>106341.9050711634</v>
      </c>
      <c r="N115" s="89">
        <f t="shared" si="24"/>
        <v>1090593.9050711633</v>
      </c>
      <c r="O115" s="89">
        <f t="shared" si="25"/>
        <v>23717.844049218464</v>
      </c>
      <c r="P115" s="90">
        <f t="shared" si="19"/>
        <v>0.95412449401857358</v>
      </c>
      <c r="Q115" s="1">
        <v>24589.117755475221</v>
      </c>
      <c r="R115" s="93">
        <f t="shared" si="26"/>
        <v>0.21336280491187495</v>
      </c>
      <c r="S115" s="94">
        <f t="shared" si="26"/>
        <v>0.18919160032531335</v>
      </c>
      <c r="T115" s="92">
        <v>45982</v>
      </c>
      <c r="U115" s="1">
        <v>811177</v>
      </c>
      <c r="V115" s="1">
        <v>17999.755913549016</v>
      </c>
      <c r="W115" s="195"/>
      <c r="X115" s="89">
        <v>0</v>
      </c>
      <c r="Y115" s="89">
        <f t="shared" si="27"/>
        <v>0</v>
      </c>
      <c r="Z115" s="1"/>
      <c r="AA115" s="1"/>
    </row>
    <row r="116" spans="2:27">
      <c r="B116" s="204">
        <v>3212</v>
      </c>
      <c r="C116" t="s">
        <v>143</v>
      </c>
      <c r="D116" s="1">
        <v>509010</v>
      </c>
      <c r="E116" s="86">
        <f t="shared" si="20"/>
        <v>24232.801713877649</v>
      </c>
      <c r="F116" s="87">
        <f t="shared" si="14"/>
        <v>0.97484027746897339</v>
      </c>
      <c r="G116" s="189">
        <f t="shared" si="21"/>
        <v>400.66848785015287</v>
      </c>
      <c r="H116" s="189">
        <f t="shared" si="15"/>
        <v>8416.0415872924605</v>
      </c>
      <c r="I116" s="189">
        <f t="shared" si="16"/>
        <v>0</v>
      </c>
      <c r="J116" s="88">
        <f t="shared" si="17"/>
        <v>0</v>
      </c>
      <c r="K116" s="189">
        <f t="shared" si="22"/>
        <v>-236.40568215157552</v>
      </c>
      <c r="L116" s="88">
        <f t="shared" si="18"/>
        <v>-4965.701353593844</v>
      </c>
      <c r="M116" s="89">
        <f t="shared" si="23"/>
        <v>3450.3402336986164</v>
      </c>
      <c r="N116" s="89">
        <f t="shared" si="24"/>
        <v>512460.3402336986</v>
      </c>
      <c r="O116" s="89">
        <f t="shared" si="25"/>
        <v>24397.064519576226</v>
      </c>
      <c r="P116" s="90">
        <f t="shared" si="19"/>
        <v>0.98144826283425191</v>
      </c>
      <c r="Q116" s="1">
        <v>2075.1771150629602</v>
      </c>
      <c r="R116" s="93">
        <f t="shared" si="26"/>
        <v>0.16111062954227134</v>
      </c>
      <c r="S116" s="93">
        <f t="shared" si="26"/>
        <v>0.144140338503496</v>
      </c>
      <c r="T116" s="92">
        <v>21005</v>
      </c>
      <c r="U116" s="1">
        <v>438382</v>
      </c>
      <c r="V116" s="1">
        <v>21179.920765291332</v>
      </c>
      <c r="W116" s="195"/>
      <c r="X116" s="89">
        <v>0</v>
      </c>
      <c r="Y116" s="89">
        <f t="shared" si="27"/>
        <v>0</v>
      </c>
      <c r="Z116" s="1"/>
      <c r="AA116" s="1"/>
    </row>
    <row r="117" spans="2:27">
      <c r="B117" s="204">
        <v>3214</v>
      </c>
      <c r="C117" t="s">
        <v>144</v>
      </c>
      <c r="D117" s="1">
        <v>461536</v>
      </c>
      <c r="E117" s="86">
        <f t="shared" si="20"/>
        <v>28092.76279749224</v>
      </c>
      <c r="F117" s="87">
        <f t="shared" si="14"/>
        <v>1.1301192905273512</v>
      </c>
      <c r="G117" s="189">
        <f t="shared" si="21"/>
        <v>-2069.7066056631857</v>
      </c>
      <c r="H117" s="189">
        <f t="shared" si="15"/>
        <v>-34003.209824440477</v>
      </c>
      <c r="I117" s="189">
        <f t="shared" si="16"/>
        <v>0</v>
      </c>
      <c r="J117" s="88">
        <f t="shared" si="17"/>
        <v>0</v>
      </c>
      <c r="K117" s="189">
        <f t="shared" si="22"/>
        <v>-236.40568215157552</v>
      </c>
      <c r="L117" s="88">
        <f t="shared" si="18"/>
        <v>-3883.9089520682342</v>
      </c>
      <c r="M117" s="89">
        <f t="shared" si="23"/>
        <v>-37887.118776508709</v>
      </c>
      <c r="N117" s="89">
        <f t="shared" si="24"/>
        <v>423648.88122349128</v>
      </c>
      <c r="O117" s="89">
        <f t="shared" si="25"/>
        <v>25786.650509677478</v>
      </c>
      <c r="P117" s="90">
        <f t="shared" si="19"/>
        <v>1.0373487075352679</v>
      </c>
      <c r="Q117" s="1">
        <v>-5633.9710343551524</v>
      </c>
      <c r="R117" s="93">
        <f t="shared" si="26"/>
        <v>0.16489485214687383</v>
      </c>
      <c r="S117" s="93">
        <f t="shared" si="26"/>
        <v>0.15837161114635559</v>
      </c>
      <c r="T117" s="92">
        <v>16429</v>
      </c>
      <c r="U117" s="1">
        <v>396204</v>
      </c>
      <c r="V117" s="1">
        <v>24251.943441268289</v>
      </c>
      <c r="W117" s="195"/>
      <c r="X117" s="89">
        <v>0</v>
      </c>
      <c r="Y117" s="89">
        <f t="shared" si="27"/>
        <v>0</v>
      </c>
      <c r="Z117" s="1"/>
      <c r="AA117" s="1"/>
    </row>
    <row r="118" spans="2:27">
      <c r="B118" s="204">
        <v>3216</v>
      </c>
      <c r="C118" t="s">
        <v>145</v>
      </c>
      <c r="D118" s="1">
        <v>443617</v>
      </c>
      <c r="E118" s="86">
        <f t="shared" si="20"/>
        <v>21997.173600436356</v>
      </c>
      <c r="F118" s="87">
        <f t="shared" si="14"/>
        <v>0.88490514094794703</v>
      </c>
      <c r="G118" s="189">
        <f t="shared" si="21"/>
        <v>1831.4704804525804</v>
      </c>
      <c r="H118" s="189">
        <f t="shared" si="15"/>
        <v>36935.265179287191</v>
      </c>
      <c r="I118" s="189">
        <f t="shared" si="16"/>
        <v>131.52580108248222</v>
      </c>
      <c r="J118" s="88">
        <f t="shared" si="17"/>
        <v>2652.4808304304188</v>
      </c>
      <c r="K118" s="189">
        <f t="shared" si="22"/>
        <v>-104.8798810690933</v>
      </c>
      <c r="L118" s="88">
        <f t="shared" si="18"/>
        <v>-2115.1125615204046</v>
      </c>
      <c r="M118" s="89">
        <f t="shared" si="23"/>
        <v>34820.152617766784</v>
      </c>
      <c r="N118" s="89">
        <f t="shared" si="24"/>
        <v>478437.15261776675</v>
      </c>
      <c r="O118" s="89">
        <f t="shared" si="25"/>
        <v>23723.764199819845</v>
      </c>
      <c r="P118" s="90">
        <f t="shared" si="19"/>
        <v>0.95436265060166492</v>
      </c>
      <c r="Q118" s="1">
        <v>8897.8510435533099</v>
      </c>
      <c r="R118" s="93">
        <f t="shared" si="26"/>
        <v>0.13703633455678813</v>
      </c>
      <c r="S118" s="93">
        <f t="shared" si="26"/>
        <v>0.11944545161030534</v>
      </c>
      <c r="T118" s="92">
        <v>20167</v>
      </c>
      <c r="U118" s="1">
        <v>390152</v>
      </c>
      <c r="V118" s="1">
        <v>19650.062956434147</v>
      </c>
      <c r="W118" s="195"/>
      <c r="X118" s="89">
        <v>0</v>
      </c>
      <c r="Y118" s="89">
        <f t="shared" si="27"/>
        <v>0</v>
      </c>
      <c r="Z118" s="1"/>
      <c r="AA118" s="1"/>
    </row>
    <row r="119" spans="2:27">
      <c r="B119" s="204">
        <v>3218</v>
      </c>
      <c r="C119" t="s">
        <v>146</v>
      </c>
      <c r="D119" s="1">
        <v>519019</v>
      </c>
      <c r="E119" s="86">
        <f t="shared" si="20"/>
        <v>22839.119911991198</v>
      </c>
      <c r="F119" s="87">
        <f t="shared" si="14"/>
        <v>0.9187750659224112</v>
      </c>
      <c r="G119" s="189">
        <f t="shared" si="21"/>
        <v>1292.6248410574813</v>
      </c>
      <c r="H119" s="189">
        <f t="shared" si="15"/>
        <v>29374.899513031261</v>
      </c>
      <c r="I119" s="189">
        <f t="shared" si="16"/>
        <v>0</v>
      </c>
      <c r="J119" s="88">
        <f t="shared" si="17"/>
        <v>0</v>
      </c>
      <c r="K119" s="189">
        <f t="shared" si="22"/>
        <v>-236.40568215157552</v>
      </c>
      <c r="L119" s="88">
        <f t="shared" si="18"/>
        <v>-5372.3191268945538</v>
      </c>
      <c r="M119" s="89">
        <f t="shared" si="23"/>
        <v>24002.580386136709</v>
      </c>
      <c r="N119" s="89">
        <f t="shared" si="24"/>
        <v>543021.58038613666</v>
      </c>
      <c r="O119" s="89">
        <f t="shared" si="25"/>
        <v>23895.339070897102</v>
      </c>
      <c r="P119" s="90">
        <f t="shared" si="19"/>
        <v>0.96126478667748938</v>
      </c>
      <c r="Q119" s="1">
        <v>6404.5432201764852</v>
      </c>
      <c r="R119" s="93">
        <f t="shared" si="26"/>
        <v>0.22318690978678676</v>
      </c>
      <c r="S119" s="93">
        <f t="shared" si="26"/>
        <v>0.20267935367551002</v>
      </c>
      <c r="T119" s="92">
        <v>22725</v>
      </c>
      <c r="U119" s="1">
        <v>424317</v>
      </c>
      <c r="V119" s="1">
        <v>18990.198711063371</v>
      </c>
      <c r="W119" s="195"/>
      <c r="X119" s="89">
        <v>0</v>
      </c>
      <c r="Y119" s="89">
        <f t="shared" si="27"/>
        <v>0</v>
      </c>
      <c r="Z119" s="1"/>
      <c r="AA119" s="1"/>
    </row>
    <row r="120" spans="2:27">
      <c r="B120" s="204">
        <v>3220</v>
      </c>
      <c r="C120" t="s">
        <v>147</v>
      </c>
      <c r="D120" s="1">
        <v>244266</v>
      </c>
      <c r="E120" s="86">
        <f t="shared" si="20"/>
        <v>20882.790459092073</v>
      </c>
      <c r="F120" s="87">
        <f t="shared" si="14"/>
        <v>0.84007559199436166</v>
      </c>
      <c r="G120" s="189">
        <f t="shared" si="21"/>
        <v>2544.6756909129213</v>
      </c>
      <c r="H120" s="189">
        <f t="shared" si="15"/>
        <v>29765.07155660844</v>
      </c>
      <c r="I120" s="189">
        <f t="shared" si="16"/>
        <v>521.55990055298093</v>
      </c>
      <c r="J120" s="88">
        <f t="shared" si="17"/>
        <v>6100.6861567682181</v>
      </c>
      <c r="K120" s="189">
        <f t="shared" si="22"/>
        <v>285.15421840140539</v>
      </c>
      <c r="L120" s="88">
        <f t="shared" si="18"/>
        <v>3335.4488926412387</v>
      </c>
      <c r="M120" s="89">
        <f t="shared" si="23"/>
        <v>33100.520449249678</v>
      </c>
      <c r="N120" s="89">
        <f t="shared" si="24"/>
        <v>277366.52044924966</v>
      </c>
      <c r="O120" s="89">
        <f t="shared" si="25"/>
        <v>23712.620368406398</v>
      </c>
      <c r="P120" s="90">
        <f t="shared" si="19"/>
        <v>0.95391435511212896</v>
      </c>
      <c r="Q120" s="1">
        <v>7228.8205670869938</v>
      </c>
      <c r="R120" s="93">
        <f t="shared" si="26"/>
        <v>0.21961643890334082</v>
      </c>
      <c r="S120" s="93">
        <f t="shared" si="26"/>
        <v>0.20418485533852107</v>
      </c>
      <c r="T120" s="92">
        <v>11697</v>
      </c>
      <c r="U120" s="1">
        <v>200281</v>
      </c>
      <c r="V120" s="1">
        <v>17341.847779028489</v>
      </c>
      <c r="W120" s="195"/>
      <c r="X120" s="89">
        <v>0</v>
      </c>
      <c r="Y120" s="89">
        <f t="shared" si="27"/>
        <v>0</v>
      </c>
      <c r="Z120" s="1"/>
      <c r="AA120" s="1"/>
    </row>
    <row r="121" spans="2:27">
      <c r="B121" s="204">
        <v>3222</v>
      </c>
      <c r="C121" t="s">
        <v>148</v>
      </c>
      <c r="D121" s="1">
        <v>1244300</v>
      </c>
      <c r="E121" s="86">
        <f t="shared" si="20"/>
        <v>24156.005513385491</v>
      </c>
      <c r="F121" s="87">
        <f t="shared" si="14"/>
        <v>0.97175090999589808</v>
      </c>
      <c r="G121" s="189">
        <f t="shared" si="21"/>
        <v>449.81805616513361</v>
      </c>
      <c r="H121" s="189">
        <f t="shared" si="15"/>
        <v>23170.577891122197</v>
      </c>
      <c r="I121" s="189">
        <f t="shared" si="16"/>
        <v>0</v>
      </c>
      <c r="J121" s="88">
        <f t="shared" si="17"/>
        <v>0</v>
      </c>
      <c r="K121" s="189">
        <f t="shared" si="22"/>
        <v>-236.40568215157552</v>
      </c>
      <c r="L121" s="88">
        <f t="shared" si="18"/>
        <v>-12177.493093309806</v>
      </c>
      <c r="M121" s="89">
        <f t="shared" si="23"/>
        <v>10993.084797812391</v>
      </c>
      <c r="N121" s="89">
        <f t="shared" si="24"/>
        <v>1255293.0847978124</v>
      </c>
      <c r="O121" s="89">
        <f t="shared" si="25"/>
        <v>24369.41788739905</v>
      </c>
      <c r="P121" s="90">
        <f t="shared" si="19"/>
        <v>0.98033609054394477</v>
      </c>
      <c r="Q121" s="1">
        <v>13978.332186337027</v>
      </c>
      <c r="R121" s="93">
        <f t="shared" si="26"/>
        <v>0.21736935512590475</v>
      </c>
      <c r="S121" s="93">
        <f t="shared" si="26"/>
        <v>0.1819668334513381</v>
      </c>
      <c r="T121" s="92">
        <v>51511</v>
      </c>
      <c r="U121" s="1">
        <v>1022122</v>
      </c>
      <c r="V121" s="1">
        <v>20437.12634714974</v>
      </c>
      <c r="W121" s="195"/>
      <c r="X121" s="89">
        <v>0</v>
      </c>
      <c r="Y121" s="89">
        <f t="shared" si="27"/>
        <v>0</v>
      </c>
      <c r="Z121" s="1"/>
      <c r="AA121" s="1"/>
    </row>
    <row r="122" spans="2:27">
      <c r="B122" s="204">
        <v>3224</v>
      </c>
      <c r="C122" t="s">
        <v>149</v>
      </c>
      <c r="D122" s="1">
        <v>476051</v>
      </c>
      <c r="E122" s="86">
        <f t="shared" si="20"/>
        <v>22773.201301186375</v>
      </c>
      <c r="F122" s="87">
        <f t="shared" si="14"/>
        <v>0.91612328353232364</v>
      </c>
      <c r="G122" s="189">
        <f t="shared" si="21"/>
        <v>1334.8127519725683</v>
      </c>
      <c r="H122" s="189">
        <f t="shared" si="15"/>
        <v>27902.925767234567</v>
      </c>
      <c r="I122" s="189">
        <f t="shared" si="16"/>
        <v>0</v>
      </c>
      <c r="J122" s="88">
        <f t="shared" si="17"/>
        <v>0</v>
      </c>
      <c r="K122" s="189">
        <f t="shared" si="22"/>
        <v>-236.40568215157552</v>
      </c>
      <c r="L122" s="88">
        <f t="shared" si="18"/>
        <v>-4941.8243796965353</v>
      </c>
      <c r="M122" s="89">
        <f t="shared" si="23"/>
        <v>22961.10138753803</v>
      </c>
      <c r="N122" s="89">
        <f t="shared" si="24"/>
        <v>499012.10138753802</v>
      </c>
      <c r="O122" s="89">
        <f t="shared" si="25"/>
        <v>23871.608371007369</v>
      </c>
      <c r="P122" s="90">
        <f t="shared" si="19"/>
        <v>0.96031014501705803</v>
      </c>
      <c r="Q122" s="1">
        <v>7992.0195007510738</v>
      </c>
      <c r="R122" s="93">
        <f t="shared" si="26"/>
        <v>0.16086782643471306</v>
      </c>
      <c r="S122" s="93">
        <f t="shared" si="26"/>
        <v>0.13893217816444364</v>
      </c>
      <c r="T122" s="92">
        <v>20904</v>
      </c>
      <c r="U122" s="1">
        <v>410082</v>
      </c>
      <c r="V122" s="1">
        <v>19995.221610024866</v>
      </c>
      <c r="W122" s="195"/>
      <c r="X122" s="89">
        <v>0</v>
      </c>
      <c r="Y122" s="89">
        <f t="shared" si="27"/>
        <v>0</v>
      </c>
      <c r="Z122" s="1"/>
      <c r="AA122" s="1"/>
    </row>
    <row r="123" spans="2:27">
      <c r="B123" s="204">
        <v>3226</v>
      </c>
      <c r="C123" t="s">
        <v>150</v>
      </c>
      <c r="D123" s="1">
        <v>347141</v>
      </c>
      <c r="E123" s="86">
        <f t="shared" si="20"/>
        <v>18807.07552280854</v>
      </c>
      <c r="F123" s="87">
        <f t="shared" si="14"/>
        <v>0.75657346341983867</v>
      </c>
      <c r="G123" s="189">
        <f t="shared" si="21"/>
        <v>3873.1332501343823</v>
      </c>
      <c r="H123" s="189">
        <f t="shared" si="15"/>
        <v>71490.293530980416</v>
      </c>
      <c r="I123" s="189">
        <f t="shared" si="16"/>
        <v>1248.0601282522175</v>
      </c>
      <c r="J123" s="88">
        <f t="shared" si="17"/>
        <v>23036.693847279428</v>
      </c>
      <c r="K123" s="189">
        <f t="shared" si="22"/>
        <v>1011.654446100642</v>
      </c>
      <c r="L123" s="88">
        <f t="shared" si="18"/>
        <v>18673.117766125648</v>
      </c>
      <c r="M123" s="89">
        <f t="shared" si="23"/>
        <v>90163.411297106068</v>
      </c>
      <c r="N123" s="89">
        <f t="shared" si="24"/>
        <v>437304.41129710607</v>
      </c>
      <c r="O123" s="89">
        <f t="shared" si="25"/>
        <v>23691.86321904356</v>
      </c>
      <c r="P123" s="90">
        <f t="shared" si="19"/>
        <v>0.95307933382638355</v>
      </c>
      <c r="Q123" s="1">
        <v>13569.20275261093</v>
      </c>
      <c r="R123" s="93">
        <f t="shared" si="26"/>
        <v>0.15753022694382757</v>
      </c>
      <c r="S123" s="93">
        <f t="shared" si="26"/>
        <v>0.14849976033423234</v>
      </c>
      <c r="T123" s="92">
        <v>18458</v>
      </c>
      <c r="U123" s="1">
        <v>299898</v>
      </c>
      <c r="V123" s="1">
        <v>16375.341268974555</v>
      </c>
      <c r="W123" s="195"/>
      <c r="X123" s="89">
        <v>0</v>
      </c>
      <c r="Y123" s="89">
        <f t="shared" si="27"/>
        <v>0</v>
      </c>
      <c r="Z123" s="1"/>
      <c r="AA123" s="1"/>
    </row>
    <row r="124" spans="2:27">
      <c r="B124" s="207">
        <v>3228</v>
      </c>
      <c r="C124" s="208" t="s">
        <v>151</v>
      </c>
      <c r="D124" s="1">
        <v>522061</v>
      </c>
      <c r="E124" s="86">
        <f t="shared" si="20"/>
        <v>20925.966009299344</v>
      </c>
      <c r="F124" s="87">
        <f t="shared" si="14"/>
        <v>0.84181246360503581</v>
      </c>
      <c r="G124" s="189">
        <f t="shared" si="21"/>
        <v>2517.0433387802682</v>
      </c>
      <c r="H124" s="189">
        <f t="shared" si="15"/>
        <v>62795.197215890134</v>
      </c>
      <c r="I124" s="189">
        <f t="shared" si="16"/>
        <v>506.44845798043639</v>
      </c>
      <c r="J124" s="88">
        <f t="shared" si="17"/>
        <v>12634.876129695927</v>
      </c>
      <c r="K124" s="189">
        <f t="shared" si="22"/>
        <v>270.04277582886084</v>
      </c>
      <c r="L124" s="88">
        <f t="shared" si="18"/>
        <v>6737.0271713784205</v>
      </c>
      <c r="M124" s="89">
        <f t="shared" si="23"/>
        <v>69532.22438726855</v>
      </c>
      <c r="N124" s="89">
        <f t="shared" si="24"/>
        <v>591593.22438726854</v>
      </c>
      <c r="O124" s="89">
        <f t="shared" si="25"/>
        <v>23713.052123908474</v>
      </c>
      <c r="P124" s="90">
        <f t="shared" si="19"/>
        <v>0.95393172382823577</v>
      </c>
      <c r="Q124" s="1">
        <v>15481.747403409849</v>
      </c>
      <c r="R124" s="93">
        <f t="shared" si="26"/>
        <v>0.20037478587770025</v>
      </c>
      <c r="S124" s="93">
        <f t="shared" si="26"/>
        <v>0.19792091726780128</v>
      </c>
      <c r="T124" s="92">
        <v>24948</v>
      </c>
      <c r="U124" s="1">
        <v>434915</v>
      </c>
      <c r="V124" s="1">
        <v>17468.570510503272</v>
      </c>
      <c r="W124" s="195"/>
      <c r="X124" s="89">
        <v>0</v>
      </c>
      <c r="Y124" s="89">
        <f t="shared" si="27"/>
        <v>0</v>
      </c>
      <c r="Z124" s="1"/>
      <c r="AA124" s="1"/>
    </row>
    <row r="125" spans="2:27">
      <c r="B125" s="204">
        <v>3230</v>
      </c>
      <c r="C125" t="s">
        <v>152</v>
      </c>
      <c r="D125" s="1">
        <v>195338</v>
      </c>
      <c r="E125" s="86">
        <f t="shared" si="20"/>
        <v>26121.690291521798</v>
      </c>
      <c r="F125" s="87">
        <f t="shared" si="14"/>
        <v>1.0508267311560056</v>
      </c>
      <c r="G125" s="189">
        <f t="shared" si="21"/>
        <v>-808.22020184210271</v>
      </c>
      <c r="H125" s="189">
        <f t="shared" si="15"/>
        <v>-6043.8706693752447</v>
      </c>
      <c r="I125" s="189">
        <f t="shared" si="16"/>
        <v>0</v>
      </c>
      <c r="J125" s="88">
        <f t="shared" si="17"/>
        <v>0</v>
      </c>
      <c r="K125" s="189">
        <f t="shared" si="22"/>
        <v>-236.40568215157552</v>
      </c>
      <c r="L125" s="88">
        <f t="shared" si="18"/>
        <v>-1767.8416911294817</v>
      </c>
      <c r="M125" s="89">
        <f t="shared" si="23"/>
        <v>-7811.7123605047263</v>
      </c>
      <c r="N125" s="89">
        <f t="shared" si="24"/>
        <v>187526.28763949528</v>
      </c>
      <c r="O125" s="89">
        <f t="shared" si="25"/>
        <v>25077.06440752812</v>
      </c>
      <c r="P125" s="90">
        <f t="shared" si="19"/>
        <v>1.0088033861615835</v>
      </c>
      <c r="Q125" s="1">
        <v>-1545.7409918380972</v>
      </c>
      <c r="R125" s="93">
        <f t="shared" si="26"/>
        <v>0.18328578091966974</v>
      </c>
      <c r="S125" s="93">
        <f t="shared" si="26"/>
        <v>0.17932989103962282</v>
      </c>
      <c r="T125" s="92">
        <v>7478</v>
      </c>
      <c r="U125" s="1">
        <v>165081</v>
      </c>
      <c r="V125" s="1">
        <v>22149.60418623373</v>
      </c>
      <c r="W125" s="195"/>
      <c r="X125" s="89">
        <v>0</v>
      </c>
      <c r="Y125" s="89">
        <f t="shared" si="27"/>
        <v>0</v>
      </c>
      <c r="Z125" s="1"/>
    </row>
    <row r="126" spans="2:27">
      <c r="B126" s="204">
        <v>3232</v>
      </c>
      <c r="C126" t="s">
        <v>153</v>
      </c>
      <c r="D126" s="1">
        <v>652787</v>
      </c>
      <c r="E126" s="86">
        <f t="shared" si="20"/>
        <v>25076.329133374307</v>
      </c>
      <c r="F126" s="87">
        <f t="shared" si="14"/>
        <v>1.0087738074579509</v>
      </c>
      <c r="G126" s="189">
        <f t="shared" si="21"/>
        <v>-139.18906062770867</v>
      </c>
      <c r="H126" s="189">
        <f t="shared" si="15"/>
        <v>-3623.3696262605122</v>
      </c>
      <c r="I126" s="189">
        <f t="shared" si="16"/>
        <v>0</v>
      </c>
      <c r="J126" s="88">
        <f t="shared" si="17"/>
        <v>0</v>
      </c>
      <c r="K126" s="189">
        <f t="shared" si="22"/>
        <v>-236.40568215157552</v>
      </c>
      <c r="L126" s="88">
        <f t="shared" si="18"/>
        <v>-6154.1127177698136</v>
      </c>
      <c r="M126" s="89">
        <f t="shared" si="23"/>
        <v>-9777.4823440303262</v>
      </c>
      <c r="N126" s="89">
        <f t="shared" si="24"/>
        <v>643009.51765596971</v>
      </c>
      <c r="O126" s="89">
        <f t="shared" si="25"/>
        <v>24700.734390595026</v>
      </c>
      <c r="P126" s="90">
        <f t="shared" si="19"/>
        <v>0.99366433363028384</v>
      </c>
      <c r="Q126" s="1">
        <v>5744.633423438223</v>
      </c>
      <c r="R126" s="93">
        <f t="shared" si="26"/>
        <v>0.15741760238863978</v>
      </c>
      <c r="S126" s="93">
        <f t="shared" si="26"/>
        <v>0.15701745032880945</v>
      </c>
      <c r="T126" s="92">
        <v>26032</v>
      </c>
      <c r="U126" s="1">
        <v>564003</v>
      </c>
      <c r="V126" s="1">
        <v>21673.250586020062</v>
      </c>
      <c r="W126" s="195"/>
      <c r="X126" s="89">
        <v>0</v>
      </c>
      <c r="Y126" s="89">
        <f t="shared" si="27"/>
        <v>0</v>
      </c>
      <c r="Z126" s="1"/>
    </row>
    <row r="127" spans="2:27">
      <c r="B127" s="204">
        <v>3234</v>
      </c>
      <c r="C127" t="s">
        <v>154</v>
      </c>
      <c r="D127" s="1">
        <v>199985</v>
      </c>
      <c r="E127" s="86">
        <f t="shared" si="20"/>
        <v>21133.361513262182</v>
      </c>
      <c r="F127" s="87">
        <f t="shared" si="14"/>
        <v>0.85015559672749141</v>
      </c>
      <c r="G127" s="189">
        <f t="shared" si="21"/>
        <v>2384.3102162440518</v>
      </c>
      <c r="H127" s="189">
        <f t="shared" si="15"/>
        <v>22562.727576317462</v>
      </c>
      <c r="I127" s="189">
        <f t="shared" si="16"/>
        <v>433.86003159344307</v>
      </c>
      <c r="J127" s="88">
        <f t="shared" si="17"/>
        <v>4105.617478968752</v>
      </c>
      <c r="K127" s="189">
        <f t="shared" si="22"/>
        <v>197.45434944186755</v>
      </c>
      <c r="L127" s="88">
        <f t="shared" si="18"/>
        <v>1868.5105087683928</v>
      </c>
      <c r="M127" s="89">
        <f t="shared" si="23"/>
        <v>24431.238085085854</v>
      </c>
      <c r="N127" s="89">
        <f t="shared" si="24"/>
        <v>224416.23808508585</v>
      </c>
      <c r="O127" s="89">
        <f t="shared" si="25"/>
        <v>23715.126078948095</v>
      </c>
      <c r="P127" s="90">
        <f t="shared" si="19"/>
        <v>0.95401515515946</v>
      </c>
      <c r="Q127" s="1">
        <v>5156.3154284298216</v>
      </c>
      <c r="R127" s="93">
        <f t="shared" si="26"/>
        <v>0.19555340339801763</v>
      </c>
      <c r="S127" s="93">
        <f t="shared" si="26"/>
        <v>0.19012079256148456</v>
      </c>
      <c r="T127" s="92">
        <v>9463</v>
      </c>
      <c r="U127" s="1">
        <v>167274</v>
      </c>
      <c r="V127" s="1">
        <v>17757.32484076433</v>
      </c>
      <c r="W127" s="195"/>
      <c r="X127" s="89">
        <v>0</v>
      </c>
      <c r="Y127" s="89">
        <f t="shared" si="27"/>
        <v>0</v>
      </c>
      <c r="Z127" s="1"/>
    </row>
    <row r="128" spans="2:27">
      <c r="B128" s="207">
        <v>3236</v>
      </c>
      <c r="C128" s="208" t="s">
        <v>155</v>
      </c>
      <c r="D128" s="1">
        <v>139436</v>
      </c>
      <c r="E128" s="86">
        <f t="shared" si="20"/>
        <v>19806.25</v>
      </c>
      <c r="F128" s="87">
        <f t="shared" si="14"/>
        <v>0.79676838335051381</v>
      </c>
      <c r="G128" s="189">
        <f t="shared" si="21"/>
        <v>3233.6615847318481</v>
      </c>
      <c r="H128" s="189">
        <f t="shared" si="15"/>
        <v>22764.977556512211</v>
      </c>
      <c r="I128" s="189">
        <f t="shared" si="16"/>
        <v>898.34906123520659</v>
      </c>
      <c r="J128" s="88">
        <f t="shared" si="17"/>
        <v>6324.3773910958544</v>
      </c>
      <c r="K128" s="189">
        <f t="shared" si="22"/>
        <v>661.94337908363104</v>
      </c>
      <c r="L128" s="88">
        <f t="shared" si="18"/>
        <v>4660.081388748762</v>
      </c>
      <c r="M128" s="89">
        <f t="shared" si="23"/>
        <v>27425.058945260971</v>
      </c>
      <c r="N128" s="89">
        <f t="shared" si="24"/>
        <v>166861.05894526097</v>
      </c>
      <c r="O128" s="89">
        <f t="shared" si="25"/>
        <v>23701.854963815476</v>
      </c>
      <c r="P128" s="90">
        <f t="shared" si="19"/>
        <v>0.95348128302569046</v>
      </c>
      <c r="Q128" s="1">
        <v>4564.5418245953842</v>
      </c>
      <c r="R128" s="93">
        <f t="shared" si="26"/>
        <v>0.18509578609189345</v>
      </c>
      <c r="S128" s="94">
        <f t="shared" si="26"/>
        <v>0.18560079850073929</v>
      </c>
      <c r="T128" s="92">
        <v>7040</v>
      </c>
      <c r="U128" s="1">
        <v>117658</v>
      </c>
      <c r="V128" s="1">
        <v>16705.665199488856</v>
      </c>
      <c r="W128" s="195"/>
      <c r="X128" s="89">
        <v>0</v>
      </c>
      <c r="Y128" s="89">
        <f t="shared" si="27"/>
        <v>0</v>
      </c>
      <c r="Z128" s="1"/>
    </row>
    <row r="129" spans="2:26">
      <c r="B129" s="204">
        <v>3238</v>
      </c>
      <c r="C129" t="s">
        <v>156</v>
      </c>
      <c r="D129" s="1">
        <v>339762</v>
      </c>
      <c r="E129" s="86">
        <f t="shared" si="20"/>
        <v>20391.42960028808</v>
      </c>
      <c r="F129" s="87">
        <f t="shared" si="14"/>
        <v>0.82030906389787805</v>
      </c>
      <c r="G129" s="189">
        <f t="shared" si="21"/>
        <v>2859.1466405474766</v>
      </c>
      <c r="H129" s="189">
        <f t="shared" si="15"/>
        <v>47639.101324802054</v>
      </c>
      <c r="I129" s="189">
        <f t="shared" si="16"/>
        <v>693.53620113437864</v>
      </c>
      <c r="J129" s="88">
        <f t="shared" si="17"/>
        <v>11555.700183301016</v>
      </c>
      <c r="K129" s="189">
        <f t="shared" si="22"/>
        <v>457.1305189828031</v>
      </c>
      <c r="L129" s="88">
        <f t="shared" si="18"/>
        <v>7616.7087072914655</v>
      </c>
      <c r="M129" s="89">
        <f t="shared" si="23"/>
        <v>55255.810032093519</v>
      </c>
      <c r="N129" s="89">
        <f t="shared" si="24"/>
        <v>395017.81003209355</v>
      </c>
      <c r="O129" s="89">
        <f t="shared" si="25"/>
        <v>23707.70675981836</v>
      </c>
      <c r="P129" s="90">
        <f t="shared" si="19"/>
        <v>0.9537166898311642</v>
      </c>
      <c r="Q129" s="1">
        <v>8806.435326904575</v>
      </c>
      <c r="R129" s="90">
        <f t="shared" si="26"/>
        <v>0.23699156800209709</v>
      </c>
      <c r="S129" s="90">
        <f t="shared" si="26"/>
        <v>0.22533584382874877</v>
      </c>
      <c r="T129" s="92">
        <v>16662</v>
      </c>
      <c r="U129" s="1">
        <v>274668</v>
      </c>
      <c r="V129" s="1">
        <v>16641.502574977279</v>
      </c>
      <c r="W129" s="195"/>
      <c r="X129" s="89">
        <v>0</v>
      </c>
      <c r="Y129" s="89">
        <f t="shared" si="27"/>
        <v>0</v>
      </c>
      <c r="Z129" s="1"/>
    </row>
    <row r="130" spans="2:26">
      <c r="B130" s="204">
        <v>3240</v>
      </c>
      <c r="C130" t="s">
        <v>157</v>
      </c>
      <c r="D130" s="1">
        <v>576886</v>
      </c>
      <c r="E130" s="86">
        <f t="shared" si="20"/>
        <v>20073.280211559206</v>
      </c>
      <c r="F130" s="87">
        <f t="shared" si="14"/>
        <v>0.80751050919310263</v>
      </c>
      <c r="G130" s="189">
        <f t="shared" si="21"/>
        <v>3062.7622493339563</v>
      </c>
      <c r="H130" s="189">
        <f t="shared" si="15"/>
        <v>88020.724283608564</v>
      </c>
      <c r="I130" s="189">
        <f t="shared" si="16"/>
        <v>804.88848718948464</v>
      </c>
      <c r="J130" s="88">
        <f t="shared" si="17"/>
        <v>23131.690233338599</v>
      </c>
      <c r="K130" s="189">
        <f t="shared" si="22"/>
        <v>568.48280503790909</v>
      </c>
      <c r="L130" s="88">
        <f t="shared" si="18"/>
        <v>16337.62733398447</v>
      </c>
      <c r="M130" s="89">
        <f t="shared" si="23"/>
        <v>104358.35161759303</v>
      </c>
      <c r="N130" s="89">
        <f t="shared" si="24"/>
        <v>681244.35161759309</v>
      </c>
      <c r="O130" s="89">
        <f t="shared" si="25"/>
        <v>23704.525265931072</v>
      </c>
      <c r="P130" s="90">
        <f t="shared" si="19"/>
        <v>0.95358870428411646</v>
      </c>
      <c r="Q130" s="1">
        <v>20491.530850432682</v>
      </c>
      <c r="R130" s="90">
        <f t="shared" si="26"/>
        <v>0.23780669663451739</v>
      </c>
      <c r="S130" s="90">
        <f t="shared" si="26"/>
        <v>0.22113836469542572</v>
      </c>
      <c r="T130" s="92">
        <v>28739</v>
      </c>
      <c r="U130" s="1">
        <v>466055</v>
      </c>
      <c r="V130" s="1">
        <v>16438.170146726861</v>
      </c>
      <c r="W130" s="195"/>
      <c r="X130" s="89">
        <v>0</v>
      </c>
      <c r="Y130" s="89">
        <f t="shared" si="27"/>
        <v>0</v>
      </c>
      <c r="Z130" s="1"/>
    </row>
    <row r="131" spans="2:26">
      <c r="B131" s="204">
        <v>3242</v>
      </c>
      <c r="C131" t="s">
        <v>158</v>
      </c>
      <c r="D131" s="1">
        <v>56910</v>
      </c>
      <c r="E131" s="86">
        <f t="shared" si="20"/>
        <v>18489.278752436647</v>
      </c>
      <c r="F131" s="87">
        <f t="shared" si="14"/>
        <v>0.7437890938918752</v>
      </c>
      <c r="G131" s="189">
        <f t="shared" si="21"/>
        <v>4076.5231831723941</v>
      </c>
      <c r="H131" s="189">
        <f t="shared" si="15"/>
        <v>12547.538357804628</v>
      </c>
      <c r="I131" s="189">
        <f t="shared" si="16"/>
        <v>1359.2889978823803</v>
      </c>
      <c r="J131" s="88">
        <f t="shared" si="17"/>
        <v>4183.8915354819665</v>
      </c>
      <c r="K131" s="189">
        <f t="shared" si="22"/>
        <v>1122.8833157308047</v>
      </c>
      <c r="L131" s="88">
        <f t="shared" si="18"/>
        <v>3456.2348458194169</v>
      </c>
      <c r="M131" s="89">
        <f t="shared" si="23"/>
        <v>16003.773203624045</v>
      </c>
      <c r="N131" s="89">
        <f t="shared" si="24"/>
        <v>72913.773203624049</v>
      </c>
      <c r="O131" s="89">
        <f t="shared" si="25"/>
        <v>23688.685251339848</v>
      </c>
      <c r="P131" s="90">
        <f t="shared" si="19"/>
        <v>0.95295149013110425</v>
      </c>
      <c r="Q131" s="1">
        <v>1609.6721471739475</v>
      </c>
      <c r="R131" s="90">
        <f t="shared" si="26"/>
        <v>0.2277787366240939</v>
      </c>
      <c r="S131" s="90">
        <f t="shared" si="26"/>
        <v>0.20544098183171267</v>
      </c>
      <c r="T131" s="92">
        <v>3078</v>
      </c>
      <c r="U131" s="1">
        <v>46352</v>
      </c>
      <c r="V131" s="1">
        <v>15338.186631369954</v>
      </c>
      <c r="W131" s="195"/>
      <c r="X131" s="89">
        <v>0</v>
      </c>
      <c r="Y131" s="89">
        <f t="shared" si="27"/>
        <v>0</v>
      </c>
      <c r="Z131" s="1"/>
    </row>
    <row r="132" spans="2:26">
      <c r="B132" s="204">
        <v>3301</v>
      </c>
      <c r="C132" t="s">
        <v>159</v>
      </c>
      <c r="D132" s="1">
        <v>2340508</v>
      </c>
      <c r="E132" s="86">
        <f t="shared" si="20"/>
        <v>22077.55652608642</v>
      </c>
      <c r="F132" s="87">
        <f t="shared" si="14"/>
        <v>0.88813879566396781</v>
      </c>
      <c r="G132" s="189">
        <f t="shared" si="21"/>
        <v>1780.0254080365389</v>
      </c>
      <c r="H132" s="189">
        <f t="shared" si="15"/>
        <v>188705.83358217761</v>
      </c>
      <c r="I132" s="189">
        <f t="shared" si="16"/>
        <v>103.3917771049595</v>
      </c>
      <c r="J132" s="88">
        <f t="shared" si="17"/>
        <v>10960.872466228071</v>
      </c>
      <c r="K132" s="189">
        <f t="shared" si="22"/>
        <v>-133.013905046616</v>
      </c>
      <c r="L132" s="88">
        <f t="shared" si="18"/>
        <v>-14101.203115706901</v>
      </c>
      <c r="M132" s="89">
        <f t="shared" si="23"/>
        <v>174604.6304664707</v>
      </c>
      <c r="N132" s="89">
        <f t="shared" si="24"/>
        <v>2515112.6304664705</v>
      </c>
      <c r="O132" s="89">
        <f t="shared" si="25"/>
        <v>23724.568029076345</v>
      </c>
      <c r="P132" s="90">
        <f t="shared" si="19"/>
        <v>0.95439498714882509</v>
      </c>
      <c r="Q132" s="1">
        <v>43635.7147558</v>
      </c>
      <c r="R132" s="90">
        <f t="shared" si="26"/>
        <v>0.16807553911954207</v>
      </c>
      <c r="S132" s="90">
        <f t="shared" si="26"/>
        <v>0.16189431250161701</v>
      </c>
      <c r="T132" s="92">
        <v>106013</v>
      </c>
      <c r="U132" s="1">
        <v>2003730</v>
      </c>
      <c r="V132" s="1">
        <v>19001.346584227897</v>
      </c>
      <c r="W132" s="195"/>
      <c r="X132" s="89">
        <v>0</v>
      </c>
      <c r="Y132" s="89">
        <f t="shared" si="27"/>
        <v>0</v>
      </c>
      <c r="Z132" s="1"/>
    </row>
    <row r="133" spans="2:26">
      <c r="B133" s="204">
        <v>3303</v>
      </c>
      <c r="C133" t="s">
        <v>160</v>
      </c>
      <c r="D133" s="1">
        <v>793345</v>
      </c>
      <c r="E133" s="86">
        <f t="shared" si="20"/>
        <v>27198.224142068637</v>
      </c>
      <c r="F133" s="87">
        <f t="shared" si="14"/>
        <v>1.0941336739504421</v>
      </c>
      <c r="G133" s="189">
        <f t="shared" si="21"/>
        <v>-1497.2018661920797</v>
      </c>
      <c r="H133" s="189">
        <f t="shared" si="15"/>
        <v>-43671.881234956774</v>
      </c>
      <c r="I133" s="189">
        <f t="shared" si="16"/>
        <v>0</v>
      </c>
      <c r="J133" s="88">
        <f t="shared" si="17"/>
        <v>0</v>
      </c>
      <c r="K133" s="189">
        <f t="shared" si="22"/>
        <v>-236.40568215157552</v>
      </c>
      <c r="L133" s="88">
        <f t="shared" si="18"/>
        <v>-6895.7173426793061</v>
      </c>
      <c r="M133" s="89">
        <f t="shared" si="23"/>
        <v>-50567.598577636083</v>
      </c>
      <c r="N133" s="89">
        <f t="shared" si="24"/>
        <v>742777.40142236394</v>
      </c>
      <c r="O133" s="89">
        <f t="shared" si="25"/>
        <v>25464.616593724979</v>
      </c>
      <c r="P133" s="90">
        <f t="shared" si="19"/>
        <v>1.0243938855675805</v>
      </c>
      <c r="Q133" s="1">
        <v>4616.6127907293776</v>
      </c>
      <c r="R133" s="90">
        <f t="shared" si="26"/>
        <v>0.18417654917121298</v>
      </c>
      <c r="S133" s="90">
        <f t="shared" si="26"/>
        <v>0.17776220878350521</v>
      </c>
      <c r="T133" s="92">
        <v>29169</v>
      </c>
      <c r="U133" s="1">
        <v>669955</v>
      </c>
      <c r="V133" s="1">
        <v>23093.137085932922</v>
      </c>
      <c r="W133" s="195"/>
      <c r="X133" s="89">
        <v>0</v>
      </c>
      <c r="Y133" s="89">
        <f t="shared" si="27"/>
        <v>0</v>
      </c>
      <c r="Z133" s="1"/>
    </row>
    <row r="134" spans="2:26">
      <c r="B134" s="204">
        <v>3305</v>
      </c>
      <c r="C134" t="s">
        <v>161</v>
      </c>
      <c r="D134" s="1">
        <v>683276</v>
      </c>
      <c r="E134" s="86">
        <f t="shared" si="20"/>
        <v>21391.146452945963</v>
      </c>
      <c r="F134" s="87">
        <f t="shared" si="14"/>
        <v>0.86052580257887445</v>
      </c>
      <c r="G134" s="189">
        <f t="shared" si="21"/>
        <v>2219.3278548464318</v>
      </c>
      <c r="H134" s="189">
        <f t="shared" si="15"/>
        <v>70889.770339504714</v>
      </c>
      <c r="I134" s="189">
        <f t="shared" si="16"/>
        <v>343.63530270411974</v>
      </c>
      <c r="J134" s="88">
        <f t="shared" si="17"/>
        <v>10976.398838974992</v>
      </c>
      <c r="K134" s="189">
        <f t="shared" si="22"/>
        <v>107.22962055254422</v>
      </c>
      <c r="L134" s="88">
        <f t="shared" si="18"/>
        <v>3425.1285396893677</v>
      </c>
      <c r="M134" s="89">
        <f t="shared" si="23"/>
        <v>74314.898879194079</v>
      </c>
      <c r="N134" s="89">
        <f t="shared" si="24"/>
        <v>757590.89887919405</v>
      </c>
      <c r="O134" s="89">
        <f t="shared" si="25"/>
        <v>23717.703928344938</v>
      </c>
      <c r="P134" s="90">
        <f t="shared" si="19"/>
        <v>0.95411885721797407</v>
      </c>
      <c r="Q134" s="1">
        <v>6424.5946280150238</v>
      </c>
      <c r="R134" s="90">
        <f t="shared" si="26"/>
        <v>0.20056015223208717</v>
      </c>
      <c r="S134" s="90">
        <f t="shared" si="26"/>
        <v>0.1949598935544033</v>
      </c>
      <c r="T134" s="92">
        <v>31942</v>
      </c>
      <c r="U134" s="1">
        <v>569131</v>
      </c>
      <c r="V134" s="1">
        <v>17901.141760764946</v>
      </c>
      <c r="W134" s="195"/>
      <c r="X134" s="89">
        <v>0</v>
      </c>
      <c r="Y134" s="89">
        <f t="shared" si="27"/>
        <v>0</v>
      </c>
      <c r="Z134" s="1"/>
    </row>
    <row r="135" spans="2:26">
      <c r="B135" s="204">
        <v>3310</v>
      </c>
      <c r="C135" t="s">
        <v>162</v>
      </c>
      <c r="D135" s="1">
        <v>185168</v>
      </c>
      <c r="E135" s="86">
        <f t="shared" si="20"/>
        <v>25699.930603747398</v>
      </c>
      <c r="F135" s="87">
        <f t="shared" ref="F135:F198" si="28">E135/E$365</f>
        <v>1.0338601279580035</v>
      </c>
      <c r="G135" s="189">
        <f t="shared" si="21"/>
        <v>-538.29400166648679</v>
      </c>
      <c r="H135" s="189">
        <f t="shared" ref="H135:H198" si="29">G135*T135/1000</f>
        <v>-3878.4082820070371</v>
      </c>
      <c r="I135" s="189">
        <f t="shared" ref="I135:I198" si="30">IF(E135+Y135&lt;(E$365+Y$365)*0.9,((E$365+Y$365)*0.9-E135-Y135)*0.35,0)</f>
        <v>0</v>
      </c>
      <c r="J135" s="88">
        <f t="shared" ref="J135:J198" si="31">I135*T135/1000</f>
        <v>0</v>
      </c>
      <c r="K135" s="189">
        <f t="shared" si="22"/>
        <v>-236.40568215157552</v>
      </c>
      <c r="L135" s="88">
        <f t="shared" ref="L135:L198" si="32">K135*T135/1000</f>
        <v>-1703.3029399021016</v>
      </c>
      <c r="M135" s="89">
        <f t="shared" si="23"/>
        <v>-5581.7112219091387</v>
      </c>
      <c r="N135" s="89">
        <f t="shared" si="24"/>
        <v>179586.28877809085</v>
      </c>
      <c r="O135" s="89">
        <f t="shared" si="25"/>
        <v>24925.230919929334</v>
      </c>
      <c r="P135" s="90">
        <f t="shared" ref="P135:P198" si="33">O135/O$365</f>
        <v>1.0026954090103026</v>
      </c>
      <c r="Q135" s="1">
        <v>-2250.5072166613263</v>
      </c>
      <c r="R135" s="90">
        <f t="shared" si="26"/>
        <v>0.1795793041063079</v>
      </c>
      <c r="S135" s="90">
        <f t="shared" si="26"/>
        <v>0.1566589567676705</v>
      </c>
      <c r="T135" s="92">
        <v>7205</v>
      </c>
      <c r="U135" s="1">
        <v>156978</v>
      </c>
      <c r="V135" s="1">
        <v>22219.108280254775</v>
      </c>
      <c r="W135" s="195"/>
      <c r="X135" s="89">
        <v>0</v>
      </c>
      <c r="Y135" s="89">
        <f t="shared" si="27"/>
        <v>0</v>
      </c>
      <c r="Z135" s="1"/>
    </row>
    <row r="136" spans="2:26">
      <c r="B136" s="204">
        <v>3312</v>
      </c>
      <c r="C136" t="s">
        <v>163</v>
      </c>
      <c r="D136" s="1">
        <v>748253</v>
      </c>
      <c r="E136" s="86">
        <f t="shared" ref="E136:E199" si="34">D136/T136*1000</f>
        <v>25983.713581275828</v>
      </c>
      <c r="F136" s="87">
        <f t="shared" si="28"/>
        <v>1.0452761862339379</v>
      </c>
      <c r="G136" s="189">
        <f t="shared" ref="G136:G199" si="35">($E$365+$Y$365-E136-Y136)*0.64</f>
        <v>-719.91510728468188</v>
      </c>
      <c r="H136" s="189">
        <f t="shared" si="29"/>
        <v>-20731.395344476983</v>
      </c>
      <c r="I136" s="189">
        <f t="shared" si="30"/>
        <v>0</v>
      </c>
      <c r="J136" s="88">
        <f t="shared" si="31"/>
        <v>0</v>
      </c>
      <c r="K136" s="189">
        <f t="shared" ref="K136:K199" si="36">I136+J$367</f>
        <v>-236.40568215157552</v>
      </c>
      <c r="L136" s="88">
        <f t="shared" si="32"/>
        <v>-6807.7744289189204</v>
      </c>
      <c r="M136" s="89">
        <f t="shared" ref="M136:M199" si="37">+H136+L136</f>
        <v>-27539.169773395904</v>
      </c>
      <c r="N136" s="89">
        <f t="shared" ref="N136:N199" si="38">D136+M136</f>
        <v>720713.83022660413</v>
      </c>
      <c r="O136" s="89">
        <f t="shared" ref="O136:O199" si="39">N136/T136*1000</f>
        <v>25027.392791839571</v>
      </c>
      <c r="P136" s="90">
        <f t="shared" si="33"/>
        <v>1.0068051899896391</v>
      </c>
      <c r="Q136" s="1">
        <v>-1586.453273864845</v>
      </c>
      <c r="R136" s="90">
        <f t="shared" ref="R136:S199" si="40">(D136-U136)/U136</f>
        <v>0.14516835016835017</v>
      </c>
      <c r="S136" s="90">
        <f t="shared" si="40"/>
        <v>0.13900447565794649</v>
      </c>
      <c r="T136" s="92">
        <v>28797</v>
      </c>
      <c r="U136" s="1">
        <v>653400</v>
      </c>
      <c r="V136" s="1">
        <v>22812.652747713149</v>
      </c>
      <c r="W136" s="195"/>
      <c r="X136" s="89">
        <v>0</v>
      </c>
      <c r="Y136" s="89">
        <f t="shared" ref="Y136:Y199" si="41">X136*1000/T136</f>
        <v>0</v>
      </c>
      <c r="Z136" s="1"/>
    </row>
    <row r="137" spans="2:26">
      <c r="B137" s="204">
        <v>3314</v>
      </c>
      <c r="C137" t="s">
        <v>164</v>
      </c>
      <c r="D137" s="1">
        <v>464313</v>
      </c>
      <c r="E137" s="86">
        <f t="shared" si="34"/>
        <v>22147.054614834247</v>
      </c>
      <c r="F137" s="87">
        <f t="shared" si="28"/>
        <v>0.89093457375510354</v>
      </c>
      <c r="G137" s="189">
        <f t="shared" si="35"/>
        <v>1735.5466312379297</v>
      </c>
      <c r="H137" s="189">
        <f t="shared" si="29"/>
        <v>36385.735123903192</v>
      </c>
      <c r="I137" s="189">
        <f t="shared" si="30"/>
        <v>79.067446043220116</v>
      </c>
      <c r="J137" s="88">
        <f t="shared" si="31"/>
        <v>1657.6490062961097</v>
      </c>
      <c r="K137" s="189">
        <f t="shared" si="36"/>
        <v>-157.3382361083554</v>
      </c>
      <c r="L137" s="88">
        <f t="shared" si="32"/>
        <v>-3298.5961200116708</v>
      </c>
      <c r="M137" s="89">
        <f t="shared" si="37"/>
        <v>33087.13900389152</v>
      </c>
      <c r="N137" s="89">
        <f t="shared" si="38"/>
        <v>497400.1390038915</v>
      </c>
      <c r="O137" s="89">
        <f t="shared" si="39"/>
        <v>23725.263009963823</v>
      </c>
      <c r="P137" s="90">
        <f t="shared" si="33"/>
        <v>0.95442294492973645</v>
      </c>
      <c r="Q137" s="1">
        <v>4555.9134520798834</v>
      </c>
      <c r="R137" s="90">
        <f t="shared" si="40"/>
        <v>0.18450215566723641</v>
      </c>
      <c r="S137" s="90">
        <f t="shared" si="40"/>
        <v>0.17862625658832432</v>
      </c>
      <c r="T137" s="92">
        <v>20965</v>
      </c>
      <c r="U137" s="1">
        <v>391990</v>
      </c>
      <c r="V137" s="1">
        <v>18790.566128181774</v>
      </c>
      <c r="W137" s="195"/>
      <c r="X137" s="89">
        <v>0</v>
      </c>
      <c r="Y137" s="89">
        <f t="shared" si="41"/>
        <v>0</v>
      </c>
      <c r="Z137" s="1"/>
    </row>
    <row r="138" spans="2:26">
      <c r="B138" s="204">
        <v>3316</v>
      </c>
      <c r="C138" t="s">
        <v>165</v>
      </c>
      <c r="D138" s="1">
        <v>291347</v>
      </c>
      <c r="E138" s="86">
        <f t="shared" si="34"/>
        <v>19717.582566323767</v>
      </c>
      <c r="F138" s="87">
        <f t="shared" si="28"/>
        <v>0.79320145837551592</v>
      </c>
      <c r="G138" s="189">
        <f t="shared" si="35"/>
        <v>3290.4087422846374</v>
      </c>
      <c r="H138" s="189">
        <f t="shared" si="29"/>
        <v>48619.079575997799</v>
      </c>
      <c r="I138" s="189">
        <f t="shared" si="30"/>
        <v>929.38266302188833</v>
      </c>
      <c r="J138" s="88">
        <f t="shared" si="31"/>
        <v>13732.558228811422</v>
      </c>
      <c r="K138" s="189">
        <f t="shared" si="36"/>
        <v>692.97698087031279</v>
      </c>
      <c r="L138" s="88">
        <f t="shared" si="32"/>
        <v>10239.427869339741</v>
      </c>
      <c r="M138" s="89">
        <f t="shared" si="37"/>
        <v>58858.507445337542</v>
      </c>
      <c r="N138" s="89">
        <f t="shared" si="38"/>
        <v>350205.50744533754</v>
      </c>
      <c r="O138" s="89">
        <f t="shared" si="39"/>
        <v>23700.968289478718</v>
      </c>
      <c r="P138" s="90">
        <f t="shared" si="33"/>
        <v>0.95344561377594061</v>
      </c>
      <c r="Q138" s="1">
        <v>10071.866727304179</v>
      </c>
      <c r="R138" s="90">
        <f t="shared" si="40"/>
        <v>0.15440270386997335</v>
      </c>
      <c r="S138" s="90">
        <f t="shared" si="40"/>
        <v>0.14565249387853862</v>
      </c>
      <c r="T138" s="92">
        <v>14776</v>
      </c>
      <c r="U138" s="1">
        <v>252379</v>
      </c>
      <c r="V138" s="1">
        <v>17210.788325150028</v>
      </c>
      <c r="W138" s="195"/>
      <c r="X138" s="89">
        <v>0</v>
      </c>
      <c r="Y138" s="89">
        <f t="shared" si="41"/>
        <v>0</v>
      </c>
      <c r="Z138" s="1"/>
    </row>
    <row r="139" spans="2:26">
      <c r="B139" s="204">
        <v>3318</v>
      </c>
      <c r="C139" t="s">
        <v>166</v>
      </c>
      <c r="D139" s="1">
        <v>52844</v>
      </c>
      <c r="E139" s="86">
        <f t="shared" si="34"/>
        <v>23217.926186291741</v>
      </c>
      <c r="F139" s="87">
        <f t="shared" si="28"/>
        <v>0.93401373365494378</v>
      </c>
      <c r="G139" s="189">
        <f t="shared" si="35"/>
        <v>1050.1888255051338</v>
      </c>
      <c r="H139" s="189">
        <f t="shared" si="29"/>
        <v>2390.2297668496844</v>
      </c>
      <c r="I139" s="189">
        <f t="shared" si="30"/>
        <v>0</v>
      </c>
      <c r="J139" s="88">
        <f t="shared" si="31"/>
        <v>0</v>
      </c>
      <c r="K139" s="189">
        <f t="shared" si="36"/>
        <v>-236.40568215157552</v>
      </c>
      <c r="L139" s="88">
        <f t="shared" si="32"/>
        <v>-538.05933257698598</v>
      </c>
      <c r="M139" s="89">
        <f t="shared" si="37"/>
        <v>1852.1704342726985</v>
      </c>
      <c r="N139" s="89">
        <f t="shared" si="38"/>
        <v>54696.170434272695</v>
      </c>
      <c r="O139" s="89">
        <f t="shared" si="39"/>
        <v>24031.709329645295</v>
      </c>
      <c r="P139" s="90">
        <f t="shared" si="33"/>
        <v>0.96675070706120103</v>
      </c>
      <c r="Q139" s="1">
        <v>-559.85257253590635</v>
      </c>
      <c r="R139" s="90">
        <f t="shared" si="40"/>
        <v>0.11643039739716476</v>
      </c>
      <c r="S139" s="90">
        <f t="shared" si="40"/>
        <v>9.6318953507321281E-2</v>
      </c>
      <c r="T139" s="92">
        <v>2276</v>
      </c>
      <c r="U139" s="1">
        <v>47333</v>
      </c>
      <c r="V139" s="1">
        <v>21178.076062639822</v>
      </c>
      <c r="W139" s="195"/>
      <c r="X139" s="89">
        <v>0</v>
      </c>
      <c r="Y139" s="89">
        <f t="shared" si="41"/>
        <v>0</v>
      </c>
      <c r="Z139" s="1"/>
    </row>
    <row r="140" spans="2:26">
      <c r="B140" s="204">
        <v>3320</v>
      </c>
      <c r="C140" t="s">
        <v>167</v>
      </c>
      <c r="D140" s="1">
        <v>26802</v>
      </c>
      <c r="E140" s="86">
        <f t="shared" si="34"/>
        <v>23887.700534759359</v>
      </c>
      <c r="F140" s="87">
        <f t="shared" si="28"/>
        <v>0.96095750265908075</v>
      </c>
      <c r="G140" s="189">
        <f t="shared" si="35"/>
        <v>621.53324248585852</v>
      </c>
      <c r="H140" s="189">
        <f t="shared" si="29"/>
        <v>697.36029806913325</v>
      </c>
      <c r="I140" s="189">
        <f t="shared" si="30"/>
        <v>0</v>
      </c>
      <c r="J140" s="88">
        <f t="shared" si="31"/>
        <v>0</v>
      </c>
      <c r="K140" s="189">
        <f t="shared" si="36"/>
        <v>-236.40568215157552</v>
      </c>
      <c r="L140" s="88">
        <f t="shared" si="32"/>
        <v>-265.24717537406775</v>
      </c>
      <c r="M140" s="89">
        <f t="shared" si="37"/>
        <v>432.1131226950655</v>
      </c>
      <c r="N140" s="89">
        <f t="shared" si="38"/>
        <v>27234.113122695064</v>
      </c>
      <c r="O140" s="89">
        <f t="shared" si="39"/>
        <v>24272.828095093639</v>
      </c>
      <c r="P140" s="90">
        <f t="shared" si="33"/>
        <v>0.97645046390269041</v>
      </c>
      <c r="Q140" s="1">
        <v>-599.42848259458913</v>
      </c>
      <c r="R140" s="90">
        <f t="shared" si="40"/>
        <v>0.18112109994711792</v>
      </c>
      <c r="S140" s="90">
        <f t="shared" si="40"/>
        <v>0.17585763693487608</v>
      </c>
      <c r="T140" s="92">
        <v>1122</v>
      </c>
      <c r="U140" s="1">
        <v>22692</v>
      </c>
      <c r="V140" s="1">
        <v>20315.129811996416</v>
      </c>
      <c r="W140" s="195"/>
      <c r="X140" s="89">
        <v>0</v>
      </c>
      <c r="Y140" s="89">
        <f t="shared" si="41"/>
        <v>0</v>
      </c>
      <c r="Z140" s="1"/>
    </row>
    <row r="141" spans="2:26">
      <c r="B141" s="204">
        <v>3322</v>
      </c>
      <c r="C141" t="s">
        <v>168</v>
      </c>
      <c r="D141" s="1">
        <v>72779</v>
      </c>
      <c r="E141" s="86">
        <f t="shared" si="34"/>
        <v>22504.329004329004</v>
      </c>
      <c r="F141" s="87">
        <f t="shared" si="28"/>
        <v>0.90530705404442025</v>
      </c>
      <c r="G141" s="189">
        <f t="shared" si="35"/>
        <v>1506.8910219612858</v>
      </c>
      <c r="H141" s="189">
        <f t="shared" si="29"/>
        <v>4873.2855650227984</v>
      </c>
      <c r="I141" s="189">
        <f t="shared" si="30"/>
        <v>0</v>
      </c>
      <c r="J141" s="88">
        <f t="shared" si="31"/>
        <v>0</v>
      </c>
      <c r="K141" s="189">
        <f t="shared" si="36"/>
        <v>-236.40568215157552</v>
      </c>
      <c r="L141" s="88">
        <f t="shared" si="32"/>
        <v>-764.53597607819529</v>
      </c>
      <c r="M141" s="89">
        <f t="shared" si="37"/>
        <v>4108.7495889446036</v>
      </c>
      <c r="N141" s="89">
        <f t="shared" si="38"/>
        <v>76887.7495889446</v>
      </c>
      <c r="O141" s="89">
        <f t="shared" si="39"/>
        <v>23774.814344138715</v>
      </c>
      <c r="P141" s="90">
        <f t="shared" si="33"/>
        <v>0.95641630240141284</v>
      </c>
      <c r="Q141" s="1">
        <v>-1041.5070571111473</v>
      </c>
      <c r="R141" s="90">
        <f t="shared" si="40"/>
        <v>9.3418067637204977E-2</v>
      </c>
      <c r="S141" s="90">
        <f t="shared" si="40"/>
        <v>0.10423729403312036</v>
      </c>
      <c r="T141" s="92">
        <v>3234</v>
      </c>
      <c r="U141" s="1">
        <v>66561</v>
      </c>
      <c r="V141" s="1">
        <v>20379.975505205144</v>
      </c>
      <c r="W141" s="195"/>
      <c r="X141" s="89">
        <v>0</v>
      </c>
      <c r="Y141" s="89">
        <f t="shared" si="41"/>
        <v>0</v>
      </c>
      <c r="Z141" s="1"/>
    </row>
    <row r="142" spans="2:26">
      <c r="B142" s="204">
        <v>3324</v>
      </c>
      <c r="C142" t="s">
        <v>169</v>
      </c>
      <c r="D142" s="1">
        <v>120410</v>
      </c>
      <c r="E142" s="86">
        <f t="shared" si="34"/>
        <v>24563.443492452057</v>
      </c>
      <c r="F142" s="87">
        <f t="shared" si="28"/>
        <v>0.98814137764608267</v>
      </c>
      <c r="G142" s="189">
        <f t="shared" si="35"/>
        <v>189.05774956253126</v>
      </c>
      <c r="H142" s="189">
        <f t="shared" si="29"/>
        <v>926.76108835552816</v>
      </c>
      <c r="I142" s="189">
        <f t="shared" si="30"/>
        <v>0</v>
      </c>
      <c r="J142" s="88">
        <f t="shared" si="31"/>
        <v>0</v>
      </c>
      <c r="K142" s="189">
        <f t="shared" si="36"/>
        <v>-236.40568215157552</v>
      </c>
      <c r="L142" s="88">
        <f t="shared" si="32"/>
        <v>-1158.8606539070231</v>
      </c>
      <c r="M142" s="89">
        <f t="shared" si="37"/>
        <v>-232.09956555149495</v>
      </c>
      <c r="N142" s="89">
        <f t="shared" si="38"/>
        <v>120177.9004344485</v>
      </c>
      <c r="O142" s="89">
        <f t="shared" si="39"/>
        <v>24516.095559863013</v>
      </c>
      <c r="P142" s="90">
        <f t="shared" si="33"/>
        <v>0.98623665889801126</v>
      </c>
      <c r="Q142" s="1">
        <v>-1753.2746004266046</v>
      </c>
      <c r="R142" s="90">
        <f t="shared" si="40"/>
        <v>0.16649228861505078</v>
      </c>
      <c r="S142" s="90">
        <f t="shared" si="40"/>
        <v>0.16316081329056864</v>
      </c>
      <c r="T142" s="92">
        <v>4902</v>
      </c>
      <c r="U142" s="1">
        <v>103224</v>
      </c>
      <c r="V142" s="1">
        <v>21117.839607201309</v>
      </c>
      <c r="W142" s="195"/>
      <c r="X142" s="89">
        <v>0</v>
      </c>
      <c r="Y142" s="89">
        <f t="shared" si="41"/>
        <v>0</v>
      </c>
      <c r="Z142" s="1"/>
    </row>
    <row r="143" spans="2:26">
      <c r="B143" s="204">
        <v>3326</v>
      </c>
      <c r="C143" t="s">
        <v>170</v>
      </c>
      <c r="D143" s="1">
        <v>74988</v>
      </c>
      <c r="E143" s="86">
        <f t="shared" si="34"/>
        <v>27701.514591799041</v>
      </c>
      <c r="F143" s="87">
        <f t="shared" si="28"/>
        <v>1.1143801071716448</v>
      </c>
      <c r="G143" s="189">
        <f t="shared" si="35"/>
        <v>-1819.3077540195384</v>
      </c>
      <c r="H143" s="189">
        <f t="shared" si="29"/>
        <v>-4924.8660901308904</v>
      </c>
      <c r="I143" s="189">
        <f t="shared" si="30"/>
        <v>0</v>
      </c>
      <c r="J143" s="88">
        <f t="shared" si="31"/>
        <v>0</v>
      </c>
      <c r="K143" s="189">
        <f t="shared" si="36"/>
        <v>-236.40568215157552</v>
      </c>
      <c r="L143" s="88">
        <f t="shared" si="32"/>
        <v>-639.95018158431492</v>
      </c>
      <c r="M143" s="89">
        <f t="shared" si="37"/>
        <v>-5564.8162717152054</v>
      </c>
      <c r="N143" s="89">
        <f t="shared" si="38"/>
        <v>69423.183728284799</v>
      </c>
      <c r="O143" s="89">
        <f t="shared" si="39"/>
        <v>25645.801155627927</v>
      </c>
      <c r="P143" s="90">
        <f t="shared" si="33"/>
        <v>1.0316826015272136</v>
      </c>
      <c r="Q143" s="1">
        <v>-2334.842158987125</v>
      </c>
      <c r="R143" s="90">
        <f t="shared" si="40"/>
        <v>0.12353355408057774</v>
      </c>
      <c r="S143" s="90">
        <f t="shared" si="40"/>
        <v>0.11440250931154471</v>
      </c>
      <c r="T143" s="92">
        <v>2707</v>
      </c>
      <c r="U143" s="1">
        <v>66743</v>
      </c>
      <c r="V143" s="1">
        <v>24857.728119180632</v>
      </c>
      <c r="W143" s="195"/>
      <c r="X143" s="89">
        <v>0</v>
      </c>
      <c r="Y143" s="89">
        <f t="shared" si="41"/>
        <v>0</v>
      </c>
      <c r="Z143" s="1"/>
    </row>
    <row r="144" spans="2:26">
      <c r="B144" s="204">
        <v>3328</v>
      </c>
      <c r="C144" t="s">
        <v>171</v>
      </c>
      <c r="D144" s="1">
        <v>120396</v>
      </c>
      <c r="E144" s="86">
        <f t="shared" si="34"/>
        <v>23579.318448883667</v>
      </c>
      <c r="F144" s="87">
        <f t="shared" si="28"/>
        <v>0.9485518682751144</v>
      </c>
      <c r="G144" s="189">
        <f t="shared" si="35"/>
        <v>818.89777744630123</v>
      </c>
      <c r="H144" s="189">
        <f t="shared" si="29"/>
        <v>4181.292051640814</v>
      </c>
      <c r="I144" s="189">
        <f t="shared" si="30"/>
        <v>0</v>
      </c>
      <c r="J144" s="88">
        <f t="shared" si="31"/>
        <v>0</v>
      </c>
      <c r="K144" s="189">
        <f t="shared" si="36"/>
        <v>-236.40568215157552</v>
      </c>
      <c r="L144" s="88">
        <f t="shared" si="32"/>
        <v>-1207.0874130659445</v>
      </c>
      <c r="M144" s="89">
        <f t="shared" si="37"/>
        <v>2974.2046385748695</v>
      </c>
      <c r="N144" s="89">
        <f t="shared" si="38"/>
        <v>123370.20463857487</v>
      </c>
      <c r="O144" s="89">
        <f t="shared" si="39"/>
        <v>24161.810544178392</v>
      </c>
      <c r="P144" s="90">
        <f t="shared" si="33"/>
        <v>0.97198443552446256</v>
      </c>
      <c r="Q144" s="1">
        <v>578.05840273799595</v>
      </c>
      <c r="R144" s="90">
        <f t="shared" si="40"/>
        <v>0.12716616891202381</v>
      </c>
      <c r="S144" s="90">
        <f t="shared" si="40"/>
        <v>6.7342034212619431E-2</v>
      </c>
      <c r="T144" s="92">
        <v>5106</v>
      </c>
      <c r="U144" s="1">
        <v>106813</v>
      </c>
      <c r="V144" s="1">
        <v>22091.623578076527</v>
      </c>
      <c r="W144" s="195"/>
      <c r="X144" s="89">
        <v>0</v>
      </c>
      <c r="Y144" s="89">
        <f t="shared" si="41"/>
        <v>0</v>
      </c>
      <c r="Z144" s="1"/>
    </row>
    <row r="145" spans="2:26">
      <c r="B145" s="204">
        <v>3330</v>
      </c>
      <c r="C145" t="s">
        <v>172</v>
      </c>
      <c r="D145" s="1">
        <v>140368</v>
      </c>
      <c r="E145" s="86">
        <f t="shared" si="34"/>
        <v>30836.555360281196</v>
      </c>
      <c r="F145" s="87">
        <f t="shared" si="28"/>
        <v>1.2404969321557524</v>
      </c>
      <c r="G145" s="189">
        <f t="shared" si="35"/>
        <v>-3825.7338458481177</v>
      </c>
      <c r="H145" s="189">
        <f t="shared" si="29"/>
        <v>-17414.740466300635</v>
      </c>
      <c r="I145" s="189">
        <f t="shared" si="30"/>
        <v>0</v>
      </c>
      <c r="J145" s="88">
        <f t="shared" si="31"/>
        <v>0</v>
      </c>
      <c r="K145" s="189">
        <f t="shared" si="36"/>
        <v>-236.40568215157552</v>
      </c>
      <c r="L145" s="88">
        <f t="shared" si="32"/>
        <v>-1076.118665153972</v>
      </c>
      <c r="M145" s="89">
        <f t="shared" si="37"/>
        <v>-18490.859131454607</v>
      </c>
      <c r="N145" s="89">
        <f t="shared" si="38"/>
        <v>121877.14086854539</v>
      </c>
      <c r="O145" s="89">
        <f t="shared" si="39"/>
        <v>26774.415832281502</v>
      </c>
      <c r="P145" s="90">
        <f t="shared" si="33"/>
        <v>1.0770846585214922</v>
      </c>
      <c r="Q145" s="1">
        <v>-2643.5451450718156</v>
      </c>
      <c r="R145" s="90">
        <f t="shared" si="40"/>
        <v>5.8917605878181629E-2</v>
      </c>
      <c r="S145" s="90">
        <f t="shared" si="40"/>
        <v>5.3101933613912293E-2</v>
      </c>
      <c r="T145" s="92">
        <v>4552</v>
      </c>
      <c r="U145" s="1">
        <v>132558</v>
      </c>
      <c r="V145" s="1">
        <v>29281.643472498341</v>
      </c>
      <c r="W145" s="195"/>
      <c r="X145" s="89">
        <v>0</v>
      </c>
      <c r="Y145" s="89">
        <f t="shared" si="41"/>
        <v>0</v>
      </c>
      <c r="Z145" s="1"/>
    </row>
    <row r="146" spans="2:26">
      <c r="B146" s="204">
        <v>3332</v>
      </c>
      <c r="C146" t="s">
        <v>173</v>
      </c>
      <c r="D146" s="1">
        <v>80319</v>
      </c>
      <c r="E146" s="86">
        <f t="shared" si="34"/>
        <v>22856.858281161069</v>
      </c>
      <c r="F146" s="87">
        <f t="shared" si="28"/>
        <v>0.91948864732862146</v>
      </c>
      <c r="G146" s="189">
        <f t="shared" si="35"/>
        <v>1281.2722847887642</v>
      </c>
      <c r="H146" s="189">
        <f t="shared" si="29"/>
        <v>4502.3908087477175</v>
      </c>
      <c r="I146" s="189">
        <f t="shared" si="30"/>
        <v>0</v>
      </c>
      <c r="J146" s="88">
        <f t="shared" si="31"/>
        <v>0</v>
      </c>
      <c r="K146" s="189">
        <f t="shared" si="36"/>
        <v>-236.40568215157552</v>
      </c>
      <c r="L146" s="88">
        <f t="shared" si="32"/>
        <v>-830.72956708063634</v>
      </c>
      <c r="M146" s="89">
        <f t="shared" si="37"/>
        <v>3671.6612416670814</v>
      </c>
      <c r="N146" s="89">
        <f t="shared" si="38"/>
        <v>83990.661241667083</v>
      </c>
      <c r="O146" s="89">
        <f t="shared" si="39"/>
        <v>23901.724883798259</v>
      </c>
      <c r="P146" s="90">
        <f t="shared" si="33"/>
        <v>0.96152167598372529</v>
      </c>
      <c r="Q146" s="1">
        <v>-1338.49364214242</v>
      </c>
      <c r="R146" s="90">
        <f t="shared" si="40"/>
        <v>0.13262543362382603</v>
      </c>
      <c r="S146" s="90">
        <f t="shared" si="40"/>
        <v>0.13778252154015533</v>
      </c>
      <c r="T146" s="92">
        <v>3514</v>
      </c>
      <c r="U146" s="1">
        <v>70914</v>
      </c>
      <c r="V146" s="1">
        <v>20088.951841359773</v>
      </c>
      <c r="W146" s="195"/>
      <c r="X146" s="89">
        <v>0</v>
      </c>
      <c r="Y146" s="89">
        <f t="shared" si="41"/>
        <v>0</v>
      </c>
      <c r="Z146" s="1"/>
    </row>
    <row r="147" spans="2:26">
      <c r="B147" s="204">
        <v>3334</v>
      </c>
      <c r="C147" t="s">
        <v>174</v>
      </c>
      <c r="D147" s="1">
        <v>63338</v>
      </c>
      <c r="E147" s="86">
        <f t="shared" si="34"/>
        <v>22701.792114695341</v>
      </c>
      <c r="F147" s="87">
        <f t="shared" si="28"/>
        <v>0.91325062555431991</v>
      </c>
      <c r="G147" s="189">
        <f t="shared" si="35"/>
        <v>1380.5146313268297</v>
      </c>
      <c r="H147" s="189">
        <f t="shared" si="29"/>
        <v>3851.6358214018551</v>
      </c>
      <c r="I147" s="189">
        <f t="shared" si="30"/>
        <v>0</v>
      </c>
      <c r="J147" s="88">
        <f t="shared" si="31"/>
        <v>0</v>
      </c>
      <c r="K147" s="189">
        <f t="shared" si="36"/>
        <v>-236.40568215157552</v>
      </c>
      <c r="L147" s="88">
        <f t="shared" si="32"/>
        <v>-659.57185320289568</v>
      </c>
      <c r="M147" s="89">
        <f t="shared" si="37"/>
        <v>3192.0639681989596</v>
      </c>
      <c r="N147" s="89">
        <f t="shared" si="38"/>
        <v>66530.063968198956</v>
      </c>
      <c r="O147" s="89">
        <f t="shared" si="39"/>
        <v>23845.901063870591</v>
      </c>
      <c r="P147" s="90">
        <f t="shared" si="33"/>
        <v>0.9592759881449765</v>
      </c>
      <c r="Q147" s="1">
        <v>1011.9554844573058</v>
      </c>
      <c r="R147" s="90">
        <f t="shared" si="40"/>
        <v>0.17233975604790197</v>
      </c>
      <c r="S147" s="90">
        <f t="shared" si="40"/>
        <v>0.17528111027454563</v>
      </c>
      <c r="T147" s="92">
        <v>2790</v>
      </c>
      <c r="U147" s="1">
        <v>54027</v>
      </c>
      <c r="V147" s="1">
        <v>19316.052913836251</v>
      </c>
      <c r="W147" s="195"/>
      <c r="X147" s="89">
        <v>0</v>
      </c>
      <c r="Y147" s="89">
        <f t="shared" si="41"/>
        <v>0</v>
      </c>
      <c r="Z147" s="1"/>
    </row>
    <row r="148" spans="2:26">
      <c r="B148" s="204">
        <v>3336</v>
      </c>
      <c r="C148" t="s">
        <v>175</v>
      </c>
      <c r="D148" s="1">
        <v>32812</v>
      </c>
      <c r="E148" s="86">
        <f t="shared" si="34"/>
        <v>22597.796143250689</v>
      </c>
      <c r="F148" s="87">
        <f t="shared" si="28"/>
        <v>0.9090670621820045</v>
      </c>
      <c r="G148" s="189">
        <f t="shared" si="35"/>
        <v>1447.072053051407</v>
      </c>
      <c r="H148" s="189">
        <f t="shared" si="29"/>
        <v>2101.148621030643</v>
      </c>
      <c r="I148" s="189">
        <f t="shared" si="30"/>
        <v>0</v>
      </c>
      <c r="J148" s="88">
        <f t="shared" si="31"/>
        <v>0</v>
      </c>
      <c r="K148" s="189">
        <f t="shared" si="36"/>
        <v>-236.40568215157552</v>
      </c>
      <c r="L148" s="88">
        <f t="shared" si="32"/>
        <v>-343.26105048408766</v>
      </c>
      <c r="M148" s="89">
        <f t="shared" si="37"/>
        <v>1757.8875705465553</v>
      </c>
      <c r="N148" s="89">
        <f t="shared" si="38"/>
        <v>34569.887570546554</v>
      </c>
      <c r="O148" s="89">
        <f t="shared" si="39"/>
        <v>23808.46251415052</v>
      </c>
      <c r="P148" s="90">
        <f t="shared" si="33"/>
        <v>0.95776990533094308</v>
      </c>
      <c r="Q148" s="1">
        <v>384.02431664229471</v>
      </c>
      <c r="R148" s="90">
        <f t="shared" si="40"/>
        <v>9.2458798068919587E-2</v>
      </c>
      <c r="S148" s="90">
        <f t="shared" si="40"/>
        <v>6.386827856022885E-2</v>
      </c>
      <c r="T148" s="92">
        <v>1452</v>
      </c>
      <c r="U148" s="1">
        <v>30035</v>
      </c>
      <c r="V148" s="1">
        <v>21241.159830268742</v>
      </c>
      <c r="W148" s="195"/>
      <c r="X148" s="89">
        <v>0</v>
      </c>
      <c r="Y148" s="89">
        <f t="shared" si="41"/>
        <v>0</v>
      </c>
      <c r="Z148" s="1"/>
    </row>
    <row r="149" spans="2:26" ht="30" customHeight="1">
      <c r="B149" s="204">
        <v>3338</v>
      </c>
      <c r="C149" t="s">
        <v>176</v>
      </c>
      <c r="D149" s="1">
        <v>78587</v>
      </c>
      <c r="E149" s="86">
        <f t="shared" si="34"/>
        <v>31958.926392842619</v>
      </c>
      <c r="F149" s="87">
        <f t="shared" si="28"/>
        <v>1.2856478190290075</v>
      </c>
      <c r="G149" s="189">
        <f t="shared" si="35"/>
        <v>-4544.0513066874282</v>
      </c>
      <c r="H149" s="189">
        <f t="shared" si="29"/>
        <v>-11173.822163144385</v>
      </c>
      <c r="I149" s="189">
        <f t="shared" si="30"/>
        <v>0</v>
      </c>
      <c r="J149" s="88">
        <f t="shared" si="31"/>
        <v>0</v>
      </c>
      <c r="K149" s="189">
        <f t="shared" si="36"/>
        <v>-236.40568215157552</v>
      </c>
      <c r="L149" s="88">
        <f t="shared" si="32"/>
        <v>-581.32157241072423</v>
      </c>
      <c r="M149" s="89">
        <f t="shared" si="37"/>
        <v>-11755.14373555511</v>
      </c>
      <c r="N149" s="89">
        <f t="shared" si="38"/>
        <v>66831.856264444883</v>
      </c>
      <c r="O149" s="89">
        <f t="shared" si="39"/>
        <v>27178.469404003612</v>
      </c>
      <c r="P149" s="90">
        <f t="shared" si="33"/>
        <v>1.093338977795864</v>
      </c>
      <c r="Q149" s="1">
        <v>-116.08620204999352</v>
      </c>
      <c r="R149" s="90">
        <f t="shared" si="40"/>
        <v>0.14513238229851225</v>
      </c>
      <c r="S149" s="90">
        <f t="shared" si="40"/>
        <v>0.14839221421233473</v>
      </c>
      <c r="T149" s="92">
        <v>2459</v>
      </c>
      <c r="U149" s="1">
        <v>68627</v>
      </c>
      <c r="V149" s="1">
        <v>27829.278183292783</v>
      </c>
      <c r="W149" s="195"/>
      <c r="X149" s="89">
        <v>0</v>
      </c>
      <c r="Y149" s="89">
        <f t="shared" si="41"/>
        <v>0</v>
      </c>
      <c r="Z149" s="1"/>
    </row>
    <row r="150" spans="2:26">
      <c r="B150" s="204">
        <v>3401</v>
      </c>
      <c r="C150" t="s">
        <v>177</v>
      </c>
      <c r="D150" s="1">
        <v>369953</v>
      </c>
      <c r="E150" s="86">
        <f t="shared" si="34"/>
        <v>20337.144741905337</v>
      </c>
      <c r="F150" s="87">
        <f t="shared" si="28"/>
        <v>0.8181252856029444</v>
      </c>
      <c r="G150" s="189">
        <f t="shared" si="35"/>
        <v>2893.8889499124325</v>
      </c>
      <c r="H150" s="189">
        <f t="shared" si="29"/>
        <v>52642.733887857059</v>
      </c>
      <c r="I150" s="189">
        <f t="shared" si="30"/>
        <v>712.53590156833889</v>
      </c>
      <c r="J150" s="88">
        <f t="shared" si="31"/>
        <v>12961.740585429654</v>
      </c>
      <c r="K150" s="189">
        <f t="shared" si="36"/>
        <v>476.13021941676334</v>
      </c>
      <c r="L150" s="88">
        <f t="shared" si="32"/>
        <v>8661.2848214103415</v>
      </c>
      <c r="M150" s="89">
        <f t="shared" si="37"/>
        <v>61304.018709267402</v>
      </c>
      <c r="N150" s="89">
        <f t="shared" si="38"/>
        <v>431257.01870926737</v>
      </c>
      <c r="O150" s="89">
        <f t="shared" si="39"/>
        <v>23707.163911234529</v>
      </c>
      <c r="P150" s="90">
        <f t="shared" si="33"/>
        <v>0.95369485204821469</v>
      </c>
      <c r="Q150" s="1">
        <v>4125.3612700589438</v>
      </c>
      <c r="R150" s="90">
        <f t="shared" si="40"/>
        <v>0.19410167937847181</v>
      </c>
      <c r="S150" s="90">
        <f t="shared" si="40"/>
        <v>0.18871899905803657</v>
      </c>
      <c r="T150" s="92">
        <v>18191</v>
      </c>
      <c r="U150" s="1">
        <v>309817</v>
      </c>
      <c r="V150" s="1">
        <v>17108.454359710642</v>
      </c>
      <c r="W150" s="195"/>
      <c r="X150" s="89">
        <v>0</v>
      </c>
      <c r="Y150" s="89">
        <f t="shared" si="41"/>
        <v>0</v>
      </c>
      <c r="Z150" s="1"/>
    </row>
    <row r="151" spans="2:26">
      <c r="B151" s="204">
        <v>3403</v>
      </c>
      <c r="C151" t="s">
        <v>178</v>
      </c>
      <c r="D151" s="1">
        <v>754577</v>
      </c>
      <c r="E151" s="86">
        <f t="shared" si="34"/>
        <v>22313.540526953901</v>
      </c>
      <c r="F151" s="87">
        <f t="shared" si="28"/>
        <v>0.89763199053264664</v>
      </c>
      <c r="G151" s="189">
        <f t="shared" si="35"/>
        <v>1628.9956474813516</v>
      </c>
      <c r="H151" s="189">
        <f t="shared" si="29"/>
        <v>55087.74581087687</v>
      </c>
      <c r="I151" s="189">
        <f t="shared" si="30"/>
        <v>20.797376801341485</v>
      </c>
      <c r="J151" s="88">
        <f t="shared" si="31"/>
        <v>703.30489129096497</v>
      </c>
      <c r="K151" s="189">
        <f t="shared" si="36"/>
        <v>-215.60830535023405</v>
      </c>
      <c r="L151" s="88">
        <f t="shared" si="32"/>
        <v>-7291.2260620288644</v>
      </c>
      <c r="M151" s="89">
        <f t="shared" si="37"/>
        <v>47796.519748848004</v>
      </c>
      <c r="N151" s="89">
        <f t="shared" si="38"/>
        <v>802373.51974884805</v>
      </c>
      <c r="O151" s="89">
        <f t="shared" si="39"/>
        <v>23726.927869085019</v>
      </c>
      <c r="P151" s="90">
        <f t="shared" si="33"/>
        <v>0.95448991909751191</v>
      </c>
      <c r="Q151" s="1">
        <v>4384.82908413939</v>
      </c>
      <c r="R151" s="90">
        <f t="shared" si="40"/>
        <v>0.18121920064119021</v>
      </c>
      <c r="S151" s="90">
        <f t="shared" si="40"/>
        <v>0.16808561636579369</v>
      </c>
      <c r="T151" s="92">
        <v>33817</v>
      </c>
      <c r="U151" s="1">
        <v>638812</v>
      </c>
      <c r="V151" s="1">
        <v>19102.65841332496</v>
      </c>
      <c r="W151" s="195"/>
      <c r="X151" s="89">
        <v>0</v>
      </c>
      <c r="Y151" s="89">
        <f t="shared" si="41"/>
        <v>0</v>
      </c>
      <c r="Z151" s="1"/>
    </row>
    <row r="152" spans="2:26">
      <c r="B152" s="204">
        <v>3405</v>
      </c>
      <c r="C152" t="s">
        <v>179</v>
      </c>
      <c r="D152" s="1">
        <v>664184</v>
      </c>
      <c r="E152" s="86">
        <f t="shared" si="34"/>
        <v>22386.463985978629</v>
      </c>
      <c r="F152" s="87">
        <f t="shared" si="28"/>
        <v>0.90056556486173267</v>
      </c>
      <c r="G152" s="189">
        <f t="shared" si="35"/>
        <v>1582.3246337055252</v>
      </c>
      <c r="H152" s="189">
        <f t="shared" si="29"/>
        <v>46945.98955740923</v>
      </c>
      <c r="I152" s="189">
        <f t="shared" si="30"/>
        <v>0</v>
      </c>
      <c r="J152" s="88">
        <f t="shared" si="31"/>
        <v>0</v>
      </c>
      <c r="K152" s="189">
        <f t="shared" si="36"/>
        <v>-236.40568215157552</v>
      </c>
      <c r="L152" s="88">
        <f t="shared" si="32"/>
        <v>-7013.9201837550945</v>
      </c>
      <c r="M152" s="89">
        <f t="shared" si="37"/>
        <v>39932.069373654136</v>
      </c>
      <c r="N152" s="89">
        <f t="shared" si="38"/>
        <v>704116.06937365409</v>
      </c>
      <c r="O152" s="89">
        <f t="shared" si="39"/>
        <v>23732.382937532577</v>
      </c>
      <c r="P152" s="90">
        <f t="shared" si="33"/>
        <v>0.95470936629564518</v>
      </c>
      <c r="Q152" s="1">
        <v>3825.5737453832044</v>
      </c>
      <c r="R152" s="90">
        <f t="shared" si="40"/>
        <v>0.16829931135170315</v>
      </c>
      <c r="S152" s="90">
        <f t="shared" si="40"/>
        <v>0.14238873307574429</v>
      </c>
      <c r="T152" s="92">
        <v>29669</v>
      </c>
      <c r="U152" s="1">
        <v>568505</v>
      </c>
      <c r="V152" s="1">
        <v>19596.187652959223</v>
      </c>
      <c r="W152" s="195"/>
      <c r="X152" s="89">
        <v>0</v>
      </c>
      <c r="Y152" s="89">
        <f t="shared" si="41"/>
        <v>0</v>
      </c>
      <c r="Z152" s="1"/>
    </row>
    <row r="153" spans="2:26">
      <c r="B153" s="204">
        <v>3407</v>
      </c>
      <c r="C153" t="s">
        <v>180</v>
      </c>
      <c r="D153" s="1">
        <v>638870</v>
      </c>
      <c r="E153" s="86">
        <f t="shared" si="34"/>
        <v>20378.628389154706</v>
      </c>
      <c r="F153" s="87">
        <f t="shared" si="28"/>
        <v>0.81979409512288703</v>
      </c>
      <c r="G153" s="189">
        <f t="shared" si="35"/>
        <v>2867.3394156728359</v>
      </c>
      <c r="H153" s="189">
        <f t="shared" si="29"/>
        <v>89891.090681343412</v>
      </c>
      <c r="I153" s="189">
        <f t="shared" si="30"/>
        <v>698.01662503105945</v>
      </c>
      <c r="J153" s="88">
        <f t="shared" si="31"/>
        <v>21882.821194723714</v>
      </c>
      <c r="K153" s="189">
        <f t="shared" si="36"/>
        <v>461.6109428794839</v>
      </c>
      <c r="L153" s="88">
        <f t="shared" si="32"/>
        <v>14471.503059271819</v>
      </c>
      <c r="M153" s="89">
        <f t="shared" si="37"/>
        <v>104362.59374061524</v>
      </c>
      <c r="N153" s="89">
        <f t="shared" si="38"/>
        <v>743232.5937406153</v>
      </c>
      <c r="O153" s="89">
        <f t="shared" si="39"/>
        <v>23707.57874770703</v>
      </c>
      <c r="P153" s="90">
        <f t="shared" si="33"/>
        <v>0.95371154014341442</v>
      </c>
      <c r="Q153" s="1">
        <v>18297.918906401334</v>
      </c>
      <c r="R153" s="90">
        <f t="shared" si="40"/>
        <v>0.17816611280976952</v>
      </c>
      <c r="S153" s="90">
        <f t="shared" si="40"/>
        <v>0.17158942796952384</v>
      </c>
      <c r="T153" s="92">
        <v>31350</v>
      </c>
      <c r="U153" s="1">
        <v>542258</v>
      </c>
      <c r="V153" s="1">
        <v>17394.001603849236</v>
      </c>
      <c r="W153" s="195"/>
      <c r="X153" s="89">
        <v>0</v>
      </c>
      <c r="Y153" s="89">
        <f t="shared" si="41"/>
        <v>0</v>
      </c>
      <c r="Z153" s="1"/>
    </row>
    <row r="154" spans="2:26">
      <c r="B154" s="204">
        <v>3411</v>
      </c>
      <c r="C154" t="s">
        <v>181</v>
      </c>
      <c r="D154" s="1">
        <v>719438</v>
      </c>
      <c r="E154" s="86">
        <f t="shared" si="34"/>
        <v>19874.526920633165</v>
      </c>
      <c r="F154" s="87">
        <f t="shared" si="28"/>
        <v>0.79951503613299602</v>
      </c>
      <c r="G154" s="189">
        <f t="shared" si="35"/>
        <v>3189.9643555266225</v>
      </c>
      <c r="H154" s="189">
        <f t="shared" si="29"/>
        <v>115473.51970570821</v>
      </c>
      <c r="I154" s="189">
        <f t="shared" si="30"/>
        <v>874.45213901359887</v>
      </c>
      <c r="J154" s="88">
        <f t="shared" si="31"/>
        <v>31654.292980153266</v>
      </c>
      <c r="K154" s="189">
        <f t="shared" si="36"/>
        <v>638.04645686202332</v>
      </c>
      <c r="L154" s="88">
        <f t="shared" si="32"/>
        <v>23096.643691948379</v>
      </c>
      <c r="M154" s="89">
        <f t="shared" si="37"/>
        <v>138570.16339765658</v>
      </c>
      <c r="N154" s="89">
        <f t="shared" si="38"/>
        <v>858008.16339765652</v>
      </c>
      <c r="O154" s="89">
        <f t="shared" si="39"/>
        <v>23702.537733021811</v>
      </c>
      <c r="P154" s="90">
        <f t="shared" si="33"/>
        <v>0.95350874955351539</v>
      </c>
      <c r="Q154" s="1">
        <v>15370.488153200029</v>
      </c>
      <c r="R154" s="90">
        <f t="shared" si="40"/>
        <v>0.17770371364682541</v>
      </c>
      <c r="S154" s="90">
        <f t="shared" si="40"/>
        <v>0.16833387830523347</v>
      </c>
      <c r="T154" s="92">
        <v>36199</v>
      </c>
      <c r="U154" s="1">
        <v>610882</v>
      </c>
      <c r="V154" s="1">
        <v>17010.999415220962</v>
      </c>
      <c r="W154" s="195"/>
      <c r="X154" s="89">
        <v>0</v>
      </c>
      <c r="Y154" s="89">
        <f t="shared" si="41"/>
        <v>0</v>
      </c>
      <c r="Z154" s="1"/>
    </row>
    <row r="155" spans="2:26">
      <c r="B155" s="204">
        <v>3412</v>
      </c>
      <c r="C155" t="s">
        <v>182</v>
      </c>
      <c r="D155" s="1">
        <v>147141</v>
      </c>
      <c r="E155" s="86">
        <f t="shared" si="34"/>
        <v>18505.974091309268</v>
      </c>
      <c r="F155" s="87">
        <f t="shared" si="28"/>
        <v>0.74446071614056064</v>
      </c>
      <c r="G155" s="189">
        <f t="shared" si="35"/>
        <v>4065.8381662939164</v>
      </c>
      <c r="H155" s="189">
        <f t="shared" si="29"/>
        <v>32327.47926020293</v>
      </c>
      <c r="I155" s="189">
        <f t="shared" si="30"/>
        <v>1353.4456292769628</v>
      </c>
      <c r="J155" s="88">
        <f t="shared" si="31"/>
        <v>10761.246198381132</v>
      </c>
      <c r="K155" s="189">
        <f t="shared" si="36"/>
        <v>1117.0399471253872</v>
      </c>
      <c r="L155" s="88">
        <f t="shared" si="32"/>
        <v>8881.5846195939539</v>
      </c>
      <c r="M155" s="89">
        <f t="shared" si="37"/>
        <v>41209.063879796886</v>
      </c>
      <c r="N155" s="89">
        <f t="shared" si="38"/>
        <v>188350.06387979689</v>
      </c>
      <c r="O155" s="89">
        <f t="shared" si="39"/>
        <v>23688.852204728573</v>
      </c>
      <c r="P155" s="90">
        <f t="shared" si="33"/>
        <v>0.95295820635359108</v>
      </c>
      <c r="Q155" s="1">
        <v>4274.7277070110795</v>
      </c>
      <c r="R155" s="90">
        <f t="shared" si="40"/>
        <v>0.22022639631794999</v>
      </c>
      <c r="S155" s="90">
        <f t="shared" si="40"/>
        <v>0.2171570304612829</v>
      </c>
      <c r="T155" s="92">
        <v>7951</v>
      </c>
      <c r="U155" s="1">
        <v>120585</v>
      </c>
      <c r="V155" s="1">
        <v>15204.261757659817</v>
      </c>
      <c r="W155" s="195"/>
      <c r="X155" s="89">
        <v>0</v>
      </c>
      <c r="Y155" s="89">
        <f t="shared" si="41"/>
        <v>0</v>
      </c>
      <c r="Z155" s="1"/>
    </row>
    <row r="156" spans="2:26">
      <c r="B156" s="204">
        <v>3413</v>
      </c>
      <c r="C156" t="s">
        <v>183</v>
      </c>
      <c r="D156" s="1">
        <v>428276</v>
      </c>
      <c r="E156" s="86">
        <f t="shared" si="34"/>
        <v>19610.604881175877</v>
      </c>
      <c r="F156" s="87">
        <f t="shared" si="28"/>
        <v>0.78889794623920217</v>
      </c>
      <c r="G156" s="189">
        <f t="shared" si="35"/>
        <v>3358.8744607792864</v>
      </c>
      <c r="H156" s="189">
        <f t="shared" si="29"/>
        <v>73354.45934895883</v>
      </c>
      <c r="I156" s="189">
        <f t="shared" si="30"/>
        <v>966.82485282364951</v>
      </c>
      <c r="J156" s="88">
        <f t="shared" si="31"/>
        <v>21114.487960815684</v>
      </c>
      <c r="K156" s="189">
        <f t="shared" si="36"/>
        <v>730.41917067207396</v>
      </c>
      <c r="L156" s="88">
        <f t="shared" si="32"/>
        <v>15951.624268307423</v>
      </c>
      <c r="M156" s="89">
        <f t="shared" si="37"/>
        <v>89306.083617266253</v>
      </c>
      <c r="N156" s="89">
        <f t="shared" si="38"/>
        <v>517582.08361726627</v>
      </c>
      <c r="O156" s="89">
        <f t="shared" si="39"/>
        <v>23699.898512627238</v>
      </c>
      <c r="P156" s="90">
        <f t="shared" si="33"/>
        <v>0.95340257865457745</v>
      </c>
      <c r="Q156" s="1">
        <v>12686.250851894729</v>
      </c>
      <c r="R156" s="90">
        <f t="shared" si="40"/>
        <v>0.18044155343017007</v>
      </c>
      <c r="S156" s="90">
        <f t="shared" si="40"/>
        <v>0.17244185793551986</v>
      </c>
      <c r="T156" s="92">
        <v>21839</v>
      </c>
      <c r="U156" s="1">
        <v>362810</v>
      </c>
      <c r="V156" s="1">
        <v>16726.292010511272</v>
      </c>
      <c r="W156" s="195"/>
      <c r="X156" s="89">
        <v>0</v>
      </c>
      <c r="Y156" s="89">
        <f t="shared" si="41"/>
        <v>0</v>
      </c>
      <c r="Z156" s="1"/>
    </row>
    <row r="157" spans="2:26">
      <c r="B157" s="204">
        <v>3414</v>
      </c>
      <c r="C157" t="s">
        <v>184</v>
      </c>
      <c r="D157" s="1">
        <v>91886</v>
      </c>
      <c r="E157" s="86">
        <f t="shared" si="34"/>
        <v>18458.417034953796</v>
      </c>
      <c r="F157" s="87">
        <f t="shared" si="28"/>
        <v>0.74254758473460247</v>
      </c>
      <c r="G157" s="189">
        <f t="shared" si="35"/>
        <v>4096.2746823614189</v>
      </c>
      <c r="H157" s="189">
        <f t="shared" si="29"/>
        <v>20391.25536879514</v>
      </c>
      <c r="I157" s="189">
        <f t="shared" si="30"/>
        <v>1370.090599001378</v>
      </c>
      <c r="J157" s="88">
        <f t="shared" si="31"/>
        <v>6820.3110018288598</v>
      </c>
      <c r="K157" s="189">
        <f t="shared" si="36"/>
        <v>1133.6849168498024</v>
      </c>
      <c r="L157" s="88">
        <f t="shared" si="32"/>
        <v>5643.4835160783168</v>
      </c>
      <c r="M157" s="89">
        <f t="shared" si="37"/>
        <v>26034.738884873455</v>
      </c>
      <c r="N157" s="89">
        <f t="shared" si="38"/>
        <v>117920.73888487346</v>
      </c>
      <c r="O157" s="89">
        <f t="shared" si="39"/>
        <v>23688.376634165019</v>
      </c>
      <c r="P157" s="90">
        <f t="shared" si="33"/>
        <v>0.95293907503953146</v>
      </c>
      <c r="Q157" s="1">
        <v>3187.1769293800899</v>
      </c>
      <c r="R157" s="90">
        <f t="shared" si="40"/>
        <v>0.17639678394018538</v>
      </c>
      <c r="S157" s="90">
        <f t="shared" si="40"/>
        <v>0.18301372045089756</v>
      </c>
      <c r="T157" s="92">
        <v>4978</v>
      </c>
      <c r="U157" s="1">
        <v>78108</v>
      </c>
      <c r="V157" s="1">
        <v>15602.876548142229</v>
      </c>
      <c r="W157" s="195"/>
      <c r="X157" s="89">
        <v>0</v>
      </c>
      <c r="Y157" s="89">
        <f t="shared" si="41"/>
        <v>0</v>
      </c>
      <c r="Z157" s="1"/>
    </row>
    <row r="158" spans="2:26">
      <c r="B158" s="204">
        <v>3415</v>
      </c>
      <c r="C158" t="s">
        <v>185</v>
      </c>
      <c r="D158" s="1">
        <v>161523</v>
      </c>
      <c r="E158" s="86">
        <f t="shared" si="34"/>
        <v>19782.363747703614</v>
      </c>
      <c r="F158" s="87">
        <f t="shared" si="28"/>
        <v>0.79580748410777502</v>
      </c>
      <c r="G158" s="189">
        <f t="shared" si="35"/>
        <v>3248.9487862015353</v>
      </c>
      <c r="H158" s="189">
        <f t="shared" si="29"/>
        <v>26527.666839335536</v>
      </c>
      <c r="I158" s="189">
        <f t="shared" si="30"/>
        <v>906.70924953894189</v>
      </c>
      <c r="J158" s="88">
        <f t="shared" si="31"/>
        <v>7403.2810224854602</v>
      </c>
      <c r="K158" s="189">
        <f t="shared" si="36"/>
        <v>670.30356738736634</v>
      </c>
      <c r="L158" s="88">
        <f t="shared" si="32"/>
        <v>5473.0286277178457</v>
      </c>
      <c r="M158" s="89">
        <f t="shared" si="37"/>
        <v>32000.695467053381</v>
      </c>
      <c r="N158" s="89">
        <f t="shared" si="38"/>
        <v>193523.69546705339</v>
      </c>
      <c r="O158" s="89">
        <f t="shared" si="39"/>
        <v>23701.616101292515</v>
      </c>
      <c r="P158" s="90">
        <f t="shared" si="33"/>
        <v>0.95347167403326316</v>
      </c>
      <c r="Q158" s="1">
        <v>3132.3864982700688</v>
      </c>
      <c r="R158" s="90">
        <f t="shared" si="40"/>
        <v>0.17350934677893942</v>
      </c>
      <c r="S158" s="90">
        <f t="shared" si="40"/>
        <v>0.17135348147561011</v>
      </c>
      <c r="T158" s="92">
        <v>8165</v>
      </c>
      <c r="U158" s="1">
        <v>137641</v>
      </c>
      <c r="V158" s="1">
        <v>16888.466257668711</v>
      </c>
      <c r="W158" s="195"/>
      <c r="X158" s="89">
        <v>0</v>
      </c>
      <c r="Y158" s="89">
        <f t="shared" si="41"/>
        <v>0</v>
      </c>
      <c r="Z158" s="1"/>
    </row>
    <row r="159" spans="2:26">
      <c r="B159" s="204">
        <v>3416</v>
      </c>
      <c r="C159" t="s">
        <v>186</v>
      </c>
      <c r="D159" s="1">
        <v>105214</v>
      </c>
      <c r="E159" s="86">
        <f t="shared" si="34"/>
        <v>17239.71817139112</v>
      </c>
      <c r="F159" s="87">
        <f t="shared" si="28"/>
        <v>0.69352160943327379</v>
      </c>
      <c r="G159" s="189">
        <f t="shared" si="35"/>
        <v>4876.2419550415316</v>
      </c>
      <c r="H159" s="189">
        <f t="shared" si="29"/>
        <v>29759.704651618467</v>
      </c>
      <c r="I159" s="189">
        <f t="shared" si="30"/>
        <v>1796.6352012483146</v>
      </c>
      <c r="J159" s="88">
        <f t="shared" si="31"/>
        <v>10964.864633218463</v>
      </c>
      <c r="K159" s="189">
        <f t="shared" si="36"/>
        <v>1560.2295190967391</v>
      </c>
      <c r="L159" s="88">
        <f t="shared" si="32"/>
        <v>9522.0807550473983</v>
      </c>
      <c r="M159" s="89">
        <f t="shared" si="37"/>
        <v>39281.785406665862</v>
      </c>
      <c r="N159" s="89">
        <f t="shared" si="38"/>
        <v>144495.78540666588</v>
      </c>
      <c r="O159" s="89">
        <f t="shared" si="39"/>
        <v>23676.18964552939</v>
      </c>
      <c r="P159" s="90">
        <f t="shared" si="33"/>
        <v>0.95244881528651815</v>
      </c>
      <c r="Q159" s="1">
        <v>4331.9916030547683</v>
      </c>
      <c r="R159" s="90">
        <f t="shared" si="40"/>
        <v>0.19138961862487544</v>
      </c>
      <c r="S159" s="90">
        <f t="shared" si="40"/>
        <v>0.18280021288679671</v>
      </c>
      <c r="T159" s="92">
        <v>6103</v>
      </c>
      <c r="U159" s="1">
        <v>88312</v>
      </c>
      <c r="V159" s="1">
        <v>14575.342465753425</v>
      </c>
      <c r="W159" s="195"/>
      <c r="X159" s="89">
        <v>0</v>
      </c>
      <c r="Y159" s="89">
        <f t="shared" si="41"/>
        <v>0</v>
      </c>
      <c r="Z159" s="1"/>
    </row>
    <row r="160" spans="2:26">
      <c r="B160" s="204">
        <v>3417</v>
      </c>
      <c r="C160" t="s">
        <v>187</v>
      </c>
      <c r="D160" s="1">
        <v>86718</v>
      </c>
      <c r="E160" s="86">
        <f t="shared" si="34"/>
        <v>19430.42796325342</v>
      </c>
      <c r="F160" s="87">
        <f t="shared" si="28"/>
        <v>0.78164976591177249</v>
      </c>
      <c r="G160" s="189">
        <f t="shared" si="35"/>
        <v>3474.1876882496595</v>
      </c>
      <c r="H160" s="189">
        <f t="shared" si="29"/>
        <v>15505.29965265823</v>
      </c>
      <c r="I160" s="189">
        <f t="shared" si="30"/>
        <v>1029.8867740965097</v>
      </c>
      <c r="J160" s="88">
        <f t="shared" si="31"/>
        <v>4596.3846727927221</v>
      </c>
      <c r="K160" s="189">
        <f t="shared" si="36"/>
        <v>793.48109194493418</v>
      </c>
      <c r="L160" s="88">
        <f t="shared" si="32"/>
        <v>3541.3061133502415</v>
      </c>
      <c r="M160" s="89">
        <f t="shared" si="37"/>
        <v>19046.60576600847</v>
      </c>
      <c r="N160" s="89">
        <f t="shared" si="38"/>
        <v>105764.60576600846</v>
      </c>
      <c r="O160" s="89">
        <f t="shared" si="39"/>
        <v>23698.096743448008</v>
      </c>
      <c r="P160" s="90">
        <f t="shared" si="33"/>
        <v>0.95333009685130288</v>
      </c>
      <c r="Q160" s="1">
        <v>-308.16978790211942</v>
      </c>
      <c r="R160" s="90">
        <f t="shared" si="40"/>
        <v>0.17669887103777682</v>
      </c>
      <c r="S160" s="90">
        <f t="shared" si="40"/>
        <v>0.18988169504671465</v>
      </c>
      <c r="T160" s="92">
        <v>4463</v>
      </c>
      <c r="U160" s="1">
        <v>73696</v>
      </c>
      <c r="V160" s="1">
        <v>16329.714159095945</v>
      </c>
      <c r="W160" s="195"/>
      <c r="X160" s="89">
        <v>0</v>
      </c>
      <c r="Y160" s="89">
        <f t="shared" si="41"/>
        <v>0</v>
      </c>
      <c r="Z160" s="1"/>
    </row>
    <row r="161" spans="2:26">
      <c r="B161" s="204">
        <v>3418</v>
      </c>
      <c r="C161" t="s">
        <v>188</v>
      </c>
      <c r="D161" s="1">
        <v>134266</v>
      </c>
      <c r="E161" s="86">
        <f t="shared" si="34"/>
        <v>18606.707317073171</v>
      </c>
      <c r="F161" s="87">
        <f t="shared" si="28"/>
        <v>0.74851302535818576</v>
      </c>
      <c r="G161" s="189">
        <f t="shared" si="35"/>
        <v>4001.3689018050186</v>
      </c>
      <c r="H161" s="189">
        <f t="shared" si="29"/>
        <v>28873.877995425017</v>
      </c>
      <c r="I161" s="189">
        <f t="shared" si="30"/>
        <v>1318.1890002595967</v>
      </c>
      <c r="J161" s="88">
        <f t="shared" si="31"/>
        <v>9512.05182587325</v>
      </c>
      <c r="K161" s="189">
        <f t="shared" si="36"/>
        <v>1081.7833181080211</v>
      </c>
      <c r="L161" s="88">
        <f t="shared" si="32"/>
        <v>7806.1484234674808</v>
      </c>
      <c r="M161" s="89">
        <f t="shared" si="37"/>
        <v>36680.026418892499</v>
      </c>
      <c r="N161" s="89">
        <f t="shared" si="38"/>
        <v>170946.02641889249</v>
      </c>
      <c r="O161" s="89">
        <f t="shared" si="39"/>
        <v>23689.859536986209</v>
      </c>
      <c r="P161" s="90">
        <f t="shared" si="33"/>
        <v>0.95299872944576713</v>
      </c>
      <c r="Q161" s="1">
        <v>1733.6281202102691</v>
      </c>
      <c r="R161" s="90">
        <f t="shared" si="40"/>
        <v>0.20095886367498814</v>
      </c>
      <c r="S161" s="90">
        <f t="shared" si="40"/>
        <v>0.20611819360485575</v>
      </c>
      <c r="T161" s="92">
        <v>7216</v>
      </c>
      <c r="U161" s="1">
        <v>111799</v>
      </c>
      <c r="V161" s="1">
        <v>15426.935283565614</v>
      </c>
      <c r="W161" s="195"/>
      <c r="X161" s="89">
        <v>0</v>
      </c>
      <c r="Y161" s="89">
        <f t="shared" si="41"/>
        <v>0</v>
      </c>
      <c r="Z161" s="1"/>
    </row>
    <row r="162" spans="2:26">
      <c r="B162" s="204">
        <v>3419</v>
      </c>
      <c r="C162" t="s">
        <v>189</v>
      </c>
      <c r="D162" s="1">
        <v>66773</v>
      </c>
      <c r="E162" s="86">
        <f t="shared" si="34"/>
        <v>18476.203652462646</v>
      </c>
      <c r="F162" s="87">
        <f t="shared" si="28"/>
        <v>0.74326310708122545</v>
      </c>
      <c r="G162" s="189">
        <f t="shared" si="35"/>
        <v>4084.8912471557551</v>
      </c>
      <c r="H162" s="189">
        <f t="shared" si="29"/>
        <v>14762.796967220898</v>
      </c>
      <c r="I162" s="189">
        <f t="shared" si="30"/>
        <v>1363.8652828732806</v>
      </c>
      <c r="J162" s="88">
        <f t="shared" si="31"/>
        <v>4929.009132304036</v>
      </c>
      <c r="K162" s="189">
        <f t="shared" si="36"/>
        <v>1127.4596007217051</v>
      </c>
      <c r="L162" s="88">
        <f t="shared" si="32"/>
        <v>4074.6389970082423</v>
      </c>
      <c r="M162" s="89">
        <f t="shared" si="37"/>
        <v>18837.435964229142</v>
      </c>
      <c r="N162" s="89">
        <f t="shared" si="38"/>
        <v>85610.435964229138</v>
      </c>
      <c r="O162" s="89">
        <f t="shared" si="39"/>
        <v>23688.554500340102</v>
      </c>
      <c r="P162" s="90">
        <f t="shared" si="33"/>
        <v>0.95294623026299752</v>
      </c>
      <c r="Q162" s="1">
        <v>811.86313836472618</v>
      </c>
      <c r="R162" s="90">
        <f t="shared" si="40"/>
        <v>0.24064956058044257</v>
      </c>
      <c r="S162" s="90">
        <f t="shared" si="40"/>
        <v>0.22176861818090615</v>
      </c>
      <c r="T162" s="92">
        <v>3614</v>
      </c>
      <c r="U162" s="1">
        <v>53821</v>
      </c>
      <c r="V162" s="1">
        <v>15122.506322000563</v>
      </c>
      <c r="W162" s="195"/>
      <c r="X162" s="89">
        <v>0</v>
      </c>
      <c r="Y162" s="89">
        <f t="shared" si="41"/>
        <v>0</v>
      </c>
      <c r="Z162" s="1"/>
    </row>
    <row r="163" spans="2:26">
      <c r="B163" s="204">
        <v>3420</v>
      </c>
      <c r="C163" t="s">
        <v>190</v>
      </c>
      <c r="D163" s="1">
        <v>443747</v>
      </c>
      <c r="E163" s="86">
        <f t="shared" si="34"/>
        <v>20228.244518393582</v>
      </c>
      <c r="F163" s="87">
        <f t="shared" si="28"/>
        <v>0.81374443334499702</v>
      </c>
      <c r="G163" s="189">
        <f t="shared" si="35"/>
        <v>2963.585092959956</v>
      </c>
      <c r="H163" s="189">
        <f t="shared" si="29"/>
        <v>65012.166184262554</v>
      </c>
      <c r="I163" s="189">
        <f t="shared" si="30"/>
        <v>750.65097979745315</v>
      </c>
      <c r="J163" s="88">
        <f t="shared" si="31"/>
        <v>16467.030543816731</v>
      </c>
      <c r="K163" s="189">
        <f t="shared" si="36"/>
        <v>514.2452976458776</v>
      </c>
      <c r="L163" s="88">
        <f t="shared" si="32"/>
        <v>11280.999094457617</v>
      </c>
      <c r="M163" s="89">
        <f t="shared" si="37"/>
        <v>76293.165278720175</v>
      </c>
      <c r="N163" s="89">
        <f t="shared" si="38"/>
        <v>520040.1652787202</v>
      </c>
      <c r="O163" s="89">
        <f t="shared" si="39"/>
        <v>23706.074908999417</v>
      </c>
      <c r="P163" s="90">
        <f t="shared" si="33"/>
        <v>0.95365104352563546</v>
      </c>
      <c r="Q163" s="1">
        <v>9211.9141301347991</v>
      </c>
      <c r="R163" s="90">
        <f t="shared" si="40"/>
        <v>0.20768843468912868</v>
      </c>
      <c r="S163" s="90">
        <f t="shared" si="40"/>
        <v>0.20559643667125088</v>
      </c>
      <c r="T163" s="92">
        <v>21937</v>
      </c>
      <c r="U163" s="1">
        <v>367435</v>
      </c>
      <c r="V163" s="1">
        <v>16778.620028311794</v>
      </c>
      <c r="W163" s="195"/>
      <c r="X163" s="89">
        <v>0</v>
      </c>
      <c r="Y163" s="89">
        <f t="shared" si="41"/>
        <v>0</v>
      </c>
      <c r="Z163" s="1"/>
    </row>
    <row r="164" spans="2:26">
      <c r="B164" s="204">
        <v>3421</v>
      </c>
      <c r="C164" t="s">
        <v>191</v>
      </c>
      <c r="D164" s="1">
        <v>136219</v>
      </c>
      <c r="E164" s="86">
        <f t="shared" si="34"/>
        <v>21040.93296261971</v>
      </c>
      <c r="F164" s="87">
        <f t="shared" si="28"/>
        <v>0.84643736905335654</v>
      </c>
      <c r="G164" s="189">
        <f t="shared" si="35"/>
        <v>2443.4644886552333</v>
      </c>
      <c r="H164" s="189">
        <f t="shared" si="29"/>
        <v>15818.989099553979</v>
      </c>
      <c r="I164" s="189">
        <f t="shared" si="30"/>
        <v>466.210024318308</v>
      </c>
      <c r="J164" s="88">
        <f t="shared" si="31"/>
        <v>3018.2436974367261</v>
      </c>
      <c r="K164" s="189">
        <f t="shared" si="36"/>
        <v>229.80434216673248</v>
      </c>
      <c r="L164" s="88">
        <f t="shared" si="32"/>
        <v>1487.7533111874261</v>
      </c>
      <c r="M164" s="89">
        <f t="shared" si="37"/>
        <v>17306.742410741404</v>
      </c>
      <c r="N164" s="89">
        <f t="shared" si="38"/>
        <v>153525.7424107414</v>
      </c>
      <c r="O164" s="89">
        <f t="shared" si="39"/>
        <v>23714.201793441673</v>
      </c>
      <c r="P164" s="90">
        <f t="shared" si="33"/>
        <v>0.95397797288271879</v>
      </c>
      <c r="Q164" s="1">
        <v>1067.7604421066117</v>
      </c>
      <c r="R164" s="90">
        <f t="shared" si="40"/>
        <v>0.17162516664516406</v>
      </c>
      <c r="S164" s="90">
        <f t="shared" si="40"/>
        <v>0.18393139329512881</v>
      </c>
      <c r="T164" s="92">
        <v>6474</v>
      </c>
      <c r="U164" s="1">
        <v>116265</v>
      </c>
      <c r="V164" s="1">
        <v>17772.088046468969</v>
      </c>
      <c r="W164" s="195"/>
      <c r="X164" s="89">
        <v>0</v>
      </c>
      <c r="Y164" s="89">
        <f t="shared" si="41"/>
        <v>0</v>
      </c>
      <c r="Z164" s="1"/>
    </row>
    <row r="165" spans="2:26">
      <c r="B165" s="204">
        <v>3422</v>
      </c>
      <c r="C165" t="s">
        <v>192</v>
      </c>
      <c r="D165" s="1">
        <v>97614</v>
      </c>
      <c r="E165" s="86">
        <f t="shared" si="34"/>
        <v>23291.338582677166</v>
      </c>
      <c r="F165" s="87">
        <f t="shared" si="28"/>
        <v>0.93696697701933152</v>
      </c>
      <c r="G165" s="189">
        <f t="shared" si="35"/>
        <v>1003.2048918184615</v>
      </c>
      <c r="H165" s="189">
        <f t="shared" si="29"/>
        <v>4204.4317016111727</v>
      </c>
      <c r="I165" s="189">
        <f t="shared" si="30"/>
        <v>0</v>
      </c>
      <c r="J165" s="88">
        <f t="shared" si="31"/>
        <v>0</v>
      </c>
      <c r="K165" s="189">
        <f t="shared" si="36"/>
        <v>-236.40568215157552</v>
      </c>
      <c r="L165" s="88">
        <f t="shared" si="32"/>
        <v>-990.776213897253</v>
      </c>
      <c r="M165" s="89">
        <f t="shared" si="37"/>
        <v>3213.6554877139197</v>
      </c>
      <c r="N165" s="89">
        <f t="shared" si="38"/>
        <v>100827.65548771391</v>
      </c>
      <c r="O165" s="89">
        <f t="shared" si="39"/>
        <v>24058.137792344049</v>
      </c>
      <c r="P165" s="90">
        <f t="shared" si="33"/>
        <v>0.96781387467238067</v>
      </c>
      <c r="Q165" s="1">
        <v>-46.53344969155205</v>
      </c>
      <c r="R165" s="90">
        <f t="shared" si="40"/>
        <v>0.27559981182374155</v>
      </c>
      <c r="S165" s="90">
        <f t="shared" si="40"/>
        <v>0.27986094219012969</v>
      </c>
      <c r="T165" s="92">
        <v>4191</v>
      </c>
      <c r="U165" s="1">
        <v>76524</v>
      </c>
      <c r="V165" s="1">
        <v>18198.335315101071</v>
      </c>
      <c r="W165" s="195"/>
      <c r="X165" s="89">
        <v>0</v>
      </c>
      <c r="Y165" s="89">
        <f t="shared" si="41"/>
        <v>0</v>
      </c>
      <c r="Z165" s="1"/>
    </row>
    <row r="166" spans="2:26">
      <c r="B166" s="204">
        <v>3423</v>
      </c>
      <c r="C166" t="s">
        <v>193</v>
      </c>
      <c r="D166" s="1">
        <v>42311</v>
      </c>
      <c r="E166" s="86">
        <f t="shared" si="34"/>
        <v>18897.275569450649</v>
      </c>
      <c r="F166" s="87">
        <f t="shared" si="28"/>
        <v>0.76020204254719359</v>
      </c>
      <c r="G166" s="189">
        <f t="shared" si="35"/>
        <v>3815.4052202834328</v>
      </c>
      <c r="H166" s="189">
        <f t="shared" si="29"/>
        <v>8542.6922882146046</v>
      </c>
      <c r="I166" s="189">
        <f t="shared" si="30"/>
        <v>1216.4901119274796</v>
      </c>
      <c r="J166" s="88">
        <f t="shared" si="31"/>
        <v>2723.7213606056266</v>
      </c>
      <c r="K166" s="189">
        <f t="shared" si="36"/>
        <v>980.08442977590403</v>
      </c>
      <c r="L166" s="88">
        <f t="shared" si="32"/>
        <v>2194.4090382682489</v>
      </c>
      <c r="M166" s="89">
        <f t="shared" si="37"/>
        <v>10737.101326482854</v>
      </c>
      <c r="N166" s="89">
        <f t="shared" si="38"/>
        <v>53048.101326482851</v>
      </c>
      <c r="O166" s="89">
        <f t="shared" si="39"/>
        <v>23692.765219509984</v>
      </c>
      <c r="P166" s="90">
        <f t="shared" si="33"/>
        <v>0.95311561961765723</v>
      </c>
      <c r="Q166" s="1">
        <v>1250.9652038734403</v>
      </c>
      <c r="R166" s="90">
        <f t="shared" si="40"/>
        <v>0.19837426006174413</v>
      </c>
      <c r="S166" s="90">
        <f t="shared" si="40"/>
        <v>0.20426176200934543</v>
      </c>
      <c r="T166" s="92">
        <v>2239</v>
      </c>
      <c r="U166" s="1">
        <v>35307</v>
      </c>
      <c r="V166" s="1">
        <v>15692</v>
      </c>
      <c r="W166" s="195"/>
      <c r="X166" s="89">
        <v>0</v>
      </c>
      <c r="Y166" s="89">
        <f t="shared" si="41"/>
        <v>0</v>
      </c>
      <c r="Z166" s="1"/>
    </row>
    <row r="167" spans="2:26">
      <c r="B167" s="204">
        <v>3424</v>
      </c>
      <c r="C167" t="s">
        <v>194</v>
      </c>
      <c r="D167" s="1">
        <v>36770</v>
      </c>
      <c r="E167" s="86">
        <f t="shared" si="34"/>
        <v>20027.233115468411</v>
      </c>
      <c r="F167" s="87">
        <f t="shared" si="28"/>
        <v>0.80565812066371167</v>
      </c>
      <c r="G167" s="189">
        <f t="shared" si="35"/>
        <v>3092.232390832065</v>
      </c>
      <c r="H167" s="189">
        <f t="shared" si="29"/>
        <v>5677.3386695676718</v>
      </c>
      <c r="I167" s="189">
        <f t="shared" si="30"/>
        <v>821.00497082126287</v>
      </c>
      <c r="J167" s="88">
        <f t="shared" si="31"/>
        <v>1507.3651264278385</v>
      </c>
      <c r="K167" s="189">
        <f t="shared" si="36"/>
        <v>584.59928866968733</v>
      </c>
      <c r="L167" s="88">
        <f t="shared" si="32"/>
        <v>1073.324293997546</v>
      </c>
      <c r="M167" s="89">
        <f t="shared" si="37"/>
        <v>6750.662963565218</v>
      </c>
      <c r="N167" s="89">
        <f t="shared" si="38"/>
        <v>43520.662963565221</v>
      </c>
      <c r="O167" s="89">
        <f t="shared" si="39"/>
        <v>23704.064794970163</v>
      </c>
      <c r="P167" s="90">
        <f t="shared" si="33"/>
        <v>0.95357018039882246</v>
      </c>
      <c r="Q167" s="1">
        <v>434.77794743709001</v>
      </c>
      <c r="R167" s="90">
        <f t="shared" si="40"/>
        <v>0.13470143496374015</v>
      </c>
      <c r="S167" s="90">
        <f t="shared" si="40"/>
        <v>0.14088172600384788</v>
      </c>
      <c r="T167" s="92">
        <v>1836</v>
      </c>
      <c r="U167" s="1">
        <v>32405</v>
      </c>
      <c r="V167" s="1">
        <v>17554.171180931742</v>
      </c>
      <c r="W167" s="195"/>
      <c r="X167" s="89">
        <v>0</v>
      </c>
      <c r="Y167" s="89">
        <f t="shared" si="41"/>
        <v>0</v>
      </c>
      <c r="Z167" s="1"/>
    </row>
    <row r="168" spans="2:26">
      <c r="B168" s="204">
        <v>3425</v>
      </c>
      <c r="C168" t="s">
        <v>195</v>
      </c>
      <c r="D168" s="1">
        <v>22455</v>
      </c>
      <c r="E168" s="86">
        <f t="shared" si="34"/>
        <v>17447.552447552447</v>
      </c>
      <c r="F168" s="87">
        <f t="shared" si="28"/>
        <v>0.70188239354040582</v>
      </c>
      <c r="G168" s="189">
        <f t="shared" si="35"/>
        <v>4743.2280182982822</v>
      </c>
      <c r="H168" s="189">
        <f t="shared" si="29"/>
        <v>6104.5344595498891</v>
      </c>
      <c r="I168" s="189">
        <f t="shared" si="30"/>
        <v>1723.89320459185</v>
      </c>
      <c r="J168" s="88">
        <f t="shared" si="31"/>
        <v>2218.650554309711</v>
      </c>
      <c r="K168" s="189">
        <f t="shared" si="36"/>
        <v>1487.4875224402745</v>
      </c>
      <c r="L168" s="88">
        <f t="shared" si="32"/>
        <v>1914.3964413806332</v>
      </c>
      <c r="M168" s="89">
        <f t="shared" si="37"/>
        <v>8018.9309009305225</v>
      </c>
      <c r="N168" s="89">
        <f t="shared" si="38"/>
        <v>30473.930900930522</v>
      </c>
      <c r="O168" s="89">
        <f t="shared" si="39"/>
        <v>23678.267988291005</v>
      </c>
      <c r="P168" s="90">
        <f t="shared" si="33"/>
        <v>0.95253242312758946</v>
      </c>
      <c r="Q168" s="1">
        <v>512.0447866838449</v>
      </c>
      <c r="R168" s="90">
        <f t="shared" si="40"/>
        <v>0.10550413548641198</v>
      </c>
      <c r="S168" s="90">
        <f t="shared" si="40"/>
        <v>0.13900426080418191</v>
      </c>
      <c r="T168" s="92">
        <v>1287</v>
      </c>
      <c r="U168" s="1">
        <v>20312</v>
      </c>
      <c r="V168" s="1">
        <v>15318.250377073908</v>
      </c>
      <c r="W168" s="195"/>
      <c r="X168" s="89">
        <v>0</v>
      </c>
      <c r="Y168" s="89">
        <f t="shared" si="41"/>
        <v>0</v>
      </c>
      <c r="Z168" s="1"/>
    </row>
    <row r="169" spans="2:26">
      <c r="B169" s="204">
        <v>3426</v>
      </c>
      <c r="C169" t="s">
        <v>196</v>
      </c>
      <c r="D169" s="1">
        <v>31365</v>
      </c>
      <c r="E169" s="86">
        <f t="shared" si="34"/>
        <v>19493.474207582349</v>
      </c>
      <c r="F169" s="87">
        <f t="shared" si="28"/>
        <v>0.78418599837224745</v>
      </c>
      <c r="G169" s="189">
        <f t="shared" si="35"/>
        <v>3433.8380918791449</v>
      </c>
      <c r="H169" s="189">
        <f t="shared" si="29"/>
        <v>5525.0454898335438</v>
      </c>
      <c r="I169" s="189">
        <f t="shared" si="30"/>
        <v>1007.8205885813845</v>
      </c>
      <c r="J169" s="88">
        <f t="shared" si="31"/>
        <v>1621.5833270274477</v>
      </c>
      <c r="K169" s="189">
        <f t="shared" si="36"/>
        <v>771.41490642980898</v>
      </c>
      <c r="L169" s="88">
        <f t="shared" si="32"/>
        <v>1241.2065844455626</v>
      </c>
      <c r="M169" s="89">
        <f t="shared" si="37"/>
        <v>6766.2520742791066</v>
      </c>
      <c r="N169" s="89">
        <f t="shared" si="38"/>
        <v>38131.252074279109</v>
      </c>
      <c r="O169" s="89">
        <f t="shared" si="39"/>
        <v>23698.727205891304</v>
      </c>
      <c r="P169" s="90">
        <f t="shared" si="33"/>
        <v>0.95335545917590792</v>
      </c>
      <c r="Q169" s="1">
        <v>-65.113013384376245</v>
      </c>
      <c r="R169" s="90">
        <f t="shared" si="40"/>
        <v>0.24647299606565196</v>
      </c>
      <c r="S169" s="90">
        <f t="shared" si="40"/>
        <v>0.24414893205807151</v>
      </c>
      <c r="T169" s="92">
        <v>1609</v>
      </c>
      <c r="U169" s="1">
        <v>25163</v>
      </c>
      <c r="V169" s="1">
        <v>15668.119551681195</v>
      </c>
      <c r="W169" s="195"/>
      <c r="X169" s="89">
        <v>0</v>
      </c>
      <c r="Y169" s="89">
        <f t="shared" si="41"/>
        <v>0</v>
      </c>
      <c r="Z169" s="1"/>
    </row>
    <row r="170" spans="2:26">
      <c r="B170" s="204">
        <v>3427</v>
      </c>
      <c r="C170" t="s">
        <v>197</v>
      </c>
      <c r="D170" s="1">
        <v>118124</v>
      </c>
      <c r="E170" s="86">
        <f t="shared" si="34"/>
        <v>20500.5206525512</v>
      </c>
      <c r="F170" s="87">
        <f t="shared" si="28"/>
        <v>0.82469759283948452</v>
      </c>
      <c r="G170" s="189">
        <f t="shared" si="35"/>
        <v>2789.32836709908</v>
      </c>
      <c r="H170" s="189">
        <f t="shared" si="29"/>
        <v>16072.110051224898</v>
      </c>
      <c r="I170" s="189">
        <f t="shared" si="30"/>
        <v>655.35433284228657</v>
      </c>
      <c r="J170" s="88">
        <f t="shared" si="31"/>
        <v>3776.1516658372552</v>
      </c>
      <c r="K170" s="189">
        <f t="shared" si="36"/>
        <v>418.94865069071102</v>
      </c>
      <c r="L170" s="88">
        <f t="shared" si="32"/>
        <v>2413.982125279877</v>
      </c>
      <c r="M170" s="89">
        <f t="shared" si="37"/>
        <v>18486.092176504775</v>
      </c>
      <c r="N170" s="89">
        <f t="shared" si="38"/>
        <v>136610.09217650478</v>
      </c>
      <c r="O170" s="89">
        <f t="shared" si="39"/>
        <v>23708.797670340988</v>
      </c>
      <c r="P170" s="90">
        <f t="shared" si="33"/>
        <v>0.9537605751205801</v>
      </c>
      <c r="Q170" s="1">
        <v>2420.4731553009078</v>
      </c>
      <c r="R170" s="90">
        <f t="shared" si="40"/>
        <v>0.2178610827585496</v>
      </c>
      <c r="S170" s="90">
        <f t="shared" si="40"/>
        <v>0.20940664969531786</v>
      </c>
      <c r="T170" s="92">
        <v>5762</v>
      </c>
      <c r="U170" s="1">
        <v>96993</v>
      </c>
      <c r="V170" s="1">
        <v>16950.891296749389</v>
      </c>
      <c r="W170" s="195"/>
      <c r="X170" s="89">
        <v>0</v>
      </c>
      <c r="Y170" s="89">
        <f t="shared" si="41"/>
        <v>0</v>
      </c>
      <c r="Z170" s="1"/>
    </row>
    <row r="171" spans="2:26">
      <c r="B171" s="204">
        <v>3428</v>
      </c>
      <c r="C171" t="s">
        <v>198</v>
      </c>
      <c r="D171" s="1">
        <v>52054</v>
      </c>
      <c r="E171" s="86">
        <f t="shared" si="34"/>
        <v>20888.443017656504</v>
      </c>
      <c r="F171" s="87">
        <f t="shared" si="28"/>
        <v>0.84030298385042601</v>
      </c>
      <c r="G171" s="189">
        <f t="shared" si="35"/>
        <v>2541.0580534316855</v>
      </c>
      <c r="H171" s="189">
        <f t="shared" si="29"/>
        <v>6332.3166691517608</v>
      </c>
      <c r="I171" s="189">
        <f t="shared" si="30"/>
        <v>519.58150505543028</v>
      </c>
      <c r="J171" s="88">
        <f t="shared" si="31"/>
        <v>1294.7971105981323</v>
      </c>
      <c r="K171" s="189">
        <f t="shared" si="36"/>
        <v>283.17582290385474</v>
      </c>
      <c r="L171" s="88">
        <f t="shared" si="32"/>
        <v>705.67415067640604</v>
      </c>
      <c r="M171" s="89">
        <f t="shared" si="37"/>
        <v>7037.9908198281664</v>
      </c>
      <c r="N171" s="89">
        <f t="shared" si="38"/>
        <v>59091.990819828163</v>
      </c>
      <c r="O171" s="89">
        <f t="shared" si="39"/>
        <v>23712.67689399204</v>
      </c>
      <c r="P171" s="90">
        <f t="shared" si="33"/>
        <v>0.95391662903068952</v>
      </c>
      <c r="Q171" s="1">
        <v>-1607.5794961801712</v>
      </c>
      <c r="R171" s="90">
        <f t="shared" si="40"/>
        <v>0.10132233153496245</v>
      </c>
      <c r="S171" s="90">
        <f t="shared" si="40"/>
        <v>0.10883536509679839</v>
      </c>
      <c r="T171" s="92">
        <v>2492</v>
      </c>
      <c r="U171" s="1">
        <v>47265</v>
      </c>
      <c r="V171" s="1">
        <v>18838.182542845752</v>
      </c>
      <c r="W171" s="195"/>
      <c r="X171" s="89">
        <v>0</v>
      </c>
      <c r="Y171" s="89">
        <f t="shared" si="41"/>
        <v>0</v>
      </c>
      <c r="Z171" s="1"/>
    </row>
    <row r="172" spans="2:26">
      <c r="B172" s="204">
        <v>3429</v>
      </c>
      <c r="C172" t="s">
        <v>199</v>
      </c>
      <c r="D172" s="1">
        <v>28371</v>
      </c>
      <c r="E172" s="86">
        <f t="shared" si="34"/>
        <v>18603.934426229509</v>
      </c>
      <c r="F172" s="87">
        <f t="shared" si="28"/>
        <v>0.74840147714715577</v>
      </c>
      <c r="G172" s="189">
        <f t="shared" si="35"/>
        <v>4003.1435519449624</v>
      </c>
      <c r="H172" s="189">
        <f t="shared" si="29"/>
        <v>6104.7939167160685</v>
      </c>
      <c r="I172" s="189">
        <f t="shared" si="30"/>
        <v>1319.1595120548784</v>
      </c>
      <c r="J172" s="88">
        <f t="shared" si="31"/>
        <v>2011.7182558836896</v>
      </c>
      <c r="K172" s="189">
        <f t="shared" si="36"/>
        <v>1082.7538299033029</v>
      </c>
      <c r="L172" s="88">
        <f t="shared" si="32"/>
        <v>1651.199590602537</v>
      </c>
      <c r="M172" s="89">
        <f t="shared" si="37"/>
        <v>7755.9935073186052</v>
      </c>
      <c r="N172" s="89">
        <f t="shared" si="38"/>
        <v>36126.993507318606</v>
      </c>
      <c r="O172" s="89">
        <f t="shared" si="39"/>
        <v>23689.831808077772</v>
      </c>
      <c r="P172" s="90">
        <f t="shared" si="33"/>
        <v>0.95299761396365679</v>
      </c>
      <c r="Q172" s="1">
        <v>-701.60010901875557</v>
      </c>
      <c r="R172" s="90">
        <f t="shared" si="40"/>
        <v>0.13234883256834962</v>
      </c>
      <c r="S172" s="90">
        <f t="shared" si="40"/>
        <v>0.14348668993787431</v>
      </c>
      <c r="T172" s="92">
        <v>1525</v>
      </c>
      <c r="U172" s="1">
        <v>25055</v>
      </c>
      <c r="V172" s="1">
        <v>16269.480519480521</v>
      </c>
      <c r="W172" s="195"/>
      <c r="X172" s="89">
        <v>0</v>
      </c>
      <c r="Y172" s="89">
        <f t="shared" si="41"/>
        <v>0</v>
      </c>
      <c r="Z172" s="1"/>
    </row>
    <row r="173" spans="2:26">
      <c r="B173" s="204">
        <v>3430</v>
      </c>
      <c r="C173" t="s">
        <v>200</v>
      </c>
      <c r="D173" s="1">
        <v>37395</v>
      </c>
      <c r="E173" s="86">
        <f t="shared" si="34"/>
        <v>19986.638161411011</v>
      </c>
      <c r="F173" s="87">
        <f t="shared" si="28"/>
        <v>0.80402506160828713</v>
      </c>
      <c r="G173" s="189">
        <f t="shared" si="35"/>
        <v>3118.2131614288014</v>
      </c>
      <c r="H173" s="189">
        <f t="shared" si="29"/>
        <v>5834.176825033288</v>
      </c>
      <c r="I173" s="189">
        <f t="shared" si="30"/>
        <v>835.21320474135291</v>
      </c>
      <c r="J173" s="88">
        <f t="shared" si="31"/>
        <v>1562.6839060710713</v>
      </c>
      <c r="K173" s="189">
        <f t="shared" si="36"/>
        <v>598.80752258977736</v>
      </c>
      <c r="L173" s="88">
        <f t="shared" si="32"/>
        <v>1120.3688747654735</v>
      </c>
      <c r="M173" s="89">
        <f t="shared" si="37"/>
        <v>6954.5456997987612</v>
      </c>
      <c r="N173" s="89">
        <f t="shared" si="38"/>
        <v>44349.545699798764</v>
      </c>
      <c r="O173" s="89">
        <f t="shared" si="39"/>
        <v>23703.658845429589</v>
      </c>
      <c r="P173" s="90">
        <f t="shared" si="33"/>
        <v>0.95355384980826818</v>
      </c>
      <c r="Q173" s="1">
        <v>271.55840395141422</v>
      </c>
      <c r="R173" s="90">
        <f t="shared" si="40"/>
        <v>0.16811920157436042</v>
      </c>
      <c r="S173" s="90">
        <f t="shared" si="40"/>
        <v>0.18310309298953148</v>
      </c>
      <c r="T173" s="92">
        <v>1871</v>
      </c>
      <c r="U173" s="1">
        <v>32013</v>
      </c>
      <c r="V173" s="1">
        <v>16893.403693931396</v>
      </c>
      <c r="W173" s="195"/>
      <c r="X173" s="89">
        <v>0</v>
      </c>
      <c r="Y173" s="89">
        <f t="shared" si="41"/>
        <v>0</v>
      </c>
      <c r="Z173" s="1"/>
    </row>
    <row r="174" spans="2:26">
      <c r="B174" s="204">
        <v>3431</v>
      </c>
      <c r="C174" t="s">
        <v>201</v>
      </c>
      <c r="D174" s="1">
        <v>49475</v>
      </c>
      <c r="E174" s="86">
        <f t="shared" si="34"/>
        <v>19609.591755846213</v>
      </c>
      <c r="F174" s="87">
        <f t="shared" si="28"/>
        <v>0.78885719010257627</v>
      </c>
      <c r="G174" s="189">
        <f t="shared" si="35"/>
        <v>3359.5228609902715</v>
      </c>
      <c r="H174" s="189">
        <f t="shared" si="29"/>
        <v>8476.0761782784557</v>
      </c>
      <c r="I174" s="189">
        <f t="shared" si="30"/>
        <v>967.17944668903192</v>
      </c>
      <c r="J174" s="88">
        <f t="shared" si="31"/>
        <v>2440.1937439964272</v>
      </c>
      <c r="K174" s="189">
        <f t="shared" si="36"/>
        <v>730.77376453745637</v>
      </c>
      <c r="L174" s="88">
        <f t="shared" si="32"/>
        <v>1843.7422079280022</v>
      </c>
      <c r="M174" s="89">
        <f t="shared" si="37"/>
        <v>10319.818386206458</v>
      </c>
      <c r="N174" s="89">
        <f t="shared" si="38"/>
        <v>59794.818386206462</v>
      </c>
      <c r="O174" s="89">
        <f t="shared" si="39"/>
        <v>23699.888381373945</v>
      </c>
      <c r="P174" s="90">
        <f t="shared" si="33"/>
        <v>0.95340217109321124</v>
      </c>
      <c r="Q174" s="1">
        <v>35.624908161107669</v>
      </c>
      <c r="R174" s="90">
        <f t="shared" si="40"/>
        <v>0.18039318604762131</v>
      </c>
      <c r="S174" s="90">
        <f t="shared" si="40"/>
        <v>0.17711821486159929</v>
      </c>
      <c r="T174" s="92">
        <v>2523</v>
      </c>
      <c r="U174" s="1">
        <v>41914</v>
      </c>
      <c r="V174" s="1">
        <v>16658.982511923688</v>
      </c>
      <c r="W174" s="195"/>
      <c r="X174" s="89">
        <v>0</v>
      </c>
      <c r="Y174" s="89">
        <f t="shared" si="41"/>
        <v>0</v>
      </c>
      <c r="Z174" s="1"/>
    </row>
    <row r="175" spans="2:26">
      <c r="B175" s="204">
        <v>3432</v>
      </c>
      <c r="C175" t="s">
        <v>202</v>
      </c>
      <c r="D175" s="1">
        <v>43917</v>
      </c>
      <c r="E175" s="86">
        <f t="shared" si="34"/>
        <v>22338.250254323499</v>
      </c>
      <c r="F175" s="87">
        <f t="shared" si="28"/>
        <v>0.89862601663699782</v>
      </c>
      <c r="G175" s="189">
        <f t="shared" si="35"/>
        <v>1613.1814219648088</v>
      </c>
      <c r="H175" s="189">
        <f t="shared" si="29"/>
        <v>3171.5146755828141</v>
      </c>
      <c r="I175" s="189">
        <f t="shared" si="30"/>
        <v>12.148972221982149</v>
      </c>
      <c r="J175" s="88">
        <f t="shared" si="31"/>
        <v>23.884879388416905</v>
      </c>
      <c r="K175" s="189">
        <f t="shared" si="36"/>
        <v>-224.25670992959337</v>
      </c>
      <c r="L175" s="88">
        <f t="shared" si="32"/>
        <v>-440.88869172158059</v>
      </c>
      <c r="M175" s="89">
        <f t="shared" si="37"/>
        <v>2730.6259838612336</v>
      </c>
      <c r="N175" s="89">
        <f t="shared" si="38"/>
        <v>46647.625983861231</v>
      </c>
      <c r="O175" s="89">
        <f t="shared" si="39"/>
        <v>23727.174966358714</v>
      </c>
      <c r="P175" s="90">
        <f t="shared" si="33"/>
        <v>0.95449985935855541</v>
      </c>
      <c r="Q175" s="1">
        <v>-2663.7203569382732</v>
      </c>
      <c r="R175" s="90">
        <f t="shared" si="40"/>
        <v>0.23386620964796448</v>
      </c>
      <c r="S175" s="90">
        <f t="shared" si="40"/>
        <v>0.25897030343530869</v>
      </c>
      <c r="T175" s="92">
        <v>1966</v>
      </c>
      <c r="U175" s="1">
        <v>35593</v>
      </c>
      <c r="V175" s="1">
        <v>17743.270189431703</v>
      </c>
      <c r="W175" s="195"/>
      <c r="X175" s="89">
        <v>0</v>
      </c>
      <c r="Y175" s="89">
        <f t="shared" si="41"/>
        <v>0</v>
      </c>
      <c r="Z175" s="1"/>
    </row>
    <row r="176" spans="2:26">
      <c r="B176" s="204">
        <v>3433</v>
      </c>
      <c r="C176" t="s">
        <v>203</v>
      </c>
      <c r="D176" s="1">
        <v>54428</v>
      </c>
      <c r="E176" s="86">
        <f t="shared" si="34"/>
        <v>24909.839816933636</v>
      </c>
      <c r="F176" s="87">
        <f t="shared" si="28"/>
        <v>1.0020762537309422</v>
      </c>
      <c r="G176" s="189">
        <f t="shared" si="35"/>
        <v>-32.635898105679082</v>
      </c>
      <c r="H176" s="189">
        <f t="shared" si="29"/>
        <v>-71.309437360908788</v>
      </c>
      <c r="I176" s="189">
        <f t="shared" si="30"/>
        <v>0</v>
      </c>
      <c r="J176" s="88">
        <f t="shared" si="31"/>
        <v>0</v>
      </c>
      <c r="K176" s="189">
        <f t="shared" si="36"/>
        <v>-236.40568215157552</v>
      </c>
      <c r="L176" s="88">
        <f t="shared" si="32"/>
        <v>-516.54641550119254</v>
      </c>
      <c r="M176" s="89">
        <f t="shared" si="37"/>
        <v>-587.8558528621013</v>
      </c>
      <c r="N176" s="89">
        <f t="shared" si="38"/>
        <v>53840.1441471379</v>
      </c>
      <c r="O176" s="89">
        <f t="shared" si="39"/>
        <v>24640.798236676386</v>
      </c>
      <c r="P176" s="90">
        <f t="shared" si="33"/>
        <v>0.99125321428856084</v>
      </c>
      <c r="Q176" s="1">
        <v>491.8386858563531</v>
      </c>
      <c r="R176" s="90">
        <f t="shared" si="40"/>
        <v>0.13682979301125803</v>
      </c>
      <c r="S176" s="90">
        <f t="shared" si="40"/>
        <v>0.13370806360253137</v>
      </c>
      <c r="T176" s="92">
        <v>2185</v>
      </c>
      <c r="U176" s="1">
        <v>47877</v>
      </c>
      <c r="V176" s="1">
        <v>21972.005507113354</v>
      </c>
      <c r="W176" s="195"/>
      <c r="X176" s="89">
        <v>0</v>
      </c>
      <c r="Y176" s="89">
        <f t="shared" si="41"/>
        <v>0</v>
      </c>
      <c r="Z176" s="1"/>
    </row>
    <row r="177" spans="2:26">
      <c r="B177" s="204">
        <v>3434</v>
      </c>
      <c r="C177" t="s">
        <v>204</v>
      </c>
      <c r="D177" s="1">
        <v>45493</v>
      </c>
      <c r="E177" s="86">
        <f t="shared" si="34"/>
        <v>20318.445734702993</v>
      </c>
      <c r="F177" s="87">
        <f t="shared" si="28"/>
        <v>0.81737305952587924</v>
      </c>
      <c r="G177" s="189">
        <f t="shared" si="35"/>
        <v>2905.8563145219327</v>
      </c>
      <c r="H177" s="189">
        <f t="shared" si="29"/>
        <v>6506.2122882146068</v>
      </c>
      <c r="I177" s="189">
        <f t="shared" si="30"/>
        <v>719.08055408915914</v>
      </c>
      <c r="J177" s="88">
        <f t="shared" si="31"/>
        <v>1610.0213606056273</v>
      </c>
      <c r="K177" s="189">
        <f t="shared" si="36"/>
        <v>482.67487193758359</v>
      </c>
      <c r="L177" s="88">
        <f t="shared" si="32"/>
        <v>1080.7090382682497</v>
      </c>
      <c r="M177" s="89">
        <f t="shared" si="37"/>
        <v>7586.9213264828568</v>
      </c>
      <c r="N177" s="89">
        <f t="shared" si="38"/>
        <v>53079.921326482858</v>
      </c>
      <c r="O177" s="89">
        <f t="shared" si="39"/>
        <v>23706.97692116251</v>
      </c>
      <c r="P177" s="90">
        <f t="shared" si="33"/>
        <v>0.95368732978744419</v>
      </c>
      <c r="Q177" s="1">
        <v>694.58520387344834</v>
      </c>
      <c r="R177" s="90">
        <f t="shared" si="40"/>
        <v>0.15625873681535138</v>
      </c>
      <c r="S177" s="90">
        <f t="shared" si="40"/>
        <v>0.14386471730504832</v>
      </c>
      <c r="T177" s="92">
        <v>2239</v>
      </c>
      <c r="U177" s="1">
        <v>39345</v>
      </c>
      <c r="V177" s="1">
        <v>17762.979683972913</v>
      </c>
      <c r="W177" s="195"/>
      <c r="X177" s="89">
        <v>0</v>
      </c>
      <c r="Y177" s="89">
        <f t="shared" si="41"/>
        <v>0</v>
      </c>
      <c r="Z177" s="1"/>
    </row>
    <row r="178" spans="2:26">
      <c r="B178" s="204">
        <v>3435</v>
      </c>
      <c r="C178" t="s">
        <v>205</v>
      </c>
      <c r="D178" s="1">
        <v>73190</v>
      </c>
      <c r="E178" s="86">
        <f t="shared" si="34"/>
        <v>20599.493385871097</v>
      </c>
      <c r="F178" s="87">
        <f t="shared" si="28"/>
        <v>0.82867908073967134</v>
      </c>
      <c r="G178" s="189">
        <f t="shared" si="35"/>
        <v>2725.9858177743458</v>
      </c>
      <c r="H178" s="189">
        <f t="shared" si="29"/>
        <v>9685.4276105522513</v>
      </c>
      <c r="I178" s="189">
        <f t="shared" si="30"/>
        <v>620.71387618032259</v>
      </c>
      <c r="J178" s="88">
        <f t="shared" si="31"/>
        <v>2205.3964020686863</v>
      </c>
      <c r="K178" s="189">
        <f t="shared" si="36"/>
        <v>384.30819402874704</v>
      </c>
      <c r="L178" s="88">
        <f t="shared" si="32"/>
        <v>1365.4470133841382</v>
      </c>
      <c r="M178" s="89">
        <f t="shared" si="37"/>
        <v>11050.87462393639</v>
      </c>
      <c r="N178" s="89">
        <f t="shared" si="38"/>
        <v>84240.874623936397</v>
      </c>
      <c r="O178" s="89">
        <f t="shared" si="39"/>
        <v>23709.78739767419</v>
      </c>
      <c r="P178" s="90">
        <f t="shared" si="33"/>
        <v>0.95380038999958205</v>
      </c>
      <c r="Q178" s="1">
        <v>-84.851657274519312</v>
      </c>
      <c r="R178" s="90">
        <f t="shared" si="40"/>
        <v>0.25038439197731233</v>
      </c>
      <c r="S178" s="90">
        <f t="shared" si="40"/>
        <v>0.24193822665013676</v>
      </c>
      <c r="T178" s="92">
        <v>3553</v>
      </c>
      <c r="U178" s="1">
        <v>58534</v>
      </c>
      <c r="V178" s="1">
        <v>16586.568432983848</v>
      </c>
      <c r="W178" s="195"/>
      <c r="X178" s="89">
        <v>0</v>
      </c>
      <c r="Y178" s="89">
        <f t="shared" si="41"/>
        <v>0</v>
      </c>
      <c r="Z178" s="1"/>
    </row>
    <row r="179" spans="2:26">
      <c r="B179" s="204">
        <v>3436</v>
      </c>
      <c r="C179" t="s">
        <v>206</v>
      </c>
      <c r="D179" s="1">
        <v>128669</v>
      </c>
      <c r="E179" s="86">
        <f t="shared" si="34"/>
        <v>23424.176224285453</v>
      </c>
      <c r="F179" s="87">
        <f t="shared" si="28"/>
        <v>0.94231078682443492</v>
      </c>
      <c r="G179" s="189">
        <f t="shared" si="35"/>
        <v>918.18880118915808</v>
      </c>
      <c r="H179" s="189">
        <f t="shared" si="29"/>
        <v>5043.6110849320448</v>
      </c>
      <c r="I179" s="189">
        <f t="shared" si="30"/>
        <v>0</v>
      </c>
      <c r="J179" s="88">
        <f t="shared" si="31"/>
        <v>0</v>
      </c>
      <c r="K179" s="189">
        <f t="shared" si="36"/>
        <v>-236.40568215157552</v>
      </c>
      <c r="L179" s="88">
        <f t="shared" si="32"/>
        <v>-1298.5764120586043</v>
      </c>
      <c r="M179" s="89">
        <f t="shared" si="37"/>
        <v>3745.0346728734403</v>
      </c>
      <c r="N179" s="89">
        <f t="shared" si="38"/>
        <v>132414.03467287344</v>
      </c>
      <c r="O179" s="89">
        <f t="shared" si="39"/>
        <v>24105.959343323037</v>
      </c>
      <c r="P179" s="90">
        <f t="shared" si="33"/>
        <v>0.96973764620221803</v>
      </c>
      <c r="Q179" s="1">
        <v>807.23777638852607</v>
      </c>
      <c r="R179" s="90">
        <f t="shared" si="40"/>
        <v>0.14386679231193214</v>
      </c>
      <c r="S179" s="90">
        <f t="shared" si="40"/>
        <v>0.15636124116296349</v>
      </c>
      <c r="T179" s="92">
        <v>5493</v>
      </c>
      <c r="U179" s="1">
        <v>112486</v>
      </c>
      <c r="V179" s="1">
        <v>20256.798127138485</v>
      </c>
      <c r="W179" s="195"/>
      <c r="X179" s="89">
        <v>0</v>
      </c>
      <c r="Y179" s="89">
        <f t="shared" si="41"/>
        <v>0</v>
      </c>
      <c r="Z179" s="1"/>
    </row>
    <row r="180" spans="2:26">
      <c r="B180" s="204">
        <v>3437</v>
      </c>
      <c r="C180" t="s">
        <v>207</v>
      </c>
      <c r="D180" s="1">
        <v>105548</v>
      </c>
      <c r="E180" s="86">
        <f t="shared" si="34"/>
        <v>19299.323459498992</v>
      </c>
      <c r="F180" s="87">
        <f t="shared" si="28"/>
        <v>0.77637567700012156</v>
      </c>
      <c r="G180" s="189">
        <f t="shared" si="35"/>
        <v>3558.0945706524935</v>
      </c>
      <c r="H180" s="189">
        <f t="shared" si="29"/>
        <v>19459.219206898488</v>
      </c>
      <c r="I180" s="189">
        <f t="shared" si="30"/>
        <v>1075.7733504105595</v>
      </c>
      <c r="J180" s="88">
        <f t="shared" si="31"/>
        <v>5883.4044533953502</v>
      </c>
      <c r="K180" s="189">
        <f t="shared" si="36"/>
        <v>839.36766825898394</v>
      </c>
      <c r="L180" s="88">
        <f t="shared" si="32"/>
        <v>4590.5017777083831</v>
      </c>
      <c r="M180" s="89">
        <f t="shared" si="37"/>
        <v>24049.720984606873</v>
      </c>
      <c r="N180" s="89">
        <f t="shared" si="38"/>
        <v>129597.72098460687</v>
      </c>
      <c r="O180" s="89">
        <f t="shared" si="39"/>
        <v>23696.785698410473</v>
      </c>
      <c r="P180" s="90">
        <f t="shared" si="33"/>
        <v>0.95327735596218677</v>
      </c>
      <c r="Q180" s="1">
        <v>3459.1073336239097</v>
      </c>
      <c r="R180" s="90">
        <f t="shared" si="40"/>
        <v>0.23404653338010056</v>
      </c>
      <c r="S180" s="90">
        <f t="shared" si="40"/>
        <v>0.268795695226971</v>
      </c>
      <c r="T180" s="92">
        <v>5469</v>
      </c>
      <c r="U180" s="1">
        <v>85530</v>
      </c>
      <c r="V180" s="1">
        <v>15210.741597012271</v>
      </c>
      <c r="W180" s="195"/>
      <c r="X180" s="89">
        <v>0</v>
      </c>
      <c r="Y180" s="89">
        <f t="shared" si="41"/>
        <v>0</v>
      </c>
      <c r="Z180" s="1"/>
    </row>
    <row r="181" spans="2:26">
      <c r="B181" s="204">
        <v>3438</v>
      </c>
      <c r="C181" t="s">
        <v>208</v>
      </c>
      <c r="D181" s="1">
        <v>69793</v>
      </c>
      <c r="E181" s="86">
        <f t="shared" si="34"/>
        <v>22455.920205920203</v>
      </c>
      <c r="F181" s="87">
        <f t="shared" si="28"/>
        <v>0.90335965864912227</v>
      </c>
      <c r="G181" s="189">
        <f t="shared" si="35"/>
        <v>1537.8726529429177</v>
      </c>
      <c r="H181" s="189">
        <f t="shared" si="29"/>
        <v>4779.7082053465883</v>
      </c>
      <c r="I181" s="189">
        <f t="shared" si="30"/>
        <v>0</v>
      </c>
      <c r="J181" s="88">
        <f t="shared" si="31"/>
        <v>0</v>
      </c>
      <c r="K181" s="189">
        <f t="shared" si="36"/>
        <v>-236.40568215157552</v>
      </c>
      <c r="L181" s="88">
        <f t="shared" si="32"/>
        <v>-734.7488601270968</v>
      </c>
      <c r="M181" s="89">
        <f t="shared" si="37"/>
        <v>4044.9593452194913</v>
      </c>
      <c r="N181" s="89">
        <f t="shared" si="38"/>
        <v>73837.959345219497</v>
      </c>
      <c r="O181" s="89">
        <f t="shared" si="39"/>
        <v>23757.387176711549</v>
      </c>
      <c r="P181" s="90">
        <f t="shared" si="33"/>
        <v>0.95571524005910558</v>
      </c>
      <c r="Q181" s="1">
        <v>-1676.0150938470824</v>
      </c>
      <c r="R181" s="90">
        <f t="shared" si="40"/>
        <v>0.18705672251041755</v>
      </c>
      <c r="S181" s="90">
        <f t="shared" si="40"/>
        <v>0.19469544015848969</v>
      </c>
      <c r="T181" s="92">
        <v>3108</v>
      </c>
      <c r="U181" s="1">
        <v>58795</v>
      </c>
      <c r="V181" s="1">
        <v>18796.355498721226</v>
      </c>
      <c r="W181" s="195"/>
      <c r="X181" s="89">
        <v>0</v>
      </c>
      <c r="Y181" s="89">
        <f t="shared" si="41"/>
        <v>0</v>
      </c>
      <c r="Z181" s="1"/>
    </row>
    <row r="182" spans="2:26">
      <c r="B182" s="204">
        <v>3439</v>
      </c>
      <c r="C182" t="s">
        <v>209</v>
      </c>
      <c r="D182" s="1">
        <v>93255</v>
      </c>
      <c r="E182" s="86">
        <f t="shared" si="34"/>
        <v>20737.1581054036</v>
      </c>
      <c r="F182" s="87">
        <f t="shared" si="28"/>
        <v>0.83421707485901819</v>
      </c>
      <c r="G182" s="189">
        <f t="shared" si="35"/>
        <v>2637.8803972735441</v>
      </c>
      <c r="H182" s="189">
        <f t="shared" si="29"/>
        <v>11862.548146539128</v>
      </c>
      <c r="I182" s="189">
        <f t="shared" si="30"/>
        <v>572.53122434394675</v>
      </c>
      <c r="J182" s="88">
        <f t="shared" si="31"/>
        <v>2574.6729158747285</v>
      </c>
      <c r="K182" s="189">
        <f t="shared" si="36"/>
        <v>336.1255421923712</v>
      </c>
      <c r="L182" s="88">
        <f t="shared" si="32"/>
        <v>1511.5565632390931</v>
      </c>
      <c r="M182" s="89">
        <f t="shared" si="37"/>
        <v>13374.104709778221</v>
      </c>
      <c r="N182" s="89">
        <f t="shared" si="38"/>
        <v>106629.10470977821</v>
      </c>
      <c r="O182" s="89">
        <f t="shared" si="39"/>
        <v>23711.164044869518</v>
      </c>
      <c r="P182" s="90">
        <f t="shared" si="33"/>
        <v>0.9538557699407757</v>
      </c>
      <c r="Q182" s="1">
        <v>-115.81334443103515</v>
      </c>
      <c r="R182" s="90">
        <f t="shared" si="40"/>
        <v>0.2034921986913934</v>
      </c>
      <c r="S182" s="90">
        <f t="shared" si="40"/>
        <v>0.19011114244621422</v>
      </c>
      <c r="T182" s="92">
        <v>4497</v>
      </c>
      <c r="U182" s="1">
        <v>77487</v>
      </c>
      <c r="V182" s="1">
        <v>17424.555880368789</v>
      </c>
      <c r="W182" s="195"/>
      <c r="X182" s="89">
        <v>0</v>
      </c>
      <c r="Y182" s="89">
        <f t="shared" si="41"/>
        <v>0</v>
      </c>
      <c r="Z182" s="1"/>
    </row>
    <row r="183" spans="2:26">
      <c r="B183" s="204">
        <v>3440</v>
      </c>
      <c r="C183" t="s">
        <v>210</v>
      </c>
      <c r="D183" s="1">
        <v>116247</v>
      </c>
      <c r="E183" s="86">
        <f t="shared" si="34"/>
        <v>22660.233918128655</v>
      </c>
      <c r="F183" s="87">
        <f t="shared" si="28"/>
        <v>0.91157881705481092</v>
      </c>
      <c r="G183" s="189">
        <f t="shared" si="35"/>
        <v>1407.1118771295087</v>
      </c>
      <c r="H183" s="189">
        <f t="shared" si="29"/>
        <v>7218.4839296743794</v>
      </c>
      <c r="I183" s="189">
        <f t="shared" si="30"/>
        <v>0</v>
      </c>
      <c r="J183" s="88">
        <f t="shared" si="31"/>
        <v>0</v>
      </c>
      <c r="K183" s="189">
        <f t="shared" si="36"/>
        <v>-236.40568215157552</v>
      </c>
      <c r="L183" s="88">
        <f t="shared" si="32"/>
        <v>-1212.7611494375824</v>
      </c>
      <c r="M183" s="89">
        <f t="shared" si="37"/>
        <v>6005.722780236797</v>
      </c>
      <c r="N183" s="89">
        <f t="shared" si="38"/>
        <v>122252.7227802368</v>
      </c>
      <c r="O183" s="89">
        <f t="shared" si="39"/>
        <v>23830.94011310659</v>
      </c>
      <c r="P183" s="90">
        <f t="shared" si="33"/>
        <v>0.95867413708515348</v>
      </c>
      <c r="Q183" s="1">
        <v>-320.86564718004593</v>
      </c>
      <c r="R183" s="90">
        <f t="shared" si="40"/>
        <v>0.2013952046300124</v>
      </c>
      <c r="S183" s="90">
        <f t="shared" si="40"/>
        <v>0.20233196502348613</v>
      </c>
      <c r="T183" s="92">
        <v>5130</v>
      </c>
      <c r="U183" s="1">
        <v>96760</v>
      </c>
      <c r="V183" s="1">
        <v>18846.90299961044</v>
      </c>
      <c r="W183" s="195"/>
      <c r="X183" s="89">
        <v>0</v>
      </c>
      <c r="Y183" s="89">
        <f t="shared" si="41"/>
        <v>0</v>
      </c>
      <c r="Z183" s="1"/>
    </row>
    <row r="184" spans="2:26">
      <c r="B184" s="204">
        <v>3441</v>
      </c>
      <c r="C184" t="s">
        <v>211</v>
      </c>
      <c r="D184" s="1">
        <v>129145</v>
      </c>
      <c r="E184" s="86">
        <f t="shared" si="34"/>
        <v>21009.435496990402</v>
      </c>
      <c r="F184" s="87">
        <f t="shared" si="28"/>
        <v>0.84517028493752933</v>
      </c>
      <c r="G184" s="189">
        <f t="shared" si="35"/>
        <v>2463.6228666579909</v>
      </c>
      <c r="H184" s="189">
        <f t="shared" si="29"/>
        <v>15143.889761346671</v>
      </c>
      <c r="I184" s="189">
        <f t="shared" si="30"/>
        <v>477.2341372885661</v>
      </c>
      <c r="J184" s="88">
        <f t="shared" si="31"/>
        <v>2933.5582419128159</v>
      </c>
      <c r="K184" s="189">
        <f t="shared" si="36"/>
        <v>240.82845513699058</v>
      </c>
      <c r="L184" s="88">
        <f t="shared" si="32"/>
        <v>1480.372513727081</v>
      </c>
      <c r="M184" s="89">
        <f t="shared" si="37"/>
        <v>16624.26227507375</v>
      </c>
      <c r="N184" s="89">
        <f t="shared" si="38"/>
        <v>145769.26227507374</v>
      </c>
      <c r="O184" s="89">
        <f t="shared" si="39"/>
        <v>23713.88681878538</v>
      </c>
      <c r="P184" s="90">
        <f t="shared" si="33"/>
        <v>0.9539653020415606</v>
      </c>
      <c r="Q184" s="1">
        <v>476.55817695849692</v>
      </c>
      <c r="R184" s="90">
        <f t="shared" si="40"/>
        <v>0.16527411845382034</v>
      </c>
      <c r="S184" s="90">
        <f t="shared" si="40"/>
        <v>0.17039245279549151</v>
      </c>
      <c r="T184" s="92">
        <v>6147</v>
      </c>
      <c r="U184" s="1">
        <v>110828</v>
      </c>
      <c r="V184" s="1">
        <v>17950.761256883707</v>
      </c>
      <c r="W184" s="195"/>
      <c r="X184" s="89">
        <v>0</v>
      </c>
      <c r="Y184" s="89">
        <f t="shared" si="41"/>
        <v>0</v>
      </c>
      <c r="Z184" s="1"/>
    </row>
    <row r="185" spans="2:26">
      <c r="B185" s="204">
        <v>3442</v>
      </c>
      <c r="C185" t="s">
        <v>212</v>
      </c>
      <c r="D185" s="1">
        <v>296269</v>
      </c>
      <c r="E185" s="86">
        <f t="shared" si="34"/>
        <v>19850.519262981576</v>
      </c>
      <c r="F185" s="87">
        <f t="shared" si="28"/>
        <v>0.79854925297994639</v>
      </c>
      <c r="G185" s="189">
        <f t="shared" si="35"/>
        <v>3205.3292564236399</v>
      </c>
      <c r="H185" s="189">
        <f t="shared" si="29"/>
        <v>47839.539152122823</v>
      </c>
      <c r="I185" s="189">
        <f t="shared" si="30"/>
        <v>882.85481919165522</v>
      </c>
      <c r="J185" s="88">
        <f t="shared" si="31"/>
        <v>13176.608176435453</v>
      </c>
      <c r="K185" s="189">
        <f t="shared" si="36"/>
        <v>646.44913704007968</v>
      </c>
      <c r="L185" s="88">
        <f t="shared" si="32"/>
        <v>9648.2533703231893</v>
      </c>
      <c r="M185" s="89">
        <f t="shared" si="37"/>
        <v>57487.792522446012</v>
      </c>
      <c r="N185" s="89">
        <f t="shared" si="38"/>
        <v>353756.79252244602</v>
      </c>
      <c r="O185" s="89">
        <f t="shared" si="39"/>
        <v>23702.297656445295</v>
      </c>
      <c r="P185" s="90">
        <f t="shared" si="33"/>
        <v>0.95349909172198488</v>
      </c>
      <c r="Q185" s="1">
        <v>4666.4846707508623</v>
      </c>
      <c r="R185" s="90">
        <f t="shared" si="40"/>
        <v>0.17785340293321353</v>
      </c>
      <c r="S185" s="90">
        <f t="shared" si="40"/>
        <v>0.17011942414008432</v>
      </c>
      <c r="T185" s="92">
        <v>14925</v>
      </c>
      <c r="U185" s="1">
        <v>251533</v>
      </c>
      <c r="V185" s="1">
        <v>16964.524178862885</v>
      </c>
      <c r="W185" s="195"/>
      <c r="X185" s="89">
        <v>0</v>
      </c>
      <c r="Y185" s="89">
        <f t="shared" si="41"/>
        <v>0</v>
      </c>
      <c r="Z185" s="1"/>
    </row>
    <row r="186" spans="2:26">
      <c r="B186" s="204">
        <v>3443</v>
      </c>
      <c r="C186" t="s">
        <v>213</v>
      </c>
      <c r="D186" s="1">
        <v>274091</v>
      </c>
      <c r="E186" s="86">
        <f t="shared" si="34"/>
        <v>20135.982956215106</v>
      </c>
      <c r="F186" s="87">
        <f t="shared" si="28"/>
        <v>0.8100329233043615</v>
      </c>
      <c r="G186" s="189">
        <f t="shared" si="35"/>
        <v>3022.63249275418</v>
      </c>
      <c r="H186" s="189">
        <f t="shared" si="29"/>
        <v>41144.073491369898</v>
      </c>
      <c r="I186" s="189">
        <f t="shared" si="30"/>
        <v>782.94252655991943</v>
      </c>
      <c r="J186" s="88">
        <f t="shared" si="31"/>
        <v>10657.413671533624</v>
      </c>
      <c r="K186" s="189">
        <f t="shared" si="36"/>
        <v>546.53684440834388</v>
      </c>
      <c r="L186" s="88">
        <f t="shared" si="32"/>
        <v>7439.4595260863771</v>
      </c>
      <c r="M186" s="89">
        <f t="shared" si="37"/>
        <v>48583.533017456277</v>
      </c>
      <c r="N186" s="89">
        <f t="shared" si="38"/>
        <v>322674.5330174563</v>
      </c>
      <c r="O186" s="89">
        <f t="shared" si="39"/>
        <v>23705.152293377629</v>
      </c>
      <c r="P186" s="90">
        <f t="shared" si="33"/>
        <v>0.95361392842522896</v>
      </c>
      <c r="Q186" s="1">
        <v>11261.015544942071</v>
      </c>
      <c r="R186" s="90">
        <f t="shared" si="40"/>
        <v>0.2210748127787158</v>
      </c>
      <c r="S186" s="90">
        <f t="shared" si="40"/>
        <v>0.22439392591953364</v>
      </c>
      <c r="T186" s="92">
        <v>13612</v>
      </c>
      <c r="U186" s="1">
        <v>224467</v>
      </c>
      <c r="V186" s="1">
        <v>16445.673675727161</v>
      </c>
      <c r="W186" s="195"/>
      <c r="X186" s="89">
        <v>0</v>
      </c>
      <c r="Y186" s="89">
        <f t="shared" si="41"/>
        <v>0</v>
      </c>
      <c r="Z186" s="1"/>
    </row>
    <row r="187" spans="2:26">
      <c r="B187" s="204">
        <v>3446</v>
      </c>
      <c r="C187" t="s">
        <v>214</v>
      </c>
      <c r="D187" s="1">
        <v>287223</v>
      </c>
      <c r="E187" s="86">
        <f t="shared" si="34"/>
        <v>20982.029366644754</v>
      </c>
      <c r="F187" s="87">
        <f t="shared" si="28"/>
        <v>0.84406778758596634</v>
      </c>
      <c r="G187" s="189">
        <f t="shared" si="35"/>
        <v>2481.1627900792055</v>
      </c>
      <c r="H187" s="189">
        <f t="shared" si="29"/>
        <v>33964.637433394244</v>
      </c>
      <c r="I187" s="189">
        <f t="shared" si="30"/>
        <v>486.82628290954267</v>
      </c>
      <c r="J187" s="88">
        <f t="shared" si="31"/>
        <v>6664.1649867487295</v>
      </c>
      <c r="K187" s="189">
        <f t="shared" si="36"/>
        <v>250.42060075796715</v>
      </c>
      <c r="L187" s="88">
        <f t="shared" si="32"/>
        <v>3428.0076037758122</v>
      </c>
      <c r="M187" s="89">
        <f t="shared" si="37"/>
        <v>37392.645037170056</v>
      </c>
      <c r="N187" s="89">
        <f t="shared" si="38"/>
        <v>324615.64503717003</v>
      </c>
      <c r="O187" s="89">
        <f t="shared" si="39"/>
        <v>23713.612757481922</v>
      </c>
      <c r="P187" s="90">
        <f t="shared" si="33"/>
        <v>0.95395427706804481</v>
      </c>
      <c r="Q187" s="1">
        <v>3554.9445492735758</v>
      </c>
      <c r="R187" s="90">
        <f t="shared" si="40"/>
        <v>0.15451216522029237</v>
      </c>
      <c r="S187" s="90">
        <f t="shared" si="40"/>
        <v>0.15206634355388979</v>
      </c>
      <c r="T187" s="92">
        <v>13689</v>
      </c>
      <c r="U187" s="1">
        <v>248783</v>
      </c>
      <c r="V187" s="1">
        <v>18212.51830161054</v>
      </c>
      <c r="W187" s="195"/>
      <c r="X187" s="89">
        <v>0</v>
      </c>
      <c r="Y187" s="89">
        <f t="shared" si="41"/>
        <v>0</v>
      </c>
      <c r="Z187" s="1"/>
    </row>
    <row r="188" spans="2:26">
      <c r="B188" s="204">
        <v>3447</v>
      </c>
      <c r="C188" t="s">
        <v>215</v>
      </c>
      <c r="D188" s="1">
        <v>98729</v>
      </c>
      <c r="E188" s="86">
        <f t="shared" si="34"/>
        <v>17620.73888988042</v>
      </c>
      <c r="F188" s="87">
        <f t="shared" si="28"/>
        <v>0.70884936011266897</v>
      </c>
      <c r="G188" s="189">
        <f t="shared" si="35"/>
        <v>4632.3886952083794</v>
      </c>
      <c r="H188" s="189">
        <f t="shared" si="29"/>
        <v>25955.273859252549</v>
      </c>
      <c r="I188" s="189">
        <f t="shared" si="30"/>
        <v>1663.2779497770596</v>
      </c>
      <c r="J188" s="88">
        <f t="shared" si="31"/>
        <v>9319.3463526008654</v>
      </c>
      <c r="K188" s="189">
        <f t="shared" si="36"/>
        <v>1426.872267625484</v>
      </c>
      <c r="L188" s="88">
        <f t="shared" si="32"/>
        <v>7994.7653155055868</v>
      </c>
      <c r="M188" s="89">
        <f t="shared" si="37"/>
        <v>33950.039174758138</v>
      </c>
      <c r="N188" s="89">
        <f t="shared" si="38"/>
        <v>132679.03917475813</v>
      </c>
      <c r="O188" s="89">
        <f t="shared" si="39"/>
        <v>23679.999852714282</v>
      </c>
      <c r="P188" s="90">
        <f t="shared" si="33"/>
        <v>0.95260209279331198</v>
      </c>
      <c r="Q188" s="1">
        <v>5061.45508142158</v>
      </c>
      <c r="R188" s="90">
        <f t="shared" si="40"/>
        <v>0.20629238194147473</v>
      </c>
      <c r="S188" s="90">
        <f t="shared" si="40"/>
        <v>0.20500061783445181</v>
      </c>
      <c r="T188" s="92">
        <v>5603</v>
      </c>
      <c r="U188" s="1">
        <v>81845</v>
      </c>
      <c r="V188" s="1">
        <v>14623.012328032875</v>
      </c>
      <c r="W188" s="195"/>
      <c r="X188" s="89">
        <v>0</v>
      </c>
      <c r="Y188" s="89">
        <f t="shared" si="41"/>
        <v>0</v>
      </c>
      <c r="Z188" s="1"/>
    </row>
    <row r="189" spans="2:26">
      <c r="B189" s="204">
        <v>3448</v>
      </c>
      <c r="C189" t="s">
        <v>216</v>
      </c>
      <c r="D189" s="1">
        <v>127627</v>
      </c>
      <c r="E189" s="86">
        <f t="shared" si="34"/>
        <v>19604.761904761905</v>
      </c>
      <c r="F189" s="87">
        <f t="shared" si="28"/>
        <v>0.78866289422929037</v>
      </c>
      <c r="G189" s="189">
        <f t="shared" si="35"/>
        <v>3362.6139656842292</v>
      </c>
      <c r="H189" s="189">
        <f t="shared" si="29"/>
        <v>21890.616916604333</v>
      </c>
      <c r="I189" s="189">
        <f t="shared" si="30"/>
        <v>968.86989456853996</v>
      </c>
      <c r="J189" s="88">
        <f t="shared" si="31"/>
        <v>6307.3430136411953</v>
      </c>
      <c r="K189" s="189">
        <f t="shared" si="36"/>
        <v>732.46421241696441</v>
      </c>
      <c r="L189" s="88">
        <f t="shared" si="32"/>
        <v>4768.3420228344376</v>
      </c>
      <c r="M189" s="89">
        <f t="shared" si="37"/>
        <v>26658.958939438769</v>
      </c>
      <c r="N189" s="89">
        <f t="shared" si="38"/>
        <v>154285.95893943877</v>
      </c>
      <c r="O189" s="89">
        <f t="shared" si="39"/>
        <v>23699.840082863098</v>
      </c>
      <c r="P189" s="90">
        <f t="shared" si="33"/>
        <v>0.95340022813447833</v>
      </c>
      <c r="Q189" s="1">
        <v>4340.6649116641966</v>
      </c>
      <c r="R189" s="90">
        <f t="shared" si="40"/>
        <v>0.20048347803184935</v>
      </c>
      <c r="S189" s="90">
        <f t="shared" si="40"/>
        <v>0.20675328421511852</v>
      </c>
      <c r="T189" s="92">
        <v>6510</v>
      </c>
      <c r="U189" s="1">
        <v>106313</v>
      </c>
      <c r="V189" s="1">
        <v>16245.874083129585</v>
      </c>
      <c r="W189" s="195"/>
      <c r="X189" s="89">
        <v>0</v>
      </c>
      <c r="Y189" s="89">
        <f t="shared" si="41"/>
        <v>0</v>
      </c>
      <c r="Z189" s="1"/>
    </row>
    <row r="190" spans="2:26">
      <c r="B190" s="204">
        <v>3449</v>
      </c>
      <c r="C190" t="s">
        <v>217</v>
      </c>
      <c r="D190" s="1">
        <v>58350</v>
      </c>
      <c r="E190" s="86">
        <f t="shared" si="34"/>
        <v>20538.542766631468</v>
      </c>
      <c r="F190" s="87">
        <f t="shared" si="28"/>
        <v>0.82622715135597824</v>
      </c>
      <c r="G190" s="189">
        <f t="shared" si="35"/>
        <v>2764.9942140877083</v>
      </c>
      <c r="H190" s="189">
        <f t="shared" si="29"/>
        <v>7855.3485622231792</v>
      </c>
      <c r="I190" s="189">
        <f t="shared" si="30"/>
        <v>642.04659291419284</v>
      </c>
      <c r="J190" s="88">
        <f t="shared" si="31"/>
        <v>1824.0543704692218</v>
      </c>
      <c r="K190" s="189">
        <f t="shared" si="36"/>
        <v>405.6409107626173</v>
      </c>
      <c r="L190" s="88">
        <f t="shared" si="32"/>
        <v>1152.4258274765957</v>
      </c>
      <c r="M190" s="89">
        <f t="shared" si="37"/>
        <v>9007.7743896997745</v>
      </c>
      <c r="N190" s="89">
        <f t="shared" si="38"/>
        <v>67357.774389699771</v>
      </c>
      <c r="O190" s="89">
        <f t="shared" si="39"/>
        <v>23709.177891481795</v>
      </c>
      <c r="P190" s="90">
        <f t="shared" si="33"/>
        <v>0.95377587070574521</v>
      </c>
      <c r="Q190" s="1">
        <v>535.26105591981468</v>
      </c>
      <c r="R190" s="90">
        <f t="shared" si="40"/>
        <v>0.13846994322283573</v>
      </c>
      <c r="S190" s="90">
        <f t="shared" si="40"/>
        <v>0.13085609988554817</v>
      </c>
      <c r="T190" s="92">
        <v>2841</v>
      </c>
      <c r="U190" s="1">
        <v>51253</v>
      </c>
      <c r="V190" s="1">
        <v>18161.941885187811</v>
      </c>
      <c r="W190" s="195"/>
      <c r="X190" s="89">
        <v>0</v>
      </c>
      <c r="Y190" s="89">
        <f t="shared" si="41"/>
        <v>0</v>
      </c>
      <c r="Z190" s="1"/>
    </row>
    <row r="191" spans="2:26">
      <c r="B191" s="204">
        <v>3450</v>
      </c>
      <c r="C191" t="s">
        <v>218</v>
      </c>
      <c r="D191" s="1">
        <v>23898</v>
      </c>
      <c r="E191" s="86">
        <f t="shared" si="34"/>
        <v>15001.883239171375</v>
      </c>
      <c r="F191" s="87">
        <f t="shared" si="28"/>
        <v>0.60349769672137565</v>
      </c>
      <c r="G191" s="189">
        <f t="shared" si="35"/>
        <v>6308.4563116621684</v>
      </c>
      <c r="H191" s="189">
        <f t="shared" si="29"/>
        <v>10049.370904477835</v>
      </c>
      <c r="I191" s="189">
        <f t="shared" si="30"/>
        <v>2579.8774275252254</v>
      </c>
      <c r="J191" s="88">
        <f t="shared" si="31"/>
        <v>4109.7447420476838</v>
      </c>
      <c r="K191" s="189">
        <f t="shared" si="36"/>
        <v>2343.4717453736498</v>
      </c>
      <c r="L191" s="88">
        <f t="shared" si="32"/>
        <v>3733.1504903802243</v>
      </c>
      <c r="M191" s="89">
        <f t="shared" si="37"/>
        <v>13782.52139485806</v>
      </c>
      <c r="N191" s="89">
        <f t="shared" si="38"/>
        <v>37680.521394858064</v>
      </c>
      <c r="O191" s="89">
        <f t="shared" si="39"/>
        <v>23653.811296207194</v>
      </c>
      <c r="P191" s="90">
        <f t="shared" si="33"/>
        <v>0.95154857615939914</v>
      </c>
      <c r="Q191" s="1">
        <v>1152.272777923361</v>
      </c>
      <c r="R191" s="90">
        <f t="shared" si="40"/>
        <v>0.20800687458929384</v>
      </c>
      <c r="S191" s="90">
        <f t="shared" si="40"/>
        <v>-4.9064268214077528E-2</v>
      </c>
      <c r="T191" s="92">
        <v>1593</v>
      </c>
      <c r="U191" s="1">
        <v>19783</v>
      </c>
      <c r="V191" s="1">
        <v>15775.917065390749</v>
      </c>
      <c r="W191" s="195"/>
      <c r="X191" s="89">
        <v>0</v>
      </c>
      <c r="Y191" s="89">
        <f t="shared" si="41"/>
        <v>0</v>
      </c>
      <c r="Z191" s="1"/>
    </row>
    <row r="192" spans="2:26">
      <c r="B192" s="204">
        <v>3451</v>
      </c>
      <c r="C192" t="s">
        <v>219</v>
      </c>
      <c r="D192" s="1">
        <v>136253</v>
      </c>
      <c r="E192" s="86">
        <f t="shared" si="34"/>
        <v>21209.993773349936</v>
      </c>
      <c r="F192" s="87">
        <f t="shared" si="28"/>
        <v>0.85323836918480245</v>
      </c>
      <c r="G192" s="189">
        <f t="shared" si="35"/>
        <v>2335.2655697878895</v>
      </c>
      <c r="H192" s="189">
        <f t="shared" si="29"/>
        <v>15001.746020317401</v>
      </c>
      <c r="I192" s="189">
        <f t="shared" si="30"/>
        <v>407.03874056272923</v>
      </c>
      <c r="J192" s="88">
        <f t="shared" si="31"/>
        <v>2614.8168693749726</v>
      </c>
      <c r="K192" s="189">
        <f t="shared" si="36"/>
        <v>170.63305841115371</v>
      </c>
      <c r="L192" s="88">
        <f t="shared" si="32"/>
        <v>1096.1467672332515</v>
      </c>
      <c r="M192" s="89">
        <f t="shared" si="37"/>
        <v>16097.892787550652</v>
      </c>
      <c r="N192" s="89">
        <f t="shared" si="38"/>
        <v>152350.89278755066</v>
      </c>
      <c r="O192" s="89">
        <f t="shared" si="39"/>
        <v>23715.892401548979</v>
      </c>
      <c r="P192" s="90">
        <f t="shared" si="33"/>
        <v>0.95404598288403342</v>
      </c>
      <c r="Q192" s="1">
        <v>986.95978994328652</v>
      </c>
      <c r="R192" s="90">
        <f t="shared" si="40"/>
        <v>0.15938292404826329</v>
      </c>
      <c r="S192" s="90">
        <f t="shared" si="40"/>
        <v>0.16497770465933045</v>
      </c>
      <c r="T192" s="92">
        <v>6424</v>
      </c>
      <c r="U192" s="1">
        <v>117522</v>
      </c>
      <c r="V192" s="1">
        <v>18206.351665375678</v>
      </c>
      <c r="W192" s="195"/>
      <c r="X192" s="89">
        <v>0</v>
      </c>
      <c r="Y192" s="89">
        <f t="shared" si="41"/>
        <v>0</v>
      </c>
      <c r="Z192" s="1"/>
    </row>
    <row r="193" spans="2:28">
      <c r="B193" s="204">
        <v>3452</v>
      </c>
      <c r="C193" t="s">
        <v>220</v>
      </c>
      <c r="D193" s="1">
        <v>46332</v>
      </c>
      <c r="E193" s="86">
        <f t="shared" si="34"/>
        <v>21156.164383561645</v>
      </c>
      <c r="F193" s="87">
        <f t="shared" si="28"/>
        <v>0.85107291353931869</v>
      </c>
      <c r="G193" s="189">
        <f t="shared" si="35"/>
        <v>2369.7163792523952</v>
      </c>
      <c r="H193" s="189">
        <f t="shared" si="29"/>
        <v>5189.678870562745</v>
      </c>
      <c r="I193" s="189">
        <f t="shared" si="30"/>
        <v>425.87902698863087</v>
      </c>
      <c r="J193" s="88">
        <f t="shared" si="31"/>
        <v>932.67506910510167</v>
      </c>
      <c r="K193" s="189">
        <f t="shared" si="36"/>
        <v>189.47334483705535</v>
      </c>
      <c r="L193" s="88">
        <f t="shared" si="32"/>
        <v>414.94662519315125</v>
      </c>
      <c r="M193" s="89">
        <f t="shared" si="37"/>
        <v>5604.6254957558958</v>
      </c>
      <c r="N193" s="89">
        <f t="shared" si="38"/>
        <v>51936.625495755899</v>
      </c>
      <c r="O193" s="89">
        <f t="shared" si="39"/>
        <v>23715.354107651096</v>
      </c>
      <c r="P193" s="90">
        <f t="shared" si="33"/>
        <v>0.95402432832757855</v>
      </c>
      <c r="Q193" s="1">
        <v>-611.01143524661074</v>
      </c>
      <c r="R193" s="90">
        <f t="shared" si="40"/>
        <v>0.13475385745775165</v>
      </c>
      <c r="S193" s="90">
        <f t="shared" si="40"/>
        <v>0.10988254003402023</v>
      </c>
      <c r="T193" s="92">
        <v>2190</v>
      </c>
      <c r="U193" s="1">
        <v>40830</v>
      </c>
      <c r="V193" s="1">
        <v>19061.624649859943</v>
      </c>
      <c r="W193" s="195"/>
      <c r="X193" s="89">
        <v>0</v>
      </c>
      <c r="Y193" s="89">
        <f t="shared" si="41"/>
        <v>0</v>
      </c>
      <c r="Z193" s="1"/>
    </row>
    <row r="194" spans="2:28">
      <c r="B194" s="204">
        <v>3453</v>
      </c>
      <c r="C194" t="s">
        <v>221</v>
      </c>
      <c r="D194" s="1">
        <v>73897</v>
      </c>
      <c r="E194" s="86">
        <f t="shared" si="34"/>
        <v>22078.577830893337</v>
      </c>
      <c r="F194" s="87">
        <f t="shared" si="28"/>
        <v>0.88817988084566124</v>
      </c>
      <c r="G194" s="189">
        <f t="shared" si="35"/>
        <v>1779.3717729601124</v>
      </c>
      <c r="H194" s="189">
        <f t="shared" si="29"/>
        <v>5955.5573240974963</v>
      </c>
      <c r="I194" s="189">
        <f t="shared" si="30"/>
        <v>103.0343204225388</v>
      </c>
      <c r="J194" s="88">
        <f t="shared" si="31"/>
        <v>344.85587045423733</v>
      </c>
      <c r="K194" s="189">
        <f t="shared" si="36"/>
        <v>-133.37136172903672</v>
      </c>
      <c r="L194" s="88">
        <f t="shared" si="32"/>
        <v>-446.39394770708594</v>
      </c>
      <c r="M194" s="89">
        <f t="shared" si="37"/>
        <v>5509.1633763904101</v>
      </c>
      <c r="N194" s="89">
        <f t="shared" si="38"/>
        <v>79406.16337639041</v>
      </c>
      <c r="O194" s="89">
        <f t="shared" si="39"/>
        <v>23724.578242124411</v>
      </c>
      <c r="P194" s="90">
        <f t="shared" si="33"/>
        <v>0.95439539800064199</v>
      </c>
      <c r="Q194" s="1">
        <v>-458.5383441873937</v>
      </c>
      <c r="R194" s="90">
        <f t="shared" si="40"/>
        <v>0.12856030177614197</v>
      </c>
      <c r="S194" s="90">
        <f t="shared" si="40"/>
        <v>0.11642161911586674</v>
      </c>
      <c r="T194" s="92">
        <v>3347</v>
      </c>
      <c r="U194" s="1">
        <v>65479</v>
      </c>
      <c r="V194" s="1">
        <v>19776.200543642404</v>
      </c>
      <c r="W194" s="195"/>
      <c r="X194" s="89">
        <v>0</v>
      </c>
      <c r="Y194" s="89">
        <f t="shared" si="41"/>
        <v>0</v>
      </c>
      <c r="Z194" s="1"/>
    </row>
    <row r="195" spans="2:28" ht="32.1" customHeight="1">
      <c r="B195" s="204">
        <v>3454</v>
      </c>
      <c r="C195" t="s">
        <v>222</v>
      </c>
      <c r="D195" s="1">
        <v>40324</v>
      </c>
      <c r="E195" s="86">
        <f t="shared" si="34"/>
        <v>24204.081632653062</v>
      </c>
      <c r="F195" s="87">
        <f t="shared" si="28"/>
        <v>0.97368492233173087</v>
      </c>
      <c r="G195" s="189">
        <f t="shared" si="35"/>
        <v>419.04933983388821</v>
      </c>
      <c r="H195" s="189">
        <f t="shared" si="29"/>
        <v>698.13620016325774</v>
      </c>
      <c r="I195" s="189">
        <f t="shared" si="30"/>
        <v>0</v>
      </c>
      <c r="J195" s="88">
        <f t="shared" si="31"/>
        <v>0</v>
      </c>
      <c r="K195" s="189">
        <f t="shared" si="36"/>
        <v>-236.40568215157552</v>
      </c>
      <c r="L195" s="88">
        <f t="shared" si="32"/>
        <v>-393.85186646452485</v>
      </c>
      <c r="M195" s="89">
        <f t="shared" si="37"/>
        <v>304.28433369873289</v>
      </c>
      <c r="N195" s="89">
        <f t="shared" si="38"/>
        <v>40628.284333698735</v>
      </c>
      <c r="O195" s="89">
        <f t="shared" si="39"/>
        <v>24386.725290335373</v>
      </c>
      <c r="P195" s="90">
        <f t="shared" si="33"/>
        <v>0.98103233498484455</v>
      </c>
      <c r="Q195" s="1">
        <v>-53.793807488931975</v>
      </c>
      <c r="R195" s="93">
        <f t="shared" si="40"/>
        <v>0.13263299814617158</v>
      </c>
      <c r="S195" s="93">
        <f t="shared" si="40"/>
        <v>0.12039566683366801</v>
      </c>
      <c r="T195" s="92">
        <v>1666</v>
      </c>
      <c r="U195" s="1">
        <v>35602</v>
      </c>
      <c r="V195" s="1">
        <v>21603.155339805824</v>
      </c>
      <c r="W195" s="195"/>
      <c r="X195" s="89">
        <v>0</v>
      </c>
      <c r="Y195" s="89">
        <f t="shared" si="41"/>
        <v>0</v>
      </c>
      <c r="Z195" s="1"/>
      <c r="AB195" s="46"/>
    </row>
    <row r="196" spans="2:28">
      <c r="B196" s="204">
        <v>3901</v>
      </c>
      <c r="C196" t="s">
        <v>223</v>
      </c>
      <c r="D196" s="1">
        <v>583015</v>
      </c>
      <c r="E196" s="86">
        <f t="shared" si="34"/>
        <v>20694.104284243778</v>
      </c>
      <c r="F196" s="87">
        <f t="shared" si="28"/>
        <v>0.8324851001801884</v>
      </c>
      <c r="G196" s="189">
        <f t="shared" si="35"/>
        <v>2665.4348428158301</v>
      </c>
      <c r="H196" s="189">
        <f t="shared" si="29"/>
        <v>75093.295826650385</v>
      </c>
      <c r="I196" s="189">
        <f t="shared" si="30"/>
        <v>587.60006174988428</v>
      </c>
      <c r="J196" s="88">
        <f t="shared" si="31"/>
        <v>16554.45653967949</v>
      </c>
      <c r="K196" s="189">
        <f t="shared" si="36"/>
        <v>351.19437959830873</v>
      </c>
      <c r="L196" s="88">
        <f t="shared" si="32"/>
        <v>9894.1992564231514</v>
      </c>
      <c r="M196" s="89">
        <f t="shared" si="37"/>
        <v>84987.495083073532</v>
      </c>
      <c r="N196" s="89">
        <f t="shared" si="38"/>
        <v>668002.4950830735</v>
      </c>
      <c r="O196" s="89">
        <f t="shared" si="39"/>
        <v>23710.733506657918</v>
      </c>
      <c r="P196" s="90">
        <f t="shared" si="33"/>
        <v>0.95383845019398728</v>
      </c>
      <c r="Q196" s="1">
        <v>5726.5694679439766</v>
      </c>
      <c r="R196" s="93">
        <f t="shared" si="40"/>
        <v>0.17593845744240974</v>
      </c>
      <c r="S196" s="94">
        <f t="shared" si="40"/>
        <v>0.17034530963077144</v>
      </c>
      <c r="T196" s="92">
        <v>28173</v>
      </c>
      <c r="U196" s="1">
        <v>495787</v>
      </c>
      <c r="V196" s="1">
        <v>17682.050001783231</v>
      </c>
      <c r="W196" s="195"/>
      <c r="X196" s="89">
        <v>0</v>
      </c>
      <c r="Y196" s="89">
        <f t="shared" si="41"/>
        <v>0</v>
      </c>
      <c r="Z196" s="1"/>
      <c r="AA196" s="1"/>
    </row>
    <row r="197" spans="2:28">
      <c r="B197" s="204">
        <v>3903</v>
      </c>
      <c r="C197" t="s">
        <v>224</v>
      </c>
      <c r="D197" s="1">
        <v>586228</v>
      </c>
      <c r="E197" s="86">
        <f t="shared" si="34"/>
        <v>21643.210514657017</v>
      </c>
      <c r="F197" s="87">
        <f t="shared" si="28"/>
        <v>0.87066586821221148</v>
      </c>
      <c r="G197" s="189">
        <f t="shared" si="35"/>
        <v>2058.006855351357</v>
      </c>
      <c r="H197" s="189">
        <f t="shared" si="29"/>
        <v>55743.173684046858</v>
      </c>
      <c r="I197" s="189">
        <f t="shared" si="30"/>
        <v>255.41288110525053</v>
      </c>
      <c r="J197" s="88">
        <f t="shared" si="31"/>
        <v>6918.1132976168165</v>
      </c>
      <c r="K197" s="189">
        <f t="shared" si="36"/>
        <v>19.007198953675015</v>
      </c>
      <c r="L197" s="88">
        <f t="shared" si="32"/>
        <v>514.82899085924146</v>
      </c>
      <c r="M197" s="89">
        <f t="shared" si="37"/>
        <v>56258.0026749061</v>
      </c>
      <c r="N197" s="89">
        <f t="shared" si="38"/>
        <v>642486.00267490605</v>
      </c>
      <c r="O197" s="89">
        <f t="shared" si="39"/>
        <v>23720.22456896205</v>
      </c>
      <c r="P197" s="90">
        <f t="shared" si="33"/>
        <v>0.95422025787430753</v>
      </c>
      <c r="Q197" s="1">
        <v>10777.797289913433</v>
      </c>
      <c r="R197" s="93">
        <f t="shared" si="40"/>
        <v>0.18234751934685581</v>
      </c>
      <c r="S197" s="93">
        <f t="shared" si="40"/>
        <v>0.17881173890429894</v>
      </c>
      <c r="T197" s="92">
        <v>27086</v>
      </c>
      <c r="U197" s="1">
        <v>495817</v>
      </c>
      <c r="V197" s="1">
        <v>18360.1925569339</v>
      </c>
      <c r="W197" s="195"/>
      <c r="X197" s="89">
        <v>0</v>
      </c>
      <c r="Y197" s="89">
        <f t="shared" si="41"/>
        <v>0</v>
      </c>
      <c r="Z197" s="1"/>
      <c r="AA197" s="1"/>
    </row>
    <row r="198" spans="2:28">
      <c r="B198" s="204">
        <v>3905</v>
      </c>
      <c r="C198" t="s">
        <v>225</v>
      </c>
      <c r="D198" s="1">
        <v>1379365</v>
      </c>
      <c r="E198" s="86">
        <f t="shared" si="34"/>
        <v>22895.544932443649</v>
      </c>
      <c r="F198" s="87">
        <f t="shared" si="28"/>
        <v>0.92104493893352735</v>
      </c>
      <c r="G198" s="189">
        <f t="shared" si="35"/>
        <v>1256.5128279679129</v>
      </c>
      <c r="H198" s="189">
        <f t="shared" si="29"/>
        <v>75699.871833754878</v>
      </c>
      <c r="I198" s="189">
        <f t="shared" si="30"/>
        <v>0</v>
      </c>
      <c r="J198" s="88">
        <f t="shared" si="31"/>
        <v>0</v>
      </c>
      <c r="K198" s="189">
        <f t="shared" si="36"/>
        <v>-236.40568215157552</v>
      </c>
      <c r="L198" s="88">
        <f t="shared" si="32"/>
        <v>-14242.496726903819</v>
      </c>
      <c r="M198" s="89">
        <f t="shared" si="37"/>
        <v>61457.375106851061</v>
      </c>
      <c r="N198" s="89">
        <f t="shared" si="38"/>
        <v>1440822.3751068511</v>
      </c>
      <c r="O198" s="89">
        <f t="shared" si="39"/>
        <v>23915.652078259984</v>
      </c>
      <c r="P198" s="90">
        <f t="shared" si="33"/>
        <v>0.96208194096149124</v>
      </c>
      <c r="Q198" s="1">
        <v>7220.82249341032</v>
      </c>
      <c r="R198" s="93">
        <f t="shared" si="40"/>
        <v>0.17613077773770272</v>
      </c>
      <c r="S198" s="93">
        <f t="shared" si="40"/>
        <v>0.16800956797209371</v>
      </c>
      <c r="T198" s="92">
        <v>60246</v>
      </c>
      <c r="U198" s="1">
        <v>1172799</v>
      </c>
      <c r="V198" s="1">
        <v>19602.189537021561</v>
      </c>
      <c r="W198" s="195"/>
      <c r="X198" s="89">
        <v>0</v>
      </c>
      <c r="Y198" s="89">
        <f t="shared" si="41"/>
        <v>0</v>
      </c>
      <c r="Z198" s="1"/>
    </row>
    <row r="199" spans="2:28">
      <c r="B199" s="204">
        <v>3907</v>
      </c>
      <c r="C199" t="s">
        <v>226</v>
      </c>
      <c r="D199" s="1">
        <v>1425753</v>
      </c>
      <c r="E199" s="86">
        <f t="shared" si="34"/>
        <v>21260.221884226536</v>
      </c>
      <c r="F199" s="87">
        <f t="shared" ref="F199:F262" si="42">E199/E$365</f>
        <v>0.85525895211705349</v>
      </c>
      <c r="G199" s="189">
        <f t="shared" si="35"/>
        <v>2303.1195788268651</v>
      </c>
      <c r="H199" s="189">
        <f t="shared" ref="H199:H262" si="43">G199*T199/1000</f>
        <v>154451.80519528722</v>
      </c>
      <c r="I199" s="189">
        <f t="shared" ref="I199:I262" si="44">IF(E199+Y199&lt;(E$365+Y$365)*0.9,((E$365+Y$365)*0.9-E199-Y199)*0.35,0)</f>
        <v>389.45890175591921</v>
      </c>
      <c r="J199" s="88">
        <f t="shared" ref="J199:J262" si="45">I199*T199/1000</f>
        <v>26117.892869555453</v>
      </c>
      <c r="K199" s="189">
        <f t="shared" si="36"/>
        <v>153.0532196043437</v>
      </c>
      <c r="L199" s="88">
        <f t="shared" ref="L199:L262" si="46">K199*T199/1000</f>
        <v>10264.055013106497</v>
      </c>
      <c r="M199" s="89">
        <f t="shared" si="37"/>
        <v>164715.86020839371</v>
      </c>
      <c r="N199" s="89">
        <f t="shared" si="38"/>
        <v>1590468.8602083938</v>
      </c>
      <c r="O199" s="89">
        <f t="shared" si="39"/>
        <v>23716.394682657745</v>
      </c>
      <c r="P199" s="90">
        <f t="shared" ref="P199:P262" si="47">O199/O$365</f>
        <v>0.95406618871335591</v>
      </c>
      <c r="Q199" s="1">
        <v>15883.702707530465</v>
      </c>
      <c r="R199" s="93">
        <f t="shared" si="40"/>
        <v>0.16069543074063733</v>
      </c>
      <c r="S199" s="93">
        <f t="shared" si="40"/>
        <v>0.15543386068687892</v>
      </c>
      <c r="T199" s="92">
        <v>67062</v>
      </c>
      <c r="U199" s="1">
        <v>1228361</v>
      </c>
      <c r="V199" s="1">
        <v>18400.206716797984</v>
      </c>
      <c r="W199" s="195"/>
      <c r="X199" s="89">
        <v>0</v>
      </c>
      <c r="Y199" s="89">
        <f t="shared" si="41"/>
        <v>0</v>
      </c>
      <c r="Z199" s="1"/>
    </row>
    <row r="200" spans="2:28">
      <c r="B200" s="204">
        <v>3909</v>
      </c>
      <c r="C200" t="s">
        <v>227</v>
      </c>
      <c r="D200" s="1">
        <v>1021710</v>
      </c>
      <c r="E200" s="86">
        <f t="shared" ref="E200:E263" si="48">D200/T200*1000</f>
        <v>20841.866916894458</v>
      </c>
      <c r="F200" s="87">
        <f t="shared" si="42"/>
        <v>0.83842931445278912</v>
      </c>
      <c r="G200" s="189">
        <f t="shared" ref="G200:G263" si="49">($E$365+$Y$365-E200-Y200)*0.64</f>
        <v>2570.8667579193948</v>
      </c>
      <c r="H200" s="189">
        <f t="shared" si="43"/>
        <v>126029.03020672456</v>
      </c>
      <c r="I200" s="189">
        <f t="shared" si="44"/>
        <v>535.88314032214635</v>
      </c>
      <c r="J200" s="88">
        <f t="shared" si="45"/>
        <v>26270.063304872259</v>
      </c>
      <c r="K200" s="189">
        <f t="shared" ref="K200:K263" si="50">I200+J$367</f>
        <v>299.4774581705708</v>
      </c>
      <c r="L200" s="88">
        <f t="shared" si="46"/>
        <v>14680.983954437721</v>
      </c>
      <c r="M200" s="89">
        <f t="shared" ref="M200:M263" si="51">+H200+L200</f>
        <v>140710.01416116228</v>
      </c>
      <c r="N200" s="89">
        <f t="shared" ref="N200:N263" si="52">D200+M200</f>
        <v>1162420.0141611623</v>
      </c>
      <c r="O200" s="89">
        <f t="shared" ref="O200:O263" si="53">N200/T200*1000</f>
        <v>23712.211132984423</v>
      </c>
      <c r="P200" s="90">
        <f t="shared" si="47"/>
        <v>0.95389789233671329</v>
      </c>
      <c r="Q200" s="1">
        <v>6586.267407004867</v>
      </c>
      <c r="R200" s="93">
        <f t="shared" ref="R200:S263" si="54">(D200-U200)/U200</f>
        <v>0.16589640888706308</v>
      </c>
      <c r="S200" s="93">
        <f t="shared" si="54"/>
        <v>0.16228137371610263</v>
      </c>
      <c r="T200" s="92">
        <v>49022</v>
      </c>
      <c r="U200" s="1">
        <v>876330</v>
      </c>
      <c r="V200" s="1">
        <v>17931.860036832411</v>
      </c>
      <c r="W200" s="195"/>
      <c r="X200" s="89">
        <v>0</v>
      </c>
      <c r="Y200" s="89">
        <f t="shared" ref="Y200:Y263" si="55">X200*1000/T200</f>
        <v>0</v>
      </c>
      <c r="Z200" s="1"/>
    </row>
    <row r="201" spans="2:28">
      <c r="B201" s="204">
        <v>3911</v>
      </c>
      <c r="C201" t="s">
        <v>228</v>
      </c>
      <c r="D201" s="1">
        <v>692273</v>
      </c>
      <c r="E201" s="86">
        <f t="shared" si="48"/>
        <v>24953.06924269185</v>
      </c>
      <c r="F201" s="87">
        <f t="shared" si="42"/>
        <v>1.0038152926542387</v>
      </c>
      <c r="G201" s="189">
        <f t="shared" si="49"/>
        <v>-60.302730590936264</v>
      </c>
      <c r="H201" s="189">
        <f t="shared" si="43"/>
        <v>-1672.9786547843448</v>
      </c>
      <c r="I201" s="189">
        <f t="shared" si="44"/>
        <v>0</v>
      </c>
      <c r="J201" s="88">
        <f t="shared" si="45"/>
        <v>0</v>
      </c>
      <c r="K201" s="189">
        <f t="shared" si="50"/>
        <v>-236.40568215157552</v>
      </c>
      <c r="L201" s="88">
        <f t="shared" si="46"/>
        <v>-6558.602839931159</v>
      </c>
      <c r="M201" s="89">
        <f t="shared" si="51"/>
        <v>-8231.5814947155031</v>
      </c>
      <c r="N201" s="89">
        <f t="shared" si="52"/>
        <v>684041.41850528447</v>
      </c>
      <c r="O201" s="89">
        <f t="shared" si="53"/>
        <v>24656.360829949339</v>
      </c>
      <c r="P201" s="90">
        <f t="shared" si="47"/>
        <v>0.99187926830094741</v>
      </c>
      <c r="Q201" s="1">
        <v>-5073.0604568820618</v>
      </c>
      <c r="R201" s="93">
        <f t="shared" si="54"/>
        <v>0.22719722606801168</v>
      </c>
      <c r="S201" s="93">
        <f t="shared" si="54"/>
        <v>0.21950042625055027</v>
      </c>
      <c r="T201" s="92">
        <v>27743</v>
      </c>
      <c r="U201" s="1">
        <v>564109</v>
      </c>
      <c r="V201" s="1">
        <v>20461.714244259856</v>
      </c>
      <c r="W201" s="195"/>
      <c r="X201" s="89">
        <v>0</v>
      </c>
      <c r="Y201" s="89">
        <f t="shared" si="55"/>
        <v>0</v>
      </c>
      <c r="Z201" s="1"/>
    </row>
    <row r="202" spans="2:28">
      <c r="B202" s="204">
        <v>4001</v>
      </c>
      <c r="C202" t="s">
        <v>229</v>
      </c>
      <c r="D202" s="1">
        <v>848830</v>
      </c>
      <c r="E202" s="86">
        <f t="shared" si="48"/>
        <v>22674.76960064111</v>
      </c>
      <c r="F202" s="87">
        <f t="shared" si="42"/>
        <v>0.91216356036847923</v>
      </c>
      <c r="G202" s="189">
        <f t="shared" si="49"/>
        <v>1397.8090403215379</v>
      </c>
      <c r="H202" s="189">
        <f t="shared" si="43"/>
        <v>52326.981424436774</v>
      </c>
      <c r="I202" s="189">
        <f t="shared" si="44"/>
        <v>0</v>
      </c>
      <c r="J202" s="88">
        <f t="shared" si="45"/>
        <v>0</v>
      </c>
      <c r="K202" s="189">
        <f t="shared" si="50"/>
        <v>-236.40568215157552</v>
      </c>
      <c r="L202" s="88">
        <f t="shared" si="46"/>
        <v>-8849.8467113442293</v>
      </c>
      <c r="M202" s="89">
        <f t="shared" si="51"/>
        <v>43477.134713092542</v>
      </c>
      <c r="N202" s="89">
        <f t="shared" si="52"/>
        <v>892307.13471309259</v>
      </c>
      <c r="O202" s="89">
        <f t="shared" si="53"/>
        <v>23836.172958811076</v>
      </c>
      <c r="P202" s="90">
        <f t="shared" si="47"/>
        <v>0.95888464467807422</v>
      </c>
      <c r="Q202" s="1">
        <v>10121.154967978284</v>
      </c>
      <c r="R202" s="93">
        <f t="shared" si="54"/>
        <v>0.20637388594143721</v>
      </c>
      <c r="S202" s="94">
        <f t="shared" si="54"/>
        <v>0.20166891499586614</v>
      </c>
      <c r="T202" s="92">
        <v>37435</v>
      </c>
      <c r="U202" s="1">
        <v>703621</v>
      </c>
      <c r="V202" s="1">
        <v>18869.398482126096</v>
      </c>
      <c r="W202" s="195"/>
      <c r="X202" s="89">
        <v>0</v>
      </c>
      <c r="Y202" s="89">
        <f t="shared" si="55"/>
        <v>0</v>
      </c>
      <c r="Z202" s="1"/>
    </row>
    <row r="203" spans="2:28">
      <c r="B203" s="204">
        <v>4003</v>
      </c>
      <c r="C203" t="s">
        <v>230</v>
      </c>
      <c r="D203" s="1">
        <v>1202478</v>
      </c>
      <c r="E203" s="86">
        <f t="shared" si="48"/>
        <v>21130.952799353319</v>
      </c>
      <c r="F203" s="87">
        <f t="shared" si="42"/>
        <v>0.85005869867323491</v>
      </c>
      <c r="G203" s="189">
        <f t="shared" si="49"/>
        <v>2385.8517931457236</v>
      </c>
      <c r="H203" s="189">
        <f t="shared" si="43"/>
        <v>135769.28214075055</v>
      </c>
      <c r="I203" s="189">
        <f t="shared" si="44"/>
        <v>434.70308146154491</v>
      </c>
      <c r="J203" s="88">
        <f t="shared" si="45"/>
        <v>24737.213553650672</v>
      </c>
      <c r="K203" s="189">
        <f t="shared" si="50"/>
        <v>198.29739930996939</v>
      </c>
      <c r="L203" s="88">
        <f t="shared" si="46"/>
        <v>11284.311805133117</v>
      </c>
      <c r="M203" s="89">
        <f t="shared" si="51"/>
        <v>147053.59394588368</v>
      </c>
      <c r="N203" s="89">
        <f t="shared" si="52"/>
        <v>1349531.5939458837</v>
      </c>
      <c r="O203" s="89">
        <f t="shared" si="53"/>
        <v>23715.101991809013</v>
      </c>
      <c r="P203" s="90">
        <f t="shared" si="47"/>
        <v>0.95401418617891776</v>
      </c>
      <c r="Q203" s="1">
        <v>23654.006240117218</v>
      </c>
      <c r="R203" s="93">
        <f t="shared" si="54"/>
        <v>0.22033021065162259</v>
      </c>
      <c r="S203" s="93">
        <f t="shared" si="54"/>
        <v>0.2194724239784058</v>
      </c>
      <c r="T203" s="92">
        <v>56906</v>
      </c>
      <c r="U203" s="1">
        <v>985371</v>
      </c>
      <c r="V203" s="1">
        <v>17327.946400309502</v>
      </c>
      <c r="W203" s="195"/>
      <c r="X203" s="89">
        <v>0</v>
      </c>
      <c r="Y203" s="89">
        <f t="shared" si="55"/>
        <v>0</v>
      </c>
      <c r="Z203" s="1"/>
    </row>
    <row r="204" spans="2:28">
      <c r="B204" s="204">
        <v>4005</v>
      </c>
      <c r="C204" t="s">
        <v>231</v>
      </c>
      <c r="D204" s="1">
        <v>282564</v>
      </c>
      <c r="E204" s="86">
        <f t="shared" si="48"/>
        <v>21104.190006721936</v>
      </c>
      <c r="F204" s="87">
        <f t="shared" si="42"/>
        <v>0.84898208159434052</v>
      </c>
      <c r="G204" s="189">
        <f t="shared" si="49"/>
        <v>2402.9799804298091</v>
      </c>
      <c r="H204" s="189">
        <f t="shared" si="43"/>
        <v>32173.498957974713</v>
      </c>
      <c r="I204" s="189">
        <f t="shared" si="44"/>
        <v>444.07005888252911</v>
      </c>
      <c r="J204" s="88">
        <f t="shared" si="45"/>
        <v>5945.6540183781826</v>
      </c>
      <c r="K204" s="189">
        <f t="shared" si="50"/>
        <v>207.66437673095359</v>
      </c>
      <c r="L204" s="88">
        <f t="shared" si="46"/>
        <v>2780.4183400507377</v>
      </c>
      <c r="M204" s="89">
        <f t="shared" si="51"/>
        <v>34953.917298025452</v>
      </c>
      <c r="N204" s="89">
        <f t="shared" si="52"/>
        <v>317517.91729802545</v>
      </c>
      <c r="O204" s="89">
        <f t="shared" si="53"/>
        <v>23714.834363882699</v>
      </c>
      <c r="P204" s="90">
        <f t="shared" si="47"/>
        <v>0.95400342000812877</v>
      </c>
      <c r="Q204" s="1">
        <v>7800.3606362937317</v>
      </c>
      <c r="R204" s="93">
        <f t="shared" si="54"/>
        <v>0.19362810325818347</v>
      </c>
      <c r="S204" s="93">
        <f t="shared" si="54"/>
        <v>0.18863570847272829</v>
      </c>
      <c r="T204" s="92">
        <v>13389</v>
      </c>
      <c r="U204" s="1">
        <v>236727</v>
      </c>
      <c r="V204" s="1">
        <v>17754.968874221857</v>
      </c>
      <c r="W204" s="195"/>
      <c r="X204" s="89">
        <v>0</v>
      </c>
      <c r="Y204" s="89">
        <f t="shared" si="55"/>
        <v>0</v>
      </c>
      <c r="Z204" s="1"/>
    </row>
    <row r="205" spans="2:28">
      <c r="B205" s="204">
        <v>4010</v>
      </c>
      <c r="C205" t="s">
        <v>232</v>
      </c>
      <c r="D205" s="1">
        <v>47575</v>
      </c>
      <c r="E205" s="86">
        <f t="shared" si="48"/>
        <v>20014.724442574676</v>
      </c>
      <c r="F205" s="87">
        <f t="shared" si="42"/>
        <v>0.8051549201548116</v>
      </c>
      <c r="G205" s="189">
        <f t="shared" si="49"/>
        <v>3100.2379414840557</v>
      </c>
      <c r="H205" s="189">
        <f t="shared" si="43"/>
        <v>7369.2655869075998</v>
      </c>
      <c r="I205" s="189">
        <f t="shared" si="44"/>
        <v>825.38300633407016</v>
      </c>
      <c r="J205" s="88">
        <f t="shared" si="45"/>
        <v>1961.9354060560847</v>
      </c>
      <c r="K205" s="189">
        <f t="shared" si="50"/>
        <v>588.97732418249461</v>
      </c>
      <c r="L205" s="88">
        <f t="shared" si="46"/>
        <v>1399.9990995817898</v>
      </c>
      <c r="M205" s="89">
        <f t="shared" si="51"/>
        <v>8769.2646864893904</v>
      </c>
      <c r="N205" s="89">
        <f t="shared" si="52"/>
        <v>56344.26468648939</v>
      </c>
      <c r="O205" s="89">
        <f t="shared" si="53"/>
        <v>23703.939708241225</v>
      </c>
      <c r="P205" s="90">
        <f t="shared" si="47"/>
        <v>0.95356514839373352</v>
      </c>
      <c r="Q205" s="1">
        <v>2034.9090038442027</v>
      </c>
      <c r="R205" s="93">
        <f t="shared" si="54"/>
        <v>0.14091465023142041</v>
      </c>
      <c r="S205" s="93">
        <f t="shared" si="54"/>
        <v>0.14667442128854158</v>
      </c>
      <c r="T205" s="92">
        <v>2377</v>
      </c>
      <c r="U205" s="1">
        <v>41699</v>
      </c>
      <c r="V205" s="1">
        <v>17454.583507743828</v>
      </c>
      <c r="W205" s="195"/>
      <c r="X205" s="89">
        <v>0</v>
      </c>
      <c r="Y205" s="89">
        <f t="shared" si="55"/>
        <v>0</v>
      </c>
      <c r="Z205" s="1"/>
    </row>
    <row r="206" spans="2:28">
      <c r="B206" s="204">
        <v>4012</v>
      </c>
      <c r="C206" t="s">
        <v>233</v>
      </c>
      <c r="D206" s="1">
        <v>322578</v>
      </c>
      <c r="E206" s="86">
        <f t="shared" si="48"/>
        <v>22610.079203756923</v>
      </c>
      <c r="F206" s="87">
        <f t="shared" si="42"/>
        <v>0.9095611867266381</v>
      </c>
      <c r="G206" s="189">
        <f t="shared" si="49"/>
        <v>1439.2108943274175</v>
      </c>
      <c r="H206" s="189">
        <f t="shared" si="43"/>
        <v>20533.221829369264</v>
      </c>
      <c r="I206" s="189">
        <f t="shared" si="44"/>
        <v>0</v>
      </c>
      <c r="J206" s="88">
        <f t="shared" si="45"/>
        <v>0</v>
      </c>
      <c r="K206" s="189">
        <f t="shared" si="50"/>
        <v>-236.40568215157552</v>
      </c>
      <c r="L206" s="88">
        <f t="shared" si="46"/>
        <v>-3372.7998672565277</v>
      </c>
      <c r="M206" s="89">
        <f t="shared" si="51"/>
        <v>17160.421962112738</v>
      </c>
      <c r="N206" s="89">
        <f t="shared" si="52"/>
        <v>339738.42196211271</v>
      </c>
      <c r="O206" s="89">
        <f t="shared" si="53"/>
        <v>23812.88441593276</v>
      </c>
      <c r="P206" s="90">
        <f t="shared" si="47"/>
        <v>0.95794779016701104</v>
      </c>
      <c r="Q206" s="1">
        <v>2271.0946870080043</v>
      </c>
      <c r="R206" s="93">
        <f t="shared" si="54"/>
        <v>0.2102105819986719</v>
      </c>
      <c r="S206" s="93">
        <f t="shared" si="54"/>
        <v>0.21385809409132947</v>
      </c>
      <c r="T206" s="92">
        <v>14267</v>
      </c>
      <c r="U206" s="1">
        <v>266547</v>
      </c>
      <c r="V206" s="1">
        <v>18626.624737945491</v>
      </c>
      <c r="W206" s="195"/>
      <c r="X206" s="89">
        <v>0</v>
      </c>
      <c r="Y206" s="89">
        <f t="shared" si="55"/>
        <v>0</v>
      </c>
      <c r="Z206" s="1"/>
    </row>
    <row r="207" spans="2:28">
      <c r="B207" s="204">
        <v>4014</v>
      </c>
      <c r="C207" t="s">
        <v>234</v>
      </c>
      <c r="D207" s="1">
        <v>210375</v>
      </c>
      <c r="E207" s="86">
        <f t="shared" si="48"/>
        <v>20271.246868375409</v>
      </c>
      <c r="F207" s="87">
        <f t="shared" si="42"/>
        <v>0.81547433743463005</v>
      </c>
      <c r="G207" s="189">
        <f t="shared" si="49"/>
        <v>2936.0635889715863</v>
      </c>
      <c r="H207" s="189">
        <f t="shared" si="43"/>
        <v>30470.467926347123</v>
      </c>
      <c r="I207" s="189">
        <f t="shared" si="44"/>
        <v>735.6001573038136</v>
      </c>
      <c r="J207" s="88">
        <f t="shared" si="45"/>
        <v>7634.0584324989777</v>
      </c>
      <c r="K207" s="189">
        <f t="shared" si="50"/>
        <v>499.19447515223806</v>
      </c>
      <c r="L207" s="88">
        <f t="shared" si="46"/>
        <v>5180.6402631299261</v>
      </c>
      <c r="M207" s="89">
        <f t="shared" si="51"/>
        <v>35651.108189477047</v>
      </c>
      <c r="N207" s="89">
        <f t="shared" si="52"/>
        <v>246026.10818947706</v>
      </c>
      <c r="O207" s="89">
        <f t="shared" si="53"/>
        <v>23706.504932499236</v>
      </c>
      <c r="P207" s="90">
        <f t="shared" si="47"/>
        <v>0.95366834256653177</v>
      </c>
      <c r="Q207" s="1">
        <v>2176.9973630185705</v>
      </c>
      <c r="R207" s="93">
        <f t="shared" si="54"/>
        <v>0.17031692432645931</v>
      </c>
      <c r="S207" s="93">
        <f t="shared" si="54"/>
        <v>0.17798521791426022</v>
      </c>
      <c r="T207" s="92">
        <v>10378</v>
      </c>
      <c r="U207" s="1">
        <v>179759</v>
      </c>
      <c r="V207" s="1">
        <v>17208.405131150681</v>
      </c>
      <c r="W207" s="195"/>
      <c r="X207" s="89">
        <v>0</v>
      </c>
      <c r="Y207" s="89">
        <f t="shared" si="55"/>
        <v>0</v>
      </c>
      <c r="Z207" s="1"/>
    </row>
    <row r="208" spans="2:28">
      <c r="B208" s="204">
        <v>4016</v>
      </c>
      <c r="C208" t="s">
        <v>235</v>
      </c>
      <c r="D208" s="1">
        <v>77243</v>
      </c>
      <c r="E208" s="86">
        <f t="shared" si="48"/>
        <v>19044.132149901379</v>
      </c>
      <c r="F208" s="87">
        <f t="shared" si="42"/>
        <v>0.76610980803486106</v>
      </c>
      <c r="G208" s="189">
        <f t="shared" si="49"/>
        <v>3721.4170087949651</v>
      </c>
      <c r="H208" s="189">
        <f t="shared" si="43"/>
        <v>15094.067387672378</v>
      </c>
      <c r="I208" s="189">
        <f t="shared" si="44"/>
        <v>1165.0903087697238</v>
      </c>
      <c r="J208" s="88">
        <f t="shared" si="45"/>
        <v>4725.6062923700001</v>
      </c>
      <c r="K208" s="189">
        <f t="shared" si="50"/>
        <v>928.68462661814829</v>
      </c>
      <c r="L208" s="88">
        <f t="shared" si="46"/>
        <v>3766.7448455632098</v>
      </c>
      <c r="M208" s="89">
        <f t="shared" si="51"/>
        <v>18860.812233235589</v>
      </c>
      <c r="N208" s="89">
        <f t="shared" si="52"/>
        <v>96103.812233235585</v>
      </c>
      <c r="O208" s="89">
        <f t="shared" si="53"/>
        <v>23694.233785314496</v>
      </c>
      <c r="P208" s="90">
        <f t="shared" si="47"/>
        <v>0.95317469727253412</v>
      </c>
      <c r="Q208" s="1">
        <v>2179.9369034884803</v>
      </c>
      <c r="R208" s="93">
        <f t="shared" si="54"/>
        <v>0.20794107528226941</v>
      </c>
      <c r="S208" s="93">
        <f t="shared" si="54"/>
        <v>0.2112170495988632</v>
      </c>
      <c r="T208" s="92">
        <v>4056</v>
      </c>
      <c r="U208" s="1">
        <v>63946</v>
      </c>
      <c r="V208" s="1">
        <v>15723.137447750185</v>
      </c>
      <c r="W208" s="195"/>
      <c r="X208" s="89">
        <v>0</v>
      </c>
      <c r="Y208" s="89">
        <f t="shared" si="55"/>
        <v>0</v>
      </c>
      <c r="Z208" s="1"/>
    </row>
    <row r="209" spans="2:27">
      <c r="B209" s="204">
        <v>4018</v>
      </c>
      <c r="C209" t="s">
        <v>236</v>
      </c>
      <c r="D209" s="1">
        <v>132091</v>
      </c>
      <c r="E209" s="86">
        <f t="shared" si="48"/>
        <v>20231.429009036605</v>
      </c>
      <c r="F209" s="87">
        <f t="shared" si="42"/>
        <v>0.81387253944592153</v>
      </c>
      <c r="G209" s="189">
        <f t="shared" si="49"/>
        <v>2961.5470189484208</v>
      </c>
      <c r="H209" s="189">
        <f t="shared" si="43"/>
        <v>19335.94048671424</v>
      </c>
      <c r="I209" s="189">
        <f t="shared" si="44"/>
        <v>749.53640807239492</v>
      </c>
      <c r="J209" s="88">
        <f t="shared" si="45"/>
        <v>4893.7232083046656</v>
      </c>
      <c r="K209" s="189">
        <f t="shared" si="50"/>
        <v>513.13072592081937</v>
      </c>
      <c r="L209" s="88">
        <f t="shared" si="46"/>
        <v>3350.2305095370293</v>
      </c>
      <c r="M209" s="89">
        <f t="shared" si="51"/>
        <v>22686.170996251269</v>
      </c>
      <c r="N209" s="89">
        <f t="shared" si="52"/>
        <v>154777.17099625128</v>
      </c>
      <c r="O209" s="89">
        <f t="shared" si="53"/>
        <v>23706.106753905849</v>
      </c>
      <c r="P209" s="90">
        <f t="shared" si="47"/>
        <v>0.95365232458664473</v>
      </c>
      <c r="Q209" s="1">
        <v>3859.3411594862664</v>
      </c>
      <c r="R209" s="93">
        <f t="shared" si="54"/>
        <v>0.16950578152391407</v>
      </c>
      <c r="S209" s="94">
        <f t="shared" si="54"/>
        <v>0.17470040055656735</v>
      </c>
      <c r="T209" s="92">
        <v>6529</v>
      </c>
      <c r="U209" s="1">
        <v>112946</v>
      </c>
      <c r="V209" s="1">
        <v>17222.628850259225</v>
      </c>
      <c r="W209" s="195"/>
      <c r="X209" s="89">
        <v>0</v>
      </c>
      <c r="Y209" s="89">
        <f t="shared" si="55"/>
        <v>0</v>
      </c>
      <c r="Z209" s="1"/>
      <c r="AA209" s="1"/>
    </row>
    <row r="210" spans="2:27">
      <c r="B210" s="204">
        <v>4020</v>
      </c>
      <c r="C210" t="s">
        <v>237</v>
      </c>
      <c r="D210" s="1">
        <v>209846</v>
      </c>
      <c r="E210" s="86">
        <f t="shared" si="48"/>
        <v>18808.461055839383</v>
      </c>
      <c r="F210" s="87">
        <f t="shared" si="42"/>
        <v>0.75662920082157115</v>
      </c>
      <c r="G210" s="189">
        <f t="shared" si="49"/>
        <v>3872.2465089946427</v>
      </c>
      <c r="H210" s="189">
        <f t="shared" si="43"/>
        <v>43202.654300853232</v>
      </c>
      <c r="I210" s="189">
        <f t="shared" si="44"/>
        <v>1247.5751916914223</v>
      </c>
      <c r="J210" s="88">
        <f t="shared" si="45"/>
        <v>13919.196413701198</v>
      </c>
      <c r="K210" s="189">
        <f t="shared" si="50"/>
        <v>1011.1695095398468</v>
      </c>
      <c r="L210" s="88">
        <f t="shared" si="46"/>
        <v>11281.618217936071</v>
      </c>
      <c r="M210" s="89">
        <f t="shared" si="51"/>
        <v>54484.272518789301</v>
      </c>
      <c r="N210" s="89">
        <f t="shared" si="52"/>
        <v>264330.27251878928</v>
      </c>
      <c r="O210" s="89">
        <f t="shared" si="53"/>
        <v>23691.877074373871</v>
      </c>
      <c r="P210" s="90">
        <f t="shared" si="47"/>
        <v>0.95307989120040104</v>
      </c>
      <c r="Q210" s="1">
        <v>4542.4935237231257</v>
      </c>
      <c r="R210" s="90">
        <f t="shared" si="54"/>
        <v>0.19333064163003486</v>
      </c>
      <c r="S210" s="90">
        <f t="shared" si="54"/>
        <v>0.19097756516540629</v>
      </c>
      <c r="T210" s="92">
        <v>11157</v>
      </c>
      <c r="U210" s="1">
        <v>175849</v>
      </c>
      <c r="V210" s="1">
        <v>15792.456219128873</v>
      </c>
      <c r="W210" s="195"/>
      <c r="X210" s="89">
        <v>0</v>
      </c>
      <c r="Y210" s="89">
        <f t="shared" si="55"/>
        <v>0</v>
      </c>
      <c r="Z210" s="1"/>
    </row>
    <row r="211" spans="2:27">
      <c r="B211" s="204">
        <v>4022</v>
      </c>
      <c r="C211" t="s">
        <v>238</v>
      </c>
      <c r="D211" s="1">
        <v>62363</v>
      </c>
      <c r="E211" s="86">
        <f t="shared" si="48"/>
        <v>21075.70125042244</v>
      </c>
      <c r="F211" s="87">
        <f t="shared" si="42"/>
        <v>0.84783603222606452</v>
      </c>
      <c r="G211" s="189">
        <f t="shared" si="49"/>
        <v>2421.2127844614861</v>
      </c>
      <c r="H211" s="189">
        <f t="shared" si="43"/>
        <v>7164.368629221537</v>
      </c>
      <c r="I211" s="189">
        <f t="shared" si="44"/>
        <v>454.0411235873525</v>
      </c>
      <c r="J211" s="88">
        <f t="shared" si="45"/>
        <v>1343.507684694976</v>
      </c>
      <c r="K211" s="189">
        <f t="shared" si="50"/>
        <v>217.63544143577698</v>
      </c>
      <c r="L211" s="88">
        <f t="shared" si="46"/>
        <v>643.98327120846409</v>
      </c>
      <c r="M211" s="89">
        <f t="shared" si="51"/>
        <v>7808.3519004300015</v>
      </c>
      <c r="N211" s="89">
        <f t="shared" si="52"/>
        <v>70171.351900430003</v>
      </c>
      <c r="O211" s="89">
        <f t="shared" si="53"/>
        <v>23714.549476319702</v>
      </c>
      <c r="P211" s="90">
        <f t="shared" si="47"/>
        <v>0.95399195951444593</v>
      </c>
      <c r="Q211" s="1">
        <v>1340.344595025239</v>
      </c>
      <c r="R211" s="90">
        <f t="shared" si="54"/>
        <v>0.135007735007735</v>
      </c>
      <c r="S211" s="90">
        <f t="shared" si="54"/>
        <v>0.14344645422712343</v>
      </c>
      <c r="T211" s="92">
        <v>2959</v>
      </c>
      <c r="U211" s="1">
        <v>54945</v>
      </c>
      <c r="V211" s="1">
        <v>18431.734317343173</v>
      </c>
      <c r="W211" s="195"/>
      <c r="X211" s="89">
        <v>0</v>
      </c>
      <c r="Y211" s="89">
        <f t="shared" si="55"/>
        <v>0</v>
      </c>
      <c r="Z211" s="1"/>
    </row>
    <row r="212" spans="2:27">
      <c r="B212" s="204">
        <v>4024</v>
      </c>
      <c r="C212" t="s">
        <v>239</v>
      </c>
      <c r="D212" s="1">
        <v>39591</v>
      </c>
      <c r="E212" s="86">
        <f t="shared" si="48"/>
        <v>24170.329670329673</v>
      </c>
      <c r="F212" s="87">
        <f t="shared" si="42"/>
        <v>0.97232714403168352</v>
      </c>
      <c r="G212" s="189">
        <f t="shared" si="49"/>
        <v>440.65059572085738</v>
      </c>
      <c r="H212" s="189">
        <f t="shared" si="43"/>
        <v>721.78567579076434</v>
      </c>
      <c r="I212" s="189">
        <f t="shared" si="44"/>
        <v>0</v>
      </c>
      <c r="J212" s="88">
        <f t="shared" si="45"/>
        <v>0</v>
      </c>
      <c r="K212" s="189">
        <f t="shared" si="50"/>
        <v>-236.40568215157552</v>
      </c>
      <c r="L212" s="88">
        <f t="shared" si="46"/>
        <v>-387.23250736428071</v>
      </c>
      <c r="M212" s="89">
        <f t="shared" si="51"/>
        <v>334.55316842648364</v>
      </c>
      <c r="N212" s="89">
        <f t="shared" si="52"/>
        <v>39925.553168426486</v>
      </c>
      <c r="O212" s="89">
        <f t="shared" si="53"/>
        <v>24374.574583898953</v>
      </c>
      <c r="P212" s="90">
        <f t="shared" si="47"/>
        <v>0.98054353479682743</v>
      </c>
      <c r="Q212" s="1">
        <v>304.75734893944997</v>
      </c>
      <c r="R212" s="90">
        <f t="shared" si="54"/>
        <v>0.14039231500417662</v>
      </c>
      <c r="S212" s="90">
        <f t="shared" si="54"/>
        <v>0.14596199664033871</v>
      </c>
      <c r="T212" s="92">
        <v>1638</v>
      </c>
      <c r="U212" s="1">
        <v>34717</v>
      </c>
      <c r="V212" s="1">
        <v>21091.737545565007</v>
      </c>
      <c r="W212" s="195"/>
      <c r="X212" s="89">
        <v>0</v>
      </c>
      <c r="Y212" s="89">
        <f t="shared" si="55"/>
        <v>0</v>
      </c>
      <c r="Z212" s="1"/>
    </row>
    <row r="213" spans="2:27">
      <c r="B213" s="204">
        <v>4026</v>
      </c>
      <c r="C213" t="s">
        <v>240</v>
      </c>
      <c r="D213" s="1">
        <v>173847</v>
      </c>
      <c r="E213" s="86">
        <f t="shared" si="48"/>
        <v>31522.574796010878</v>
      </c>
      <c r="F213" s="87">
        <f t="shared" si="42"/>
        <v>1.2680942106286268</v>
      </c>
      <c r="G213" s="189">
        <f t="shared" si="49"/>
        <v>-4264.7862847151146</v>
      </c>
      <c r="H213" s="189">
        <f t="shared" si="43"/>
        <v>-23520.296360203858</v>
      </c>
      <c r="I213" s="189">
        <f t="shared" si="44"/>
        <v>0</v>
      </c>
      <c r="J213" s="88">
        <f t="shared" si="45"/>
        <v>0</v>
      </c>
      <c r="K213" s="189">
        <f t="shared" si="50"/>
        <v>-236.40568215157552</v>
      </c>
      <c r="L213" s="88">
        <f t="shared" si="46"/>
        <v>-1303.777337065939</v>
      </c>
      <c r="M213" s="89">
        <f t="shared" si="51"/>
        <v>-24824.073697269796</v>
      </c>
      <c r="N213" s="89">
        <f t="shared" si="52"/>
        <v>149022.92630273019</v>
      </c>
      <c r="O213" s="89">
        <f t="shared" si="53"/>
        <v>27021.382829144186</v>
      </c>
      <c r="P213" s="90">
        <f t="shared" si="47"/>
        <v>1.0870196787717268</v>
      </c>
      <c r="Q213" s="1">
        <v>657.6332963376517</v>
      </c>
      <c r="R213" s="90">
        <f t="shared" si="54"/>
        <v>0.16148105587364792</v>
      </c>
      <c r="S213" s="90">
        <f t="shared" si="54"/>
        <v>0.16442951186317306</v>
      </c>
      <c r="T213" s="92">
        <v>5515</v>
      </c>
      <c r="U213" s="1">
        <v>149677</v>
      </c>
      <c r="V213" s="1">
        <v>27071.260625791281</v>
      </c>
      <c r="W213" s="195"/>
      <c r="X213" s="89">
        <v>0</v>
      </c>
      <c r="Y213" s="89">
        <f t="shared" si="55"/>
        <v>0</v>
      </c>
      <c r="Z213" s="1"/>
    </row>
    <row r="214" spans="2:27">
      <c r="B214" s="204">
        <v>4028</v>
      </c>
      <c r="C214" t="s">
        <v>241</v>
      </c>
      <c r="D214" s="1">
        <v>54544</v>
      </c>
      <c r="E214" s="86">
        <f t="shared" si="48"/>
        <v>22145.351197726348</v>
      </c>
      <c r="F214" s="87">
        <f t="shared" si="42"/>
        <v>0.89086604847165851</v>
      </c>
      <c r="G214" s="189">
        <f t="shared" si="49"/>
        <v>1736.6368181869855</v>
      </c>
      <c r="H214" s="189">
        <f t="shared" si="43"/>
        <v>4277.3364831945446</v>
      </c>
      <c r="I214" s="189">
        <f t="shared" si="44"/>
        <v>79.663642030984917</v>
      </c>
      <c r="J214" s="88">
        <f t="shared" si="45"/>
        <v>196.21155032231587</v>
      </c>
      <c r="K214" s="189">
        <f t="shared" si="50"/>
        <v>-156.74204012059062</v>
      </c>
      <c r="L214" s="88">
        <f t="shared" si="46"/>
        <v>-386.0556448170147</v>
      </c>
      <c r="M214" s="89">
        <f t="shared" si="51"/>
        <v>3891.28083837753</v>
      </c>
      <c r="N214" s="89">
        <f t="shared" si="52"/>
        <v>58435.280838377526</v>
      </c>
      <c r="O214" s="89">
        <f t="shared" si="53"/>
        <v>23725.245975792743</v>
      </c>
      <c r="P214" s="90">
        <f t="shared" si="47"/>
        <v>0.95442225967690197</v>
      </c>
      <c r="Q214" s="1">
        <v>9.9441255651167921</v>
      </c>
      <c r="R214" s="90">
        <f t="shared" si="54"/>
        <v>0.13872940979978704</v>
      </c>
      <c r="S214" s="90">
        <f t="shared" si="54"/>
        <v>0.14335275291712282</v>
      </c>
      <c r="T214" s="92">
        <v>2463</v>
      </c>
      <c r="U214" s="1">
        <v>47899</v>
      </c>
      <c r="V214" s="1">
        <v>19368.782854832185</v>
      </c>
      <c r="W214" s="195"/>
      <c r="X214" s="89">
        <v>0</v>
      </c>
      <c r="Y214" s="89">
        <f t="shared" si="55"/>
        <v>0</v>
      </c>
      <c r="Z214" s="1"/>
    </row>
    <row r="215" spans="2:27">
      <c r="B215" s="204">
        <v>4030</v>
      </c>
      <c r="C215" t="s">
        <v>242</v>
      </c>
      <c r="D215" s="1">
        <v>36271</v>
      </c>
      <c r="E215" s="86">
        <f t="shared" si="48"/>
        <v>24036.447978793902</v>
      </c>
      <c r="F215" s="87">
        <f t="shared" si="42"/>
        <v>0.9669413340512385</v>
      </c>
      <c r="G215" s="189">
        <f t="shared" si="49"/>
        <v>526.33487830375088</v>
      </c>
      <c r="H215" s="189">
        <f t="shared" si="43"/>
        <v>794.2393313603601</v>
      </c>
      <c r="I215" s="189">
        <f t="shared" si="44"/>
        <v>0</v>
      </c>
      <c r="J215" s="88">
        <f t="shared" si="45"/>
        <v>0</v>
      </c>
      <c r="K215" s="189">
        <f t="shared" si="50"/>
        <v>-236.40568215157552</v>
      </c>
      <c r="L215" s="88">
        <f t="shared" si="46"/>
        <v>-356.73617436672748</v>
      </c>
      <c r="M215" s="89">
        <f t="shared" si="51"/>
        <v>437.50315699363262</v>
      </c>
      <c r="N215" s="89">
        <f t="shared" si="52"/>
        <v>36708.503156993633</v>
      </c>
      <c r="O215" s="89">
        <f t="shared" si="53"/>
        <v>24326.377174946079</v>
      </c>
      <c r="P215" s="90">
        <f t="shared" si="47"/>
        <v>0.97860464320386742</v>
      </c>
      <c r="Q215" s="1">
        <v>99.510891055943262</v>
      </c>
      <c r="R215" s="90">
        <f t="shared" si="54"/>
        <v>0.15741272576424789</v>
      </c>
      <c r="S215" s="90">
        <f t="shared" si="54"/>
        <v>0.13977157752529623</v>
      </c>
      <c r="T215" s="92">
        <v>1509</v>
      </c>
      <c r="U215" s="1">
        <v>31338</v>
      </c>
      <c r="V215" s="1">
        <v>21088.829071332439</v>
      </c>
      <c r="W215" s="195"/>
      <c r="X215" s="89">
        <v>0</v>
      </c>
      <c r="Y215" s="89">
        <f t="shared" si="55"/>
        <v>0</v>
      </c>
      <c r="Z215" s="1"/>
    </row>
    <row r="216" spans="2:27">
      <c r="B216" s="204">
        <v>4032</v>
      </c>
      <c r="C216" t="s">
        <v>243</v>
      </c>
      <c r="D216" s="1">
        <v>30553</v>
      </c>
      <c r="E216" s="86">
        <f t="shared" si="48"/>
        <v>23981.946624803768</v>
      </c>
      <c r="F216" s="87">
        <f t="shared" si="42"/>
        <v>0.96474884654304627</v>
      </c>
      <c r="G216" s="189">
        <f t="shared" si="49"/>
        <v>561.21574485743656</v>
      </c>
      <c r="H216" s="189">
        <f t="shared" si="43"/>
        <v>714.98885894837417</v>
      </c>
      <c r="I216" s="189">
        <f t="shared" si="44"/>
        <v>0</v>
      </c>
      <c r="J216" s="88">
        <f t="shared" si="45"/>
        <v>0</v>
      </c>
      <c r="K216" s="189">
        <f t="shared" si="50"/>
        <v>-236.40568215157552</v>
      </c>
      <c r="L216" s="88">
        <f t="shared" si="46"/>
        <v>-301.18083906110718</v>
      </c>
      <c r="M216" s="89">
        <f t="shared" si="51"/>
        <v>413.80801988726699</v>
      </c>
      <c r="N216" s="89">
        <f t="shared" si="52"/>
        <v>30966.808019887267</v>
      </c>
      <c r="O216" s="89">
        <f t="shared" si="53"/>
        <v>24306.756687509631</v>
      </c>
      <c r="P216" s="90">
        <f t="shared" si="47"/>
        <v>0.97781534770091816</v>
      </c>
      <c r="Q216" s="1">
        <v>-4.3176174915379306</v>
      </c>
      <c r="R216" s="90">
        <f t="shared" si="54"/>
        <v>0.18652427184466019</v>
      </c>
      <c r="S216" s="90">
        <f t="shared" si="54"/>
        <v>0.16976019265062256</v>
      </c>
      <c r="T216" s="92">
        <v>1274</v>
      </c>
      <c r="U216" s="1">
        <v>25750</v>
      </c>
      <c r="V216" s="1">
        <v>20501.592356687899</v>
      </c>
      <c r="W216" s="195"/>
      <c r="X216" s="89">
        <v>0</v>
      </c>
      <c r="Y216" s="89">
        <f t="shared" si="55"/>
        <v>0</v>
      </c>
      <c r="Z216" s="1"/>
    </row>
    <row r="217" spans="2:27">
      <c r="B217" s="204">
        <v>4034</v>
      </c>
      <c r="C217" t="s">
        <v>244</v>
      </c>
      <c r="D217" s="1">
        <v>75183</v>
      </c>
      <c r="E217" s="86">
        <f t="shared" si="48"/>
        <v>33533.898305084746</v>
      </c>
      <c r="F217" s="87">
        <f t="shared" si="42"/>
        <v>1.3490059925519928</v>
      </c>
      <c r="G217" s="189">
        <f t="shared" si="49"/>
        <v>-5552.0333305223894</v>
      </c>
      <c r="H217" s="189">
        <f t="shared" si="43"/>
        <v>-12447.658727031197</v>
      </c>
      <c r="I217" s="189">
        <f t="shared" si="44"/>
        <v>0</v>
      </c>
      <c r="J217" s="88">
        <f t="shared" si="45"/>
        <v>0</v>
      </c>
      <c r="K217" s="189">
        <f t="shared" si="50"/>
        <v>-236.40568215157552</v>
      </c>
      <c r="L217" s="88">
        <f t="shared" si="46"/>
        <v>-530.02153938383242</v>
      </c>
      <c r="M217" s="89">
        <f t="shared" si="51"/>
        <v>-12977.680266415029</v>
      </c>
      <c r="N217" s="89">
        <f t="shared" si="52"/>
        <v>62205.319733584969</v>
      </c>
      <c r="O217" s="89">
        <f t="shared" si="53"/>
        <v>27745.459292410778</v>
      </c>
      <c r="P217" s="90">
        <f t="shared" si="47"/>
        <v>1.1161479202641387</v>
      </c>
      <c r="Q217" s="1">
        <v>-600.9947397300075</v>
      </c>
      <c r="R217" s="90">
        <f t="shared" si="54"/>
        <v>0.18316442150321038</v>
      </c>
      <c r="S217" s="90">
        <f t="shared" si="54"/>
        <v>0.18105351263344543</v>
      </c>
      <c r="T217" s="92">
        <v>2242</v>
      </c>
      <c r="U217" s="1">
        <v>63544</v>
      </c>
      <c r="V217" s="1">
        <v>28393.208221626453</v>
      </c>
      <c r="W217" s="195"/>
      <c r="X217" s="89">
        <v>0</v>
      </c>
      <c r="Y217" s="89">
        <f t="shared" si="55"/>
        <v>0</v>
      </c>
      <c r="Z217" s="1"/>
    </row>
    <row r="218" spans="2:27" ht="28.5" customHeight="1">
      <c r="B218" s="204">
        <v>4036</v>
      </c>
      <c r="C218" t="s">
        <v>245</v>
      </c>
      <c r="D218" s="1">
        <v>126885</v>
      </c>
      <c r="E218" s="86">
        <f t="shared" si="48"/>
        <v>33137.895011752415</v>
      </c>
      <c r="F218" s="87">
        <f t="shared" si="42"/>
        <v>1.3330755209165304</v>
      </c>
      <c r="G218" s="189">
        <f t="shared" si="49"/>
        <v>-5298.5912227896979</v>
      </c>
      <c r="H218" s="189">
        <f t="shared" si="43"/>
        <v>-20288.305792061754</v>
      </c>
      <c r="I218" s="189">
        <f t="shared" si="44"/>
        <v>0</v>
      </c>
      <c r="J218" s="88">
        <f t="shared" si="45"/>
        <v>0</v>
      </c>
      <c r="K218" s="189">
        <f t="shared" si="50"/>
        <v>-236.40568215157552</v>
      </c>
      <c r="L218" s="88">
        <f t="shared" si="46"/>
        <v>-905.19735695838267</v>
      </c>
      <c r="M218" s="89">
        <f t="shared" si="51"/>
        <v>-21193.503149020136</v>
      </c>
      <c r="N218" s="89">
        <f t="shared" si="52"/>
        <v>105691.49685097986</v>
      </c>
      <c r="O218" s="89">
        <f t="shared" si="53"/>
        <v>27602.898106811142</v>
      </c>
      <c r="P218" s="90">
        <f t="shared" si="47"/>
        <v>1.1104129504753721</v>
      </c>
      <c r="Q218" s="1">
        <v>-575.87064158170324</v>
      </c>
      <c r="R218" s="90">
        <f t="shared" si="54"/>
        <v>0.15385664659985815</v>
      </c>
      <c r="S218" s="90">
        <f t="shared" si="54"/>
        <v>0.16349974210552418</v>
      </c>
      <c r="T218" s="92">
        <v>3829</v>
      </c>
      <c r="U218" s="1">
        <v>109966</v>
      </c>
      <c r="V218" s="1">
        <v>28481.222481222481</v>
      </c>
      <c r="W218" s="195"/>
      <c r="X218" s="89">
        <v>0</v>
      </c>
      <c r="Y218" s="89">
        <f t="shared" si="55"/>
        <v>0</v>
      </c>
      <c r="Z218" s="1"/>
    </row>
    <row r="219" spans="2:27">
      <c r="B219" s="204">
        <v>4201</v>
      </c>
      <c r="C219" t="s">
        <v>246</v>
      </c>
      <c r="D219" s="1">
        <v>131520</v>
      </c>
      <c r="E219" s="86">
        <f t="shared" si="48"/>
        <v>19679.784527906631</v>
      </c>
      <c r="F219" s="87">
        <f t="shared" si="42"/>
        <v>0.7916809140037423</v>
      </c>
      <c r="G219" s="189">
        <f t="shared" si="49"/>
        <v>3314.5994868716039</v>
      </c>
      <c r="H219" s="189">
        <f t="shared" si="43"/>
        <v>22151.46837076293</v>
      </c>
      <c r="I219" s="189">
        <f t="shared" si="44"/>
        <v>942.6119764678856</v>
      </c>
      <c r="J219" s="88">
        <f t="shared" si="45"/>
        <v>6299.4758387348793</v>
      </c>
      <c r="K219" s="189">
        <f t="shared" si="50"/>
        <v>706.20629431631005</v>
      </c>
      <c r="L219" s="88">
        <f t="shared" si="46"/>
        <v>4719.5766649158995</v>
      </c>
      <c r="M219" s="89">
        <f t="shared" si="51"/>
        <v>26871.045035678828</v>
      </c>
      <c r="N219" s="89">
        <f t="shared" si="52"/>
        <v>158391.04503567884</v>
      </c>
      <c r="O219" s="89">
        <f t="shared" si="53"/>
        <v>23700.590309094543</v>
      </c>
      <c r="P219" s="90">
        <f t="shared" si="47"/>
        <v>0.9534304083322227</v>
      </c>
      <c r="Q219" s="1">
        <v>2320.0691681492572</v>
      </c>
      <c r="R219" s="90">
        <f t="shared" si="54"/>
        <v>0.1405577910364923</v>
      </c>
      <c r="S219" s="90">
        <f t="shared" si="54"/>
        <v>0.14124045318884126</v>
      </c>
      <c r="T219" s="92">
        <v>6683</v>
      </c>
      <c r="U219" s="1">
        <v>115312</v>
      </c>
      <c r="V219" s="1">
        <v>17244.20517421863</v>
      </c>
      <c r="W219" s="195"/>
      <c r="X219" s="89">
        <v>0</v>
      </c>
      <c r="Y219" s="89">
        <f t="shared" si="55"/>
        <v>0</v>
      </c>
      <c r="Z219" s="1"/>
    </row>
    <row r="220" spans="2:27">
      <c r="B220" s="204">
        <v>4202</v>
      </c>
      <c r="C220" t="s">
        <v>247</v>
      </c>
      <c r="D220" s="1">
        <v>530517</v>
      </c>
      <c r="E220" s="86">
        <f t="shared" si="48"/>
        <v>20748.445383081078</v>
      </c>
      <c r="F220" s="87">
        <f t="shared" si="42"/>
        <v>0.83467114092339256</v>
      </c>
      <c r="G220" s="189">
        <f t="shared" si="49"/>
        <v>2630.6565395599582</v>
      </c>
      <c r="H220" s="189">
        <f t="shared" si="43"/>
        <v>67263.257060008575</v>
      </c>
      <c r="I220" s="189">
        <f t="shared" si="44"/>
        <v>568.58067715682932</v>
      </c>
      <c r="J220" s="88">
        <f t="shared" si="45"/>
        <v>14538.039334222969</v>
      </c>
      <c r="K220" s="189">
        <f t="shared" si="50"/>
        <v>332.17499500525378</v>
      </c>
      <c r="L220" s="88">
        <f t="shared" si="46"/>
        <v>8493.3824472893339</v>
      </c>
      <c r="M220" s="89">
        <f t="shared" si="51"/>
        <v>75756.639507297907</v>
      </c>
      <c r="N220" s="89">
        <f t="shared" si="52"/>
        <v>606273.63950729789</v>
      </c>
      <c r="O220" s="89">
        <f t="shared" si="53"/>
        <v>23711.276917646286</v>
      </c>
      <c r="P220" s="90">
        <f t="shared" si="47"/>
        <v>0.95386031060141918</v>
      </c>
      <c r="Q220" s="1">
        <v>7242.8495032781793</v>
      </c>
      <c r="R220" s="90">
        <f t="shared" si="54"/>
        <v>0.17901050741386054</v>
      </c>
      <c r="S220" s="90">
        <f t="shared" si="54"/>
        <v>0.17209386710285585</v>
      </c>
      <c r="T220" s="92">
        <v>25569</v>
      </c>
      <c r="U220" s="1">
        <v>449968</v>
      </c>
      <c r="V220" s="1">
        <v>17702.033911640901</v>
      </c>
      <c r="W220" s="195"/>
      <c r="X220" s="89">
        <v>0</v>
      </c>
      <c r="Y220" s="89">
        <f t="shared" si="55"/>
        <v>0</v>
      </c>
      <c r="Z220" s="1"/>
    </row>
    <row r="221" spans="2:27">
      <c r="B221" s="204">
        <v>4203</v>
      </c>
      <c r="C221" t="s">
        <v>248</v>
      </c>
      <c r="D221" s="1">
        <v>990994</v>
      </c>
      <c r="E221" s="86">
        <f t="shared" si="48"/>
        <v>21264.596699783277</v>
      </c>
      <c r="F221" s="87">
        <f t="shared" si="42"/>
        <v>0.85543494276235998</v>
      </c>
      <c r="G221" s="189">
        <f t="shared" si="49"/>
        <v>2300.3196968705511</v>
      </c>
      <c r="H221" s="189">
        <f t="shared" si="43"/>
        <v>107201.79883325829</v>
      </c>
      <c r="I221" s="189">
        <f t="shared" si="44"/>
        <v>387.92771631105984</v>
      </c>
      <c r="J221" s="88">
        <f t="shared" si="45"/>
        <v>18078.59536324432</v>
      </c>
      <c r="K221" s="189">
        <f t="shared" si="50"/>
        <v>151.52203415948432</v>
      </c>
      <c r="L221" s="88">
        <f t="shared" si="46"/>
        <v>7061.3813579344478</v>
      </c>
      <c r="M221" s="89">
        <f t="shared" si="51"/>
        <v>114263.18019119273</v>
      </c>
      <c r="N221" s="89">
        <f t="shared" si="52"/>
        <v>1105257.1801911928</v>
      </c>
      <c r="O221" s="89">
        <f t="shared" si="53"/>
        <v>23716.438430813312</v>
      </c>
      <c r="P221" s="90">
        <f t="shared" si="47"/>
        <v>0.95406794861980904</v>
      </c>
      <c r="Q221" s="1">
        <v>18067.869855343379</v>
      </c>
      <c r="R221" s="90">
        <f t="shared" si="54"/>
        <v>0.20275311977357519</v>
      </c>
      <c r="S221" s="90">
        <f t="shared" si="54"/>
        <v>0.20184982257828568</v>
      </c>
      <c r="T221" s="92">
        <v>46603</v>
      </c>
      <c r="U221" s="1">
        <v>823938</v>
      </c>
      <c r="V221" s="1">
        <v>17693.222813949495</v>
      </c>
      <c r="W221" s="195"/>
      <c r="X221" s="89">
        <v>0</v>
      </c>
      <c r="Y221" s="89">
        <f t="shared" si="55"/>
        <v>0</v>
      </c>
      <c r="Z221" s="1"/>
      <c r="AA221" s="1"/>
    </row>
    <row r="222" spans="2:27">
      <c r="B222" s="204">
        <v>4204</v>
      </c>
      <c r="C222" t="s">
        <v>249</v>
      </c>
      <c r="D222" s="1">
        <v>2457842</v>
      </c>
      <c r="E222" s="86">
        <f t="shared" si="48"/>
        <v>20604.441389254487</v>
      </c>
      <c r="F222" s="87">
        <f t="shared" si="42"/>
        <v>0.82887812965890628</v>
      </c>
      <c r="G222" s="189">
        <f t="shared" si="49"/>
        <v>2722.8190956089761</v>
      </c>
      <c r="H222" s="189">
        <f t="shared" si="43"/>
        <v>324796.92145790794</v>
      </c>
      <c r="I222" s="189">
        <f t="shared" si="44"/>
        <v>618.98207499613613</v>
      </c>
      <c r="J222" s="88">
        <f t="shared" si="45"/>
        <v>73836.514780064084</v>
      </c>
      <c r="K222" s="189">
        <f t="shared" si="50"/>
        <v>382.57639284456059</v>
      </c>
      <c r="L222" s="88">
        <f t="shared" si="46"/>
        <v>45636.390173249092</v>
      </c>
      <c r="M222" s="89">
        <f t="shared" si="51"/>
        <v>370433.31163115706</v>
      </c>
      <c r="N222" s="89">
        <f t="shared" si="52"/>
        <v>2828275.3116311571</v>
      </c>
      <c r="O222" s="89">
        <f t="shared" si="53"/>
        <v>23709.836877708025</v>
      </c>
      <c r="P222" s="90">
        <f t="shared" si="47"/>
        <v>0.95380238048877453</v>
      </c>
      <c r="Q222" s="1">
        <v>47972.343892117729</v>
      </c>
      <c r="R222" s="90">
        <f t="shared" si="54"/>
        <v>0.19011319391618411</v>
      </c>
      <c r="S222" s="90">
        <f t="shared" si="54"/>
        <v>0.17947782992249964</v>
      </c>
      <c r="T222" s="92">
        <v>119287</v>
      </c>
      <c r="U222" s="1">
        <v>2065217</v>
      </c>
      <c r="V222" s="1">
        <v>17469.121391292578</v>
      </c>
      <c r="W222" s="195"/>
      <c r="X222" s="89">
        <v>0</v>
      </c>
      <c r="Y222" s="89">
        <f t="shared" si="55"/>
        <v>0</v>
      </c>
      <c r="Z222" s="1"/>
      <c r="AA222" s="1"/>
    </row>
    <row r="223" spans="2:27">
      <c r="B223" s="204">
        <v>4205</v>
      </c>
      <c r="C223" t="s">
        <v>250</v>
      </c>
      <c r="D223" s="1">
        <v>487680</v>
      </c>
      <c r="E223" s="86">
        <f t="shared" si="48"/>
        <v>20575.478862543245</v>
      </c>
      <c r="F223" s="87">
        <f t="shared" si="42"/>
        <v>0.82771302139331016</v>
      </c>
      <c r="G223" s="189">
        <f t="shared" si="49"/>
        <v>2741.3551127041715</v>
      </c>
      <c r="H223" s="189">
        <f t="shared" si="43"/>
        <v>64975.598881314269</v>
      </c>
      <c r="I223" s="189">
        <f t="shared" si="44"/>
        <v>629.11895934507095</v>
      </c>
      <c r="J223" s="88">
        <f t="shared" si="45"/>
        <v>14911.377574396871</v>
      </c>
      <c r="K223" s="189">
        <f t="shared" si="50"/>
        <v>392.7132771934954</v>
      </c>
      <c r="L223" s="88">
        <f t="shared" si="46"/>
        <v>9308.0900960402287</v>
      </c>
      <c r="M223" s="89">
        <f t="shared" si="51"/>
        <v>74283.688977354497</v>
      </c>
      <c r="N223" s="89">
        <f t="shared" si="52"/>
        <v>561963.68897735444</v>
      </c>
      <c r="O223" s="89">
        <f t="shared" si="53"/>
        <v>23709.547252440909</v>
      </c>
      <c r="P223" s="90">
        <f t="shared" si="47"/>
        <v>0.95379072940611842</v>
      </c>
      <c r="Q223" s="1">
        <v>8454.6371514999337</v>
      </c>
      <c r="R223" s="90">
        <f t="shared" si="54"/>
        <v>0.20036920804873545</v>
      </c>
      <c r="S223" s="90">
        <f t="shared" si="54"/>
        <v>0.20371172630589596</v>
      </c>
      <c r="T223" s="92">
        <v>23702</v>
      </c>
      <c r="U223" s="1">
        <v>406275</v>
      </c>
      <c r="V223" s="1">
        <v>17093.360821272297</v>
      </c>
      <c r="W223" s="195"/>
      <c r="X223" s="89">
        <v>0</v>
      </c>
      <c r="Y223" s="89">
        <f t="shared" si="55"/>
        <v>0</v>
      </c>
      <c r="Z223" s="1"/>
    </row>
    <row r="224" spans="2:27">
      <c r="B224" s="204">
        <v>4206</v>
      </c>
      <c r="C224" t="s">
        <v>251</v>
      </c>
      <c r="D224" s="1">
        <v>206404</v>
      </c>
      <c r="E224" s="86">
        <f t="shared" si="48"/>
        <v>20746.205648808926</v>
      </c>
      <c r="F224" s="87">
        <f t="shared" si="42"/>
        <v>0.83458104060378846</v>
      </c>
      <c r="G224" s="189">
        <f t="shared" si="49"/>
        <v>2632.0899694941359</v>
      </c>
      <c r="H224" s="189">
        <f t="shared" si="43"/>
        <v>26186.663106497159</v>
      </c>
      <c r="I224" s="189">
        <f t="shared" si="44"/>
        <v>569.36458415208267</v>
      </c>
      <c r="J224" s="88">
        <f t="shared" si="45"/>
        <v>5664.6082477290702</v>
      </c>
      <c r="K224" s="189">
        <f t="shared" si="50"/>
        <v>332.95890200050712</v>
      </c>
      <c r="L224" s="88">
        <f t="shared" si="46"/>
        <v>3312.6081160030453</v>
      </c>
      <c r="M224" s="89">
        <f t="shared" si="51"/>
        <v>29499.271222500203</v>
      </c>
      <c r="N224" s="89">
        <f t="shared" si="52"/>
        <v>235903.27122250019</v>
      </c>
      <c r="O224" s="89">
        <f t="shared" si="53"/>
        <v>23711.254520303566</v>
      </c>
      <c r="P224" s="90">
        <f t="shared" si="47"/>
        <v>0.95385940959822313</v>
      </c>
      <c r="Q224" s="1">
        <v>1657.1757674572946</v>
      </c>
      <c r="R224" s="90">
        <f t="shared" si="54"/>
        <v>0.19581703890385563</v>
      </c>
      <c r="S224" s="90">
        <f t="shared" si="54"/>
        <v>0.18752360482159941</v>
      </c>
      <c r="T224" s="92">
        <v>9949</v>
      </c>
      <c r="U224" s="1">
        <v>172605</v>
      </c>
      <c r="V224" s="1">
        <v>17470.14170040486</v>
      </c>
      <c r="W224" s="195"/>
      <c r="X224" s="89">
        <v>0</v>
      </c>
      <c r="Y224" s="89">
        <f t="shared" si="55"/>
        <v>0</v>
      </c>
      <c r="Z224" s="1"/>
    </row>
    <row r="225" spans="2:27">
      <c r="B225" s="204">
        <v>4207</v>
      </c>
      <c r="C225" t="s">
        <v>252</v>
      </c>
      <c r="D225" s="1">
        <v>200198</v>
      </c>
      <c r="E225" s="86">
        <f t="shared" si="48"/>
        <v>21359.009922116718</v>
      </c>
      <c r="F225" s="87">
        <f t="shared" si="42"/>
        <v>0.8592330100656369</v>
      </c>
      <c r="G225" s="189">
        <f t="shared" si="49"/>
        <v>2239.8952345771481</v>
      </c>
      <c r="H225" s="189">
        <f t="shared" si="43"/>
        <v>20994.53803369161</v>
      </c>
      <c r="I225" s="189">
        <f t="shared" si="44"/>
        <v>354.88308849435521</v>
      </c>
      <c r="J225" s="88">
        <f t="shared" si="45"/>
        <v>3326.3191884575913</v>
      </c>
      <c r="K225" s="189">
        <f t="shared" si="50"/>
        <v>118.47740634277969</v>
      </c>
      <c r="L225" s="88">
        <f t="shared" si="46"/>
        <v>1110.4887296508739</v>
      </c>
      <c r="M225" s="89">
        <f t="shared" si="51"/>
        <v>22105.026763342485</v>
      </c>
      <c r="N225" s="89">
        <f t="shared" si="52"/>
        <v>222303.0267633425</v>
      </c>
      <c r="O225" s="89">
        <f t="shared" si="53"/>
        <v>23717.382563036648</v>
      </c>
      <c r="P225" s="90">
        <f t="shared" si="47"/>
        <v>0.95410592929284188</v>
      </c>
      <c r="Q225" s="1">
        <v>2836.8342545358792</v>
      </c>
      <c r="R225" s="90">
        <f t="shared" si="54"/>
        <v>0.16592800526478244</v>
      </c>
      <c r="S225" s="90">
        <f t="shared" si="54"/>
        <v>0.16045474886537445</v>
      </c>
      <c r="T225" s="92">
        <v>9373</v>
      </c>
      <c r="U225" s="1">
        <v>171707</v>
      </c>
      <c r="V225" s="1">
        <v>18405.724086182872</v>
      </c>
      <c r="W225" s="195"/>
      <c r="X225" s="89">
        <v>0</v>
      </c>
      <c r="Y225" s="89">
        <f t="shared" si="55"/>
        <v>0</v>
      </c>
      <c r="Z225" s="1"/>
    </row>
    <row r="226" spans="2:27">
      <c r="B226" s="204">
        <v>4211</v>
      </c>
      <c r="C226" t="s">
        <v>253</v>
      </c>
      <c r="D226" s="1">
        <v>46648</v>
      </c>
      <c r="E226" s="86">
        <f t="shared" si="48"/>
        <v>18644.284572342127</v>
      </c>
      <c r="F226" s="87">
        <f t="shared" si="42"/>
        <v>0.7500246880369561</v>
      </c>
      <c r="G226" s="189">
        <f t="shared" si="49"/>
        <v>3977.3194584328867</v>
      </c>
      <c r="H226" s="189">
        <f t="shared" si="43"/>
        <v>9951.2532849990821</v>
      </c>
      <c r="I226" s="189">
        <f t="shared" si="44"/>
        <v>1305.0369609154623</v>
      </c>
      <c r="J226" s="88">
        <f t="shared" si="45"/>
        <v>3265.2024762104866</v>
      </c>
      <c r="K226" s="189">
        <f t="shared" si="50"/>
        <v>1068.6312787638867</v>
      </c>
      <c r="L226" s="88">
        <f t="shared" si="46"/>
        <v>2673.7154594672443</v>
      </c>
      <c r="M226" s="89">
        <f t="shared" si="51"/>
        <v>12624.968744466327</v>
      </c>
      <c r="N226" s="89">
        <f t="shared" si="52"/>
        <v>59272.968744466329</v>
      </c>
      <c r="O226" s="89">
        <f t="shared" si="53"/>
        <v>23690.235309538897</v>
      </c>
      <c r="P226" s="90">
        <f t="shared" si="47"/>
        <v>0.95301384607255479</v>
      </c>
      <c r="Q226" s="1">
        <v>1835.960634252504</v>
      </c>
      <c r="R226" s="90">
        <f t="shared" si="54"/>
        <v>0.28968758639756703</v>
      </c>
      <c r="S226" s="90">
        <f t="shared" si="54"/>
        <v>0.28453295975329218</v>
      </c>
      <c r="T226" s="92">
        <v>2502</v>
      </c>
      <c r="U226" s="1">
        <v>36170</v>
      </c>
      <c r="V226" s="1">
        <v>14514.446227929375</v>
      </c>
      <c r="W226" s="195"/>
      <c r="X226" s="89">
        <v>0</v>
      </c>
      <c r="Y226" s="89">
        <f t="shared" si="55"/>
        <v>0</v>
      </c>
      <c r="Z226" s="1"/>
    </row>
    <row r="227" spans="2:27">
      <c r="B227" s="204">
        <v>4212</v>
      </c>
      <c r="C227" t="s">
        <v>254</v>
      </c>
      <c r="D227" s="1">
        <v>40159</v>
      </c>
      <c r="E227" s="86">
        <f t="shared" si="48"/>
        <v>17824.678206835331</v>
      </c>
      <c r="F227" s="87">
        <f t="shared" si="42"/>
        <v>0.71705345729773795</v>
      </c>
      <c r="G227" s="189">
        <f t="shared" si="49"/>
        <v>4501.8675323572361</v>
      </c>
      <c r="H227" s="189">
        <f t="shared" si="43"/>
        <v>10142.707550400854</v>
      </c>
      <c r="I227" s="189">
        <f t="shared" si="44"/>
        <v>1591.8991888428407</v>
      </c>
      <c r="J227" s="88">
        <f t="shared" si="45"/>
        <v>3586.5488724629199</v>
      </c>
      <c r="K227" s="189">
        <f t="shared" si="50"/>
        <v>1355.4935066912651</v>
      </c>
      <c r="L227" s="88">
        <f t="shared" si="46"/>
        <v>3053.9268705754203</v>
      </c>
      <c r="M227" s="89">
        <f t="shared" si="51"/>
        <v>13196.634420976274</v>
      </c>
      <c r="N227" s="89">
        <f t="shared" si="52"/>
        <v>53355.634420976276</v>
      </c>
      <c r="O227" s="89">
        <f t="shared" si="53"/>
        <v>23682.039245883832</v>
      </c>
      <c r="P227" s="90">
        <f t="shared" si="47"/>
        <v>0.95268413376516281</v>
      </c>
      <c r="Q227" s="1">
        <v>1758.4913864791761</v>
      </c>
      <c r="R227" s="90">
        <f t="shared" si="54"/>
        <v>0.17297076262523001</v>
      </c>
      <c r="S227" s="90">
        <f t="shared" si="54"/>
        <v>0.18963080008817168</v>
      </c>
      <c r="T227" s="92">
        <v>2253</v>
      </c>
      <c r="U227" s="1">
        <v>34237</v>
      </c>
      <c r="V227" s="1">
        <v>14983.369803063457</v>
      </c>
      <c r="W227" s="195"/>
      <c r="X227" s="89">
        <v>0</v>
      </c>
      <c r="Y227" s="89">
        <f t="shared" si="55"/>
        <v>0</v>
      </c>
      <c r="Z227" s="1"/>
    </row>
    <row r="228" spans="2:27">
      <c r="B228" s="204">
        <v>4213</v>
      </c>
      <c r="C228" t="s">
        <v>255</v>
      </c>
      <c r="D228" s="1">
        <v>129443</v>
      </c>
      <c r="E228" s="86">
        <f t="shared" si="48"/>
        <v>20131.104199066875</v>
      </c>
      <c r="F228" s="87">
        <f t="shared" si="42"/>
        <v>0.80983666003161903</v>
      </c>
      <c r="G228" s="189">
        <f t="shared" si="49"/>
        <v>3025.7548973290482</v>
      </c>
      <c r="H228" s="189">
        <f t="shared" si="43"/>
        <v>19455.60398982578</v>
      </c>
      <c r="I228" s="189">
        <f t="shared" si="44"/>
        <v>784.65009156180054</v>
      </c>
      <c r="J228" s="88">
        <f t="shared" si="45"/>
        <v>5045.3000887423768</v>
      </c>
      <c r="K228" s="189">
        <f t="shared" si="50"/>
        <v>548.24440941022499</v>
      </c>
      <c r="L228" s="88">
        <f t="shared" si="46"/>
        <v>3525.2115525077465</v>
      </c>
      <c r="M228" s="89">
        <f t="shared" si="51"/>
        <v>22980.815542333527</v>
      </c>
      <c r="N228" s="89">
        <f t="shared" si="52"/>
        <v>152423.81554233353</v>
      </c>
      <c r="O228" s="89">
        <f t="shared" si="53"/>
        <v>23705.103505806146</v>
      </c>
      <c r="P228" s="90">
        <f t="shared" si="47"/>
        <v>0.95361196579250151</v>
      </c>
      <c r="Q228" s="1">
        <v>1539.3738682028634</v>
      </c>
      <c r="R228" s="90">
        <f t="shared" si="54"/>
        <v>0.24258917943401298</v>
      </c>
      <c r="S228" s="90">
        <f t="shared" si="54"/>
        <v>0.24915963543724121</v>
      </c>
      <c r="T228" s="92">
        <v>6430</v>
      </c>
      <c r="U228" s="1">
        <v>104172</v>
      </c>
      <c r="V228" s="1">
        <v>16115.717821782177</v>
      </c>
      <c r="W228" s="195"/>
      <c r="X228" s="89">
        <v>0</v>
      </c>
      <c r="Y228" s="89">
        <f t="shared" si="55"/>
        <v>0</v>
      </c>
      <c r="Z228" s="1"/>
    </row>
    <row r="229" spans="2:27">
      <c r="B229" s="204">
        <v>4214</v>
      </c>
      <c r="C229" t="s">
        <v>256</v>
      </c>
      <c r="D229" s="1">
        <v>121891</v>
      </c>
      <c r="E229" s="86">
        <f t="shared" si="48"/>
        <v>19350.849341165263</v>
      </c>
      <c r="F229" s="87">
        <f t="shared" si="42"/>
        <v>0.77844846682333113</v>
      </c>
      <c r="G229" s="189">
        <f t="shared" si="49"/>
        <v>3525.1180063860793</v>
      </c>
      <c r="H229" s="189">
        <f t="shared" si="43"/>
        <v>22204.718322225912</v>
      </c>
      <c r="I229" s="189">
        <f t="shared" si="44"/>
        <v>1057.7392918273645</v>
      </c>
      <c r="J229" s="88">
        <f t="shared" si="45"/>
        <v>6662.6997992205688</v>
      </c>
      <c r="K229" s="189">
        <f t="shared" si="50"/>
        <v>821.33360967578892</v>
      </c>
      <c r="L229" s="88">
        <f t="shared" si="46"/>
        <v>5173.5804073477948</v>
      </c>
      <c r="M229" s="89">
        <f t="shared" si="51"/>
        <v>27378.298729573708</v>
      </c>
      <c r="N229" s="89">
        <f t="shared" si="52"/>
        <v>149269.2987295737</v>
      </c>
      <c r="O229" s="89">
        <f t="shared" si="53"/>
        <v>23697.300957227133</v>
      </c>
      <c r="P229" s="90">
        <f t="shared" si="47"/>
        <v>0.9532980838604187</v>
      </c>
      <c r="Q229" s="1">
        <v>3760.8981595349906</v>
      </c>
      <c r="R229" s="90">
        <f t="shared" si="54"/>
        <v>0.14162217851456402</v>
      </c>
      <c r="S229" s="90">
        <f t="shared" si="54"/>
        <v>0.13455387164647883</v>
      </c>
      <c r="T229" s="92">
        <v>6299</v>
      </c>
      <c r="U229" s="1">
        <v>106770</v>
      </c>
      <c r="V229" s="1">
        <v>17055.910543130991</v>
      </c>
      <c r="W229" s="195"/>
      <c r="X229" s="89">
        <v>0</v>
      </c>
      <c r="Y229" s="89">
        <f t="shared" si="55"/>
        <v>0</v>
      </c>
      <c r="Z229" s="1"/>
    </row>
    <row r="230" spans="2:27">
      <c r="B230" s="204">
        <v>4215</v>
      </c>
      <c r="C230" t="s">
        <v>257</v>
      </c>
      <c r="D230" s="1">
        <v>256757</v>
      </c>
      <c r="E230" s="86">
        <f t="shared" si="48"/>
        <v>21718.575537134158</v>
      </c>
      <c r="F230" s="87">
        <f t="shared" si="42"/>
        <v>0.87369766207123511</v>
      </c>
      <c r="G230" s="189">
        <f t="shared" si="49"/>
        <v>2009.7732409659866</v>
      </c>
      <c r="H230" s="189">
        <f t="shared" si="43"/>
        <v>23759.539254699892</v>
      </c>
      <c r="I230" s="189">
        <f t="shared" si="44"/>
        <v>229.03512323825123</v>
      </c>
      <c r="J230" s="88">
        <f t="shared" si="45"/>
        <v>2707.6532269226063</v>
      </c>
      <c r="K230" s="189">
        <f t="shared" si="50"/>
        <v>-7.3705589133242881</v>
      </c>
      <c r="L230" s="88">
        <f t="shared" si="46"/>
        <v>-87.134747473319734</v>
      </c>
      <c r="M230" s="89">
        <f t="shared" si="51"/>
        <v>23672.404507226573</v>
      </c>
      <c r="N230" s="89">
        <f t="shared" si="52"/>
        <v>280429.40450722654</v>
      </c>
      <c r="O230" s="89">
        <f t="shared" si="53"/>
        <v>23720.978219186814</v>
      </c>
      <c r="P230" s="90">
        <f t="shared" si="47"/>
        <v>0.95425057581289752</v>
      </c>
      <c r="Q230" s="1">
        <v>1491.8121974952264</v>
      </c>
      <c r="R230" s="90">
        <f t="shared" si="54"/>
        <v>0.13673673585039314</v>
      </c>
      <c r="S230" s="90">
        <f t="shared" si="54"/>
        <v>0.12827515297483624</v>
      </c>
      <c r="T230" s="92">
        <v>11822</v>
      </c>
      <c r="U230" s="1">
        <v>225872</v>
      </c>
      <c r="V230" s="1">
        <v>19249.360831770922</v>
      </c>
      <c r="W230" s="195"/>
      <c r="X230" s="89">
        <v>0</v>
      </c>
      <c r="Y230" s="89">
        <f t="shared" si="55"/>
        <v>0</v>
      </c>
      <c r="Z230" s="1"/>
    </row>
    <row r="231" spans="2:27">
      <c r="B231" s="204">
        <v>4216</v>
      </c>
      <c r="C231" t="s">
        <v>258</v>
      </c>
      <c r="D231" s="1">
        <v>99712</v>
      </c>
      <c r="E231" s="86">
        <f t="shared" si="48"/>
        <v>18305.856434734716</v>
      </c>
      <c r="F231" s="87">
        <f t="shared" si="42"/>
        <v>0.73641035720291226</v>
      </c>
      <c r="G231" s="189">
        <f t="shared" si="49"/>
        <v>4193.91346650163</v>
      </c>
      <c r="H231" s="189">
        <f t="shared" si="43"/>
        <v>22844.246652034381</v>
      </c>
      <c r="I231" s="189">
        <f t="shared" si="44"/>
        <v>1423.4868090780558</v>
      </c>
      <c r="J231" s="88">
        <f t="shared" si="45"/>
        <v>7753.7326490481701</v>
      </c>
      <c r="K231" s="189">
        <f t="shared" si="50"/>
        <v>1187.0811269264802</v>
      </c>
      <c r="L231" s="88">
        <f t="shared" si="46"/>
        <v>6466.0308983685372</v>
      </c>
      <c r="M231" s="89">
        <f t="shared" si="51"/>
        <v>29310.27755040292</v>
      </c>
      <c r="N231" s="89">
        <f t="shared" si="52"/>
        <v>129022.27755040291</v>
      </c>
      <c r="O231" s="89">
        <f t="shared" si="53"/>
        <v>23686.851028162826</v>
      </c>
      <c r="P231" s="90">
        <f t="shared" si="47"/>
        <v>0.95287770276421446</v>
      </c>
      <c r="Q231" s="1">
        <v>3397.4190466720247</v>
      </c>
      <c r="R231" s="90">
        <f t="shared" si="54"/>
        <v>0.22825256830331847</v>
      </c>
      <c r="S231" s="90">
        <f t="shared" si="54"/>
        <v>0.22058585500750191</v>
      </c>
      <c r="T231" s="92">
        <v>5447</v>
      </c>
      <c r="U231" s="1">
        <v>81182</v>
      </c>
      <c r="V231" s="1">
        <v>14997.598374284131</v>
      </c>
      <c r="W231" s="195"/>
      <c r="X231" s="89">
        <v>0</v>
      </c>
      <c r="Y231" s="89">
        <f t="shared" si="55"/>
        <v>0</v>
      </c>
      <c r="Z231" s="1"/>
    </row>
    <row r="232" spans="2:27">
      <c r="B232" s="204">
        <v>4217</v>
      </c>
      <c r="C232" t="s">
        <v>259</v>
      </c>
      <c r="D232" s="1">
        <v>38840</v>
      </c>
      <c r="E232" s="86">
        <f t="shared" si="48"/>
        <v>21518.005540166203</v>
      </c>
      <c r="F232" s="87">
        <f t="shared" si="42"/>
        <v>0.86562910632581258</v>
      </c>
      <c r="G232" s="189">
        <f t="shared" si="49"/>
        <v>2138.1380390254781</v>
      </c>
      <c r="H232" s="189">
        <f t="shared" si="43"/>
        <v>3859.3391604409881</v>
      </c>
      <c r="I232" s="189">
        <f t="shared" si="44"/>
        <v>299.23462217703559</v>
      </c>
      <c r="J232" s="88">
        <f t="shared" si="45"/>
        <v>540.1184930295492</v>
      </c>
      <c r="K232" s="189">
        <f t="shared" si="50"/>
        <v>62.828940025460071</v>
      </c>
      <c r="L232" s="88">
        <f t="shared" si="46"/>
        <v>113.40623674595543</v>
      </c>
      <c r="M232" s="89">
        <f t="shared" si="51"/>
        <v>3972.7453971869436</v>
      </c>
      <c r="N232" s="89">
        <f t="shared" si="52"/>
        <v>42812.74539718694</v>
      </c>
      <c r="O232" s="89">
        <f t="shared" si="53"/>
        <v>23718.972519217143</v>
      </c>
      <c r="P232" s="90">
        <f t="shared" si="47"/>
        <v>0.95416989025544352</v>
      </c>
      <c r="Q232" s="1">
        <v>565.65354309584109</v>
      </c>
      <c r="R232" s="90">
        <f t="shared" si="54"/>
        <v>0.25667324554308085</v>
      </c>
      <c r="S232" s="90">
        <f t="shared" si="54"/>
        <v>0.23787536319977695</v>
      </c>
      <c r="T232" s="92">
        <v>1805</v>
      </c>
      <c r="U232" s="1">
        <v>30907</v>
      </c>
      <c r="V232" s="1">
        <v>17383.014623172105</v>
      </c>
      <c r="W232" s="195"/>
      <c r="X232" s="89">
        <v>0</v>
      </c>
      <c r="Y232" s="89">
        <f t="shared" si="55"/>
        <v>0</v>
      </c>
      <c r="Z232" s="1"/>
    </row>
    <row r="233" spans="2:27">
      <c r="B233" s="204">
        <v>4218</v>
      </c>
      <c r="C233" t="s">
        <v>260</v>
      </c>
      <c r="D233" s="1">
        <v>29639</v>
      </c>
      <c r="E233" s="86">
        <f t="shared" si="48"/>
        <v>21384.559884559883</v>
      </c>
      <c r="F233" s="87">
        <f t="shared" si="42"/>
        <v>0.86026083725505986</v>
      </c>
      <c r="G233" s="189">
        <f t="shared" si="49"/>
        <v>2223.5432586135225</v>
      </c>
      <c r="H233" s="189">
        <f t="shared" si="43"/>
        <v>3081.8309564383421</v>
      </c>
      <c r="I233" s="189">
        <f t="shared" si="44"/>
        <v>345.94060163924746</v>
      </c>
      <c r="J233" s="88">
        <f t="shared" si="45"/>
        <v>479.47367387199699</v>
      </c>
      <c r="K233" s="189">
        <f t="shared" si="50"/>
        <v>109.53491948767194</v>
      </c>
      <c r="L233" s="88">
        <f t="shared" si="46"/>
        <v>151.81539840991331</v>
      </c>
      <c r="M233" s="89">
        <f t="shared" si="51"/>
        <v>3233.6463548482552</v>
      </c>
      <c r="N233" s="89">
        <f t="shared" si="52"/>
        <v>32872.646354848257</v>
      </c>
      <c r="O233" s="89">
        <f t="shared" si="53"/>
        <v>23717.638062661081</v>
      </c>
      <c r="P233" s="90">
        <f t="shared" si="47"/>
        <v>0.95411620756473614</v>
      </c>
      <c r="Q233" s="1">
        <v>-83.537922032786355</v>
      </c>
      <c r="R233" s="90">
        <f t="shared" si="54"/>
        <v>0.25909090909090909</v>
      </c>
      <c r="S233" s="90">
        <f t="shared" si="54"/>
        <v>0.27090056408238222</v>
      </c>
      <c r="T233" s="92">
        <v>1386</v>
      </c>
      <c r="U233" s="1">
        <v>23540</v>
      </c>
      <c r="V233" s="1">
        <v>16826.304503216583</v>
      </c>
      <c r="W233" s="195"/>
      <c r="X233" s="89">
        <v>0</v>
      </c>
      <c r="Y233" s="89">
        <f t="shared" si="55"/>
        <v>0</v>
      </c>
      <c r="Z233" s="1"/>
    </row>
    <row r="234" spans="2:27">
      <c r="B234" s="204">
        <v>4219</v>
      </c>
      <c r="C234" t="s">
        <v>261</v>
      </c>
      <c r="D234" s="1">
        <v>72124</v>
      </c>
      <c r="E234" s="86">
        <f t="shared" si="48"/>
        <v>18772.514315460696</v>
      </c>
      <c r="F234" s="87">
        <f t="shared" si="42"/>
        <v>0.75518313070641818</v>
      </c>
      <c r="G234" s="189">
        <f t="shared" si="49"/>
        <v>3895.2524228370025</v>
      </c>
      <c r="H234" s="189">
        <f t="shared" si="43"/>
        <v>14965.559808539763</v>
      </c>
      <c r="I234" s="189">
        <f t="shared" si="44"/>
        <v>1260.156550823963</v>
      </c>
      <c r="J234" s="88">
        <f t="shared" si="45"/>
        <v>4841.521468265666</v>
      </c>
      <c r="K234" s="189">
        <f t="shared" si="50"/>
        <v>1023.7508686723875</v>
      </c>
      <c r="L234" s="88">
        <f t="shared" si="46"/>
        <v>3933.2508374393128</v>
      </c>
      <c r="M234" s="89">
        <f t="shared" si="51"/>
        <v>18898.810645979076</v>
      </c>
      <c r="N234" s="89">
        <f t="shared" si="52"/>
        <v>91022.810645979072</v>
      </c>
      <c r="O234" s="89">
        <f t="shared" si="53"/>
        <v>23691.517606970086</v>
      </c>
      <c r="P234" s="90">
        <f t="shared" si="47"/>
        <v>0.95306543049924963</v>
      </c>
      <c r="Q234" s="1">
        <v>2274.8581122294709</v>
      </c>
      <c r="R234" s="90">
        <f t="shared" si="54"/>
        <v>0.19501607184279418</v>
      </c>
      <c r="S234" s="90">
        <f t="shared" si="54"/>
        <v>0.19066151041494409</v>
      </c>
      <c r="T234" s="92">
        <v>3842</v>
      </c>
      <c r="U234" s="1">
        <v>60354</v>
      </c>
      <c r="V234" s="1">
        <v>15766.457680250785</v>
      </c>
      <c r="W234" s="195"/>
      <c r="X234" s="89">
        <v>0</v>
      </c>
      <c r="Y234" s="89">
        <f t="shared" si="55"/>
        <v>0</v>
      </c>
      <c r="Z234" s="1"/>
    </row>
    <row r="235" spans="2:27">
      <c r="B235" s="204">
        <v>4220</v>
      </c>
      <c r="C235" t="s">
        <v>262</v>
      </c>
      <c r="D235" s="1">
        <v>26082</v>
      </c>
      <c r="E235" s="86">
        <f t="shared" si="48"/>
        <v>22349.614395886889</v>
      </c>
      <c r="F235" s="87">
        <f t="shared" si="42"/>
        <v>0.89908317479170297</v>
      </c>
      <c r="G235" s="189">
        <f t="shared" si="49"/>
        <v>1605.9083713642392</v>
      </c>
      <c r="H235" s="189">
        <f t="shared" si="43"/>
        <v>1874.0950693820671</v>
      </c>
      <c r="I235" s="189">
        <f t="shared" si="44"/>
        <v>8.1715226747955967</v>
      </c>
      <c r="J235" s="88">
        <f t="shared" si="45"/>
        <v>9.5361669614864617</v>
      </c>
      <c r="K235" s="189">
        <f t="shared" si="50"/>
        <v>-228.23415947677992</v>
      </c>
      <c r="L235" s="88">
        <f t="shared" si="46"/>
        <v>-266.34926410940221</v>
      </c>
      <c r="M235" s="89">
        <f t="shared" si="51"/>
        <v>1607.7458052726649</v>
      </c>
      <c r="N235" s="89">
        <f t="shared" si="52"/>
        <v>27689.745805272665</v>
      </c>
      <c r="O235" s="89">
        <f t="shared" si="53"/>
        <v>23727.28860777435</v>
      </c>
      <c r="P235" s="90">
        <f t="shared" si="47"/>
        <v>0.95450443094010251</v>
      </c>
      <c r="Q235" s="1">
        <v>469.56761153556522</v>
      </c>
      <c r="R235" s="90">
        <f t="shared" si="54"/>
        <v>0.14929056138186306</v>
      </c>
      <c r="S235" s="90">
        <f t="shared" si="54"/>
        <v>0.14436643729710777</v>
      </c>
      <c r="T235" s="92">
        <v>1167</v>
      </c>
      <c r="U235" s="1">
        <v>22694</v>
      </c>
      <c r="V235" s="1">
        <v>19530.120481927712</v>
      </c>
      <c r="W235" s="195"/>
      <c r="X235" s="89">
        <v>0</v>
      </c>
      <c r="Y235" s="89">
        <f t="shared" si="55"/>
        <v>0</v>
      </c>
      <c r="Z235" s="1"/>
    </row>
    <row r="236" spans="2:27">
      <c r="B236" s="204">
        <v>4221</v>
      </c>
      <c r="C236" t="s">
        <v>263</v>
      </c>
      <c r="D236" s="1">
        <v>42117</v>
      </c>
      <c r="E236" s="86">
        <f t="shared" si="48"/>
        <v>34836.228287841186</v>
      </c>
      <c r="F236" s="87">
        <f t="shared" si="42"/>
        <v>1.4013962913187836</v>
      </c>
      <c r="G236" s="189">
        <f t="shared" si="49"/>
        <v>-6385.5245194865111</v>
      </c>
      <c r="H236" s="189">
        <f t="shared" si="43"/>
        <v>-7720.0991440591915</v>
      </c>
      <c r="I236" s="189">
        <f t="shared" si="44"/>
        <v>0</v>
      </c>
      <c r="J236" s="88">
        <f t="shared" si="45"/>
        <v>0</v>
      </c>
      <c r="K236" s="189">
        <f t="shared" si="50"/>
        <v>-236.40568215157552</v>
      </c>
      <c r="L236" s="88">
        <f t="shared" si="46"/>
        <v>-285.8144697212548</v>
      </c>
      <c r="M236" s="89">
        <f t="shared" si="51"/>
        <v>-8005.9136137804462</v>
      </c>
      <c r="N236" s="89">
        <f t="shared" si="52"/>
        <v>34111.086386219555</v>
      </c>
      <c r="O236" s="89">
        <f t="shared" si="53"/>
        <v>28214.298086203104</v>
      </c>
      <c r="P236" s="90">
        <f t="shared" si="47"/>
        <v>1.1350084278201835</v>
      </c>
      <c r="Q236" s="1">
        <v>103.96470993150524</v>
      </c>
      <c r="R236" s="90">
        <f t="shared" si="54"/>
        <v>9.2755954543095848E-2</v>
      </c>
      <c r="S236" s="90">
        <f t="shared" si="54"/>
        <v>8.9140550226989468E-2</v>
      </c>
      <c r="T236" s="92">
        <v>1209</v>
      </c>
      <c r="U236" s="1">
        <v>38542</v>
      </c>
      <c r="V236" s="1">
        <v>31985.062240663901</v>
      </c>
      <c r="W236" s="195"/>
      <c r="X236" s="89">
        <v>0</v>
      </c>
      <c r="Y236" s="89">
        <f t="shared" si="55"/>
        <v>0</v>
      </c>
      <c r="Z236" s="1"/>
    </row>
    <row r="237" spans="2:27">
      <c r="B237" s="204">
        <v>4222</v>
      </c>
      <c r="C237" t="s">
        <v>264</v>
      </c>
      <c r="D237" s="1">
        <v>66470</v>
      </c>
      <c r="E237" s="86">
        <f t="shared" si="48"/>
        <v>62885.52507095554</v>
      </c>
      <c r="F237" s="87">
        <f t="shared" si="42"/>
        <v>2.5297670254052864</v>
      </c>
      <c r="G237" s="189">
        <f t="shared" si="49"/>
        <v>-24337.074460679698</v>
      </c>
      <c r="H237" s="189">
        <f t="shared" si="43"/>
        <v>-25724.287704938441</v>
      </c>
      <c r="I237" s="189">
        <f t="shared" si="44"/>
        <v>0</v>
      </c>
      <c r="J237" s="88">
        <f t="shared" si="45"/>
        <v>0</v>
      </c>
      <c r="K237" s="189">
        <f t="shared" si="50"/>
        <v>-236.40568215157552</v>
      </c>
      <c r="L237" s="88">
        <f t="shared" si="46"/>
        <v>-249.88080603421531</v>
      </c>
      <c r="M237" s="89">
        <f t="shared" si="51"/>
        <v>-25974.168510972657</v>
      </c>
      <c r="N237" s="89">
        <f t="shared" si="52"/>
        <v>40495.831489027347</v>
      </c>
      <c r="O237" s="89">
        <f t="shared" si="53"/>
        <v>38312.044928124269</v>
      </c>
      <c r="P237" s="90">
        <f t="shared" si="47"/>
        <v>1.5412218920913239</v>
      </c>
      <c r="Q237" s="1">
        <v>2.933844828443398</v>
      </c>
      <c r="R237" s="90">
        <f t="shared" si="54"/>
        <v>5.1990187544512144E-2</v>
      </c>
      <c r="S237" s="90">
        <f t="shared" si="54"/>
        <v>3.4075501285476102E-2</v>
      </c>
      <c r="T237" s="92">
        <v>1057</v>
      </c>
      <c r="U237" s="1">
        <v>63185</v>
      </c>
      <c r="V237" s="1">
        <v>60813.282001924927</v>
      </c>
      <c r="W237" s="195"/>
      <c r="X237" s="89">
        <v>0</v>
      </c>
      <c r="Y237" s="89">
        <f t="shared" si="55"/>
        <v>0</v>
      </c>
      <c r="Z237" s="1"/>
    </row>
    <row r="238" spans="2:27">
      <c r="B238" s="204">
        <v>4223</v>
      </c>
      <c r="C238" t="s">
        <v>265</v>
      </c>
      <c r="D238" s="1">
        <v>291607</v>
      </c>
      <c r="E238" s="86">
        <f t="shared" si="48"/>
        <v>18488.904387522191</v>
      </c>
      <c r="F238" s="87">
        <f t="shared" si="42"/>
        <v>0.74377403389174013</v>
      </c>
      <c r="G238" s="189">
        <f t="shared" si="49"/>
        <v>4076.7627767176459</v>
      </c>
      <c r="H238" s="189">
        <f t="shared" si="43"/>
        <v>64298.702514390716</v>
      </c>
      <c r="I238" s="189">
        <f t="shared" si="44"/>
        <v>1359.4200256024399</v>
      </c>
      <c r="J238" s="88">
        <f t="shared" si="45"/>
        <v>21440.772643801683</v>
      </c>
      <c r="K238" s="189">
        <f t="shared" si="50"/>
        <v>1123.0143434508643</v>
      </c>
      <c r="L238" s="88">
        <f t="shared" si="46"/>
        <v>17712.182224907032</v>
      </c>
      <c r="M238" s="89">
        <f t="shared" si="51"/>
        <v>82010.884739297748</v>
      </c>
      <c r="N238" s="89">
        <f t="shared" si="52"/>
        <v>373617.88473929773</v>
      </c>
      <c r="O238" s="89">
        <f t="shared" si="53"/>
        <v>23688.681507690701</v>
      </c>
      <c r="P238" s="90">
        <f t="shared" si="47"/>
        <v>0.95295133953110278</v>
      </c>
      <c r="Q238" s="1">
        <v>14948.613718397493</v>
      </c>
      <c r="R238" s="90">
        <f t="shared" si="54"/>
        <v>0.2357223674787377</v>
      </c>
      <c r="S238" s="90">
        <f t="shared" si="54"/>
        <v>0.22396999903327661</v>
      </c>
      <c r="T238" s="92">
        <v>15772</v>
      </c>
      <c r="U238" s="1">
        <v>235981</v>
      </c>
      <c r="V238" s="1">
        <v>15105.684291383946</v>
      </c>
      <c r="W238" s="195"/>
      <c r="X238" s="89">
        <v>0</v>
      </c>
      <c r="Y238" s="89">
        <f t="shared" si="55"/>
        <v>0</v>
      </c>
      <c r="Z238" s="1"/>
    </row>
    <row r="239" spans="2:27">
      <c r="B239" s="204">
        <v>4224</v>
      </c>
      <c r="C239" t="s">
        <v>266</v>
      </c>
      <c r="D239" s="1">
        <v>36915</v>
      </c>
      <c r="E239" s="86">
        <f t="shared" si="48"/>
        <v>40835.176991150438</v>
      </c>
      <c r="F239" s="87">
        <f t="shared" si="42"/>
        <v>1.642722774632807</v>
      </c>
      <c r="G239" s="189">
        <f t="shared" si="49"/>
        <v>-10224.851689604433</v>
      </c>
      <c r="H239" s="189">
        <f t="shared" si="43"/>
        <v>-9243.2659274024063</v>
      </c>
      <c r="I239" s="189">
        <f t="shared" si="44"/>
        <v>0</v>
      </c>
      <c r="J239" s="88">
        <f t="shared" si="45"/>
        <v>0</v>
      </c>
      <c r="K239" s="189">
        <f t="shared" si="50"/>
        <v>-236.40568215157552</v>
      </c>
      <c r="L239" s="88">
        <f t="shared" si="46"/>
        <v>-213.71073666502429</v>
      </c>
      <c r="M239" s="89">
        <f t="shared" si="51"/>
        <v>-9456.9766640674297</v>
      </c>
      <c r="N239" s="89">
        <f t="shared" si="52"/>
        <v>27458.023335932572</v>
      </c>
      <c r="O239" s="89">
        <f t="shared" si="53"/>
        <v>30373.919619394437</v>
      </c>
      <c r="P239" s="90">
        <f t="shared" si="47"/>
        <v>1.2218859618132318</v>
      </c>
      <c r="Q239" s="1">
        <v>-303.48590754500765</v>
      </c>
      <c r="R239" s="90">
        <f t="shared" si="54"/>
        <v>0.13770148241748081</v>
      </c>
      <c r="S239" s="90">
        <f t="shared" si="54"/>
        <v>0.15154519514601186</v>
      </c>
      <c r="T239" s="92">
        <v>904</v>
      </c>
      <c r="U239" s="1">
        <v>32447</v>
      </c>
      <c r="V239" s="1">
        <v>35461.202185792354</v>
      </c>
      <c r="W239" s="195"/>
      <c r="X239" s="89">
        <v>0</v>
      </c>
      <c r="Y239" s="89">
        <f t="shared" si="55"/>
        <v>0</v>
      </c>
      <c r="Z239" s="1"/>
      <c r="AA239" s="1"/>
    </row>
    <row r="240" spans="2:27">
      <c r="B240" s="204">
        <v>4225</v>
      </c>
      <c r="C240" t="s">
        <v>267</v>
      </c>
      <c r="D240" s="1">
        <v>202477</v>
      </c>
      <c r="E240" s="86">
        <f t="shared" si="48"/>
        <v>18538.454495513641</v>
      </c>
      <c r="F240" s="87">
        <f t="shared" si="42"/>
        <v>0.74576734203635053</v>
      </c>
      <c r="G240" s="189">
        <f t="shared" si="49"/>
        <v>4045.0507076031181</v>
      </c>
      <c r="H240" s="189">
        <f t="shared" si="43"/>
        <v>44180.043828441252</v>
      </c>
      <c r="I240" s="189">
        <f t="shared" si="44"/>
        <v>1342.0774878054324</v>
      </c>
      <c r="J240" s="88">
        <f t="shared" si="45"/>
        <v>14658.170321810932</v>
      </c>
      <c r="K240" s="189">
        <f t="shared" si="50"/>
        <v>1105.6718056538568</v>
      </c>
      <c r="L240" s="88">
        <f t="shared" si="46"/>
        <v>12076.147461351424</v>
      </c>
      <c r="M240" s="89">
        <f t="shared" si="51"/>
        <v>56256.191289792674</v>
      </c>
      <c r="N240" s="89">
        <f t="shared" si="52"/>
        <v>258733.19128979268</v>
      </c>
      <c r="O240" s="89">
        <f t="shared" si="53"/>
        <v>23689.177008770617</v>
      </c>
      <c r="P240" s="90">
        <f t="shared" si="47"/>
        <v>0.95297127261254899</v>
      </c>
      <c r="Q240" s="1">
        <v>5283.410458555496</v>
      </c>
      <c r="R240" s="90">
        <f t="shared" si="54"/>
        <v>0.21113171431989472</v>
      </c>
      <c r="S240" s="90">
        <f t="shared" si="54"/>
        <v>0.205254587341415</v>
      </c>
      <c r="T240" s="92">
        <v>10922</v>
      </c>
      <c r="U240" s="1">
        <v>167180</v>
      </c>
      <c r="V240" s="1">
        <v>15381.359830711197</v>
      </c>
      <c r="W240" s="195"/>
      <c r="X240" s="89">
        <v>0</v>
      </c>
      <c r="Y240" s="89">
        <f t="shared" si="55"/>
        <v>0</v>
      </c>
      <c r="Z240" s="1"/>
    </row>
    <row r="241" spans="2:27">
      <c r="B241" s="204">
        <v>4226</v>
      </c>
      <c r="C241" t="s">
        <v>268</v>
      </c>
      <c r="D241" s="1">
        <v>37278</v>
      </c>
      <c r="E241" s="86">
        <f t="shared" si="48"/>
        <v>20779.264214046823</v>
      </c>
      <c r="F241" s="87">
        <f t="shared" si="42"/>
        <v>0.83591092483631546</v>
      </c>
      <c r="G241" s="189">
        <f t="shared" si="49"/>
        <v>2610.9324877418812</v>
      </c>
      <c r="H241" s="189">
        <f t="shared" si="43"/>
        <v>4684.0128830089343</v>
      </c>
      <c r="I241" s="189">
        <f t="shared" si="44"/>
        <v>557.79408631881847</v>
      </c>
      <c r="J241" s="88">
        <f t="shared" si="45"/>
        <v>1000.6825908559604</v>
      </c>
      <c r="K241" s="189">
        <f t="shared" si="50"/>
        <v>321.38840416724292</v>
      </c>
      <c r="L241" s="88">
        <f t="shared" si="46"/>
        <v>576.57079707603373</v>
      </c>
      <c r="M241" s="89">
        <f t="shared" si="51"/>
        <v>5260.5836800849684</v>
      </c>
      <c r="N241" s="89">
        <f t="shared" si="52"/>
        <v>42538.583680084965</v>
      </c>
      <c r="O241" s="89">
        <f t="shared" si="53"/>
        <v>23711.585105955943</v>
      </c>
      <c r="P241" s="90">
        <f t="shared" si="47"/>
        <v>0.95387270844054839</v>
      </c>
      <c r="Q241" s="1">
        <v>-177.00060038009997</v>
      </c>
      <c r="R241" s="90">
        <f t="shared" si="54"/>
        <v>0.17422118625381927</v>
      </c>
      <c r="S241" s="90">
        <f t="shared" si="54"/>
        <v>0.16898497137643326</v>
      </c>
      <c r="T241" s="92">
        <v>1794</v>
      </c>
      <c r="U241" s="1">
        <v>31747</v>
      </c>
      <c r="V241" s="1">
        <v>17775.475923852184</v>
      </c>
      <c r="W241" s="195"/>
      <c r="X241" s="89">
        <v>0</v>
      </c>
      <c r="Y241" s="89">
        <f t="shared" si="55"/>
        <v>0</v>
      </c>
      <c r="Z241" s="1"/>
    </row>
    <row r="242" spans="2:27">
      <c r="B242" s="204">
        <v>4227</v>
      </c>
      <c r="C242" t="s">
        <v>269</v>
      </c>
      <c r="D242" s="1">
        <v>149945</v>
      </c>
      <c r="E242" s="86">
        <f t="shared" si="48"/>
        <v>24021.948093559757</v>
      </c>
      <c r="F242" s="87">
        <f t="shared" si="42"/>
        <v>0.96635803079510585</v>
      </c>
      <c r="G242" s="189">
        <f t="shared" si="49"/>
        <v>535.61480485360369</v>
      </c>
      <c r="H242" s="189">
        <f t="shared" si="43"/>
        <v>3343.307611896194</v>
      </c>
      <c r="I242" s="189">
        <f t="shared" si="44"/>
        <v>0</v>
      </c>
      <c r="J242" s="88">
        <f t="shared" si="45"/>
        <v>0</v>
      </c>
      <c r="K242" s="189">
        <f t="shared" si="50"/>
        <v>-236.40568215157552</v>
      </c>
      <c r="L242" s="88">
        <f t="shared" si="46"/>
        <v>-1475.6442679901345</v>
      </c>
      <c r="M242" s="89">
        <f t="shared" si="51"/>
        <v>1867.6633439060595</v>
      </c>
      <c r="N242" s="89">
        <f t="shared" si="52"/>
        <v>151812.66334390605</v>
      </c>
      <c r="O242" s="89">
        <f t="shared" si="53"/>
        <v>24321.157216261785</v>
      </c>
      <c r="P242" s="90">
        <f t="shared" si="47"/>
        <v>0.97839465403165959</v>
      </c>
      <c r="Q242" s="1">
        <v>2332.4743419292099</v>
      </c>
      <c r="R242" s="90">
        <f t="shared" si="54"/>
        <v>0.20477426301030863</v>
      </c>
      <c r="S242" s="90">
        <f t="shared" si="54"/>
        <v>0.18952639906000182</v>
      </c>
      <c r="T242" s="92">
        <v>6242</v>
      </c>
      <c r="U242" s="1">
        <v>124459</v>
      </c>
      <c r="V242" s="1">
        <v>20194.548109686843</v>
      </c>
      <c r="W242" s="195"/>
      <c r="X242" s="89">
        <v>0</v>
      </c>
      <c r="Y242" s="89">
        <f t="shared" si="55"/>
        <v>0</v>
      </c>
      <c r="Z242" s="1"/>
    </row>
    <row r="243" spans="2:27" ht="30.6" customHeight="1">
      <c r="B243" s="204">
        <v>4228</v>
      </c>
      <c r="C243" t="s">
        <v>270</v>
      </c>
      <c r="D243" s="1">
        <v>87767</v>
      </c>
      <c r="E243" s="86">
        <f t="shared" si="48"/>
        <v>45927.263212977501</v>
      </c>
      <c r="F243" s="87">
        <f t="shared" si="42"/>
        <v>1.8475678769033819</v>
      </c>
      <c r="G243" s="189">
        <f t="shared" si="49"/>
        <v>-13483.786871573753</v>
      </c>
      <c r="H243" s="189">
        <f t="shared" si="43"/>
        <v>-25767.516711577442</v>
      </c>
      <c r="I243" s="189">
        <f t="shared" si="44"/>
        <v>0</v>
      </c>
      <c r="J243" s="88">
        <f t="shared" si="45"/>
        <v>0</v>
      </c>
      <c r="K243" s="189">
        <f t="shared" si="50"/>
        <v>-236.40568215157552</v>
      </c>
      <c r="L243" s="88">
        <f t="shared" si="46"/>
        <v>-451.7712585916608</v>
      </c>
      <c r="M243" s="89">
        <f t="shared" si="51"/>
        <v>-26219.287970169102</v>
      </c>
      <c r="N243" s="89">
        <f t="shared" si="52"/>
        <v>61547.712029830902</v>
      </c>
      <c r="O243" s="89">
        <f t="shared" si="53"/>
        <v>32207.070659252175</v>
      </c>
      <c r="P243" s="90">
        <f t="shared" si="47"/>
        <v>1.2956301986306387</v>
      </c>
      <c r="Q243" s="1">
        <v>-936.07642623731226</v>
      </c>
      <c r="R243" s="90">
        <f t="shared" si="54"/>
        <v>0.134512221920606</v>
      </c>
      <c r="S243" s="90">
        <f t="shared" si="54"/>
        <v>0.12916915023181194</v>
      </c>
      <c r="T243" s="92">
        <v>1911</v>
      </c>
      <c r="U243" s="1">
        <v>77361</v>
      </c>
      <c r="V243" s="1">
        <v>40673.501577287068</v>
      </c>
      <c r="W243" s="195"/>
      <c r="X243" s="89">
        <v>0</v>
      </c>
      <c r="Y243" s="89">
        <f t="shared" si="55"/>
        <v>0</v>
      </c>
      <c r="Z243" s="1"/>
    </row>
    <row r="244" spans="2:27">
      <c r="B244" s="204">
        <v>4601</v>
      </c>
      <c r="C244" t="s">
        <v>271</v>
      </c>
      <c r="D244" s="1">
        <v>7718311</v>
      </c>
      <c r="E244" s="86">
        <f t="shared" si="48"/>
        <v>26176.188699721901</v>
      </c>
      <c r="F244" s="87">
        <f t="shared" si="42"/>
        <v>1.053019100160576</v>
      </c>
      <c r="G244" s="189">
        <f t="shared" si="49"/>
        <v>-843.09918309016848</v>
      </c>
      <c r="H244" s="189">
        <f t="shared" si="43"/>
        <v>-248596.22512596709</v>
      </c>
      <c r="I244" s="189">
        <f t="shared" si="44"/>
        <v>0</v>
      </c>
      <c r="J244" s="88">
        <f t="shared" si="45"/>
        <v>0</v>
      </c>
      <c r="K244" s="189">
        <f t="shared" si="50"/>
        <v>-236.40568215157552</v>
      </c>
      <c r="L244" s="88">
        <f t="shared" si="46"/>
        <v>-69706.579439213558</v>
      </c>
      <c r="M244" s="89">
        <f t="shared" si="51"/>
        <v>-318302.80456518068</v>
      </c>
      <c r="N244" s="89">
        <f t="shared" si="52"/>
        <v>7400008.195434819</v>
      </c>
      <c r="O244" s="89">
        <f t="shared" si="53"/>
        <v>25096.683834480158</v>
      </c>
      <c r="P244" s="90">
        <f t="shared" si="47"/>
        <v>1.0095926390032288</v>
      </c>
      <c r="Q244" s="1">
        <v>-40608.379445490602</v>
      </c>
      <c r="R244" s="93">
        <f t="shared" si="54"/>
        <v>0.17754273302483708</v>
      </c>
      <c r="S244" s="93">
        <f t="shared" si="54"/>
        <v>0.17294613909649267</v>
      </c>
      <c r="T244" s="92">
        <v>294860</v>
      </c>
      <c r="U244" s="1">
        <v>6554591</v>
      </c>
      <c r="V244" s="1">
        <v>22316.61610641826</v>
      </c>
      <c r="W244" s="195"/>
      <c r="X244" s="89">
        <v>0</v>
      </c>
      <c r="Y244" s="89">
        <f t="shared" si="55"/>
        <v>0</v>
      </c>
      <c r="Z244" s="1"/>
      <c r="AA244" s="1"/>
    </row>
    <row r="245" spans="2:27">
      <c r="B245" s="204">
        <v>4602</v>
      </c>
      <c r="C245" t="s">
        <v>272</v>
      </c>
      <c r="D245" s="1">
        <v>418992</v>
      </c>
      <c r="E245" s="86">
        <f t="shared" si="48"/>
        <v>24141.046324037794</v>
      </c>
      <c r="F245" s="87">
        <f t="shared" si="42"/>
        <v>0.9711491297945577</v>
      </c>
      <c r="G245" s="189">
        <f t="shared" si="49"/>
        <v>459.39193734765985</v>
      </c>
      <c r="H245" s="189">
        <f t="shared" si="43"/>
        <v>7973.2064646059844</v>
      </c>
      <c r="I245" s="189">
        <f t="shared" si="44"/>
        <v>0</v>
      </c>
      <c r="J245" s="88">
        <f t="shared" si="45"/>
        <v>0</v>
      </c>
      <c r="K245" s="189">
        <f t="shared" si="50"/>
        <v>-236.40568215157552</v>
      </c>
      <c r="L245" s="88">
        <f t="shared" si="46"/>
        <v>-4103.0570194227448</v>
      </c>
      <c r="M245" s="89">
        <f t="shared" si="51"/>
        <v>3870.1494451832395</v>
      </c>
      <c r="N245" s="89">
        <f t="shared" si="52"/>
        <v>422862.14944518323</v>
      </c>
      <c r="O245" s="89">
        <f t="shared" si="53"/>
        <v>24364.032579233877</v>
      </c>
      <c r="P245" s="90">
        <f t="shared" si="47"/>
        <v>0.98011944967146214</v>
      </c>
      <c r="Q245" s="1">
        <v>-183.75253468060509</v>
      </c>
      <c r="R245" s="93">
        <f t="shared" si="54"/>
        <v>0.20808945222621403</v>
      </c>
      <c r="S245" s="93">
        <f t="shared" si="54"/>
        <v>0.21247465823510128</v>
      </c>
      <c r="T245" s="92">
        <v>17356</v>
      </c>
      <c r="U245" s="1">
        <v>346822</v>
      </c>
      <c r="V245" s="1">
        <v>19910.557437281132</v>
      </c>
      <c r="W245" s="195"/>
      <c r="X245" s="89">
        <v>0</v>
      </c>
      <c r="Y245" s="89">
        <f t="shared" si="55"/>
        <v>0</v>
      </c>
      <c r="Z245" s="1"/>
    </row>
    <row r="246" spans="2:27">
      <c r="B246" s="204">
        <v>4611</v>
      </c>
      <c r="C246" t="s">
        <v>273</v>
      </c>
      <c r="D246" s="1">
        <v>93782</v>
      </c>
      <c r="E246" s="86">
        <f t="shared" si="48"/>
        <v>22790.279465370597</v>
      </c>
      <c r="F246" s="87">
        <f t="shared" si="42"/>
        <v>0.91681030612709336</v>
      </c>
      <c r="G246" s="189">
        <f t="shared" si="49"/>
        <v>1323.8827268946659</v>
      </c>
      <c r="H246" s="189">
        <f t="shared" si="43"/>
        <v>5447.7774211715496</v>
      </c>
      <c r="I246" s="189">
        <f t="shared" si="44"/>
        <v>0</v>
      </c>
      <c r="J246" s="88">
        <f t="shared" si="45"/>
        <v>0</v>
      </c>
      <c r="K246" s="189">
        <f t="shared" si="50"/>
        <v>-236.40568215157552</v>
      </c>
      <c r="L246" s="88">
        <f t="shared" si="46"/>
        <v>-972.8093820537332</v>
      </c>
      <c r="M246" s="89">
        <f t="shared" si="51"/>
        <v>4474.9680391178163</v>
      </c>
      <c r="N246" s="89">
        <f t="shared" si="52"/>
        <v>98256.968039117812</v>
      </c>
      <c r="O246" s="89">
        <f t="shared" si="53"/>
        <v>23877.756510113686</v>
      </c>
      <c r="P246" s="90">
        <f t="shared" si="47"/>
        <v>0.96055747315117501</v>
      </c>
      <c r="Q246" s="1">
        <v>-438.80888224308001</v>
      </c>
      <c r="R246" s="93">
        <f t="shared" si="54"/>
        <v>0.17245086763014453</v>
      </c>
      <c r="S246" s="93">
        <f t="shared" si="54"/>
        <v>0.16618260053710382</v>
      </c>
      <c r="T246" s="92">
        <v>4115</v>
      </c>
      <c r="U246" s="1">
        <v>79988</v>
      </c>
      <c r="V246" s="1">
        <v>19542.633764964572</v>
      </c>
      <c r="W246" s="195"/>
      <c r="X246" s="89">
        <v>0</v>
      </c>
      <c r="Y246" s="89">
        <f t="shared" si="55"/>
        <v>0</v>
      </c>
      <c r="Z246" s="1"/>
    </row>
    <row r="247" spans="2:27">
      <c r="B247" s="204">
        <v>4612</v>
      </c>
      <c r="C247" t="s">
        <v>274</v>
      </c>
      <c r="D247" s="1">
        <v>129208</v>
      </c>
      <c r="E247" s="86">
        <f t="shared" si="48"/>
        <v>22408.602150537637</v>
      </c>
      <c r="F247" s="87">
        <f t="shared" si="42"/>
        <v>0.90145614180517364</v>
      </c>
      <c r="G247" s="189">
        <f t="shared" si="49"/>
        <v>1568.15620838776</v>
      </c>
      <c r="H247" s="189">
        <f t="shared" si="43"/>
        <v>9041.9886975638237</v>
      </c>
      <c r="I247" s="189">
        <f t="shared" si="44"/>
        <v>0</v>
      </c>
      <c r="J247" s="88">
        <f t="shared" si="45"/>
        <v>0</v>
      </c>
      <c r="K247" s="189">
        <f t="shared" si="50"/>
        <v>-236.40568215157552</v>
      </c>
      <c r="L247" s="88">
        <f t="shared" si="46"/>
        <v>-1363.1151632859844</v>
      </c>
      <c r="M247" s="89">
        <f t="shared" si="51"/>
        <v>7678.8735342778391</v>
      </c>
      <c r="N247" s="89">
        <f t="shared" si="52"/>
        <v>136886.87353427784</v>
      </c>
      <c r="O247" s="89">
        <f t="shared" si="53"/>
        <v>23740.352676773819</v>
      </c>
      <c r="P247" s="90">
        <f t="shared" si="47"/>
        <v>0.95502997399528389</v>
      </c>
      <c r="Q247" s="1">
        <v>916.80400121175444</v>
      </c>
      <c r="R247" s="93">
        <f t="shared" si="54"/>
        <v>0.21391595185975065</v>
      </c>
      <c r="S247" s="93">
        <f t="shared" si="54"/>
        <v>0.21096853192807585</v>
      </c>
      <c r="T247" s="92">
        <v>5766</v>
      </c>
      <c r="U247" s="1">
        <v>106439</v>
      </c>
      <c r="V247" s="1">
        <v>18504.694019471492</v>
      </c>
      <c r="W247" s="195"/>
      <c r="X247" s="89">
        <v>0</v>
      </c>
      <c r="Y247" s="89">
        <f t="shared" si="55"/>
        <v>0</v>
      </c>
      <c r="Z247" s="1"/>
    </row>
    <row r="248" spans="2:27">
      <c r="B248" s="204">
        <v>4613</v>
      </c>
      <c r="C248" t="s">
        <v>275</v>
      </c>
      <c r="D248" s="1">
        <v>301673</v>
      </c>
      <c r="E248" s="86">
        <f t="shared" si="48"/>
        <v>24074.136142366933</v>
      </c>
      <c r="F248" s="87">
        <f t="shared" si="42"/>
        <v>0.96845745836359109</v>
      </c>
      <c r="G248" s="189">
        <f t="shared" si="49"/>
        <v>502.21445361701075</v>
      </c>
      <c r="H248" s="189">
        <f t="shared" si="43"/>
        <v>6293.2493182747612</v>
      </c>
      <c r="I248" s="189">
        <f t="shared" si="44"/>
        <v>0</v>
      </c>
      <c r="J248" s="88">
        <f t="shared" si="45"/>
        <v>0</v>
      </c>
      <c r="K248" s="189">
        <f t="shared" si="50"/>
        <v>-236.40568215157552</v>
      </c>
      <c r="L248" s="88">
        <f t="shared" si="46"/>
        <v>-2962.3996030413928</v>
      </c>
      <c r="M248" s="89">
        <f t="shared" si="51"/>
        <v>3330.8497152333684</v>
      </c>
      <c r="N248" s="89">
        <f t="shared" si="52"/>
        <v>305003.84971523337</v>
      </c>
      <c r="O248" s="89">
        <f t="shared" si="53"/>
        <v>24339.944913832365</v>
      </c>
      <c r="P248" s="90">
        <f t="shared" si="47"/>
        <v>0.97915044795631412</v>
      </c>
      <c r="Q248" s="1">
        <v>208.14638556789714</v>
      </c>
      <c r="R248" s="93">
        <f t="shared" si="54"/>
        <v>0.21042009388917868</v>
      </c>
      <c r="S248" s="93">
        <f t="shared" si="54"/>
        <v>0.19438548088258675</v>
      </c>
      <c r="T248" s="92">
        <v>12531</v>
      </c>
      <c r="U248" s="1">
        <v>249230</v>
      </c>
      <c r="V248" s="1">
        <v>20156.085725839064</v>
      </c>
      <c r="W248" s="195"/>
      <c r="X248" s="89">
        <v>0</v>
      </c>
      <c r="Y248" s="89">
        <f t="shared" si="55"/>
        <v>0</v>
      </c>
      <c r="Z248" s="1"/>
    </row>
    <row r="249" spans="2:27">
      <c r="B249" s="204">
        <v>4614</v>
      </c>
      <c r="C249" t="s">
        <v>276</v>
      </c>
      <c r="D249" s="1">
        <v>558452</v>
      </c>
      <c r="E249" s="86">
        <f t="shared" si="48"/>
        <v>28971.363353392822</v>
      </c>
      <c r="F249" s="87">
        <f t="shared" si="42"/>
        <v>1.1654637471779423</v>
      </c>
      <c r="G249" s="189">
        <f t="shared" si="49"/>
        <v>-2632.0109614395583</v>
      </c>
      <c r="H249" s="189">
        <f t="shared" si="43"/>
        <v>-50734.643292708926</v>
      </c>
      <c r="I249" s="189">
        <f t="shared" si="44"/>
        <v>0</v>
      </c>
      <c r="J249" s="88">
        <f t="shared" si="45"/>
        <v>0</v>
      </c>
      <c r="K249" s="189">
        <f t="shared" si="50"/>
        <v>-236.40568215157552</v>
      </c>
      <c r="L249" s="88">
        <f t="shared" si="46"/>
        <v>-4556.9559291537689</v>
      </c>
      <c r="M249" s="89">
        <f t="shared" si="51"/>
        <v>-55291.599221862693</v>
      </c>
      <c r="N249" s="89">
        <f t="shared" si="52"/>
        <v>503160.40077813732</v>
      </c>
      <c r="O249" s="89">
        <f t="shared" si="53"/>
        <v>26102.94670980169</v>
      </c>
      <c r="P249" s="90">
        <f t="shared" si="47"/>
        <v>1.0500727119294806</v>
      </c>
      <c r="Q249" s="1">
        <v>-5988.768975484265</v>
      </c>
      <c r="R249" s="93">
        <f t="shared" si="54"/>
        <v>0.30028592450475455</v>
      </c>
      <c r="S249" s="93">
        <f t="shared" si="54"/>
        <v>0.30527768412362538</v>
      </c>
      <c r="T249" s="92">
        <v>19276</v>
      </c>
      <c r="U249" s="1">
        <v>429484</v>
      </c>
      <c r="V249" s="1">
        <v>22195.555555555555</v>
      </c>
      <c r="W249" s="195"/>
      <c r="X249" s="89">
        <v>0</v>
      </c>
      <c r="Y249" s="89">
        <f t="shared" si="55"/>
        <v>0</v>
      </c>
      <c r="Z249" s="1"/>
    </row>
    <row r="250" spans="2:27">
      <c r="B250" s="204">
        <v>4615</v>
      </c>
      <c r="C250" t="s">
        <v>277</v>
      </c>
      <c r="D250" s="1">
        <v>78314</v>
      </c>
      <c r="E250" s="86">
        <f t="shared" si="48"/>
        <v>24193.388940376892</v>
      </c>
      <c r="F250" s="87">
        <f t="shared" si="42"/>
        <v>0.97325477532568239</v>
      </c>
      <c r="G250" s="189">
        <f t="shared" si="49"/>
        <v>425.89266289063733</v>
      </c>
      <c r="H250" s="189">
        <f t="shared" si="43"/>
        <v>1378.614549776993</v>
      </c>
      <c r="I250" s="189">
        <f t="shared" si="44"/>
        <v>0</v>
      </c>
      <c r="J250" s="88">
        <f t="shared" si="45"/>
        <v>0</v>
      </c>
      <c r="K250" s="189">
        <f t="shared" si="50"/>
        <v>-236.40568215157552</v>
      </c>
      <c r="L250" s="88">
        <f t="shared" si="46"/>
        <v>-765.24519312464997</v>
      </c>
      <c r="M250" s="89">
        <f t="shared" si="51"/>
        <v>613.36935665234307</v>
      </c>
      <c r="N250" s="89">
        <f t="shared" si="52"/>
        <v>78927.369356652343</v>
      </c>
      <c r="O250" s="89">
        <f t="shared" si="53"/>
        <v>24382.875921115952</v>
      </c>
      <c r="P250" s="90">
        <f t="shared" si="47"/>
        <v>0.98087748206266701</v>
      </c>
      <c r="Q250" s="1">
        <v>-765.13190566727496</v>
      </c>
      <c r="R250" s="93">
        <f t="shared" si="54"/>
        <v>0.2435728463676062</v>
      </c>
      <c r="S250" s="93">
        <f t="shared" si="54"/>
        <v>0.2324317859583814</v>
      </c>
      <c r="T250" s="92">
        <v>3237</v>
      </c>
      <c r="U250" s="1">
        <v>62975</v>
      </c>
      <c r="V250" s="1">
        <v>19630.610972568578</v>
      </c>
      <c r="W250" s="195"/>
      <c r="X250" s="89">
        <v>0</v>
      </c>
      <c r="Y250" s="89">
        <f t="shared" si="55"/>
        <v>0</v>
      </c>
      <c r="Z250" s="1"/>
    </row>
    <row r="251" spans="2:27">
      <c r="B251" s="204">
        <v>4616</v>
      </c>
      <c r="C251" t="s">
        <v>278</v>
      </c>
      <c r="D251" s="1">
        <v>81696</v>
      </c>
      <c r="E251" s="86">
        <f t="shared" si="48"/>
        <v>26759.253193580087</v>
      </c>
      <c r="F251" s="87">
        <f t="shared" si="42"/>
        <v>1.0764746939332726</v>
      </c>
      <c r="G251" s="189">
        <f t="shared" si="49"/>
        <v>-1216.2604591594079</v>
      </c>
      <c r="H251" s="189">
        <f t="shared" si="43"/>
        <v>-3713.243181813672</v>
      </c>
      <c r="I251" s="189">
        <f t="shared" si="44"/>
        <v>0</v>
      </c>
      <c r="J251" s="88">
        <f t="shared" si="45"/>
        <v>0</v>
      </c>
      <c r="K251" s="189">
        <f t="shared" si="50"/>
        <v>-236.40568215157552</v>
      </c>
      <c r="L251" s="88">
        <f t="shared" si="46"/>
        <v>-721.74654760876012</v>
      </c>
      <c r="M251" s="89">
        <f t="shared" si="51"/>
        <v>-4434.989729422432</v>
      </c>
      <c r="N251" s="89">
        <f t="shared" si="52"/>
        <v>77261.010270577564</v>
      </c>
      <c r="O251" s="89">
        <f t="shared" si="53"/>
        <v>25306.5870522691</v>
      </c>
      <c r="P251" s="90">
        <f t="shared" si="47"/>
        <v>1.0180366527613993</v>
      </c>
      <c r="Q251" s="1">
        <v>-806.28716342360576</v>
      </c>
      <c r="R251" s="93">
        <f t="shared" si="54"/>
        <v>-4.8198245430079341E-2</v>
      </c>
      <c r="S251" s="93">
        <f t="shared" si="54"/>
        <v>-6.9086131953559365E-2</v>
      </c>
      <c r="T251" s="92">
        <v>3053</v>
      </c>
      <c r="U251" s="1">
        <v>85833</v>
      </c>
      <c r="V251" s="1">
        <v>28745.144005358339</v>
      </c>
      <c r="W251" s="195"/>
      <c r="X251" s="89">
        <v>0</v>
      </c>
      <c r="Y251" s="89">
        <f t="shared" si="55"/>
        <v>0</v>
      </c>
      <c r="Z251" s="1"/>
    </row>
    <row r="252" spans="2:27">
      <c r="B252" s="204">
        <v>4617</v>
      </c>
      <c r="C252" t="s">
        <v>279</v>
      </c>
      <c r="D252" s="1">
        <v>338568</v>
      </c>
      <c r="E252" s="86">
        <f t="shared" si="48"/>
        <v>25579.329102447868</v>
      </c>
      <c r="F252" s="87">
        <f t="shared" si="42"/>
        <v>1.0290085551857691</v>
      </c>
      <c r="G252" s="189">
        <f t="shared" si="49"/>
        <v>-461.10904083478732</v>
      </c>
      <c r="H252" s="189">
        <f t="shared" si="43"/>
        <v>-6103.2392644892443</v>
      </c>
      <c r="I252" s="189">
        <f t="shared" si="44"/>
        <v>0</v>
      </c>
      <c r="J252" s="88">
        <f t="shared" si="45"/>
        <v>0</v>
      </c>
      <c r="K252" s="189">
        <f t="shared" si="50"/>
        <v>-236.40568215157552</v>
      </c>
      <c r="L252" s="88">
        <f t="shared" si="46"/>
        <v>-3129.0656089582535</v>
      </c>
      <c r="M252" s="89">
        <f t="shared" si="51"/>
        <v>-9232.3048734474978</v>
      </c>
      <c r="N252" s="89">
        <f t="shared" si="52"/>
        <v>329335.69512655248</v>
      </c>
      <c r="O252" s="89">
        <f t="shared" si="53"/>
        <v>24881.814379461506</v>
      </c>
      <c r="P252" s="90">
        <f t="shared" si="47"/>
        <v>1.0009488428122983</v>
      </c>
      <c r="Q252" s="1">
        <v>397.39191121035401</v>
      </c>
      <c r="R252" s="93">
        <f t="shared" si="54"/>
        <v>0.20116651174671651</v>
      </c>
      <c r="S252" s="93">
        <f t="shared" si="54"/>
        <v>0.19563076399690146</v>
      </c>
      <c r="T252" s="92">
        <v>13236</v>
      </c>
      <c r="U252" s="1">
        <v>281866</v>
      </c>
      <c r="V252" s="1">
        <v>21394.003795066415</v>
      </c>
      <c r="W252" s="195"/>
      <c r="X252" s="89">
        <v>0</v>
      </c>
      <c r="Y252" s="89">
        <f t="shared" si="55"/>
        <v>0</v>
      </c>
      <c r="Z252" s="1"/>
      <c r="AA252" s="1"/>
    </row>
    <row r="253" spans="2:27">
      <c r="B253" s="204">
        <v>4618</v>
      </c>
      <c r="C253" t="s">
        <v>280</v>
      </c>
      <c r="D253" s="1">
        <v>328050</v>
      </c>
      <c r="E253" s="86">
        <f t="shared" si="48"/>
        <v>30016.469942355201</v>
      </c>
      <c r="F253" s="87">
        <f t="shared" si="42"/>
        <v>1.207506430033936</v>
      </c>
      <c r="G253" s="189">
        <f t="shared" si="49"/>
        <v>-3300.8791783754809</v>
      </c>
      <c r="H253" s="189">
        <f t="shared" si="43"/>
        <v>-36075.30854046563</v>
      </c>
      <c r="I253" s="189">
        <f t="shared" si="44"/>
        <v>0</v>
      </c>
      <c r="J253" s="88">
        <f t="shared" si="45"/>
        <v>0</v>
      </c>
      <c r="K253" s="189">
        <f t="shared" si="50"/>
        <v>-236.40568215157552</v>
      </c>
      <c r="L253" s="88">
        <f t="shared" si="46"/>
        <v>-2583.6777002345689</v>
      </c>
      <c r="M253" s="89">
        <f t="shared" si="51"/>
        <v>-38658.9862407002</v>
      </c>
      <c r="N253" s="89">
        <f t="shared" si="52"/>
        <v>289391.01375929982</v>
      </c>
      <c r="O253" s="89">
        <f t="shared" si="53"/>
        <v>26479.185081828149</v>
      </c>
      <c r="P253" s="90">
        <f t="shared" si="47"/>
        <v>1.0652080777576385</v>
      </c>
      <c r="Q253" s="1">
        <v>-866.4510216366034</v>
      </c>
      <c r="R253" s="93">
        <f t="shared" si="54"/>
        <v>0.19486432343835366</v>
      </c>
      <c r="S253" s="93">
        <f t="shared" si="54"/>
        <v>0.20054946799126738</v>
      </c>
      <c r="T253" s="92">
        <v>10929</v>
      </c>
      <c r="U253" s="1">
        <v>274550</v>
      </c>
      <c r="V253" s="1">
        <v>25002.276659684911</v>
      </c>
      <c r="W253" s="195"/>
      <c r="X253" s="89">
        <v>0</v>
      </c>
      <c r="Y253" s="89">
        <f t="shared" si="55"/>
        <v>0</v>
      </c>
      <c r="Z253" s="1"/>
    </row>
    <row r="254" spans="2:27">
      <c r="B254" s="204">
        <v>4619</v>
      </c>
      <c r="C254" t="s">
        <v>281</v>
      </c>
      <c r="D254" s="1">
        <v>49335</v>
      </c>
      <c r="E254" s="86">
        <f t="shared" si="48"/>
        <v>50086.294416243654</v>
      </c>
      <c r="F254" s="87">
        <f t="shared" si="42"/>
        <v>2.0148779213656458</v>
      </c>
      <c r="G254" s="189">
        <f t="shared" si="49"/>
        <v>-16145.566841664091</v>
      </c>
      <c r="H254" s="189">
        <f t="shared" si="43"/>
        <v>-15903.38333903913</v>
      </c>
      <c r="I254" s="189">
        <f t="shared" si="44"/>
        <v>0</v>
      </c>
      <c r="J254" s="88">
        <f t="shared" si="45"/>
        <v>0</v>
      </c>
      <c r="K254" s="189">
        <f t="shared" si="50"/>
        <v>-236.40568215157552</v>
      </c>
      <c r="L254" s="88">
        <f t="shared" si="46"/>
        <v>-232.85959691930191</v>
      </c>
      <c r="M254" s="89">
        <f t="shared" si="51"/>
        <v>-16136.242935958431</v>
      </c>
      <c r="N254" s="89">
        <f t="shared" si="52"/>
        <v>33198.757064041565</v>
      </c>
      <c r="O254" s="89">
        <f t="shared" si="53"/>
        <v>33704.321892427986</v>
      </c>
      <c r="P254" s="90">
        <f t="shared" si="47"/>
        <v>1.3558618146370534</v>
      </c>
      <c r="Q254" s="1">
        <v>-204.58603864141514</v>
      </c>
      <c r="R254" s="93">
        <f t="shared" si="54"/>
        <v>9.3805427456544868E-2</v>
      </c>
      <c r="S254" s="93">
        <f t="shared" si="54"/>
        <v>7.3817104924344096E-2</v>
      </c>
      <c r="T254" s="92">
        <v>985</v>
      </c>
      <c r="U254" s="1">
        <v>45104</v>
      </c>
      <c r="V254" s="1">
        <v>46643.22647362978</v>
      </c>
      <c r="W254" s="195"/>
      <c r="X254" s="89">
        <v>0</v>
      </c>
      <c r="Y254" s="89">
        <f t="shared" si="55"/>
        <v>0</v>
      </c>
      <c r="Z254" s="1"/>
    </row>
    <row r="255" spans="2:27">
      <c r="B255" s="204">
        <v>4620</v>
      </c>
      <c r="C255" t="s">
        <v>282</v>
      </c>
      <c r="D255" s="1">
        <v>31643</v>
      </c>
      <c r="E255" s="86">
        <f t="shared" si="48"/>
        <v>28404.847396768404</v>
      </c>
      <c r="F255" s="87">
        <f t="shared" si="42"/>
        <v>1.1426738700986412</v>
      </c>
      <c r="G255" s="189">
        <f t="shared" si="49"/>
        <v>-2269.4407491999305</v>
      </c>
      <c r="H255" s="189">
        <f t="shared" si="43"/>
        <v>-2528.1569946087225</v>
      </c>
      <c r="I255" s="189">
        <f t="shared" si="44"/>
        <v>0</v>
      </c>
      <c r="J255" s="88">
        <f t="shared" si="45"/>
        <v>0</v>
      </c>
      <c r="K255" s="189">
        <f t="shared" si="50"/>
        <v>-236.40568215157552</v>
      </c>
      <c r="L255" s="88">
        <f t="shared" si="46"/>
        <v>-263.35592991685513</v>
      </c>
      <c r="M255" s="89">
        <f t="shared" si="51"/>
        <v>-2791.5129245255775</v>
      </c>
      <c r="N255" s="89">
        <f t="shared" si="52"/>
        <v>28851.487075474422</v>
      </c>
      <c r="O255" s="89">
        <f t="shared" si="53"/>
        <v>25899.000965416897</v>
      </c>
      <c r="P255" s="90">
        <f t="shared" si="47"/>
        <v>1.0418683561809321</v>
      </c>
      <c r="Q255" s="1">
        <v>272.02041924209152</v>
      </c>
      <c r="R255" s="93">
        <f t="shared" si="54"/>
        <v>0.16278984308969977</v>
      </c>
      <c r="S255" s="93">
        <f t="shared" si="54"/>
        <v>0.1481766852770825</v>
      </c>
      <c r="T255" s="92">
        <v>1114</v>
      </c>
      <c r="U255" s="1">
        <v>27213</v>
      </c>
      <c r="V255" s="1">
        <v>24739.090909090908</v>
      </c>
      <c r="W255" s="195"/>
      <c r="X255" s="89">
        <v>0</v>
      </c>
      <c r="Y255" s="89">
        <f t="shared" si="55"/>
        <v>0</v>
      </c>
      <c r="Z255" s="1"/>
      <c r="AA255" s="1"/>
    </row>
    <row r="256" spans="2:27">
      <c r="B256" s="204">
        <v>4621</v>
      </c>
      <c r="C256" t="s">
        <v>283</v>
      </c>
      <c r="D256" s="1">
        <v>369521</v>
      </c>
      <c r="E256" s="86">
        <f t="shared" si="48"/>
        <v>22479.681226426572</v>
      </c>
      <c r="F256" s="87">
        <f t="shared" si="42"/>
        <v>0.90431552005123617</v>
      </c>
      <c r="G256" s="189">
        <f t="shared" si="49"/>
        <v>1522.6655998188421</v>
      </c>
      <c r="H256" s="189">
        <f t="shared" si="43"/>
        <v>25029.577129822126</v>
      </c>
      <c r="I256" s="189">
        <f t="shared" si="44"/>
        <v>0</v>
      </c>
      <c r="J256" s="88">
        <f t="shared" si="45"/>
        <v>0</v>
      </c>
      <c r="K256" s="189">
        <f t="shared" si="50"/>
        <v>-236.40568215157552</v>
      </c>
      <c r="L256" s="88">
        <f t="shared" si="46"/>
        <v>-3886.0366032075985</v>
      </c>
      <c r="M256" s="89">
        <f t="shared" si="51"/>
        <v>21143.540526614528</v>
      </c>
      <c r="N256" s="89">
        <f t="shared" si="52"/>
        <v>390664.54052661452</v>
      </c>
      <c r="O256" s="89">
        <f t="shared" si="53"/>
        <v>23765.941144093842</v>
      </c>
      <c r="P256" s="90">
        <f t="shared" si="47"/>
        <v>0.95605935016386667</v>
      </c>
      <c r="Q256" s="1">
        <v>1497.0889510785673</v>
      </c>
      <c r="R256" s="90">
        <f t="shared" si="54"/>
        <v>0.17832327271451759</v>
      </c>
      <c r="S256" s="90">
        <f t="shared" si="54"/>
        <v>0.17817990694341221</v>
      </c>
      <c r="T256" s="92">
        <v>16438</v>
      </c>
      <c r="U256" s="1">
        <v>313599</v>
      </c>
      <c r="V256" s="1">
        <v>19080.007301046484</v>
      </c>
      <c r="W256" s="195"/>
      <c r="X256" s="89">
        <v>0</v>
      </c>
      <c r="Y256" s="89">
        <f t="shared" si="55"/>
        <v>0</v>
      </c>
      <c r="Z256" s="1"/>
    </row>
    <row r="257" spans="2:27">
      <c r="B257" s="204">
        <v>4622</v>
      </c>
      <c r="C257" t="s">
        <v>284</v>
      </c>
      <c r="D257" s="1">
        <v>199628</v>
      </c>
      <c r="E257" s="86">
        <f t="shared" si="48"/>
        <v>23513.309776207305</v>
      </c>
      <c r="F257" s="87">
        <f t="shared" si="42"/>
        <v>0.94589646286442541</v>
      </c>
      <c r="G257" s="189">
        <f t="shared" si="49"/>
        <v>861.14332795917289</v>
      </c>
      <c r="H257" s="189">
        <f t="shared" si="43"/>
        <v>7311.1068543733782</v>
      </c>
      <c r="I257" s="189">
        <f t="shared" si="44"/>
        <v>0</v>
      </c>
      <c r="J257" s="88">
        <f t="shared" si="45"/>
        <v>0</v>
      </c>
      <c r="K257" s="189">
        <f t="shared" si="50"/>
        <v>-236.40568215157552</v>
      </c>
      <c r="L257" s="88">
        <f t="shared" si="46"/>
        <v>-2007.0842414668762</v>
      </c>
      <c r="M257" s="89">
        <f t="shared" si="51"/>
        <v>5304.0226129065022</v>
      </c>
      <c r="N257" s="89">
        <f t="shared" si="52"/>
        <v>204932.0226129065</v>
      </c>
      <c r="O257" s="89">
        <f t="shared" si="53"/>
        <v>24138.047422014901</v>
      </c>
      <c r="P257" s="90">
        <f t="shared" si="47"/>
        <v>0.97102848957661458</v>
      </c>
      <c r="Q257" s="1">
        <v>-378.26707417831403</v>
      </c>
      <c r="R257" s="90">
        <f t="shared" si="54"/>
        <v>0.19251378426652171</v>
      </c>
      <c r="S257" s="90">
        <f t="shared" si="54"/>
        <v>0.19630623093026683</v>
      </c>
      <c r="T257" s="92">
        <v>8490</v>
      </c>
      <c r="U257" s="1">
        <v>167401</v>
      </c>
      <c r="V257" s="1">
        <v>19654.925443231186</v>
      </c>
      <c r="W257" s="195"/>
      <c r="X257" s="89">
        <v>0</v>
      </c>
      <c r="Y257" s="89">
        <f t="shared" si="55"/>
        <v>0</v>
      </c>
      <c r="Z257" s="1"/>
    </row>
    <row r="258" spans="2:27">
      <c r="B258" s="204">
        <v>4623</v>
      </c>
      <c r="C258" t="s">
        <v>285</v>
      </c>
      <c r="D258" s="1">
        <v>56300</v>
      </c>
      <c r="E258" s="86">
        <f t="shared" si="48"/>
        <v>22619.525914021699</v>
      </c>
      <c r="F258" s="87">
        <f t="shared" si="42"/>
        <v>0.90994121020739016</v>
      </c>
      <c r="G258" s="189">
        <f t="shared" si="49"/>
        <v>1433.1649997579609</v>
      </c>
      <c r="H258" s="189">
        <f t="shared" si="43"/>
        <v>3567.1476843975647</v>
      </c>
      <c r="I258" s="189">
        <f t="shared" si="44"/>
        <v>0</v>
      </c>
      <c r="J258" s="88">
        <f t="shared" si="45"/>
        <v>0</v>
      </c>
      <c r="K258" s="189">
        <f t="shared" si="50"/>
        <v>-236.40568215157552</v>
      </c>
      <c r="L258" s="88">
        <f t="shared" si="46"/>
        <v>-588.41374287527151</v>
      </c>
      <c r="M258" s="89">
        <f t="shared" si="51"/>
        <v>2978.7339415222932</v>
      </c>
      <c r="N258" s="89">
        <f t="shared" si="52"/>
        <v>59278.733941522296</v>
      </c>
      <c r="O258" s="89">
        <f t="shared" si="53"/>
        <v>23816.285231628084</v>
      </c>
      <c r="P258" s="90">
        <f t="shared" si="47"/>
        <v>0.958084598620082</v>
      </c>
      <c r="Q258" s="1">
        <v>1005.5804160624457</v>
      </c>
      <c r="R258" s="90">
        <f t="shared" si="54"/>
        <v>0.17846527399840917</v>
      </c>
      <c r="S258" s="90">
        <f t="shared" si="54"/>
        <v>0.1794122127481069</v>
      </c>
      <c r="T258" s="92">
        <v>2489</v>
      </c>
      <c r="U258" s="1">
        <v>47774</v>
      </c>
      <c r="V258" s="1">
        <v>19178.643115214771</v>
      </c>
      <c r="W258" s="195"/>
      <c r="X258" s="89">
        <v>0</v>
      </c>
      <c r="Y258" s="89">
        <f t="shared" si="55"/>
        <v>0</v>
      </c>
      <c r="Z258" s="1"/>
      <c r="AA258" s="1"/>
    </row>
    <row r="259" spans="2:27">
      <c r="B259" s="204">
        <v>4624</v>
      </c>
      <c r="C259" t="s">
        <v>286</v>
      </c>
      <c r="D259" s="1">
        <v>628347</v>
      </c>
      <c r="E259" s="86">
        <f t="shared" si="48"/>
        <v>23486.973423541287</v>
      </c>
      <c r="F259" s="87">
        <f t="shared" si="42"/>
        <v>0.94483700066754051</v>
      </c>
      <c r="G259" s="189">
        <f t="shared" si="49"/>
        <v>877.99859366542432</v>
      </c>
      <c r="H259" s="189">
        <f t="shared" si="43"/>
        <v>23489.096376331097</v>
      </c>
      <c r="I259" s="189">
        <f t="shared" si="44"/>
        <v>0</v>
      </c>
      <c r="J259" s="88">
        <f t="shared" si="45"/>
        <v>0</v>
      </c>
      <c r="K259" s="189">
        <f t="shared" si="50"/>
        <v>-236.40568215157552</v>
      </c>
      <c r="L259" s="88">
        <f t="shared" si="46"/>
        <v>-6324.5612146010999</v>
      </c>
      <c r="M259" s="89">
        <f t="shared" si="51"/>
        <v>17164.535161729997</v>
      </c>
      <c r="N259" s="89">
        <f t="shared" si="52"/>
        <v>645511.53516173002</v>
      </c>
      <c r="O259" s="89">
        <f t="shared" si="53"/>
        <v>24128.566335055133</v>
      </c>
      <c r="P259" s="90">
        <f t="shared" si="47"/>
        <v>0.97064708318573589</v>
      </c>
      <c r="Q259" s="1">
        <v>4422.0211454072596</v>
      </c>
      <c r="R259" s="90">
        <f t="shared" si="54"/>
        <v>0.22939166979714501</v>
      </c>
      <c r="S259" s="90">
        <f t="shared" si="54"/>
        <v>0.21050481687273939</v>
      </c>
      <c r="T259" s="92">
        <v>26753</v>
      </c>
      <c r="U259" s="1">
        <v>511104</v>
      </c>
      <c r="V259" s="1">
        <v>19402.626983524409</v>
      </c>
      <c r="W259" s="195"/>
      <c r="X259" s="89">
        <v>0</v>
      </c>
      <c r="Y259" s="89">
        <f t="shared" si="55"/>
        <v>0</v>
      </c>
      <c r="Z259" s="1"/>
    </row>
    <row r="260" spans="2:27">
      <c r="B260" s="204">
        <v>4625</v>
      </c>
      <c r="C260" t="s">
        <v>287</v>
      </c>
      <c r="D260" s="1">
        <v>195720</v>
      </c>
      <c r="E260" s="86">
        <f t="shared" si="48"/>
        <v>35488.667271078877</v>
      </c>
      <c r="F260" s="87">
        <f t="shared" si="42"/>
        <v>1.4276426910112621</v>
      </c>
      <c r="G260" s="189">
        <f t="shared" si="49"/>
        <v>-6803.0854687586334</v>
      </c>
      <c r="H260" s="189">
        <f t="shared" si="43"/>
        <v>-37519.016360203859</v>
      </c>
      <c r="I260" s="189">
        <f t="shared" si="44"/>
        <v>0</v>
      </c>
      <c r="J260" s="88">
        <f t="shared" si="45"/>
        <v>0</v>
      </c>
      <c r="K260" s="189">
        <f t="shared" si="50"/>
        <v>-236.40568215157552</v>
      </c>
      <c r="L260" s="88">
        <f t="shared" si="46"/>
        <v>-1303.777337065939</v>
      </c>
      <c r="M260" s="89">
        <f t="shared" si="51"/>
        <v>-38822.793697269801</v>
      </c>
      <c r="N260" s="89">
        <f t="shared" si="52"/>
        <v>156897.20630273019</v>
      </c>
      <c r="O260" s="89">
        <f t="shared" si="53"/>
        <v>28449.176120168664</v>
      </c>
      <c r="P260" s="90">
        <f t="shared" si="47"/>
        <v>1.1444571317094754</v>
      </c>
      <c r="Q260" s="1">
        <v>-6146.2067036623448</v>
      </c>
      <c r="R260" s="90">
        <f t="shared" si="54"/>
        <v>4.1473771590945376E-2</v>
      </c>
      <c r="S260" s="90">
        <f t="shared" si="54"/>
        <v>2.6743952155932962E-2</v>
      </c>
      <c r="T260" s="92">
        <v>5515</v>
      </c>
      <c r="U260" s="1">
        <v>187926</v>
      </c>
      <c r="V260" s="1">
        <v>34564.2817730366</v>
      </c>
      <c r="W260" s="195"/>
      <c r="X260" s="89">
        <v>0</v>
      </c>
      <c r="Y260" s="89">
        <f t="shared" si="55"/>
        <v>0</v>
      </c>
      <c r="Z260" s="1"/>
      <c r="AA260" s="1"/>
    </row>
    <row r="261" spans="2:27">
      <c r="B261" s="204">
        <v>4626</v>
      </c>
      <c r="C261" t="s">
        <v>288</v>
      </c>
      <c r="D261" s="1">
        <v>952429</v>
      </c>
      <c r="E261" s="86">
        <f t="shared" si="48"/>
        <v>23435.176299795774</v>
      </c>
      <c r="F261" s="87">
        <f t="shared" si="42"/>
        <v>0.94275329928293117</v>
      </c>
      <c r="G261" s="189">
        <f t="shared" si="49"/>
        <v>911.14875286255267</v>
      </c>
      <c r="H261" s="189">
        <f t="shared" si="43"/>
        <v>37029.996465087002</v>
      </c>
      <c r="I261" s="189">
        <f t="shared" si="44"/>
        <v>0</v>
      </c>
      <c r="J261" s="88">
        <f t="shared" si="45"/>
        <v>0</v>
      </c>
      <c r="K261" s="189">
        <f t="shared" si="50"/>
        <v>-236.40568215157552</v>
      </c>
      <c r="L261" s="88">
        <f t="shared" si="46"/>
        <v>-9607.7633283221821</v>
      </c>
      <c r="M261" s="89">
        <f t="shared" si="51"/>
        <v>27422.233136764822</v>
      </c>
      <c r="N261" s="89">
        <f t="shared" si="52"/>
        <v>979851.23313676484</v>
      </c>
      <c r="O261" s="89">
        <f t="shared" si="53"/>
        <v>24109.919370506752</v>
      </c>
      <c r="P261" s="90">
        <f t="shared" si="47"/>
        <v>0.96989695068727666</v>
      </c>
      <c r="Q261" s="1">
        <v>3508.0075569280962</v>
      </c>
      <c r="R261" s="90">
        <f t="shared" si="54"/>
        <v>0.19551407171610793</v>
      </c>
      <c r="S261" s="90">
        <f t="shared" si="54"/>
        <v>0.17974685283763958</v>
      </c>
      <c r="T261" s="92">
        <v>40641</v>
      </c>
      <c r="U261" s="1">
        <v>796669</v>
      </c>
      <c r="V261" s="1">
        <v>19864.580476249845</v>
      </c>
      <c r="W261" s="195"/>
      <c r="X261" s="89">
        <v>0</v>
      </c>
      <c r="Y261" s="89">
        <f t="shared" si="55"/>
        <v>0</v>
      </c>
      <c r="Z261" s="1"/>
    </row>
    <row r="262" spans="2:27">
      <c r="B262" s="204">
        <v>4627</v>
      </c>
      <c r="C262" t="s">
        <v>289</v>
      </c>
      <c r="D262" s="1">
        <v>669630</v>
      </c>
      <c r="E262" s="86">
        <f t="shared" si="48"/>
        <v>21883.333333333332</v>
      </c>
      <c r="F262" s="87">
        <f t="shared" si="42"/>
        <v>0.88032555997831041</v>
      </c>
      <c r="G262" s="189">
        <f t="shared" si="49"/>
        <v>1904.3282513985155</v>
      </c>
      <c r="H262" s="189">
        <f t="shared" si="43"/>
        <v>58272.444492794573</v>
      </c>
      <c r="I262" s="189">
        <f t="shared" si="44"/>
        <v>171.36989456854042</v>
      </c>
      <c r="J262" s="88">
        <f t="shared" si="45"/>
        <v>5243.9187737973371</v>
      </c>
      <c r="K262" s="189">
        <f t="shared" si="50"/>
        <v>-65.035787583035102</v>
      </c>
      <c r="L262" s="88">
        <f t="shared" si="46"/>
        <v>-1990.0951000408743</v>
      </c>
      <c r="M262" s="89">
        <f t="shared" si="51"/>
        <v>56282.349392753698</v>
      </c>
      <c r="N262" s="89">
        <f t="shared" si="52"/>
        <v>725912.34939275368</v>
      </c>
      <c r="O262" s="89">
        <f t="shared" si="53"/>
        <v>23722.625797148812</v>
      </c>
      <c r="P262" s="90">
        <f t="shared" si="47"/>
        <v>0.95431685479196848</v>
      </c>
      <c r="Q262" s="1">
        <v>20133.629248490441</v>
      </c>
      <c r="R262" s="90">
        <f t="shared" si="54"/>
        <v>0.22068954202494864</v>
      </c>
      <c r="S262" s="90">
        <f t="shared" si="54"/>
        <v>0.21179366725790397</v>
      </c>
      <c r="T262" s="92">
        <v>30600</v>
      </c>
      <c r="U262" s="1">
        <v>548567</v>
      </c>
      <c r="V262" s="1">
        <v>18058.629884452053</v>
      </c>
      <c r="W262" s="195"/>
      <c r="X262" s="89">
        <v>0</v>
      </c>
      <c r="Y262" s="89">
        <f t="shared" si="55"/>
        <v>0</v>
      </c>
      <c r="Z262" s="1"/>
    </row>
    <row r="263" spans="2:27">
      <c r="B263" s="204">
        <v>4628</v>
      </c>
      <c r="C263" t="s">
        <v>290</v>
      </c>
      <c r="D263" s="1">
        <v>93000</v>
      </c>
      <c r="E263" s="86">
        <f t="shared" si="48"/>
        <v>23852.269812772505</v>
      </c>
      <c r="F263" s="87">
        <f t="shared" ref="F263:F326" si="56">E263/E$365</f>
        <v>0.95953219099844811</v>
      </c>
      <c r="G263" s="189">
        <f t="shared" si="49"/>
        <v>644.20890455744461</v>
      </c>
      <c r="H263" s="189">
        <f t="shared" ref="H263:H326" si="57">G263*T263/1000</f>
        <v>2511.7705188694763</v>
      </c>
      <c r="I263" s="189">
        <f t="shared" ref="I263:I326" si="58">IF(E263+Y263&lt;(E$365+Y$365)*0.9,((E$365+Y$365)*0.9-E263-Y263)*0.35,0)</f>
        <v>0</v>
      </c>
      <c r="J263" s="88">
        <f t="shared" ref="J263:J326" si="59">I263*T263/1000</f>
        <v>0</v>
      </c>
      <c r="K263" s="189">
        <f t="shared" si="50"/>
        <v>-236.40568215157552</v>
      </c>
      <c r="L263" s="88">
        <f t="shared" ref="L263:L326" si="60">K263*T263/1000</f>
        <v>-921.74575470899288</v>
      </c>
      <c r="M263" s="89">
        <f t="shared" si="51"/>
        <v>1590.0247641604833</v>
      </c>
      <c r="N263" s="89">
        <f t="shared" si="52"/>
        <v>94590.02476416048</v>
      </c>
      <c r="O263" s="89">
        <f t="shared" si="53"/>
        <v>24260.073035178371</v>
      </c>
      <c r="P263" s="90">
        <f t="shared" ref="P263:P326" si="61">O263/O$365</f>
        <v>0.97593735170486262</v>
      </c>
      <c r="Q263" s="1">
        <v>1865.9914673473288</v>
      </c>
      <c r="R263" s="90">
        <f t="shared" si="54"/>
        <v>0.19538811552847724</v>
      </c>
      <c r="S263" s="90">
        <f t="shared" si="54"/>
        <v>0.18802999427362108</v>
      </c>
      <c r="T263" s="92">
        <v>3899</v>
      </c>
      <c r="U263" s="1">
        <v>77799</v>
      </c>
      <c r="V263" s="1">
        <v>20077.161290322583</v>
      </c>
      <c r="W263" s="195"/>
      <c r="X263" s="89">
        <v>0</v>
      </c>
      <c r="Y263" s="89">
        <f t="shared" si="55"/>
        <v>0</v>
      </c>
      <c r="Z263" s="1"/>
    </row>
    <row r="264" spans="2:27">
      <c r="B264" s="204">
        <v>4629</v>
      </c>
      <c r="C264" t="s">
        <v>291</v>
      </c>
      <c r="D264" s="1">
        <v>23706</v>
      </c>
      <c r="E264" s="86">
        <f t="shared" ref="E264:E327" si="62">D264/T264*1000</f>
        <v>59712.846347607054</v>
      </c>
      <c r="F264" s="87">
        <f t="shared" si="56"/>
        <v>2.4021360959111648</v>
      </c>
      <c r="G264" s="189">
        <f t="shared" ref="G264:G327" si="63">($E$365+$Y$365-E264-Y264)*0.64</f>
        <v>-22306.560077736667</v>
      </c>
      <c r="H264" s="189">
        <f t="shared" si="57"/>
        <v>-8855.704350861457</v>
      </c>
      <c r="I264" s="189">
        <f t="shared" si="58"/>
        <v>0</v>
      </c>
      <c r="J264" s="88">
        <f t="shared" si="59"/>
        <v>0</v>
      </c>
      <c r="K264" s="189">
        <f t="shared" ref="K264:K327" si="64">I264+J$367</f>
        <v>-236.40568215157552</v>
      </c>
      <c r="L264" s="88">
        <f t="shared" si="60"/>
        <v>-93.853055814175491</v>
      </c>
      <c r="M264" s="89">
        <f t="shared" ref="M264:M327" si="65">+H264+L264</f>
        <v>-8949.5574066756326</v>
      </c>
      <c r="N264" s="89">
        <f t="shared" ref="N264:N327" si="66">D264+M264</f>
        <v>14756.442593324367</v>
      </c>
      <c r="O264" s="89">
        <f t="shared" ref="O264:O327" si="67">N264/T264*1000</f>
        <v>37169.880587718806</v>
      </c>
      <c r="P264" s="90">
        <f t="shared" si="61"/>
        <v>1.4952747574734397</v>
      </c>
      <c r="Q264" s="1">
        <v>-282.05175364532442</v>
      </c>
      <c r="R264" s="90">
        <f t="shared" ref="R264:S327" si="68">(D264-U264)/U264</f>
        <v>9.3904296063864148E-2</v>
      </c>
      <c r="S264" s="90">
        <f t="shared" si="68"/>
        <v>8.0127163871624024E-2</v>
      </c>
      <c r="T264" s="92">
        <v>397</v>
      </c>
      <c r="U264" s="1">
        <v>21671</v>
      </c>
      <c r="V264" s="1">
        <v>55283.163265306124</v>
      </c>
      <c r="W264" s="195"/>
      <c r="X264" s="89">
        <v>0</v>
      </c>
      <c r="Y264" s="89">
        <f t="shared" ref="Y264:Y327" si="69">X264*1000/T264</f>
        <v>0</v>
      </c>
      <c r="Z264" s="1"/>
    </row>
    <row r="265" spans="2:27">
      <c r="B265" s="204">
        <v>4630</v>
      </c>
      <c r="C265" t="s">
        <v>292</v>
      </c>
      <c r="D265" s="1">
        <v>168386</v>
      </c>
      <c r="E265" s="86">
        <f t="shared" si="62"/>
        <v>20457.538573684851</v>
      </c>
      <c r="F265" s="87">
        <f t="shared" si="56"/>
        <v>0.82296850421890333</v>
      </c>
      <c r="G265" s="189">
        <f t="shared" si="63"/>
        <v>2816.8368975735434</v>
      </c>
      <c r="H265" s="189">
        <f t="shared" si="57"/>
        <v>23185.384503927835</v>
      </c>
      <c r="I265" s="189">
        <f t="shared" si="58"/>
        <v>670.39806044550869</v>
      </c>
      <c r="J265" s="88">
        <f t="shared" si="59"/>
        <v>5518.0464355269823</v>
      </c>
      <c r="K265" s="189">
        <f t="shared" si="64"/>
        <v>433.99237829393314</v>
      </c>
      <c r="L265" s="88">
        <f t="shared" si="60"/>
        <v>3572.1912657373637</v>
      </c>
      <c r="M265" s="89">
        <f t="shared" si="65"/>
        <v>26757.5757696652</v>
      </c>
      <c r="N265" s="89">
        <f t="shared" si="66"/>
        <v>195143.57576966519</v>
      </c>
      <c r="O265" s="89">
        <f t="shared" si="67"/>
        <v>23708.367849552324</v>
      </c>
      <c r="P265" s="90">
        <f t="shared" si="61"/>
        <v>0.95374328423437427</v>
      </c>
      <c r="Q265" s="1">
        <v>2981.8413591256613</v>
      </c>
      <c r="R265" s="90">
        <f t="shared" si="68"/>
        <v>0.22368210688487419</v>
      </c>
      <c r="S265" s="90">
        <f t="shared" si="68"/>
        <v>0.21491072499856556</v>
      </c>
      <c r="T265" s="92">
        <v>8231</v>
      </c>
      <c r="U265" s="1">
        <v>137606</v>
      </c>
      <c r="V265" s="1">
        <v>16838.717572197747</v>
      </c>
      <c r="W265" s="195"/>
      <c r="X265" s="89">
        <v>0</v>
      </c>
      <c r="Y265" s="89">
        <f t="shared" si="69"/>
        <v>0</v>
      </c>
      <c r="Z265" s="1"/>
      <c r="AA265" s="1"/>
    </row>
    <row r="266" spans="2:27">
      <c r="B266" s="204">
        <v>4631</v>
      </c>
      <c r="C266" t="s">
        <v>293</v>
      </c>
      <c r="D266" s="1">
        <v>680804</v>
      </c>
      <c r="E266" s="86">
        <f t="shared" si="62"/>
        <v>22479.907544989266</v>
      </c>
      <c r="F266" s="87">
        <f t="shared" si="56"/>
        <v>0.9043246244236095</v>
      </c>
      <c r="G266" s="189">
        <f t="shared" si="63"/>
        <v>1522.5207559387177</v>
      </c>
      <c r="H266" s="189">
        <f t="shared" si="57"/>
        <v>46109.541093604064</v>
      </c>
      <c r="I266" s="189">
        <f t="shared" si="58"/>
        <v>0</v>
      </c>
      <c r="J266" s="88">
        <f t="shared" si="59"/>
        <v>0</v>
      </c>
      <c r="K266" s="189">
        <f t="shared" si="64"/>
        <v>-236.40568215157552</v>
      </c>
      <c r="L266" s="88">
        <f t="shared" si="60"/>
        <v>-7159.5460839604639</v>
      </c>
      <c r="M266" s="89">
        <f t="shared" si="65"/>
        <v>38949.9950096436</v>
      </c>
      <c r="N266" s="89">
        <f t="shared" si="66"/>
        <v>719753.99500964361</v>
      </c>
      <c r="O266" s="89">
        <f t="shared" si="67"/>
        <v>23766.022618776409</v>
      </c>
      <c r="P266" s="90">
        <f t="shared" si="61"/>
        <v>0.95606262773792094</v>
      </c>
      <c r="Q266" s="1">
        <v>11076.690984512436</v>
      </c>
      <c r="R266" s="90">
        <f t="shared" si="68"/>
        <v>0.22922090818813759</v>
      </c>
      <c r="S266" s="90">
        <f t="shared" si="68"/>
        <v>0.22451264913745814</v>
      </c>
      <c r="T266" s="92">
        <v>30285</v>
      </c>
      <c r="U266" s="1">
        <v>553850</v>
      </c>
      <c r="V266" s="1">
        <v>18358.24853326262</v>
      </c>
      <c r="W266" s="195"/>
      <c r="X266" s="89">
        <v>0</v>
      </c>
      <c r="Y266" s="89">
        <f t="shared" si="69"/>
        <v>0</v>
      </c>
      <c r="Z266" s="1"/>
    </row>
    <row r="267" spans="2:27">
      <c r="B267" s="204">
        <v>4632</v>
      </c>
      <c r="C267" t="s">
        <v>294</v>
      </c>
      <c r="D267" s="1">
        <v>87209</v>
      </c>
      <c r="E267" s="86">
        <f t="shared" si="62"/>
        <v>29592.466915507295</v>
      </c>
      <c r="F267" s="87">
        <f t="shared" si="56"/>
        <v>1.1904495815019156</v>
      </c>
      <c r="G267" s="189">
        <f t="shared" si="63"/>
        <v>-3029.5172411928211</v>
      </c>
      <c r="H267" s="189">
        <f t="shared" si="57"/>
        <v>-8927.9873097952441</v>
      </c>
      <c r="I267" s="189">
        <f t="shared" si="58"/>
        <v>0</v>
      </c>
      <c r="J267" s="88">
        <f t="shared" si="59"/>
        <v>0</v>
      </c>
      <c r="K267" s="189">
        <f t="shared" si="64"/>
        <v>-236.40568215157552</v>
      </c>
      <c r="L267" s="88">
        <f t="shared" si="60"/>
        <v>-696.68754530069305</v>
      </c>
      <c r="M267" s="89">
        <f t="shared" si="65"/>
        <v>-9624.6748550959364</v>
      </c>
      <c r="N267" s="89">
        <f t="shared" si="66"/>
        <v>77584.325144904069</v>
      </c>
      <c r="O267" s="89">
        <f t="shared" si="67"/>
        <v>26326.5439921629</v>
      </c>
      <c r="P267" s="90">
        <f t="shared" si="61"/>
        <v>1.0590676122861109</v>
      </c>
      <c r="Q267" s="1">
        <v>-2162.7892140875674</v>
      </c>
      <c r="R267" s="90">
        <f t="shared" si="68"/>
        <v>0.23267088822298865</v>
      </c>
      <c r="S267" s="90">
        <f t="shared" si="68"/>
        <v>0.21928593117407946</v>
      </c>
      <c r="T267" s="92">
        <v>2947</v>
      </c>
      <c r="U267" s="1">
        <v>70748</v>
      </c>
      <c r="V267" s="1">
        <v>24270.325900514577</v>
      </c>
      <c r="W267" s="195"/>
      <c r="X267" s="89">
        <v>0</v>
      </c>
      <c r="Y267" s="89">
        <f t="shared" si="69"/>
        <v>0</v>
      </c>
      <c r="Z267" s="1"/>
    </row>
    <row r="268" spans="2:27">
      <c r="B268" s="204">
        <v>4633</v>
      </c>
      <c r="C268" t="s">
        <v>295</v>
      </c>
      <c r="D268" s="1">
        <v>11600</v>
      </c>
      <c r="E268" s="86">
        <f t="shared" si="62"/>
        <v>21928.166351606804</v>
      </c>
      <c r="F268" s="87">
        <f t="shared" si="56"/>
        <v>0.88212910842844494</v>
      </c>
      <c r="G268" s="189">
        <f t="shared" si="63"/>
        <v>1875.6351197034935</v>
      </c>
      <c r="H268" s="189">
        <f t="shared" si="57"/>
        <v>992.21097832314808</v>
      </c>
      <c r="I268" s="189">
        <f t="shared" si="58"/>
        <v>155.67833817282533</v>
      </c>
      <c r="J268" s="88">
        <f t="shared" si="59"/>
        <v>82.353840893424589</v>
      </c>
      <c r="K268" s="189">
        <f t="shared" si="64"/>
        <v>-80.727343978750184</v>
      </c>
      <c r="L268" s="88">
        <f t="shared" si="60"/>
        <v>-42.704764964758844</v>
      </c>
      <c r="M268" s="89">
        <f t="shared" si="65"/>
        <v>949.50621335838923</v>
      </c>
      <c r="N268" s="89">
        <f t="shared" si="66"/>
        <v>12549.506213358389</v>
      </c>
      <c r="O268" s="89">
        <f t="shared" si="67"/>
        <v>23723.074127331547</v>
      </c>
      <c r="P268" s="90">
        <f t="shared" si="61"/>
        <v>0.95433489027646978</v>
      </c>
      <c r="Q268" s="1">
        <v>168.60289988792022</v>
      </c>
      <c r="R268" s="90">
        <f t="shared" si="68"/>
        <v>0.22569737954353339</v>
      </c>
      <c r="S268" s="90">
        <f t="shared" si="68"/>
        <v>0.20716131331225116</v>
      </c>
      <c r="T268" s="92">
        <v>529</v>
      </c>
      <c r="U268" s="1">
        <v>9464</v>
      </c>
      <c r="V268" s="1">
        <v>18165.067178502879</v>
      </c>
      <c r="W268" s="195"/>
      <c r="X268" s="89">
        <v>0</v>
      </c>
      <c r="Y268" s="89">
        <f t="shared" si="69"/>
        <v>0</v>
      </c>
      <c r="Z268" s="1"/>
    </row>
    <row r="269" spans="2:27">
      <c r="B269" s="204">
        <v>4634</v>
      </c>
      <c r="C269" t="s">
        <v>296</v>
      </c>
      <c r="D269" s="1">
        <v>54090</v>
      </c>
      <c r="E269" s="86">
        <f t="shared" si="62"/>
        <v>32350.478468899524</v>
      </c>
      <c r="F269" s="87">
        <f t="shared" si="56"/>
        <v>1.3013992265209557</v>
      </c>
      <c r="G269" s="189">
        <f t="shared" si="63"/>
        <v>-4794.6446353638476</v>
      </c>
      <c r="H269" s="189">
        <f t="shared" si="57"/>
        <v>-8016.6458303283525</v>
      </c>
      <c r="I269" s="189">
        <f t="shared" si="58"/>
        <v>0</v>
      </c>
      <c r="J269" s="88">
        <f t="shared" si="59"/>
        <v>0</v>
      </c>
      <c r="K269" s="189">
        <f t="shared" si="64"/>
        <v>-236.40568215157552</v>
      </c>
      <c r="L269" s="88">
        <f t="shared" si="60"/>
        <v>-395.27030055743427</v>
      </c>
      <c r="M269" s="89">
        <f t="shared" si="65"/>
        <v>-8411.9161308857874</v>
      </c>
      <c r="N269" s="89">
        <f t="shared" si="66"/>
        <v>45678.083869114213</v>
      </c>
      <c r="O269" s="89">
        <f t="shared" si="67"/>
        <v>27319.428151384098</v>
      </c>
      <c r="P269" s="90">
        <f t="shared" si="61"/>
        <v>1.0990094844929652</v>
      </c>
      <c r="Q269" s="1">
        <v>-2744.0204838664495</v>
      </c>
      <c r="R269" s="90">
        <f t="shared" si="68"/>
        <v>0.19277586663138396</v>
      </c>
      <c r="S269" s="90">
        <f t="shared" si="68"/>
        <v>0.20347660706168957</v>
      </c>
      <c r="T269" s="92">
        <v>1672</v>
      </c>
      <c r="U269" s="1">
        <v>45348</v>
      </c>
      <c r="V269" s="1">
        <v>26880.853586247777</v>
      </c>
      <c r="W269" s="195"/>
      <c r="X269" s="89">
        <v>0</v>
      </c>
      <c r="Y269" s="89">
        <f t="shared" si="69"/>
        <v>0</v>
      </c>
      <c r="Z269" s="1"/>
    </row>
    <row r="270" spans="2:27">
      <c r="B270" s="204">
        <v>4635</v>
      </c>
      <c r="C270" t="s">
        <v>297</v>
      </c>
      <c r="D270" s="1">
        <v>71865</v>
      </c>
      <c r="E270" s="86">
        <f t="shared" si="62"/>
        <v>31232.073011734032</v>
      </c>
      <c r="F270" s="87">
        <f t="shared" si="56"/>
        <v>1.2564078673269568</v>
      </c>
      <c r="G270" s="189">
        <f t="shared" si="63"/>
        <v>-4078.8651427779323</v>
      </c>
      <c r="H270" s="189">
        <f t="shared" si="57"/>
        <v>-9385.4686935320224</v>
      </c>
      <c r="I270" s="189">
        <f t="shared" si="58"/>
        <v>0</v>
      </c>
      <c r="J270" s="88">
        <f t="shared" si="59"/>
        <v>0</v>
      </c>
      <c r="K270" s="189">
        <f t="shared" si="64"/>
        <v>-236.40568215157552</v>
      </c>
      <c r="L270" s="88">
        <f t="shared" si="60"/>
        <v>-543.96947463077527</v>
      </c>
      <c r="M270" s="89">
        <f t="shared" si="65"/>
        <v>-9929.4381681627983</v>
      </c>
      <c r="N270" s="89">
        <f t="shared" si="66"/>
        <v>61935.5618318372</v>
      </c>
      <c r="O270" s="89">
        <f t="shared" si="67"/>
        <v>26916.802186804522</v>
      </c>
      <c r="P270" s="90">
        <f t="shared" si="61"/>
        <v>1.0828125951831256</v>
      </c>
      <c r="Q270" s="1">
        <v>-7240.1703907755382</v>
      </c>
      <c r="R270" s="90">
        <f t="shared" si="68"/>
        <v>0.44327515915891791</v>
      </c>
      <c r="S270" s="90">
        <f t="shared" si="68"/>
        <v>0.41755839187273136</v>
      </c>
      <c r="T270" s="92">
        <v>2301</v>
      </c>
      <c r="U270" s="1">
        <v>49793</v>
      </c>
      <c r="V270" s="1">
        <v>22032.300884955752</v>
      </c>
      <c r="W270" s="195"/>
      <c r="X270" s="89">
        <v>0</v>
      </c>
      <c r="Y270" s="89">
        <f t="shared" si="69"/>
        <v>0</v>
      </c>
      <c r="Z270" s="1"/>
    </row>
    <row r="271" spans="2:27">
      <c r="B271" s="204">
        <v>4636</v>
      </c>
      <c r="C271" t="s">
        <v>298</v>
      </c>
      <c r="D271" s="1">
        <v>21522</v>
      </c>
      <c r="E271" s="86">
        <f t="shared" si="62"/>
        <v>29005.390835579514</v>
      </c>
      <c r="F271" s="87">
        <f t="shared" si="56"/>
        <v>1.1668326091266392</v>
      </c>
      <c r="G271" s="189">
        <f t="shared" si="63"/>
        <v>-2653.7885500390407</v>
      </c>
      <c r="H271" s="189">
        <f t="shared" si="57"/>
        <v>-1969.1111041289682</v>
      </c>
      <c r="I271" s="189">
        <f t="shared" si="58"/>
        <v>0</v>
      </c>
      <c r="J271" s="88">
        <f t="shared" si="59"/>
        <v>0</v>
      </c>
      <c r="K271" s="189">
        <f t="shared" si="64"/>
        <v>-236.40568215157552</v>
      </c>
      <c r="L271" s="88">
        <f t="shared" si="60"/>
        <v>-175.41301615646904</v>
      </c>
      <c r="M271" s="89">
        <f t="shared" si="65"/>
        <v>-2144.5241202854372</v>
      </c>
      <c r="N271" s="89">
        <f t="shared" si="66"/>
        <v>19377.475879714562</v>
      </c>
      <c r="O271" s="89">
        <f t="shared" si="67"/>
        <v>26115.1966033889</v>
      </c>
      <c r="P271" s="90">
        <f t="shared" si="61"/>
        <v>1.0505655022310116</v>
      </c>
      <c r="Q271" s="1">
        <v>-395.04564535221402</v>
      </c>
      <c r="R271" s="90">
        <f t="shared" si="68"/>
        <v>0.1816185351927089</v>
      </c>
      <c r="S271" s="90">
        <f t="shared" si="68"/>
        <v>0.17843357957224334</v>
      </c>
      <c r="T271" s="92">
        <v>742</v>
      </c>
      <c r="U271" s="1">
        <v>18214</v>
      </c>
      <c r="V271" s="1">
        <v>24613.513513513513</v>
      </c>
      <c r="W271" s="195"/>
      <c r="X271" s="89">
        <v>0</v>
      </c>
      <c r="Y271" s="89">
        <f t="shared" si="69"/>
        <v>0</v>
      </c>
      <c r="Z271" s="1"/>
    </row>
    <row r="272" spans="2:27">
      <c r="B272" s="204">
        <v>4637</v>
      </c>
      <c r="C272" t="s">
        <v>299</v>
      </c>
      <c r="D272" s="1">
        <v>30064</v>
      </c>
      <c r="E272" s="86">
        <f t="shared" si="62"/>
        <v>23579.607843137255</v>
      </c>
      <c r="F272" s="87">
        <f t="shared" si="56"/>
        <v>0.94856351006452844</v>
      </c>
      <c r="G272" s="189">
        <f t="shared" si="63"/>
        <v>818.71256512400464</v>
      </c>
      <c r="H272" s="189">
        <f t="shared" si="57"/>
        <v>1043.858520533106</v>
      </c>
      <c r="I272" s="189">
        <f t="shared" si="58"/>
        <v>0</v>
      </c>
      <c r="J272" s="88">
        <f t="shared" si="59"/>
        <v>0</v>
      </c>
      <c r="K272" s="189">
        <f t="shared" si="64"/>
        <v>-236.40568215157552</v>
      </c>
      <c r="L272" s="88">
        <f t="shared" si="60"/>
        <v>-301.41724474325883</v>
      </c>
      <c r="M272" s="89">
        <f t="shared" si="65"/>
        <v>742.44127578984717</v>
      </c>
      <c r="N272" s="89">
        <f t="shared" si="66"/>
        <v>30806.441275789846</v>
      </c>
      <c r="O272" s="89">
        <f t="shared" si="67"/>
        <v>24161.91472610968</v>
      </c>
      <c r="P272" s="90">
        <f t="shared" si="61"/>
        <v>0.97198862656865159</v>
      </c>
      <c r="Q272" s="1">
        <v>181.87126977887783</v>
      </c>
      <c r="R272" s="93">
        <f t="shared" si="68"/>
        <v>0.1727716013263117</v>
      </c>
      <c r="S272" s="93">
        <f t="shared" si="68"/>
        <v>0.17829052650902358</v>
      </c>
      <c r="T272" s="92">
        <v>1275</v>
      </c>
      <c r="U272" s="1">
        <v>25635</v>
      </c>
      <c r="V272" s="1">
        <v>20011.709601873539</v>
      </c>
      <c r="W272" s="195"/>
      <c r="X272" s="89">
        <v>0</v>
      </c>
      <c r="Y272" s="89">
        <f t="shared" si="69"/>
        <v>0</v>
      </c>
      <c r="Z272" s="1"/>
    </row>
    <row r="273" spans="2:28">
      <c r="B273" s="204">
        <v>4638</v>
      </c>
      <c r="C273" t="s">
        <v>300</v>
      </c>
      <c r="D273" s="1">
        <v>106459</v>
      </c>
      <c r="E273" s="86">
        <f t="shared" si="62"/>
        <v>27416.688127736285</v>
      </c>
      <c r="F273" s="87">
        <f t="shared" si="56"/>
        <v>1.1029220713846217</v>
      </c>
      <c r="G273" s="189">
        <f t="shared" si="63"/>
        <v>-1637.0188170193742</v>
      </c>
      <c r="H273" s="189">
        <f t="shared" si="57"/>
        <v>-6356.5440664862299</v>
      </c>
      <c r="I273" s="189">
        <f t="shared" si="58"/>
        <v>0</v>
      </c>
      <c r="J273" s="88">
        <f t="shared" si="59"/>
        <v>0</v>
      </c>
      <c r="K273" s="189">
        <f t="shared" si="64"/>
        <v>-236.40568215157552</v>
      </c>
      <c r="L273" s="88">
        <f t="shared" si="60"/>
        <v>-917.96326379456775</v>
      </c>
      <c r="M273" s="89">
        <f t="shared" si="65"/>
        <v>-7274.5073302807978</v>
      </c>
      <c r="N273" s="89">
        <f t="shared" si="66"/>
        <v>99184.492669719199</v>
      </c>
      <c r="O273" s="89">
        <f t="shared" si="67"/>
        <v>25543.263628565335</v>
      </c>
      <c r="P273" s="90">
        <f t="shared" si="61"/>
        <v>1.0275577086438852</v>
      </c>
      <c r="Q273" s="1">
        <v>291.76927102069658</v>
      </c>
      <c r="R273" s="93">
        <f t="shared" si="68"/>
        <v>0.16804362375607562</v>
      </c>
      <c r="S273" s="93">
        <f t="shared" si="68"/>
        <v>0.17135252920580946</v>
      </c>
      <c r="T273" s="92">
        <v>3883</v>
      </c>
      <c r="U273" s="1">
        <v>91143</v>
      </c>
      <c r="V273" s="1">
        <v>23406.009244992296</v>
      </c>
      <c r="W273" s="195"/>
      <c r="X273" s="89">
        <v>0</v>
      </c>
      <c r="Y273" s="89">
        <f t="shared" si="69"/>
        <v>0</v>
      </c>
      <c r="Z273" s="1"/>
    </row>
    <row r="274" spans="2:28">
      <c r="B274" s="204">
        <v>4639</v>
      </c>
      <c r="C274" t="s">
        <v>301</v>
      </c>
      <c r="D274" s="1">
        <v>66378</v>
      </c>
      <c r="E274" s="86">
        <f t="shared" si="62"/>
        <v>26215.639810426543</v>
      </c>
      <c r="F274" s="87">
        <f t="shared" si="56"/>
        <v>1.0546061445378567</v>
      </c>
      <c r="G274" s="189">
        <f t="shared" si="63"/>
        <v>-868.34789394113932</v>
      </c>
      <c r="H274" s="189">
        <f t="shared" si="57"/>
        <v>-2198.6568674589648</v>
      </c>
      <c r="I274" s="189">
        <f t="shared" si="58"/>
        <v>0</v>
      </c>
      <c r="J274" s="88">
        <f t="shared" si="59"/>
        <v>0</v>
      </c>
      <c r="K274" s="189">
        <f t="shared" si="64"/>
        <v>-236.40568215157552</v>
      </c>
      <c r="L274" s="88">
        <f t="shared" si="60"/>
        <v>-598.57918720778912</v>
      </c>
      <c r="M274" s="89">
        <f t="shared" si="65"/>
        <v>-2797.2360546667542</v>
      </c>
      <c r="N274" s="89">
        <f t="shared" si="66"/>
        <v>63580.763945333245</v>
      </c>
      <c r="O274" s="89">
        <f t="shared" si="67"/>
        <v>25110.886234333826</v>
      </c>
      <c r="P274" s="90">
        <f t="shared" si="61"/>
        <v>1.0101639749790499</v>
      </c>
      <c r="Q274" s="1">
        <v>-338.05743130971223</v>
      </c>
      <c r="R274" s="93">
        <f t="shared" si="68"/>
        <v>0.14773316734101047</v>
      </c>
      <c r="S274" s="93">
        <f t="shared" si="68"/>
        <v>0.15589240786713152</v>
      </c>
      <c r="T274" s="92">
        <v>2532</v>
      </c>
      <c r="U274" s="1">
        <v>57834</v>
      </c>
      <c r="V274" s="1">
        <v>22680</v>
      </c>
      <c r="W274" s="195"/>
      <c r="X274" s="89">
        <v>0</v>
      </c>
      <c r="Y274" s="89">
        <f t="shared" si="69"/>
        <v>0</v>
      </c>
      <c r="Z274" s="1"/>
      <c r="AA274" s="1"/>
    </row>
    <row r="275" spans="2:28">
      <c r="B275" s="204">
        <v>4640</v>
      </c>
      <c r="C275" t="s">
        <v>302</v>
      </c>
      <c r="D275" s="1">
        <v>280260</v>
      </c>
      <c r="E275" s="86">
        <f t="shared" si="62"/>
        <v>22327.91586998088</v>
      </c>
      <c r="F275" s="87">
        <f t="shared" si="56"/>
        <v>0.89821028368878242</v>
      </c>
      <c r="G275" s="189">
        <f t="shared" si="63"/>
        <v>1619.7954279440851</v>
      </c>
      <c r="H275" s="189">
        <f t="shared" si="57"/>
        <v>20331.672211554156</v>
      </c>
      <c r="I275" s="189">
        <f t="shared" si="58"/>
        <v>15.766006741898854</v>
      </c>
      <c r="J275" s="88">
        <f t="shared" si="59"/>
        <v>197.89491662431442</v>
      </c>
      <c r="K275" s="189">
        <f t="shared" si="64"/>
        <v>-220.63967540967667</v>
      </c>
      <c r="L275" s="88">
        <f t="shared" si="60"/>
        <v>-2769.4692057422612</v>
      </c>
      <c r="M275" s="89">
        <f t="shared" si="65"/>
        <v>17562.203005811894</v>
      </c>
      <c r="N275" s="89">
        <f t="shared" si="66"/>
        <v>297822.2030058119</v>
      </c>
      <c r="O275" s="89">
        <f t="shared" si="67"/>
        <v>23727.07162251529</v>
      </c>
      <c r="P275" s="90">
        <f t="shared" si="61"/>
        <v>0.9544957020290733</v>
      </c>
      <c r="Q275" s="1">
        <v>278.67171907969168</v>
      </c>
      <c r="R275" s="93">
        <f t="shared" si="68"/>
        <v>0.21591545079460114</v>
      </c>
      <c r="S275" s="93">
        <f t="shared" si="68"/>
        <v>0.21049071646983233</v>
      </c>
      <c r="T275" s="92">
        <v>12552</v>
      </c>
      <c r="U275" s="1">
        <v>230493</v>
      </c>
      <c r="V275" s="1">
        <v>18445.342509603073</v>
      </c>
      <c r="W275" s="195"/>
      <c r="X275" s="89">
        <v>0</v>
      </c>
      <c r="Y275" s="89">
        <f t="shared" si="69"/>
        <v>0</v>
      </c>
      <c r="Z275" s="1"/>
    </row>
    <row r="276" spans="2:28">
      <c r="B276" s="204">
        <v>4641</v>
      </c>
      <c r="C276" t="s">
        <v>303</v>
      </c>
      <c r="D276" s="1">
        <v>75295</v>
      </c>
      <c r="E276" s="86">
        <f t="shared" si="62"/>
        <v>40351.018220793143</v>
      </c>
      <c r="F276" s="87">
        <f t="shared" si="56"/>
        <v>1.6232459730806428</v>
      </c>
      <c r="G276" s="189">
        <f t="shared" si="63"/>
        <v>-9914.9900765757629</v>
      </c>
      <c r="H276" s="189">
        <f t="shared" si="57"/>
        <v>-18501.371482890376</v>
      </c>
      <c r="I276" s="189">
        <f t="shared" si="58"/>
        <v>0</v>
      </c>
      <c r="J276" s="88">
        <f t="shared" si="59"/>
        <v>0</v>
      </c>
      <c r="K276" s="189">
        <f t="shared" si="64"/>
        <v>-236.40568215157552</v>
      </c>
      <c r="L276" s="88">
        <f t="shared" si="60"/>
        <v>-441.13300289483993</v>
      </c>
      <c r="M276" s="89">
        <f t="shared" si="65"/>
        <v>-18942.504485785215</v>
      </c>
      <c r="N276" s="89">
        <f t="shared" si="66"/>
        <v>56352.495514214781</v>
      </c>
      <c r="O276" s="89">
        <f t="shared" si="67"/>
        <v>30199.622462065799</v>
      </c>
      <c r="P276" s="90">
        <f t="shared" si="61"/>
        <v>1.2148743132544524</v>
      </c>
      <c r="Q276" s="1">
        <v>-513.29635340597815</v>
      </c>
      <c r="R276" s="93">
        <f t="shared" si="68"/>
        <v>0.13035188854860985</v>
      </c>
      <c r="S276" s="93">
        <f t="shared" si="68"/>
        <v>0.11217902860409848</v>
      </c>
      <c r="T276" s="92">
        <v>1866</v>
      </c>
      <c r="U276" s="1">
        <v>66612</v>
      </c>
      <c r="V276" s="1">
        <v>36281.045751633988</v>
      </c>
      <c r="W276" s="195"/>
      <c r="X276" s="89">
        <v>0</v>
      </c>
      <c r="Y276" s="89">
        <f t="shared" si="69"/>
        <v>0</v>
      </c>
      <c r="Z276" s="1"/>
    </row>
    <row r="277" spans="2:28">
      <c r="B277" s="204">
        <v>4642</v>
      </c>
      <c r="C277" t="s">
        <v>304</v>
      </c>
      <c r="D277" s="1">
        <v>63162</v>
      </c>
      <c r="E277" s="86">
        <f t="shared" si="62"/>
        <v>28412.955465587042</v>
      </c>
      <c r="F277" s="87">
        <f t="shared" si="56"/>
        <v>1.1430000425383873</v>
      </c>
      <c r="G277" s="189">
        <f t="shared" si="63"/>
        <v>-2274.6299132438585</v>
      </c>
      <c r="H277" s="189">
        <f t="shared" si="57"/>
        <v>-5056.5022971410972</v>
      </c>
      <c r="I277" s="189">
        <f t="shared" si="58"/>
        <v>0</v>
      </c>
      <c r="J277" s="88">
        <f t="shared" si="59"/>
        <v>0</v>
      </c>
      <c r="K277" s="189">
        <f t="shared" si="64"/>
        <v>-236.40568215157552</v>
      </c>
      <c r="L277" s="88">
        <f t="shared" si="60"/>
        <v>-525.52983142295238</v>
      </c>
      <c r="M277" s="89">
        <f t="shared" si="65"/>
        <v>-5582.0321285640493</v>
      </c>
      <c r="N277" s="89">
        <f t="shared" si="66"/>
        <v>57579.967871435947</v>
      </c>
      <c r="O277" s="89">
        <f t="shared" si="67"/>
        <v>25901.91987019161</v>
      </c>
      <c r="P277" s="90">
        <f t="shared" si="61"/>
        <v>1.041985778259241</v>
      </c>
      <c r="Q277" s="1">
        <v>-10.583597867886056</v>
      </c>
      <c r="R277" s="93">
        <f t="shared" si="68"/>
        <v>0.15831942636028534</v>
      </c>
      <c r="S277" s="93">
        <f t="shared" si="68"/>
        <v>0.14008227839689788</v>
      </c>
      <c r="T277" s="92">
        <v>2223</v>
      </c>
      <c r="U277" s="1">
        <v>54529</v>
      </c>
      <c r="V277" s="1">
        <v>24921.84643510055</v>
      </c>
      <c r="W277" s="195"/>
      <c r="X277" s="89">
        <v>0</v>
      </c>
      <c r="Y277" s="89">
        <f t="shared" si="69"/>
        <v>0</v>
      </c>
      <c r="Z277" s="1"/>
    </row>
    <row r="278" spans="2:28">
      <c r="B278" s="204">
        <v>4643</v>
      </c>
      <c r="C278" t="s">
        <v>305</v>
      </c>
      <c r="D278" s="1">
        <v>151076</v>
      </c>
      <c r="E278" s="86">
        <f t="shared" si="62"/>
        <v>29176.516029354963</v>
      </c>
      <c r="F278" s="87">
        <f t="shared" si="56"/>
        <v>1.1737166555258822</v>
      </c>
      <c r="G278" s="189">
        <f t="shared" si="63"/>
        <v>-2763.3086740553285</v>
      </c>
      <c r="H278" s="189">
        <f t="shared" si="57"/>
        <v>-14308.412314258492</v>
      </c>
      <c r="I278" s="189">
        <f t="shared" si="58"/>
        <v>0</v>
      </c>
      <c r="J278" s="88">
        <f t="shared" si="59"/>
        <v>0</v>
      </c>
      <c r="K278" s="189">
        <f t="shared" si="64"/>
        <v>-236.40568215157552</v>
      </c>
      <c r="L278" s="88">
        <f t="shared" si="60"/>
        <v>-1224.108622180858</v>
      </c>
      <c r="M278" s="89">
        <f t="shared" si="65"/>
        <v>-15532.52093643935</v>
      </c>
      <c r="N278" s="89">
        <f t="shared" si="66"/>
        <v>135543.47906356066</v>
      </c>
      <c r="O278" s="89">
        <f t="shared" si="67"/>
        <v>26176.801673148064</v>
      </c>
      <c r="P278" s="90">
        <f t="shared" si="61"/>
        <v>1.0530437589347392</v>
      </c>
      <c r="Q278" s="1">
        <v>-36.821713792132869</v>
      </c>
      <c r="R278" s="93">
        <f t="shared" si="68"/>
        <v>0.17428140594151756</v>
      </c>
      <c r="S278" s="93">
        <f t="shared" si="68"/>
        <v>0.18221880439805557</v>
      </c>
      <c r="T278" s="92">
        <v>5178</v>
      </c>
      <c r="U278" s="1">
        <v>128654</v>
      </c>
      <c r="V278" s="1">
        <v>24679.45520813351</v>
      </c>
      <c r="W278" s="195"/>
      <c r="X278" s="89">
        <v>0</v>
      </c>
      <c r="Y278" s="89">
        <f t="shared" si="69"/>
        <v>0</v>
      </c>
      <c r="Z278" s="1"/>
    </row>
    <row r="279" spans="2:28">
      <c r="B279" s="204">
        <v>4644</v>
      </c>
      <c r="C279" t="s">
        <v>306</v>
      </c>
      <c r="D279" s="1">
        <v>149392</v>
      </c>
      <c r="E279" s="86">
        <f t="shared" si="62"/>
        <v>27271.266885724719</v>
      </c>
      <c r="F279" s="87">
        <f t="shared" si="56"/>
        <v>1.097072046877086</v>
      </c>
      <c r="G279" s="189">
        <f t="shared" si="63"/>
        <v>-1543.9492221319722</v>
      </c>
      <c r="H279" s="189">
        <f t="shared" si="57"/>
        <v>-8457.7538388389439</v>
      </c>
      <c r="I279" s="189">
        <f t="shared" si="58"/>
        <v>0</v>
      </c>
      <c r="J279" s="88">
        <f t="shared" si="59"/>
        <v>0</v>
      </c>
      <c r="K279" s="189">
        <f t="shared" si="64"/>
        <v>-236.40568215157552</v>
      </c>
      <c r="L279" s="88">
        <f t="shared" si="60"/>
        <v>-1295.0303268263308</v>
      </c>
      <c r="M279" s="89">
        <f t="shared" si="65"/>
        <v>-9752.7841656652745</v>
      </c>
      <c r="N279" s="89">
        <f t="shared" si="66"/>
        <v>139639.21583433473</v>
      </c>
      <c r="O279" s="89">
        <f t="shared" si="67"/>
        <v>25490.911981441168</v>
      </c>
      <c r="P279" s="90">
        <f t="shared" si="61"/>
        <v>1.0254516998211722</v>
      </c>
      <c r="Q279" s="1">
        <v>-1031.3555326677088</v>
      </c>
      <c r="R279" s="93">
        <f t="shared" si="68"/>
        <v>0.16152608131117971</v>
      </c>
      <c r="S279" s="93">
        <f t="shared" si="68"/>
        <v>0.15177248515559114</v>
      </c>
      <c r="T279" s="92">
        <v>5478</v>
      </c>
      <c r="U279" s="1">
        <v>128617</v>
      </c>
      <c r="V279" s="1">
        <v>23677.650957290134</v>
      </c>
      <c r="W279" s="195"/>
      <c r="X279" s="89">
        <v>0</v>
      </c>
      <c r="Y279" s="89">
        <f t="shared" si="69"/>
        <v>0</v>
      </c>
      <c r="Z279" s="1"/>
    </row>
    <row r="280" spans="2:28">
      <c r="B280" s="204">
        <v>4645</v>
      </c>
      <c r="C280" t="s">
        <v>307</v>
      </c>
      <c r="D280" s="1">
        <v>67219</v>
      </c>
      <c r="E280" s="86">
        <f t="shared" si="62"/>
        <v>22988.714090287278</v>
      </c>
      <c r="F280" s="87">
        <f t="shared" si="56"/>
        <v>0.92479295984981369</v>
      </c>
      <c r="G280" s="189">
        <f t="shared" si="63"/>
        <v>1196.8845669479902</v>
      </c>
      <c r="H280" s="189">
        <f t="shared" si="57"/>
        <v>3499.690473755923</v>
      </c>
      <c r="I280" s="189">
        <f t="shared" si="58"/>
        <v>0</v>
      </c>
      <c r="J280" s="88">
        <f t="shared" si="59"/>
        <v>0</v>
      </c>
      <c r="K280" s="189">
        <f t="shared" si="64"/>
        <v>-236.40568215157552</v>
      </c>
      <c r="L280" s="88">
        <f t="shared" si="60"/>
        <v>-691.25021461120673</v>
      </c>
      <c r="M280" s="89">
        <f t="shared" si="65"/>
        <v>2808.440259144716</v>
      </c>
      <c r="N280" s="89">
        <f t="shared" si="66"/>
        <v>70027.440259144714</v>
      </c>
      <c r="O280" s="89">
        <f t="shared" si="67"/>
        <v>23949.19297508369</v>
      </c>
      <c r="P280" s="90">
        <f t="shared" si="61"/>
        <v>0.96343122849135432</v>
      </c>
      <c r="Q280" s="1">
        <v>-2632.1347665408166</v>
      </c>
      <c r="R280" s="93">
        <f t="shared" si="68"/>
        <v>0.11190326529261918</v>
      </c>
      <c r="S280" s="93">
        <f t="shared" si="68"/>
        <v>0.11418487254014176</v>
      </c>
      <c r="T280" s="92">
        <v>2924</v>
      </c>
      <c r="U280" s="1">
        <v>60454</v>
      </c>
      <c r="V280" s="1">
        <v>20632.764505119452</v>
      </c>
      <c r="W280" s="195"/>
      <c r="X280" s="89">
        <v>0</v>
      </c>
      <c r="Y280" s="89">
        <f t="shared" si="69"/>
        <v>0</v>
      </c>
      <c r="Z280" s="1"/>
    </row>
    <row r="281" spans="2:28">
      <c r="B281" s="204">
        <v>4646</v>
      </c>
      <c r="C281" t="s">
        <v>308</v>
      </c>
      <c r="D281" s="1">
        <v>61715</v>
      </c>
      <c r="E281" s="86">
        <f t="shared" si="62"/>
        <v>20934.531886024422</v>
      </c>
      <c r="F281" s="87">
        <f t="shared" si="56"/>
        <v>0.84215705280037678</v>
      </c>
      <c r="G281" s="189">
        <f t="shared" si="63"/>
        <v>2511.5611776762175</v>
      </c>
      <c r="H281" s="189">
        <f t="shared" si="57"/>
        <v>7404.0823517894896</v>
      </c>
      <c r="I281" s="189">
        <f t="shared" si="58"/>
        <v>503.45040112665879</v>
      </c>
      <c r="J281" s="88">
        <f t="shared" si="59"/>
        <v>1484.17178252139</v>
      </c>
      <c r="K281" s="189">
        <f t="shared" si="64"/>
        <v>267.04471897508324</v>
      </c>
      <c r="L281" s="88">
        <f t="shared" si="60"/>
        <v>787.24783153854548</v>
      </c>
      <c r="M281" s="89">
        <f t="shared" si="65"/>
        <v>8191.3301833280348</v>
      </c>
      <c r="N281" s="89">
        <f t="shared" si="66"/>
        <v>69906.330183328042</v>
      </c>
      <c r="O281" s="89">
        <f t="shared" si="67"/>
        <v>23713.137782675727</v>
      </c>
      <c r="P281" s="90">
        <f t="shared" si="61"/>
        <v>0.95393516972018932</v>
      </c>
      <c r="Q281" s="1">
        <v>-47.789548450678922</v>
      </c>
      <c r="R281" s="93">
        <f t="shared" si="68"/>
        <v>0.14786571189435507</v>
      </c>
      <c r="S281" s="93">
        <f t="shared" si="68"/>
        <v>0.1385208078626507</v>
      </c>
      <c r="T281" s="92">
        <v>2948</v>
      </c>
      <c r="U281" s="1">
        <v>53765</v>
      </c>
      <c r="V281" s="1">
        <v>18387.482900136798</v>
      </c>
      <c r="W281" s="195"/>
      <c r="X281" s="89">
        <v>0</v>
      </c>
      <c r="Y281" s="89">
        <f t="shared" si="69"/>
        <v>0</v>
      </c>
      <c r="Z281" s="1"/>
      <c r="AA281" s="1"/>
    </row>
    <row r="282" spans="2:28">
      <c r="B282" s="204">
        <v>4647</v>
      </c>
      <c r="C282" t="s">
        <v>309</v>
      </c>
      <c r="D282" s="1">
        <v>530343</v>
      </c>
      <c r="E282" s="86">
        <f t="shared" si="62"/>
        <v>23256.577793369583</v>
      </c>
      <c r="F282" s="87">
        <f t="shared" si="56"/>
        <v>0.93556861549705483</v>
      </c>
      <c r="G282" s="189">
        <f t="shared" si="63"/>
        <v>1025.4517969753151</v>
      </c>
      <c r="H282" s="189">
        <f t="shared" si="57"/>
        <v>23384.402778225085</v>
      </c>
      <c r="I282" s="189">
        <f t="shared" si="58"/>
        <v>0</v>
      </c>
      <c r="J282" s="88">
        <f t="shared" si="59"/>
        <v>0</v>
      </c>
      <c r="K282" s="189">
        <f t="shared" si="64"/>
        <v>-236.40568215157552</v>
      </c>
      <c r="L282" s="88">
        <f t="shared" si="60"/>
        <v>-5390.9951757845283</v>
      </c>
      <c r="M282" s="89">
        <f t="shared" si="65"/>
        <v>17993.407602440559</v>
      </c>
      <c r="N282" s="89">
        <f t="shared" si="66"/>
        <v>548336.40760244057</v>
      </c>
      <c r="O282" s="89">
        <f t="shared" si="67"/>
        <v>24045.623908193324</v>
      </c>
      <c r="P282" s="90">
        <f t="shared" si="61"/>
        <v>0.96731046452436131</v>
      </c>
      <c r="Q282" s="1">
        <v>3195.3853145392459</v>
      </c>
      <c r="R282" s="93">
        <f t="shared" si="68"/>
        <v>0.18773571383780199</v>
      </c>
      <c r="S282" s="93">
        <f t="shared" si="68"/>
        <v>0.18033971000667709</v>
      </c>
      <c r="T282" s="92">
        <v>22804</v>
      </c>
      <c r="U282" s="1">
        <v>446516</v>
      </c>
      <c r="V282" s="1">
        <v>19703.291854205279</v>
      </c>
      <c r="W282" s="195"/>
      <c r="X282" s="89">
        <v>0</v>
      </c>
      <c r="Y282" s="89">
        <f t="shared" si="69"/>
        <v>0</v>
      </c>
      <c r="Z282" s="1"/>
    </row>
    <row r="283" spans="2:28">
      <c r="B283" s="204">
        <v>4648</v>
      </c>
      <c r="C283" t="s">
        <v>310</v>
      </c>
      <c r="D283" s="1">
        <v>91432</v>
      </c>
      <c r="E283" s="86">
        <f t="shared" si="62"/>
        <v>27042.886719905353</v>
      </c>
      <c r="F283" s="87">
        <f t="shared" si="56"/>
        <v>1.0878847400669014</v>
      </c>
      <c r="G283" s="189">
        <f t="shared" si="63"/>
        <v>-1397.785916007578</v>
      </c>
      <c r="H283" s="189">
        <f t="shared" si="57"/>
        <v>-4725.9141820216209</v>
      </c>
      <c r="I283" s="189">
        <f t="shared" si="58"/>
        <v>0</v>
      </c>
      <c r="J283" s="88">
        <f t="shared" si="59"/>
        <v>0</v>
      </c>
      <c r="K283" s="189">
        <f t="shared" si="64"/>
        <v>-236.40568215157552</v>
      </c>
      <c r="L283" s="88">
        <f t="shared" si="60"/>
        <v>-799.28761135447678</v>
      </c>
      <c r="M283" s="89">
        <f t="shared" si="65"/>
        <v>-5525.2017933760981</v>
      </c>
      <c r="N283" s="89">
        <f t="shared" si="66"/>
        <v>85906.798206623906</v>
      </c>
      <c r="O283" s="89">
        <f t="shared" si="67"/>
        <v>25408.695121746201</v>
      </c>
      <c r="P283" s="90">
        <f t="shared" si="61"/>
        <v>1.022144269369506</v>
      </c>
      <c r="Q283" s="1">
        <v>-378.89213872754408</v>
      </c>
      <c r="R283" s="93">
        <f t="shared" si="68"/>
        <v>0.21572173173066694</v>
      </c>
      <c r="S283" s="93">
        <f t="shared" si="68"/>
        <v>0.20853023967665532</v>
      </c>
      <c r="T283" s="92">
        <v>3381</v>
      </c>
      <c r="U283" s="1">
        <v>75208</v>
      </c>
      <c r="V283" s="1">
        <v>22376.673609044927</v>
      </c>
      <c r="W283" s="195"/>
      <c r="X283" s="89">
        <v>0</v>
      </c>
      <c r="Y283" s="89">
        <f t="shared" si="69"/>
        <v>0</v>
      </c>
      <c r="Z283" s="1"/>
      <c r="AA283" s="1"/>
    </row>
    <row r="284" spans="2:28">
      <c r="B284" s="204">
        <v>4649</v>
      </c>
      <c r="C284" t="s">
        <v>311</v>
      </c>
      <c r="D284" s="1">
        <v>207358</v>
      </c>
      <c r="E284" s="86">
        <f t="shared" si="62"/>
        <v>21563.851913477538</v>
      </c>
      <c r="F284" s="87">
        <f t="shared" si="56"/>
        <v>0.8674734201533042</v>
      </c>
      <c r="G284" s="189">
        <f t="shared" si="63"/>
        <v>2108.7963601062238</v>
      </c>
      <c r="H284" s="189">
        <f t="shared" si="57"/>
        <v>20278.185798781447</v>
      </c>
      <c r="I284" s="189">
        <f t="shared" si="58"/>
        <v>283.18839151806839</v>
      </c>
      <c r="J284" s="88">
        <f t="shared" si="59"/>
        <v>2723.1395728377456</v>
      </c>
      <c r="K284" s="189">
        <f t="shared" si="64"/>
        <v>46.782709366492867</v>
      </c>
      <c r="L284" s="88">
        <f t="shared" si="60"/>
        <v>449.86253326819542</v>
      </c>
      <c r="M284" s="89">
        <f t="shared" si="65"/>
        <v>20728.048332049642</v>
      </c>
      <c r="N284" s="89">
        <f t="shared" si="66"/>
        <v>228086.04833204963</v>
      </c>
      <c r="O284" s="89">
        <f t="shared" si="67"/>
        <v>23719.430982950253</v>
      </c>
      <c r="P284" s="90">
        <f t="shared" si="61"/>
        <v>0.95418833339371834</v>
      </c>
      <c r="Q284" s="1">
        <v>-1532.7705759503842</v>
      </c>
      <c r="R284" s="93">
        <f t="shared" si="68"/>
        <v>0.20047472934637875</v>
      </c>
      <c r="S284" s="93">
        <f t="shared" si="68"/>
        <v>0.20534354324451812</v>
      </c>
      <c r="T284" s="92">
        <v>9616</v>
      </c>
      <c r="U284" s="1">
        <v>172730</v>
      </c>
      <c r="V284" s="1">
        <v>17890.212325220094</v>
      </c>
      <c r="W284" s="195"/>
      <c r="X284" s="89">
        <v>0</v>
      </c>
      <c r="Y284" s="89">
        <f t="shared" si="69"/>
        <v>0</v>
      </c>
      <c r="Z284" s="1"/>
    </row>
    <row r="285" spans="2:28">
      <c r="B285" s="204">
        <v>4650</v>
      </c>
      <c r="C285" t="s">
        <v>312</v>
      </c>
      <c r="D285" s="1">
        <v>127323</v>
      </c>
      <c r="E285" s="86">
        <f t="shared" si="62"/>
        <v>21305.722891566267</v>
      </c>
      <c r="F285" s="87">
        <f t="shared" si="56"/>
        <v>0.85708937251762896</v>
      </c>
      <c r="G285" s="189">
        <f t="shared" si="63"/>
        <v>2273.9989341294372</v>
      </c>
      <c r="H285" s="189">
        <f t="shared" si="57"/>
        <v>13589.417630357517</v>
      </c>
      <c r="I285" s="189">
        <f t="shared" si="58"/>
        <v>373.53354918701314</v>
      </c>
      <c r="J285" s="88">
        <f t="shared" si="59"/>
        <v>2232.2364899415907</v>
      </c>
      <c r="K285" s="189">
        <f t="shared" si="64"/>
        <v>137.12786703543762</v>
      </c>
      <c r="L285" s="88">
        <f t="shared" si="60"/>
        <v>819.47613340377518</v>
      </c>
      <c r="M285" s="89">
        <f t="shared" si="65"/>
        <v>14408.893763761293</v>
      </c>
      <c r="N285" s="89">
        <f t="shared" si="66"/>
        <v>141731.8937637613</v>
      </c>
      <c r="O285" s="89">
        <f t="shared" si="67"/>
        <v>23716.849692731143</v>
      </c>
      <c r="P285" s="90">
        <f t="shared" si="61"/>
        <v>0.95408449291736175</v>
      </c>
      <c r="Q285" s="1">
        <v>437.62194655993153</v>
      </c>
      <c r="R285" s="93">
        <f t="shared" si="68"/>
        <v>0.13167952501155472</v>
      </c>
      <c r="S285" s="93">
        <f t="shared" si="68"/>
        <v>0.12410469552687232</v>
      </c>
      <c r="T285" s="92">
        <v>5976</v>
      </c>
      <c r="U285" s="1">
        <v>112508</v>
      </c>
      <c r="V285" s="1">
        <v>18953.504043126686</v>
      </c>
      <c r="W285" s="195"/>
      <c r="X285" s="89">
        <v>0</v>
      </c>
      <c r="Y285" s="89">
        <f t="shared" si="69"/>
        <v>0</v>
      </c>
      <c r="Z285" s="1"/>
    </row>
    <row r="286" spans="2:28" ht="28.2" customHeight="1">
      <c r="B286" s="204">
        <v>4651</v>
      </c>
      <c r="C286" t="s">
        <v>313</v>
      </c>
      <c r="D286" s="1">
        <v>165187</v>
      </c>
      <c r="E286" s="86">
        <f t="shared" si="62"/>
        <v>22569.613335155074</v>
      </c>
      <c r="F286" s="87">
        <f t="shared" si="56"/>
        <v>0.90793332053759324</v>
      </c>
      <c r="G286" s="189">
        <f t="shared" si="63"/>
        <v>1465.1090502326003</v>
      </c>
      <c r="H286" s="189">
        <f t="shared" si="57"/>
        <v>10723.133138652402</v>
      </c>
      <c r="I286" s="189">
        <f t="shared" si="58"/>
        <v>0</v>
      </c>
      <c r="J286" s="88">
        <f t="shared" si="59"/>
        <v>0</v>
      </c>
      <c r="K286" s="189">
        <f t="shared" si="64"/>
        <v>-236.40568215157552</v>
      </c>
      <c r="L286" s="88">
        <f t="shared" si="60"/>
        <v>-1730.2531876673813</v>
      </c>
      <c r="M286" s="89">
        <f t="shared" si="65"/>
        <v>8992.8799509850196</v>
      </c>
      <c r="N286" s="89">
        <f t="shared" si="66"/>
        <v>174179.87995098502</v>
      </c>
      <c r="O286" s="89">
        <f t="shared" si="67"/>
        <v>23798.316703236102</v>
      </c>
      <c r="P286" s="90">
        <f t="shared" si="61"/>
        <v>0.9573617583389552</v>
      </c>
      <c r="Q286" s="1">
        <v>-4238.4756280137499</v>
      </c>
      <c r="R286" s="93">
        <f t="shared" si="68"/>
        <v>0.26889278087600438</v>
      </c>
      <c r="S286" s="93">
        <f t="shared" si="68"/>
        <v>0.2675058233343991</v>
      </c>
      <c r="T286" s="92">
        <v>7319</v>
      </c>
      <c r="U286" s="1">
        <v>130182</v>
      </c>
      <c r="V286" s="1">
        <v>17806.319244973329</v>
      </c>
      <c r="W286" s="195"/>
      <c r="X286" s="89">
        <v>0</v>
      </c>
      <c r="Y286" s="89">
        <f t="shared" si="69"/>
        <v>0</v>
      </c>
      <c r="Z286" s="1"/>
      <c r="AA286" s="1"/>
    </row>
    <row r="287" spans="2:28">
      <c r="B287" s="204">
        <v>5001</v>
      </c>
      <c r="C287" t="s">
        <v>314</v>
      </c>
      <c r="D287" s="1">
        <v>5350375</v>
      </c>
      <c r="E287" s="86">
        <f t="shared" si="62"/>
        <v>24491.325643138331</v>
      </c>
      <c r="F287" s="87">
        <f t="shared" si="56"/>
        <v>0.98524021148851049</v>
      </c>
      <c r="G287" s="189">
        <f t="shared" si="63"/>
        <v>235.21317312331638</v>
      </c>
      <c r="H287" s="189">
        <f t="shared" si="57"/>
        <v>51384.669800519696</v>
      </c>
      <c r="I287" s="189">
        <f t="shared" si="58"/>
        <v>0</v>
      </c>
      <c r="J287" s="88">
        <f t="shared" si="59"/>
        <v>0</v>
      </c>
      <c r="K287" s="189">
        <f t="shared" si="64"/>
        <v>-236.40568215157552</v>
      </c>
      <c r="L287" s="88">
        <f t="shared" si="60"/>
        <v>-51645.185322833189</v>
      </c>
      <c r="M287" s="89">
        <f t="shared" si="65"/>
        <v>-260.51552231349342</v>
      </c>
      <c r="N287" s="89">
        <f t="shared" si="66"/>
        <v>5350114.4844776867</v>
      </c>
      <c r="O287" s="89">
        <f t="shared" si="67"/>
        <v>24490.133134110074</v>
      </c>
      <c r="P287" s="90">
        <f t="shared" si="61"/>
        <v>0.98519223908128528</v>
      </c>
      <c r="Q287" s="1">
        <v>25535.993094818645</v>
      </c>
      <c r="R287" s="93">
        <f t="shared" si="68"/>
        <v>0.1675061938954398</v>
      </c>
      <c r="S287" s="93">
        <f t="shared" si="68"/>
        <v>0.15712764849332989</v>
      </c>
      <c r="T287" s="92">
        <v>218460</v>
      </c>
      <c r="U287" s="1">
        <v>4582738</v>
      </c>
      <c r="V287" s="1">
        <v>21165.621334023035</v>
      </c>
      <c r="W287" s="195"/>
      <c r="X287" s="89">
        <v>0</v>
      </c>
      <c r="Y287" s="89">
        <f t="shared" si="69"/>
        <v>0</v>
      </c>
      <c r="Z287" s="1"/>
      <c r="AA287" s="1"/>
      <c r="AB287" s="46"/>
    </row>
    <row r="288" spans="2:28">
      <c r="B288" s="204">
        <v>5006</v>
      </c>
      <c r="C288" t="s">
        <v>315</v>
      </c>
      <c r="D288" s="1">
        <v>461979</v>
      </c>
      <c r="E288" s="86">
        <f t="shared" si="62"/>
        <v>19243.512308909903</v>
      </c>
      <c r="F288" s="87">
        <f t="shared" si="56"/>
        <v>0.77413049882516161</v>
      </c>
      <c r="G288" s="189">
        <f t="shared" si="63"/>
        <v>3593.8137070295097</v>
      </c>
      <c r="H288" s="189">
        <f t="shared" si="57"/>
        <v>86276.685664657445</v>
      </c>
      <c r="I288" s="189">
        <f t="shared" si="58"/>
        <v>1095.3072531167404</v>
      </c>
      <c r="J288" s="88">
        <f t="shared" si="59"/>
        <v>26295.041225573586</v>
      </c>
      <c r="K288" s="189">
        <f t="shared" si="64"/>
        <v>858.90157096516486</v>
      </c>
      <c r="L288" s="88">
        <f t="shared" si="60"/>
        <v>20619.65001416071</v>
      </c>
      <c r="M288" s="89">
        <f t="shared" si="65"/>
        <v>106896.33567881816</v>
      </c>
      <c r="N288" s="89">
        <f t="shared" si="66"/>
        <v>568875.33567881817</v>
      </c>
      <c r="O288" s="89">
        <f t="shared" si="67"/>
        <v>23696.227586904577</v>
      </c>
      <c r="P288" s="90">
        <f t="shared" si="61"/>
        <v>0.9532549041804369</v>
      </c>
      <c r="Q288" s="1">
        <v>12905.541129696183</v>
      </c>
      <c r="R288" s="93">
        <f t="shared" si="68"/>
        <v>0.18039082421597535</v>
      </c>
      <c r="S288" s="93">
        <f t="shared" si="68"/>
        <v>0.18319343499534452</v>
      </c>
      <c r="T288" s="92">
        <v>24007</v>
      </c>
      <c r="U288" s="1">
        <v>391378</v>
      </c>
      <c r="V288" s="1">
        <v>16264.045877659573</v>
      </c>
      <c r="W288" s="195"/>
      <c r="X288" s="89">
        <v>0</v>
      </c>
      <c r="Y288" s="89">
        <f t="shared" si="69"/>
        <v>0</v>
      </c>
      <c r="Z288" s="1"/>
      <c r="AA288" s="1"/>
    </row>
    <row r="289" spans="2:26">
      <c r="B289" s="204">
        <v>5007</v>
      </c>
      <c r="C289" t="s">
        <v>316</v>
      </c>
      <c r="D289" s="1">
        <v>311607</v>
      </c>
      <c r="E289" s="86">
        <f t="shared" si="62"/>
        <v>20619.838538909476</v>
      </c>
      <c r="F289" s="87">
        <f t="shared" si="56"/>
        <v>0.82949752818405931</v>
      </c>
      <c r="G289" s="189">
        <f t="shared" si="63"/>
        <v>2712.964919829783</v>
      </c>
      <c r="H289" s="189">
        <f t="shared" si="57"/>
        <v>40998.325868467684</v>
      </c>
      <c r="I289" s="189">
        <f t="shared" si="58"/>
        <v>613.59307261688991</v>
      </c>
      <c r="J289" s="88">
        <f t="shared" si="59"/>
        <v>9272.6185133864401</v>
      </c>
      <c r="K289" s="189">
        <f t="shared" si="64"/>
        <v>377.18739046531437</v>
      </c>
      <c r="L289" s="88">
        <f t="shared" si="60"/>
        <v>5700.055844711831</v>
      </c>
      <c r="M289" s="89">
        <f t="shared" si="65"/>
        <v>46698.381713179515</v>
      </c>
      <c r="N289" s="89">
        <f t="shared" si="66"/>
        <v>358305.38171317952</v>
      </c>
      <c r="O289" s="89">
        <f t="shared" si="67"/>
        <v>23709.990849204572</v>
      </c>
      <c r="P289" s="90">
        <f t="shared" si="61"/>
        <v>0.95380857447402589</v>
      </c>
      <c r="Q289" s="1">
        <v>6242.2151098416944</v>
      </c>
      <c r="R289" s="90">
        <f t="shared" si="68"/>
        <v>0.16999898622390935</v>
      </c>
      <c r="S289" s="90">
        <f t="shared" si="68"/>
        <v>0.17325070389340405</v>
      </c>
      <c r="T289" s="92">
        <v>15112</v>
      </c>
      <c r="U289" s="1">
        <v>266331</v>
      </c>
      <c r="V289" s="1">
        <v>17574.963705952225</v>
      </c>
      <c r="W289" s="195"/>
      <c r="X289" s="89">
        <v>0</v>
      </c>
      <c r="Y289" s="89">
        <f t="shared" si="69"/>
        <v>0</v>
      </c>
      <c r="Z289" s="1"/>
    </row>
    <row r="290" spans="2:26">
      <c r="B290" s="204">
        <v>5014</v>
      </c>
      <c r="C290" t="s">
        <v>317</v>
      </c>
      <c r="D290" s="1">
        <v>155608</v>
      </c>
      <c r="E290" s="86">
        <f t="shared" si="62"/>
        <v>26856.7483603728</v>
      </c>
      <c r="F290" s="87">
        <f t="shared" si="56"/>
        <v>1.0803967420963483</v>
      </c>
      <c r="G290" s="189">
        <f t="shared" si="63"/>
        <v>-1278.6573659067437</v>
      </c>
      <c r="H290" s="189">
        <f t="shared" si="57"/>
        <v>-7408.5407780636733</v>
      </c>
      <c r="I290" s="189">
        <f t="shared" si="58"/>
        <v>0</v>
      </c>
      <c r="J290" s="88">
        <f t="shared" si="59"/>
        <v>0</v>
      </c>
      <c r="K290" s="189">
        <f t="shared" si="64"/>
        <v>-236.40568215157552</v>
      </c>
      <c r="L290" s="88">
        <f t="shared" si="60"/>
        <v>-1369.7345223862287</v>
      </c>
      <c r="M290" s="89">
        <f t="shared" si="65"/>
        <v>-8778.2753004499027</v>
      </c>
      <c r="N290" s="89">
        <f t="shared" si="66"/>
        <v>146829.7246995501</v>
      </c>
      <c r="O290" s="89">
        <f t="shared" si="67"/>
        <v>25341.685312314483</v>
      </c>
      <c r="P290" s="90">
        <f t="shared" si="61"/>
        <v>1.0194485901001069</v>
      </c>
      <c r="Q290" s="1">
        <v>-2189.907155216617</v>
      </c>
      <c r="R290" s="90">
        <f t="shared" si="68"/>
        <v>-0.28361232344437692</v>
      </c>
      <c r="S290" s="90">
        <f t="shared" si="68"/>
        <v>-0.3007987036724114</v>
      </c>
      <c r="T290" s="92">
        <v>5794</v>
      </c>
      <c r="U290" s="1">
        <v>217212</v>
      </c>
      <c r="V290" s="1">
        <v>38410.610079575599</v>
      </c>
      <c r="W290" s="195"/>
      <c r="X290" s="89">
        <v>0</v>
      </c>
      <c r="Y290" s="89">
        <f t="shared" si="69"/>
        <v>0</v>
      </c>
      <c r="Z290" s="1"/>
    </row>
    <row r="291" spans="2:26">
      <c r="B291" s="204">
        <v>5020</v>
      </c>
      <c r="C291" t="s">
        <v>318</v>
      </c>
      <c r="D291" s="1">
        <v>18926</v>
      </c>
      <c r="E291" s="86">
        <f t="shared" si="62"/>
        <v>20774.972557628978</v>
      </c>
      <c r="F291" s="87">
        <f t="shared" si="56"/>
        <v>0.83573827952759006</v>
      </c>
      <c r="G291" s="189">
        <f t="shared" si="63"/>
        <v>2613.6791478493019</v>
      </c>
      <c r="H291" s="189">
        <f t="shared" si="57"/>
        <v>2381.0617036907142</v>
      </c>
      <c r="I291" s="189">
        <f t="shared" si="58"/>
        <v>559.2961660650642</v>
      </c>
      <c r="J291" s="88">
        <f t="shared" si="59"/>
        <v>509.51880728527351</v>
      </c>
      <c r="K291" s="189">
        <f t="shared" si="64"/>
        <v>322.89048391348865</v>
      </c>
      <c r="L291" s="88">
        <f t="shared" si="60"/>
        <v>294.15323084518815</v>
      </c>
      <c r="M291" s="89">
        <f t="shared" si="65"/>
        <v>2675.2149345359026</v>
      </c>
      <c r="N291" s="89">
        <f t="shared" si="66"/>
        <v>21601.214934535903</v>
      </c>
      <c r="O291" s="89">
        <f t="shared" si="67"/>
        <v>23711.54218939177</v>
      </c>
      <c r="P291" s="90">
        <f t="shared" si="61"/>
        <v>0.95387098198746134</v>
      </c>
      <c r="Q291" s="1">
        <v>300.2258824156811</v>
      </c>
      <c r="R291" s="90">
        <f t="shared" si="68"/>
        <v>0.17297799814068796</v>
      </c>
      <c r="S291" s="90">
        <f t="shared" si="68"/>
        <v>0.14722656020126562</v>
      </c>
      <c r="T291" s="92">
        <v>911</v>
      </c>
      <c r="U291" s="1">
        <v>16135</v>
      </c>
      <c r="V291" s="1">
        <v>18108.866442199775</v>
      </c>
      <c r="W291" s="195"/>
      <c r="X291" s="89">
        <v>0</v>
      </c>
      <c r="Y291" s="89">
        <f t="shared" si="69"/>
        <v>0</v>
      </c>
      <c r="Z291" s="1"/>
    </row>
    <row r="292" spans="2:26">
      <c r="B292" s="204">
        <v>5021</v>
      </c>
      <c r="C292" t="s">
        <v>319</v>
      </c>
      <c r="D292" s="1">
        <v>151349</v>
      </c>
      <c r="E292" s="86">
        <f t="shared" si="62"/>
        <v>20394.690742487535</v>
      </c>
      <c r="F292" s="87">
        <f t="shared" si="56"/>
        <v>0.82044025354751571</v>
      </c>
      <c r="G292" s="189">
        <f t="shared" si="63"/>
        <v>2857.0595095398253</v>
      </c>
      <c r="H292" s="189">
        <f t="shared" si="57"/>
        <v>21202.238620295044</v>
      </c>
      <c r="I292" s="189">
        <f t="shared" si="58"/>
        <v>692.39480136456928</v>
      </c>
      <c r="J292" s="88">
        <f t="shared" si="59"/>
        <v>5138.2618209264692</v>
      </c>
      <c r="K292" s="189">
        <f t="shared" si="64"/>
        <v>455.98911921299373</v>
      </c>
      <c r="L292" s="88">
        <f t="shared" si="60"/>
        <v>3383.8952536796264</v>
      </c>
      <c r="M292" s="89">
        <f t="shared" si="65"/>
        <v>24586.133873974672</v>
      </c>
      <c r="N292" s="89">
        <f t="shared" si="66"/>
        <v>175935.13387397467</v>
      </c>
      <c r="O292" s="89">
        <f t="shared" si="67"/>
        <v>23707.739371240354</v>
      </c>
      <c r="P292" s="90">
        <f t="shared" si="61"/>
        <v>0.95371800172766052</v>
      </c>
      <c r="Q292" s="1">
        <v>-741.73920592011564</v>
      </c>
      <c r="R292" s="90">
        <f t="shared" si="68"/>
        <v>0.21773797742322207</v>
      </c>
      <c r="S292" s="90">
        <f t="shared" si="68"/>
        <v>0.21560476172365292</v>
      </c>
      <c r="T292" s="92">
        <v>7421</v>
      </c>
      <c r="U292" s="1">
        <v>124287</v>
      </c>
      <c r="V292" s="1">
        <v>16777.402807775379</v>
      </c>
      <c r="W292" s="195"/>
      <c r="X292" s="89">
        <v>0</v>
      </c>
      <c r="Y292" s="89">
        <f t="shared" si="69"/>
        <v>0</v>
      </c>
      <c r="Z292" s="1"/>
    </row>
    <row r="293" spans="2:26">
      <c r="B293" s="204">
        <v>5022</v>
      </c>
      <c r="C293" t="s">
        <v>320</v>
      </c>
      <c r="D293" s="1">
        <v>50376</v>
      </c>
      <c r="E293" s="86">
        <f t="shared" si="62"/>
        <v>20038.186157517899</v>
      </c>
      <c r="F293" s="87">
        <f t="shared" si="56"/>
        <v>0.80609874105407031</v>
      </c>
      <c r="G293" s="189">
        <f t="shared" si="63"/>
        <v>3085.2224439203928</v>
      </c>
      <c r="H293" s="189">
        <f t="shared" si="57"/>
        <v>7756.2492240158672</v>
      </c>
      <c r="I293" s="189">
        <f t="shared" si="58"/>
        <v>817.17140610394199</v>
      </c>
      <c r="J293" s="88">
        <f t="shared" si="59"/>
        <v>2054.3689149453103</v>
      </c>
      <c r="K293" s="189">
        <f t="shared" si="64"/>
        <v>580.76572395236644</v>
      </c>
      <c r="L293" s="88">
        <f t="shared" si="60"/>
        <v>1460.0450300162493</v>
      </c>
      <c r="M293" s="89">
        <f t="shared" si="65"/>
        <v>9216.2942540321164</v>
      </c>
      <c r="N293" s="89">
        <f t="shared" si="66"/>
        <v>59592.294254032116</v>
      </c>
      <c r="O293" s="89">
        <f t="shared" si="67"/>
        <v>23704.174325390661</v>
      </c>
      <c r="P293" s="90">
        <f t="shared" si="61"/>
        <v>0.9535745866027262</v>
      </c>
      <c r="Q293" s="1">
        <v>795.45879077170684</v>
      </c>
      <c r="R293" s="90">
        <f t="shared" si="68"/>
        <v>0.14511729405346427</v>
      </c>
      <c r="S293" s="90">
        <f t="shared" si="68"/>
        <v>0.14466179791422262</v>
      </c>
      <c r="T293" s="92">
        <v>2514</v>
      </c>
      <c r="U293" s="1">
        <v>43992</v>
      </c>
      <c r="V293" s="1">
        <v>17505.769996020692</v>
      </c>
      <c r="W293" s="195"/>
      <c r="X293" s="89">
        <v>0</v>
      </c>
      <c r="Y293" s="89">
        <f t="shared" si="69"/>
        <v>0</v>
      </c>
      <c r="Z293" s="1"/>
    </row>
    <row r="294" spans="2:26">
      <c r="B294" s="204">
        <v>5025</v>
      </c>
      <c r="C294" t="s">
        <v>321</v>
      </c>
      <c r="D294" s="1">
        <v>115459</v>
      </c>
      <c r="E294" s="86">
        <f t="shared" si="62"/>
        <v>20478.715856686769</v>
      </c>
      <c r="F294" s="87">
        <f t="shared" si="56"/>
        <v>0.82382042669494981</v>
      </c>
      <c r="G294" s="189">
        <f t="shared" si="63"/>
        <v>2803.2834364523155</v>
      </c>
      <c r="H294" s="189">
        <f t="shared" si="57"/>
        <v>15804.912014718155</v>
      </c>
      <c r="I294" s="189">
        <f t="shared" si="58"/>
        <v>662.98601139483742</v>
      </c>
      <c r="J294" s="88">
        <f t="shared" si="59"/>
        <v>3737.9151322440935</v>
      </c>
      <c r="K294" s="189">
        <f t="shared" si="64"/>
        <v>426.58032924326187</v>
      </c>
      <c r="L294" s="88">
        <f t="shared" si="60"/>
        <v>2405.0598962735107</v>
      </c>
      <c r="M294" s="89">
        <f t="shared" si="65"/>
        <v>18209.971910991666</v>
      </c>
      <c r="N294" s="89">
        <f t="shared" si="66"/>
        <v>133668.97191099168</v>
      </c>
      <c r="O294" s="89">
        <f t="shared" si="67"/>
        <v>23708.579622382349</v>
      </c>
      <c r="P294" s="90">
        <f t="shared" si="61"/>
        <v>0.95375180345913502</v>
      </c>
      <c r="Q294" s="1">
        <v>1643.1155379358934</v>
      </c>
      <c r="R294" s="90">
        <f t="shared" si="68"/>
        <v>0.1763884785067297</v>
      </c>
      <c r="S294" s="90">
        <f t="shared" si="68"/>
        <v>0.18536057935380132</v>
      </c>
      <c r="T294" s="92">
        <v>5638</v>
      </c>
      <c r="U294" s="1">
        <v>98147</v>
      </c>
      <c r="V294" s="1">
        <v>17276.359795810597</v>
      </c>
      <c r="W294" s="195"/>
      <c r="X294" s="89">
        <v>0</v>
      </c>
      <c r="Y294" s="89">
        <f t="shared" si="69"/>
        <v>0</v>
      </c>
      <c r="Z294" s="1"/>
    </row>
    <row r="295" spans="2:26">
      <c r="B295" s="204">
        <v>5026</v>
      </c>
      <c r="C295" t="s">
        <v>322</v>
      </c>
      <c r="D295" s="1">
        <v>37241</v>
      </c>
      <c r="E295" s="86">
        <f t="shared" si="62"/>
        <v>18282.277859597445</v>
      </c>
      <c r="F295" s="87">
        <f t="shared" si="56"/>
        <v>0.73546183523667263</v>
      </c>
      <c r="G295" s="189">
        <f t="shared" si="63"/>
        <v>4209.0037545894829</v>
      </c>
      <c r="H295" s="189">
        <f t="shared" si="57"/>
        <v>8573.7406480987756</v>
      </c>
      <c r="I295" s="189">
        <f t="shared" si="58"/>
        <v>1431.7393103761008</v>
      </c>
      <c r="J295" s="88">
        <f t="shared" si="59"/>
        <v>2916.4529752361173</v>
      </c>
      <c r="K295" s="189">
        <f t="shared" si="64"/>
        <v>1195.3336282245252</v>
      </c>
      <c r="L295" s="88">
        <f t="shared" si="60"/>
        <v>2434.8946006933579</v>
      </c>
      <c r="M295" s="89">
        <f t="shared" si="65"/>
        <v>11008.635248792134</v>
      </c>
      <c r="N295" s="89">
        <f t="shared" si="66"/>
        <v>48249.635248792132</v>
      </c>
      <c r="O295" s="89">
        <f t="shared" si="67"/>
        <v>23686.615242411452</v>
      </c>
      <c r="P295" s="90">
        <f t="shared" si="61"/>
        <v>0.95286821754455198</v>
      </c>
      <c r="Q295" s="1">
        <v>1387.4545691336371</v>
      </c>
      <c r="R295" s="90">
        <f t="shared" si="68"/>
        <v>0.20283582571622363</v>
      </c>
      <c r="S295" s="90">
        <f t="shared" si="68"/>
        <v>0.20933125727384669</v>
      </c>
      <c r="T295" s="92">
        <v>2037</v>
      </c>
      <c r="U295" s="1">
        <v>30961</v>
      </c>
      <c r="V295" s="1">
        <v>15117.67578125</v>
      </c>
      <c r="W295" s="195"/>
      <c r="X295" s="89">
        <v>0</v>
      </c>
      <c r="Y295" s="89">
        <f t="shared" si="69"/>
        <v>0</v>
      </c>
      <c r="Z295" s="1"/>
    </row>
    <row r="296" spans="2:26">
      <c r="B296" s="204">
        <v>5027</v>
      </c>
      <c r="C296" t="s">
        <v>323</v>
      </c>
      <c r="D296" s="1">
        <v>119671</v>
      </c>
      <c r="E296" s="86">
        <f t="shared" si="62"/>
        <v>19656.865965834426</v>
      </c>
      <c r="F296" s="87">
        <f t="shared" si="56"/>
        <v>0.79075894312833739</v>
      </c>
      <c r="G296" s="189">
        <f t="shared" si="63"/>
        <v>3329.2673665978155</v>
      </c>
      <c r="H296" s="189">
        <f t="shared" si="57"/>
        <v>20268.5797278475</v>
      </c>
      <c r="I296" s="189">
        <f t="shared" si="58"/>
        <v>950.63347319315756</v>
      </c>
      <c r="J296" s="88">
        <f t="shared" si="59"/>
        <v>5787.4565847999438</v>
      </c>
      <c r="K296" s="189">
        <f t="shared" si="64"/>
        <v>714.22779104158201</v>
      </c>
      <c r="L296" s="88">
        <f t="shared" si="60"/>
        <v>4348.2187918611517</v>
      </c>
      <c r="M296" s="89">
        <f t="shared" si="65"/>
        <v>24616.798519708653</v>
      </c>
      <c r="N296" s="89">
        <f t="shared" si="66"/>
        <v>144287.79851970865</v>
      </c>
      <c r="O296" s="89">
        <f t="shared" si="67"/>
        <v>23700.361123473827</v>
      </c>
      <c r="P296" s="90">
        <f t="shared" si="61"/>
        <v>0.95342118862346892</v>
      </c>
      <c r="Q296" s="1">
        <v>759.59140740579824</v>
      </c>
      <c r="R296" s="90">
        <f t="shared" si="68"/>
        <v>0.23100582220667806</v>
      </c>
      <c r="S296" s="90">
        <f t="shared" si="68"/>
        <v>0.24172252860893698</v>
      </c>
      <c r="T296" s="92">
        <v>6088</v>
      </c>
      <c r="U296" s="1">
        <v>97214</v>
      </c>
      <c r="V296" s="1">
        <v>15830.320794658852</v>
      </c>
      <c r="W296" s="195"/>
      <c r="X296" s="89">
        <v>0</v>
      </c>
      <c r="Y296" s="89">
        <f t="shared" si="69"/>
        <v>0</v>
      </c>
      <c r="Z296" s="1"/>
    </row>
    <row r="297" spans="2:26">
      <c r="B297" s="204">
        <v>5028</v>
      </c>
      <c r="C297" t="s">
        <v>324</v>
      </c>
      <c r="D297" s="1">
        <v>364879</v>
      </c>
      <c r="E297" s="86">
        <f t="shared" si="62"/>
        <v>20466.625532869642</v>
      </c>
      <c r="F297" s="87">
        <f t="shared" si="56"/>
        <v>0.82333405558674122</v>
      </c>
      <c r="G297" s="189">
        <f t="shared" si="63"/>
        <v>2811.021243695277</v>
      </c>
      <c r="H297" s="189">
        <f t="shared" si="57"/>
        <v>50114.8867325994</v>
      </c>
      <c r="I297" s="189">
        <f t="shared" si="58"/>
        <v>667.21762473083174</v>
      </c>
      <c r="J297" s="88">
        <f t="shared" si="59"/>
        <v>11895.155813701269</v>
      </c>
      <c r="K297" s="189">
        <f t="shared" si="64"/>
        <v>430.8119425792562</v>
      </c>
      <c r="L297" s="88">
        <f t="shared" si="60"/>
        <v>7680.5153123029795</v>
      </c>
      <c r="M297" s="89">
        <f t="shared" si="65"/>
        <v>57795.402044902381</v>
      </c>
      <c r="N297" s="89">
        <f t="shared" si="66"/>
        <v>422674.40204490238</v>
      </c>
      <c r="O297" s="89">
        <f t="shared" si="67"/>
        <v>23708.458719144175</v>
      </c>
      <c r="P297" s="90">
        <f t="shared" si="61"/>
        <v>0.9537469397480528</v>
      </c>
      <c r="Q297" s="1">
        <v>11469.044535353154</v>
      </c>
      <c r="R297" s="90">
        <f t="shared" si="68"/>
        <v>0.19995593221453775</v>
      </c>
      <c r="S297" s="90">
        <f t="shared" si="68"/>
        <v>0.1988790141690232</v>
      </c>
      <c r="T297" s="92">
        <v>17828</v>
      </c>
      <c r="U297" s="1">
        <v>304077</v>
      </c>
      <c r="V297" s="1">
        <v>17071.468672804851</v>
      </c>
      <c r="W297" s="195"/>
      <c r="X297" s="89">
        <v>0</v>
      </c>
      <c r="Y297" s="89">
        <f t="shared" si="69"/>
        <v>0</v>
      </c>
      <c r="Z297" s="1"/>
    </row>
    <row r="298" spans="2:26">
      <c r="B298" s="204">
        <v>5029</v>
      </c>
      <c r="C298" t="s">
        <v>325</v>
      </c>
      <c r="D298" s="1">
        <v>174514</v>
      </c>
      <c r="E298" s="86">
        <f t="shared" si="62"/>
        <v>20353.860508514113</v>
      </c>
      <c r="F298" s="87">
        <f t="shared" si="56"/>
        <v>0.81879772962123865</v>
      </c>
      <c r="G298" s="189">
        <f t="shared" si="63"/>
        <v>2883.1908592828154</v>
      </c>
      <c r="H298" s="189">
        <f t="shared" si="57"/>
        <v>24720.47842749086</v>
      </c>
      <c r="I298" s="189">
        <f t="shared" si="58"/>
        <v>706.68538325526697</v>
      </c>
      <c r="J298" s="88">
        <f t="shared" si="59"/>
        <v>6059.1204760306591</v>
      </c>
      <c r="K298" s="189">
        <f t="shared" si="64"/>
        <v>470.27970110369142</v>
      </c>
      <c r="L298" s="88">
        <f t="shared" si="60"/>
        <v>4032.1781572630503</v>
      </c>
      <c r="M298" s="89">
        <f t="shared" si="65"/>
        <v>28752.65658475391</v>
      </c>
      <c r="N298" s="89">
        <f t="shared" si="66"/>
        <v>203266.65658475392</v>
      </c>
      <c r="O298" s="89">
        <f t="shared" si="67"/>
        <v>23707.331068900618</v>
      </c>
      <c r="P298" s="90">
        <f t="shared" si="61"/>
        <v>0.95370157648839771</v>
      </c>
      <c r="Q298" s="1">
        <v>5148.4478329660269</v>
      </c>
      <c r="R298" s="90">
        <f t="shared" si="68"/>
        <v>0.23356730354630983</v>
      </c>
      <c r="S298" s="90">
        <f t="shared" si="68"/>
        <v>0.22594203330045559</v>
      </c>
      <c r="T298" s="92">
        <v>8574</v>
      </c>
      <c r="U298" s="1">
        <v>141471</v>
      </c>
      <c r="V298" s="1">
        <v>16602.628799436687</v>
      </c>
      <c r="W298" s="195"/>
      <c r="X298" s="89">
        <v>0</v>
      </c>
      <c r="Y298" s="89">
        <f t="shared" si="69"/>
        <v>0</v>
      </c>
      <c r="Z298" s="1"/>
    </row>
    <row r="299" spans="2:26">
      <c r="B299" s="204">
        <v>5031</v>
      </c>
      <c r="C299" t="s">
        <v>326</v>
      </c>
      <c r="D299" s="1">
        <v>344730</v>
      </c>
      <c r="E299" s="86">
        <f t="shared" si="62"/>
        <v>23041.908963304591</v>
      </c>
      <c r="F299" s="87">
        <f t="shared" si="56"/>
        <v>0.92693289007267465</v>
      </c>
      <c r="G299" s="189">
        <f t="shared" si="63"/>
        <v>1162.8398482169096</v>
      </c>
      <c r="H299" s="189">
        <f t="shared" si="57"/>
        <v>17397.246969173186</v>
      </c>
      <c r="I299" s="189">
        <f t="shared" si="58"/>
        <v>0</v>
      </c>
      <c r="J299" s="88">
        <f t="shared" si="59"/>
        <v>0</v>
      </c>
      <c r="K299" s="189">
        <f t="shared" si="64"/>
        <v>-236.40568215157552</v>
      </c>
      <c r="L299" s="88">
        <f t="shared" si="60"/>
        <v>-3536.8654106697213</v>
      </c>
      <c r="M299" s="89">
        <f t="shared" si="65"/>
        <v>13860.381558503464</v>
      </c>
      <c r="N299" s="89">
        <f t="shared" si="66"/>
        <v>358590.38155850349</v>
      </c>
      <c r="O299" s="89">
        <f t="shared" si="67"/>
        <v>23968.343129369929</v>
      </c>
      <c r="P299" s="90">
        <f t="shared" si="61"/>
        <v>0.96420160337158445</v>
      </c>
      <c r="Q299" s="1">
        <v>4592.1024526759138</v>
      </c>
      <c r="R299" s="90">
        <f t="shared" si="68"/>
        <v>0.16714009540802335</v>
      </c>
      <c r="S299" s="90">
        <f t="shared" si="68"/>
        <v>0.17197685003106306</v>
      </c>
      <c r="T299" s="92">
        <v>14961</v>
      </c>
      <c r="U299" s="1">
        <v>295363</v>
      </c>
      <c r="V299" s="1">
        <v>19660.720228982227</v>
      </c>
      <c r="W299" s="195"/>
      <c r="X299" s="89">
        <v>0</v>
      </c>
      <c r="Y299" s="89">
        <f t="shared" si="69"/>
        <v>0</v>
      </c>
      <c r="Z299" s="1"/>
    </row>
    <row r="300" spans="2:26">
      <c r="B300" s="204">
        <v>5032</v>
      </c>
      <c r="C300" t="s">
        <v>327</v>
      </c>
      <c r="D300" s="1">
        <v>87837</v>
      </c>
      <c r="E300" s="86">
        <f t="shared" si="62"/>
        <v>20628.698919680603</v>
      </c>
      <c r="F300" s="87">
        <f t="shared" si="56"/>
        <v>0.82985396472620532</v>
      </c>
      <c r="G300" s="189">
        <f t="shared" si="63"/>
        <v>2707.2942761362624</v>
      </c>
      <c r="H300" s="189">
        <f t="shared" si="57"/>
        <v>11527.659027788204</v>
      </c>
      <c r="I300" s="189">
        <f t="shared" si="58"/>
        <v>610.49193934699576</v>
      </c>
      <c r="J300" s="88">
        <f t="shared" si="59"/>
        <v>2599.474677739508</v>
      </c>
      <c r="K300" s="189">
        <f t="shared" si="64"/>
        <v>374.08625719542022</v>
      </c>
      <c r="L300" s="88">
        <f t="shared" si="60"/>
        <v>1592.8592831380993</v>
      </c>
      <c r="M300" s="89">
        <f t="shared" si="65"/>
        <v>13120.518310926303</v>
      </c>
      <c r="N300" s="89">
        <f t="shared" si="66"/>
        <v>100957.5183109263</v>
      </c>
      <c r="O300" s="89">
        <f t="shared" si="67"/>
        <v>23710.079453012284</v>
      </c>
      <c r="P300" s="90">
        <f t="shared" si="61"/>
        <v>0.95381213883944738</v>
      </c>
      <c r="Q300" s="1">
        <v>1901.8775382282711</v>
      </c>
      <c r="R300" s="90">
        <f t="shared" si="68"/>
        <v>0.23057201697978397</v>
      </c>
      <c r="S300" s="90">
        <f t="shared" si="68"/>
        <v>0.22334695816707981</v>
      </c>
      <c r="T300" s="92">
        <v>4258</v>
      </c>
      <c r="U300" s="1">
        <v>71379</v>
      </c>
      <c r="V300" s="1">
        <v>16862.508858965273</v>
      </c>
      <c r="W300" s="195"/>
      <c r="X300" s="89">
        <v>0</v>
      </c>
      <c r="Y300" s="89">
        <f t="shared" si="69"/>
        <v>0</v>
      </c>
      <c r="Z300" s="1"/>
    </row>
    <row r="301" spans="2:26">
      <c r="B301" s="204">
        <v>5033</v>
      </c>
      <c r="C301" t="s">
        <v>328</v>
      </c>
      <c r="D301" s="1">
        <v>30784</v>
      </c>
      <c r="E301" s="86">
        <f t="shared" si="62"/>
        <v>39824.062095730915</v>
      </c>
      <c r="F301" s="87">
        <f t="shared" si="56"/>
        <v>1.6020475140153232</v>
      </c>
      <c r="G301" s="189">
        <f t="shared" si="63"/>
        <v>-9577.7381565359374</v>
      </c>
      <c r="H301" s="189">
        <f t="shared" si="57"/>
        <v>-7403.59159500228</v>
      </c>
      <c r="I301" s="189">
        <f t="shared" si="58"/>
        <v>0</v>
      </c>
      <c r="J301" s="88">
        <f t="shared" si="59"/>
        <v>0</v>
      </c>
      <c r="K301" s="189">
        <f t="shared" si="64"/>
        <v>-236.40568215157552</v>
      </c>
      <c r="L301" s="88">
        <f t="shared" si="60"/>
        <v>-182.74159230316789</v>
      </c>
      <c r="M301" s="89">
        <f t="shared" si="65"/>
        <v>-7586.3331873054476</v>
      </c>
      <c r="N301" s="89">
        <f t="shared" si="66"/>
        <v>23197.666812694551</v>
      </c>
      <c r="O301" s="89">
        <f t="shared" si="67"/>
        <v>30009.918257043406</v>
      </c>
      <c r="P301" s="90">
        <f t="shared" si="61"/>
        <v>1.2072428679909377</v>
      </c>
      <c r="Q301" s="1">
        <v>96.169860030644486</v>
      </c>
      <c r="R301" s="90">
        <f t="shared" si="68"/>
        <v>0.10325054653621474</v>
      </c>
      <c r="S301" s="90">
        <f t="shared" si="68"/>
        <v>0.12180456607692718</v>
      </c>
      <c r="T301" s="92">
        <v>773</v>
      </c>
      <c r="U301" s="1">
        <v>27903</v>
      </c>
      <c r="V301" s="1">
        <v>35500</v>
      </c>
      <c r="W301" s="195"/>
      <c r="X301" s="89">
        <v>0</v>
      </c>
      <c r="Y301" s="89">
        <f t="shared" si="69"/>
        <v>0</v>
      </c>
      <c r="Z301" s="1"/>
    </row>
    <row r="302" spans="2:26">
      <c r="B302" s="204">
        <v>5034</v>
      </c>
      <c r="C302" t="s">
        <v>329</v>
      </c>
      <c r="D302" s="1">
        <v>45694</v>
      </c>
      <c r="E302" s="86">
        <f t="shared" si="62"/>
        <v>18574.796747967481</v>
      </c>
      <c r="F302" s="87">
        <f t="shared" si="56"/>
        <v>0.74722932286235055</v>
      </c>
      <c r="G302" s="189">
        <f t="shared" si="63"/>
        <v>4021.7916660326605</v>
      </c>
      <c r="H302" s="189">
        <f t="shared" si="57"/>
        <v>9893.607498440344</v>
      </c>
      <c r="I302" s="189">
        <f t="shared" si="58"/>
        <v>1329.3576994465884</v>
      </c>
      <c r="J302" s="88">
        <f t="shared" si="59"/>
        <v>3270.2199406386076</v>
      </c>
      <c r="K302" s="189">
        <f t="shared" si="64"/>
        <v>1092.9520172950129</v>
      </c>
      <c r="L302" s="88">
        <f t="shared" si="60"/>
        <v>2688.6619625457315</v>
      </c>
      <c r="M302" s="89">
        <f t="shared" si="65"/>
        <v>12582.269460986076</v>
      </c>
      <c r="N302" s="89">
        <f t="shared" si="66"/>
        <v>58276.269460986077</v>
      </c>
      <c r="O302" s="89">
        <f t="shared" si="67"/>
        <v>23689.540431295154</v>
      </c>
      <c r="P302" s="90">
        <f t="shared" si="61"/>
        <v>0.95298589242080889</v>
      </c>
      <c r="Q302" s="1">
        <v>4280.3120864353132</v>
      </c>
      <c r="R302" s="90">
        <f t="shared" si="68"/>
        <v>0.13258148469450987</v>
      </c>
      <c r="S302" s="90">
        <f t="shared" si="68"/>
        <v>0.13810627242472706</v>
      </c>
      <c r="T302" s="92">
        <v>2460</v>
      </c>
      <c r="U302" s="1">
        <v>40345</v>
      </c>
      <c r="V302" s="1">
        <v>16320.792880258899</v>
      </c>
      <c r="W302" s="195"/>
      <c r="X302" s="89">
        <v>0</v>
      </c>
      <c r="Y302" s="89">
        <f t="shared" si="69"/>
        <v>0</v>
      </c>
      <c r="Z302" s="1"/>
    </row>
    <row r="303" spans="2:26">
      <c r="B303" s="204">
        <v>5035</v>
      </c>
      <c r="C303" t="s">
        <v>330</v>
      </c>
      <c r="D303" s="1">
        <v>513353</v>
      </c>
      <c r="E303" s="86">
        <f t="shared" si="62"/>
        <v>20445.794169189103</v>
      </c>
      <c r="F303" s="87">
        <f t="shared" si="56"/>
        <v>0.82249604879783722</v>
      </c>
      <c r="G303" s="189">
        <f t="shared" si="63"/>
        <v>2824.3533164508221</v>
      </c>
      <c r="H303" s="189">
        <f t="shared" si="57"/>
        <v>70913.863069447252</v>
      </c>
      <c r="I303" s="189">
        <f t="shared" si="58"/>
        <v>674.5086020190206</v>
      </c>
      <c r="J303" s="88">
        <f t="shared" si="59"/>
        <v>16935.56197949357</v>
      </c>
      <c r="K303" s="189">
        <f t="shared" si="64"/>
        <v>438.10291986744505</v>
      </c>
      <c r="L303" s="88">
        <f t="shared" si="60"/>
        <v>10999.888112031809</v>
      </c>
      <c r="M303" s="89">
        <f t="shared" si="65"/>
        <v>81913.751181479063</v>
      </c>
      <c r="N303" s="89">
        <f t="shared" si="66"/>
        <v>595266.75118147908</v>
      </c>
      <c r="O303" s="89">
        <f t="shared" si="67"/>
        <v>23708.25040550737</v>
      </c>
      <c r="P303" s="90">
        <f t="shared" si="61"/>
        <v>0.95373855968016374</v>
      </c>
      <c r="Q303" s="1">
        <v>16527.359490332507</v>
      </c>
      <c r="R303" s="90">
        <f t="shared" si="68"/>
        <v>0.20992493253355646</v>
      </c>
      <c r="S303" s="90">
        <f t="shared" si="68"/>
        <v>0.20120275582539296</v>
      </c>
      <c r="T303" s="92">
        <v>25108</v>
      </c>
      <c r="U303" s="1">
        <v>424285</v>
      </c>
      <c r="V303" s="1">
        <v>17021.101616720822</v>
      </c>
      <c r="W303" s="195"/>
      <c r="X303" s="89">
        <v>0</v>
      </c>
      <c r="Y303" s="89">
        <f t="shared" si="69"/>
        <v>0</v>
      </c>
      <c r="Z303" s="1"/>
    </row>
    <row r="304" spans="2:26">
      <c r="B304" s="204">
        <v>5036</v>
      </c>
      <c r="C304" t="s">
        <v>331</v>
      </c>
      <c r="D304" s="1">
        <v>50571</v>
      </c>
      <c r="E304" s="86">
        <f t="shared" si="62"/>
        <v>18961.75478065242</v>
      </c>
      <c r="F304" s="87">
        <f t="shared" si="56"/>
        <v>0.76279592058412393</v>
      </c>
      <c r="G304" s="189">
        <f t="shared" si="63"/>
        <v>3774.1385251142992</v>
      </c>
      <c r="H304" s="189">
        <f t="shared" si="57"/>
        <v>10065.627446479837</v>
      </c>
      <c r="I304" s="189">
        <f t="shared" si="58"/>
        <v>1193.9223880068596</v>
      </c>
      <c r="J304" s="88">
        <f t="shared" si="59"/>
        <v>3184.1910088142945</v>
      </c>
      <c r="K304" s="189">
        <f t="shared" si="64"/>
        <v>957.51670585528404</v>
      </c>
      <c r="L304" s="88">
        <f t="shared" si="60"/>
        <v>2553.6970545160425</v>
      </c>
      <c r="M304" s="89">
        <f t="shared" si="65"/>
        <v>12619.324500995879</v>
      </c>
      <c r="N304" s="89">
        <f t="shared" si="66"/>
        <v>63190.324500995877</v>
      </c>
      <c r="O304" s="89">
        <f t="shared" si="67"/>
        <v>23693.410011622003</v>
      </c>
      <c r="P304" s="90">
        <f t="shared" si="61"/>
        <v>0.95314155839802661</v>
      </c>
      <c r="Q304" s="1">
        <v>893.81278639145421</v>
      </c>
      <c r="R304" s="90">
        <f t="shared" si="68"/>
        <v>0.20181087953611065</v>
      </c>
      <c r="S304" s="90">
        <f t="shared" si="68"/>
        <v>0.19910714302421845</v>
      </c>
      <c r="T304" s="92">
        <v>2667</v>
      </c>
      <c r="U304" s="1">
        <v>42079</v>
      </c>
      <c r="V304" s="1">
        <v>15813.228109733183</v>
      </c>
      <c r="W304" s="195"/>
      <c r="X304" s="89">
        <v>0</v>
      </c>
      <c r="Y304" s="89">
        <f t="shared" si="69"/>
        <v>0</v>
      </c>
      <c r="Z304" s="1"/>
    </row>
    <row r="305" spans="2:27">
      <c r="B305" s="204">
        <v>5037</v>
      </c>
      <c r="C305" t="s">
        <v>332</v>
      </c>
      <c r="D305" s="1">
        <v>426795</v>
      </c>
      <c r="E305" s="86">
        <f t="shared" si="62"/>
        <v>20512.087278319796</v>
      </c>
      <c r="F305" s="87">
        <f t="shared" si="56"/>
        <v>0.82516289655495134</v>
      </c>
      <c r="G305" s="189">
        <f t="shared" si="63"/>
        <v>2781.9257266071791</v>
      </c>
      <c r="H305" s="189">
        <f t="shared" si="57"/>
        <v>57883.528593515577</v>
      </c>
      <c r="I305" s="189">
        <f t="shared" si="58"/>
        <v>651.30601382327814</v>
      </c>
      <c r="J305" s="88">
        <f t="shared" si="59"/>
        <v>13551.724229620948</v>
      </c>
      <c r="K305" s="189">
        <f t="shared" si="64"/>
        <v>414.90033167170259</v>
      </c>
      <c r="L305" s="88">
        <f t="shared" si="60"/>
        <v>8632.8312010931149</v>
      </c>
      <c r="M305" s="89">
        <f t="shared" si="65"/>
        <v>66516.359794608696</v>
      </c>
      <c r="N305" s="89">
        <f t="shared" si="66"/>
        <v>493311.35979460867</v>
      </c>
      <c r="O305" s="89">
        <f t="shared" si="67"/>
        <v>23708.913336598678</v>
      </c>
      <c r="P305" s="90">
        <f t="shared" si="61"/>
        <v>0.9537652281577349</v>
      </c>
      <c r="Q305" s="1">
        <v>6689.8493912437843</v>
      </c>
      <c r="R305" s="90">
        <f t="shared" si="68"/>
        <v>0.20116684538032237</v>
      </c>
      <c r="S305" s="90">
        <f t="shared" si="68"/>
        <v>0.19683717202983808</v>
      </c>
      <c r="T305" s="92">
        <v>20807</v>
      </c>
      <c r="U305" s="1">
        <v>355317</v>
      </c>
      <c r="V305" s="1">
        <v>17138.578043604091</v>
      </c>
      <c r="W305" s="195"/>
      <c r="X305" s="89">
        <v>0</v>
      </c>
      <c r="Y305" s="89">
        <f t="shared" si="69"/>
        <v>0</v>
      </c>
      <c r="Z305" s="1"/>
    </row>
    <row r="306" spans="2:27">
      <c r="B306" s="204">
        <v>5038</v>
      </c>
      <c r="C306" t="s">
        <v>333</v>
      </c>
      <c r="D306" s="1">
        <v>299222</v>
      </c>
      <c r="E306" s="86">
        <f t="shared" si="62"/>
        <v>19385.941043083902</v>
      </c>
      <c r="F306" s="87">
        <f t="shared" si="56"/>
        <v>0.77986014034086881</v>
      </c>
      <c r="G306" s="189">
        <f t="shared" si="63"/>
        <v>3502.6593171581512</v>
      </c>
      <c r="H306" s="189">
        <f t="shared" si="57"/>
        <v>54063.546560336064</v>
      </c>
      <c r="I306" s="189">
        <f t="shared" si="58"/>
        <v>1045.4571961558411</v>
      </c>
      <c r="J306" s="88">
        <f t="shared" si="59"/>
        <v>16136.631822665406</v>
      </c>
      <c r="K306" s="189">
        <f t="shared" si="64"/>
        <v>809.05151400426553</v>
      </c>
      <c r="L306" s="88">
        <f t="shared" si="60"/>
        <v>12487.710118655838</v>
      </c>
      <c r="M306" s="89">
        <f t="shared" si="65"/>
        <v>66551.256678991907</v>
      </c>
      <c r="N306" s="89">
        <f t="shared" si="66"/>
        <v>365773.25667899189</v>
      </c>
      <c r="O306" s="89">
        <f t="shared" si="67"/>
        <v>23697.651874246316</v>
      </c>
      <c r="P306" s="90">
        <f t="shared" si="61"/>
        <v>0.95331220059559396</v>
      </c>
      <c r="Q306" s="1">
        <v>9841.7013228166761</v>
      </c>
      <c r="R306" s="90">
        <f t="shared" si="68"/>
        <v>0.18526294107394672</v>
      </c>
      <c r="S306" s="90">
        <f t="shared" si="68"/>
        <v>0.18349675722913306</v>
      </c>
      <c r="T306" s="92">
        <v>15435</v>
      </c>
      <c r="U306" s="1">
        <v>252452</v>
      </c>
      <c r="V306" s="1">
        <v>16380.223202699195</v>
      </c>
      <c r="W306" s="195"/>
      <c r="X306" s="89">
        <v>0</v>
      </c>
      <c r="Y306" s="89">
        <f t="shared" si="69"/>
        <v>0</v>
      </c>
      <c r="Z306" s="1"/>
    </row>
    <row r="307" spans="2:27">
      <c r="B307" s="204">
        <v>5041</v>
      </c>
      <c r="C307" t="s">
        <v>334</v>
      </c>
      <c r="D307" s="1">
        <v>40141</v>
      </c>
      <c r="E307" s="86">
        <f t="shared" si="62"/>
        <v>18748.715553479684</v>
      </c>
      <c r="F307" s="87">
        <f t="shared" si="56"/>
        <v>0.75422575103538736</v>
      </c>
      <c r="G307" s="189">
        <f t="shared" si="63"/>
        <v>3910.4836305048502</v>
      </c>
      <c r="H307" s="189">
        <f t="shared" si="57"/>
        <v>8372.345452910884</v>
      </c>
      <c r="I307" s="189">
        <f t="shared" si="58"/>
        <v>1268.4861175173173</v>
      </c>
      <c r="J307" s="88">
        <f t="shared" si="59"/>
        <v>2715.8287776045763</v>
      </c>
      <c r="K307" s="189">
        <f t="shared" si="64"/>
        <v>1032.0804353657418</v>
      </c>
      <c r="L307" s="88">
        <f t="shared" si="60"/>
        <v>2209.6842121180534</v>
      </c>
      <c r="M307" s="89">
        <f t="shared" si="65"/>
        <v>10582.029665028938</v>
      </c>
      <c r="N307" s="89">
        <f t="shared" si="66"/>
        <v>50723.029665028938</v>
      </c>
      <c r="O307" s="89">
        <f t="shared" si="67"/>
        <v>23691.279619350276</v>
      </c>
      <c r="P307" s="90">
        <f t="shared" si="61"/>
        <v>0.95305585670253923</v>
      </c>
      <c r="Q307" s="1">
        <v>1347.4219256333326</v>
      </c>
      <c r="R307" s="90">
        <f t="shared" si="68"/>
        <v>0.19470817583856662</v>
      </c>
      <c r="S307" s="90">
        <f t="shared" si="68"/>
        <v>0.19303413355574761</v>
      </c>
      <c r="T307" s="92">
        <v>2141</v>
      </c>
      <c r="U307" s="1">
        <v>33599</v>
      </c>
      <c r="V307" s="1">
        <v>15715.154349859682</v>
      </c>
      <c r="W307" s="195"/>
      <c r="X307" s="89">
        <v>0</v>
      </c>
      <c r="Y307" s="89">
        <f t="shared" si="69"/>
        <v>0</v>
      </c>
      <c r="Z307" s="1"/>
    </row>
    <row r="308" spans="2:27">
      <c r="B308" s="204">
        <v>5042</v>
      </c>
      <c r="C308" t="s">
        <v>335</v>
      </c>
      <c r="D308" s="1">
        <v>27498</v>
      </c>
      <c r="E308" s="86">
        <f t="shared" si="62"/>
        <v>21119.815668202766</v>
      </c>
      <c r="F308" s="87">
        <f t="shared" si="56"/>
        <v>0.84961067272274005</v>
      </c>
      <c r="G308" s="189">
        <f t="shared" si="63"/>
        <v>2392.9795570820779</v>
      </c>
      <c r="H308" s="189">
        <f t="shared" si="57"/>
        <v>3115.6593833208653</v>
      </c>
      <c r="I308" s="189">
        <f t="shared" si="58"/>
        <v>438.60107736423868</v>
      </c>
      <c r="J308" s="88">
        <f t="shared" si="59"/>
        <v>571.05860272823884</v>
      </c>
      <c r="K308" s="189">
        <f t="shared" si="64"/>
        <v>202.19539521266316</v>
      </c>
      <c r="L308" s="88">
        <f t="shared" si="60"/>
        <v>263.25840456688741</v>
      </c>
      <c r="M308" s="89">
        <f t="shared" si="65"/>
        <v>3378.9177878877526</v>
      </c>
      <c r="N308" s="89">
        <f t="shared" si="66"/>
        <v>30876.917787887753</v>
      </c>
      <c r="O308" s="89">
        <f t="shared" si="67"/>
        <v>23714.990620497505</v>
      </c>
      <c r="P308" s="90">
        <f t="shared" si="61"/>
        <v>0.9540097059194127</v>
      </c>
      <c r="Q308" s="1">
        <v>-42.865017667164466</v>
      </c>
      <c r="R308" s="90">
        <f t="shared" si="68"/>
        <v>0.20912848474188725</v>
      </c>
      <c r="S308" s="90">
        <f t="shared" si="68"/>
        <v>0.22212986629825171</v>
      </c>
      <c r="T308" s="92">
        <v>1302</v>
      </c>
      <c r="U308" s="1">
        <v>22742</v>
      </c>
      <c r="V308" s="1">
        <v>17281.155015197568</v>
      </c>
      <c r="W308" s="195"/>
      <c r="X308" s="89">
        <v>0</v>
      </c>
      <c r="Y308" s="89">
        <f t="shared" si="69"/>
        <v>0</v>
      </c>
      <c r="Z308" s="1"/>
    </row>
    <row r="309" spans="2:27">
      <c r="B309" s="204">
        <v>5043</v>
      </c>
      <c r="C309" s="209" t="s">
        <v>336</v>
      </c>
      <c r="D309" s="1">
        <v>10756</v>
      </c>
      <c r="E309" s="86">
        <f t="shared" si="62"/>
        <v>24501.138952164009</v>
      </c>
      <c r="F309" s="87">
        <f t="shared" si="56"/>
        <v>0.98563498255156934</v>
      </c>
      <c r="G309" s="189">
        <f t="shared" si="63"/>
        <v>228.93265534688254</v>
      </c>
      <c r="H309" s="189">
        <f t="shared" si="57"/>
        <v>100.50143569728144</v>
      </c>
      <c r="I309" s="189">
        <f t="shared" si="58"/>
        <v>0</v>
      </c>
      <c r="J309" s="88">
        <f t="shared" si="59"/>
        <v>0</v>
      </c>
      <c r="K309" s="189">
        <f t="shared" si="64"/>
        <v>-236.40568215157552</v>
      </c>
      <c r="L309" s="88">
        <f t="shared" si="60"/>
        <v>-103.78209446454164</v>
      </c>
      <c r="M309" s="89">
        <f t="shared" si="65"/>
        <v>-3.2806587672602063</v>
      </c>
      <c r="N309" s="89">
        <f t="shared" si="66"/>
        <v>10752.71934123274</v>
      </c>
      <c r="O309" s="89">
        <f t="shared" si="67"/>
        <v>24493.665925359317</v>
      </c>
      <c r="P309" s="90">
        <f t="shared" si="61"/>
        <v>0.9853343566639865</v>
      </c>
      <c r="Q309" s="1">
        <v>220.12151171209925</v>
      </c>
      <c r="R309" s="90">
        <f t="shared" si="68"/>
        <v>0.1424322889006904</v>
      </c>
      <c r="S309" s="90">
        <f t="shared" si="68"/>
        <v>0.15284169472210898</v>
      </c>
      <c r="T309" s="92">
        <v>439</v>
      </c>
      <c r="U309" s="1">
        <v>9415</v>
      </c>
      <c r="V309" s="1">
        <v>21252.821670428893</v>
      </c>
      <c r="W309" s="195"/>
      <c r="X309" s="89">
        <v>0</v>
      </c>
      <c r="Y309" s="89">
        <f t="shared" si="69"/>
        <v>0</v>
      </c>
      <c r="Z309" s="1"/>
    </row>
    <row r="310" spans="2:27">
      <c r="B310" s="204">
        <v>5044</v>
      </c>
      <c r="C310" s="209" t="s">
        <v>337</v>
      </c>
      <c r="D310" s="1">
        <v>25086</v>
      </c>
      <c r="E310" s="86">
        <f t="shared" si="62"/>
        <v>31240.348692403488</v>
      </c>
      <c r="F310" s="87">
        <f t="shared" si="56"/>
        <v>1.2567407824778878</v>
      </c>
      <c r="G310" s="189">
        <f t="shared" si="63"/>
        <v>-4084.1615784063843</v>
      </c>
      <c r="H310" s="189">
        <f t="shared" si="57"/>
        <v>-3279.5817474603268</v>
      </c>
      <c r="I310" s="189">
        <f t="shared" si="58"/>
        <v>0</v>
      </c>
      <c r="J310" s="88">
        <f t="shared" si="59"/>
        <v>0</v>
      </c>
      <c r="K310" s="189">
        <f t="shared" si="64"/>
        <v>-236.40568215157552</v>
      </c>
      <c r="L310" s="88">
        <f t="shared" si="60"/>
        <v>-189.83376276771514</v>
      </c>
      <c r="M310" s="89">
        <f t="shared" si="65"/>
        <v>-3469.415510228042</v>
      </c>
      <c r="N310" s="89">
        <f t="shared" si="66"/>
        <v>21616.584489771958</v>
      </c>
      <c r="O310" s="89">
        <f t="shared" si="67"/>
        <v>26919.781431845524</v>
      </c>
      <c r="P310" s="90">
        <f t="shared" si="61"/>
        <v>1.0829324446374606</v>
      </c>
      <c r="Q310" s="1">
        <v>159.2764781430883</v>
      </c>
      <c r="R310" s="90">
        <f t="shared" si="68"/>
        <v>6.4996815962640633E-2</v>
      </c>
      <c r="S310" s="90">
        <f t="shared" si="68"/>
        <v>7.5606995947324396E-2</v>
      </c>
      <c r="T310" s="92">
        <v>803</v>
      </c>
      <c r="U310" s="1">
        <v>23555</v>
      </c>
      <c r="V310" s="1">
        <v>29044.389642416772</v>
      </c>
      <c r="W310" s="195"/>
      <c r="X310" s="89">
        <v>0</v>
      </c>
      <c r="Y310" s="89">
        <f t="shared" si="69"/>
        <v>0</v>
      </c>
      <c r="Z310" s="1"/>
    </row>
    <row r="311" spans="2:27">
      <c r="B311" s="204">
        <v>5045</v>
      </c>
      <c r="C311" t="s">
        <v>338</v>
      </c>
      <c r="D311" s="1">
        <v>49552</v>
      </c>
      <c r="E311" s="86">
        <f t="shared" si="62"/>
        <v>21619.546247818496</v>
      </c>
      <c r="F311" s="87">
        <f t="shared" si="56"/>
        <v>0.86971389902914531</v>
      </c>
      <c r="G311" s="189">
        <f t="shared" si="63"/>
        <v>2073.1519861280103</v>
      </c>
      <c r="H311" s="189">
        <f t="shared" si="57"/>
        <v>4751.6643522053992</v>
      </c>
      <c r="I311" s="189">
        <f t="shared" si="58"/>
        <v>263.69537449873297</v>
      </c>
      <c r="J311" s="88">
        <f t="shared" si="59"/>
        <v>604.38979835109603</v>
      </c>
      <c r="K311" s="189">
        <f t="shared" si="64"/>
        <v>27.289692347157455</v>
      </c>
      <c r="L311" s="88">
        <f t="shared" si="60"/>
        <v>62.547974859684885</v>
      </c>
      <c r="M311" s="89">
        <f t="shared" si="65"/>
        <v>4814.2123270650836</v>
      </c>
      <c r="N311" s="89">
        <f t="shared" si="66"/>
        <v>54366.212327065085</v>
      </c>
      <c r="O311" s="89">
        <f t="shared" si="67"/>
        <v>23719.987926293667</v>
      </c>
      <c r="P311" s="90">
        <f t="shared" si="61"/>
        <v>0.95421073818247693</v>
      </c>
      <c r="Q311" s="1">
        <v>1052.0878951665718</v>
      </c>
      <c r="R311" s="90">
        <f t="shared" si="68"/>
        <v>0.18302057966862437</v>
      </c>
      <c r="S311" s="90">
        <f t="shared" si="68"/>
        <v>0.1943759255467698</v>
      </c>
      <c r="T311" s="92">
        <v>2292</v>
      </c>
      <c r="U311" s="1">
        <v>41886</v>
      </c>
      <c r="V311" s="1">
        <v>18101.123595505618</v>
      </c>
      <c r="W311" s="195"/>
      <c r="X311" s="89">
        <v>0</v>
      </c>
      <c r="Y311" s="89">
        <f t="shared" si="69"/>
        <v>0</v>
      </c>
      <c r="Z311" s="1"/>
    </row>
    <row r="312" spans="2:27">
      <c r="B312" s="204">
        <v>5046</v>
      </c>
      <c r="C312" t="s">
        <v>339</v>
      </c>
      <c r="D312" s="1">
        <v>23306</v>
      </c>
      <c r="E312" s="86">
        <f t="shared" si="62"/>
        <v>18947.967479674797</v>
      </c>
      <c r="F312" s="87">
        <f t="shared" si="56"/>
        <v>0.76224128325950635</v>
      </c>
      <c r="G312" s="189">
        <f t="shared" si="63"/>
        <v>3782.9623977399783</v>
      </c>
      <c r="H312" s="189">
        <f t="shared" si="57"/>
        <v>4653.0437492201727</v>
      </c>
      <c r="I312" s="189">
        <f t="shared" si="58"/>
        <v>1198.7479433490278</v>
      </c>
      <c r="J312" s="88">
        <f t="shared" si="59"/>
        <v>1474.4599703193041</v>
      </c>
      <c r="K312" s="189">
        <f t="shared" si="64"/>
        <v>962.34226119745222</v>
      </c>
      <c r="L312" s="88">
        <f t="shared" si="60"/>
        <v>1183.6809812728663</v>
      </c>
      <c r="M312" s="89">
        <f t="shared" si="65"/>
        <v>5836.7247304930388</v>
      </c>
      <c r="N312" s="89">
        <f t="shared" si="66"/>
        <v>29142.724730493039</v>
      </c>
      <c r="O312" s="89">
        <f t="shared" si="67"/>
        <v>23693.272138612225</v>
      </c>
      <c r="P312" s="90">
        <f t="shared" si="61"/>
        <v>0.95313601202478038</v>
      </c>
      <c r="Q312" s="1">
        <v>145.30604321765713</v>
      </c>
      <c r="R312" s="90">
        <f t="shared" si="68"/>
        <v>0.22168055773968653</v>
      </c>
      <c r="S312" s="90">
        <f t="shared" si="68"/>
        <v>0.22664673886870962</v>
      </c>
      <c r="T312" s="92">
        <v>1230</v>
      </c>
      <c r="U312" s="1">
        <v>19077</v>
      </c>
      <c r="V312" s="1">
        <v>15446.963562753037</v>
      </c>
      <c r="W312" s="195"/>
      <c r="X312" s="89">
        <v>0</v>
      </c>
      <c r="Y312" s="89">
        <f t="shared" si="69"/>
        <v>0</v>
      </c>
      <c r="Z312" s="1"/>
    </row>
    <row r="313" spans="2:27">
      <c r="B313" s="204">
        <v>5047</v>
      </c>
      <c r="C313" t="s">
        <v>340</v>
      </c>
      <c r="D313" s="1">
        <v>78130</v>
      </c>
      <c r="E313" s="86">
        <f t="shared" si="62"/>
        <v>19809.837728194725</v>
      </c>
      <c r="F313" s="87">
        <f t="shared" si="56"/>
        <v>0.79691271094375393</v>
      </c>
      <c r="G313" s="189">
        <f t="shared" si="63"/>
        <v>3231.365438687224</v>
      </c>
      <c r="H313" s="189">
        <f t="shared" si="57"/>
        <v>12744.505290182411</v>
      </c>
      <c r="I313" s="189">
        <f t="shared" si="58"/>
        <v>897.09335636705282</v>
      </c>
      <c r="J313" s="88">
        <f t="shared" si="59"/>
        <v>3538.1361975116561</v>
      </c>
      <c r="K313" s="189">
        <f t="shared" si="64"/>
        <v>660.68767421547727</v>
      </c>
      <c r="L313" s="88">
        <f t="shared" si="60"/>
        <v>2605.7521871058425</v>
      </c>
      <c r="M313" s="89">
        <f t="shared" si="65"/>
        <v>15350.257477288254</v>
      </c>
      <c r="N313" s="89">
        <f t="shared" si="66"/>
        <v>93480.257477288251</v>
      </c>
      <c r="O313" s="89">
        <f t="shared" si="67"/>
        <v>23701.890841097425</v>
      </c>
      <c r="P313" s="90">
        <f t="shared" si="61"/>
        <v>0.9534827263016229</v>
      </c>
      <c r="Q313" s="1">
        <v>1119.4274426426527</v>
      </c>
      <c r="R313" s="90">
        <f t="shared" si="68"/>
        <v>0.18240840231850719</v>
      </c>
      <c r="S313" s="90">
        <f t="shared" si="68"/>
        <v>0.18300800089980448</v>
      </c>
      <c r="T313" s="92">
        <v>3944</v>
      </c>
      <c r="U313" s="1">
        <v>66077</v>
      </c>
      <c r="V313" s="1">
        <v>16745.311708058794</v>
      </c>
      <c r="W313" s="195"/>
      <c r="X313" s="89">
        <v>0</v>
      </c>
      <c r="Y313" s="89">
        <f t="shared" si="69"/>
        <v>0</v>
      </c>
      <c r="Z313" s="1"/>
    </row>
    <row r="314" spans="2:27">
      <c r="B314" s="204">
        <v>5049</v>
      </c>
      <c r="C314" t="s">
        <v>341</v>
      </c>
      <c r="D314" s="1">
        <v>25360</v>
      </c>
      <c r="E314" s="86">
        <f t="shared" si="62"/>
        <v>22846.846846846849</v>
      </c>
      <c r="F314" s="87">
        <f t="shared" si="56"/>
        <v>0.9190859060558636</v>
      </c>
      <c r="G314" s="189">
        <f t="shared" si="63"/>
        <v>1287.6796027498647</v>
      </c>
      <c r="H314" s="189">
        <f t="shared" si="57"/>
        <v>1429.3243590523498</v>
      </c>
      <c r="I314" s="189">
        <f t="shared" si="58"/>
        <v>0</v>
      </c>
      <c r="J314" s="88">
        <f t="shared" si="59"/>
        <v>0</v>
      </c>
      <c r="K314" s="189">
        <f t="shared" si="64"/>
        <v>-236.40568215157552</v>
      </c>
      <c r="L314" s="88">
        <f t="shared" si="60"/>
        <v>-262.41030718824885</v>
      </c>
      <c r="M314" s="89">
        <f t="shared" si="65"/>
        <v>1166.9140518641009</v>
      </c>
      <c r="N314" s="89">
        <f t="shared" si="66"/>
        <v>26526.9140518641</v>
      </c>
      <c r="O314" s="89">
        <f t="shared" si="67"/>
        <v>23898.120767445136</v>
      </c>
      <c r="P314" s="90">
        <f t="shared" si="61"/>
        <v>0.96137668912553231</v>
      </c>
      <c r="Q314" s="1">
        <v>68.704870160433529</v>
      </c>
      <c r="R314" s="90">
        <f t="shared" si="68"/>
        <v>0.1717955826633398</v>
      </c>
      <c r="S314" s="90">
        <f t="shared" si="68"/>
        <v>0.18340797132036396</v>
      </c>
      <c r="T314" s="92">
        <v>1110</v>
      </c>
      <c r="U314" s="1">
        <v>21642</v>
      </c>
      <c r="V314" s="1">
        <v>19305.976806422837</v>
      </c>
      <c r="W314" s="195"/>
      <c r="X314" s="89">
        <v>0</v>
      </c>
      <c r="Y314" s="89">
        <f t="shared" si="69"/>
        <v>0</v>
      </c>
      <c r="Z314" s="1"/>
    </row>
    <row r="315" spans="2:27">
      <c r="B315" s="204">
        <v>5052</v>
      </c>
      <c r="C315" t="s">
        <v>342</v>
      </c>
      <c r="D315" s="1">
        <v>11723</v>
      </c>
      <c r="E315" s="86">
        <f t="shared" si="62"/>
        <v>19669.463087248321</v>
      </c>
      <c r="F315" s="87">
        <f t="shared" si="56"/>
        <v>0.79126570175573119</v>
      </c>
      <c r="G315" s="189">
        <f t="shared" si="63"/>
        <v>3321.2052088929227</v>
      </c>
      <c r="H315" s="189">
        <f t="shared" si="57"/>
        <v>1979.4383045001819</v>
      </c>
      <c r="I315" s="189">
        <f t="shared" si="58"/>
        <v>946.2244806982942</v>
      </c>
      <c r="J315" s="88">
        <f t="shared" si="59"/>
        <v>563.94979049618337</v>
      </c>
      <c r="K315" s="189">
        <f t="shared" si="64"/>
        <v>709.81879854671865</v>
      </c>
      <c r="L315" s="88">
        <f t="shared" si="60"/>
        <v>423.05200393384433</v>
      </c>
      <c r="M315" s="89">
        <f t="shared" si="65"/>
        <v>2402.4903084340262</v>
      </c>
      <c r="N315" s="89">
        <f t="shared" si="66"/>
        <v>14125.490308434026</v>
      </c>
      <c r="O315" s="89">
        <f t="shared" si="67"/>
        <v>23700.48709468796</v>
      </c>
      <c r="P315" s="90">
        <f t="shared" si="61"/>
        <v>0.95342625620974264</v>
      </c>
      <c r="Q315" s="1">
        <v>-234.5582262132325</v>
      </c>
      <c r="R315" s="90">
        <f t="shared" si="68"/>
        <v>3.2681465821000705E-2</v>
      </c>
      <c r="S315" s="90">
        <f t="shared" si="68"/>
        <v>2.7483404751431822E-2</v>
      </c>
      <c r="T315" s="92">
        <v>596</v>
      </c>
      <c r="U315" s="1">
        <v>11352</v>
      </c>
      <c r="V315" s="1">
        <v>19143.338954468803</v>
      </c>
      <c r="W315" s="195"/>
      <c r="X315" s="89">
        <v>0</v>
      </c>
      <c r="Y315" s="89">
        <f t="shared" si="69"/>
        <v>0</v>
      </c>
      <c r="Z315" s="1"/>
    </row>
    <row r="316" spans="2:27">
      <c r="B316" s="204">
        <v>5053</v>
      </c>
      <c r="C316" t="s">
        <v>343</v>
      </c>
      <c r="D316" s="1">
        <v>142390</v>
      </c>
      <c r="E316" s="86">
        <f t="shared" si="62"/>
        <v>20151.429380130201</v>
      </c>
      <c r="F316" s="87">
        <f t="shared" si="56"/>
        <v>0.81065430404081473</v>
      </c>
      <c r="G316" s="189">
        <f t="shared" si="63"/>
        <v>3012.7467814485194</v>
      </c>
      <c r="H316" s="189">
        <f t="shared" si="57"/>
        <v>21288.068757715235</v>
      </c>
      <c r="I316" s="189">
        <f t="shared" si="58"/>
        <v>777.53627818963628</v>
      </c>
      <c r="J316" s="88">
        <f t="shared" si="59"/>
        <v>5494.0713416879698</v>
      </c>
      <c r="K316" s="189">
        <f t="shared" si="64"/>
        <v>541.13059603806073</v>
      </c>
      <c r="L316" s="88">
        <f t="shared" si="60"/>
        <v>3823.6287916049369</v>
      </c>
      <c r="M316" s="89">
        <f t="shared" si="65"/>
        <v>25111.697549320172</v>
      </c>
      <c r="N316" s="89">
        <f t="shared" si="66"/>
        <v>167501.69754932018</v>
      </c>
      <c r="O316" s="89">
        <f t="shared" si="67"/>
        <v>23705.306757616781</v>
      </c>
      <c r="P316" s="90">
        <f t="shared" si="61"/>
        <v>0.9536201422325935</v>
      </c>
      <c r="Q316" s="1">
        <v>3824.656163720294</v>
      </c>
      <c r="R316" s="93">
        <f t="shared" si="68"/>
        <v>0.2057446249989415</v>
      </c>
      <c r="S316" s="93">
        <f t="shared" si="68"/>
        <v>0.19977221318533225</v>
      </c>
      <c r="T316" s="92">
        <v>7066</v>
      </c>
      <c r="U316" s="1">
        <v>118093</v>
      </c>
      <c r="V316" s="1">
        <v>16796.046081638458</v>
      </c>
      <c r="W316" s="195"/>
      <c r="X316" s="89">
        <v>0</v>
      </c>
      <c r="Y316" s="89">
        <f t="shared" si="69"/>
        <v>0</v>
      </c>
      <c r="Z316" s="1"/>
    </row>
    <row r="317" spans="2:27">
      <c r="B317" s="204">
        <v>5054</v>
      </c>
      <c r="C317" t="s">
        <v>344</v>
      </c>
      <c r="D317" s="1">
        <v>188146</v>
      </c>
      <c r="E317" s="86">
        <f t="shared" si="62"/>
        <v>18803.318009194485</v>
      </c>
      <c r="F317" s="87">
        <f t="shared" si="56"/>
        <v>0.75642230567681878</v>
      </c>
      <c r="G317" s="189">
        <f t="shared" si="63"/>
        <v>3875.5380588473777</v>
      </c>
      <c r="H317" s="189">
        <f t="shared" si="57"/>
        <v>38778.633816826856</v>
      </c>
      <c r="I317" s="189">
        <f t="shared" si="58"/>
        <v>1249.3752580171367</v>
      </c>
      <c r="J317" s="88">
        <f t="shared" si="59"/>
        <v>12501.248831719469</v>
      </c>
      <c r="K317" s="189">
        <f t="shared" si="64"/>
        <v>1012.9695758655612</v>
      </c>
      <c r="L317" s="88">
        <f t="shared" si="60"/>
        <v>10135.773576110805</v>
      </c>
      <c r="M317" s="89">
        <f t="shared" si="65"/>
        <v>48914.407392937661</v>
      </c>
      <c r="N317" s="89">
        <f t="shared" si="66"/>
        <v>237060.40739293766</v>
      </c>
      <c r="O317" s="89">
        <f t="shared" si="67"/>
        <v>23691.825643907421</v>
      </c>
      <c r="P317" s="90">
        <f t="shared" si="61"/>
        <v>0.95307782224895343</v>
      </c>
      <c r="Q317" s="1">
        <v>4812.7445109234541</v>
      </c>
      <c r="R317" s="93">
        <f t="shared" si="68"/>
        <v>0.2078914254898436</v>
      </c>
      <c r="S317" s="93">
        <f t="shared" si="68"/>
        <v>0.2122372271406168</v>
      </c>
      <c r="T317" s="92">
        <v>10006</v>
      </c>
      <c r="U317" s="1">
        <v>155764</v>
      </c>
      <c r="V317" s="1">
        <v>15511.252738498306</v>
      </c>
      <c r="W317" s="195"/>
      <c r="X317" s="89">
        <v>0</v>
      </c>
      <c r="Y317" s="89">
        <f t="shared" si="69"/>
        <v>0</v>
      </c>
      <c r="Z317" s="1"/>
      <c r="AA317" s="1"/>
    </row>
    <row r="318" spans="2:27">
      <c r="B318" s="204">
        <v>5055</v>
      </c>
      <c r="C318" t="s">
        <v>345</v>
      </c>
      <c r="D318" s="1">
        <v>129666</v>
      </c>
      <c r="E318" s="86">
        <f t="shared" si="62"/>
        <v>21344.197530864196</v>
      </c>
      <c r="F318" s="87">
        <f t="shared" si="56"/>
        <v>0.85863713527703089</v>
      </c>
      <c r="G318" s="189">
        <f t="shared" si="63"/>
        <v>2249.3751649787628</v>
      </c>
      <c r="H318" s="189">
        <f t="shared" si="57"/>
        <v>13664.954127245983</v>
      </c>
      <c r="I318" s="189">
        <f t="shared" si="58"/>
        <v>360.0674254327381</v>
      </c>
      <c r="J318" s="88">
        <f t="shared" si="59"/>
        <v>2187.409609503884</v>
      </c>
      <c r="K318" s="189">
        <f t="shared" si="64"/>
        <v>123.66174328116259</v>
      </c>
      <c r="L318" s="88">
        <f t="shared" si="60"/>
        <v>751.24509043306273</v>
      </c>
      <c r="M318" s="89">
        <f t="shared" si="65"/>
        <v>14416.199217679046</v>
      </c>
      <c r="N318" s="89">
        <f t="shared" si="66"/>
        <v>144082.19921767904</v>
      </c>
      <c r="O318" s="89">
        <f t="shared" si="67"/>
        <v>23717.23443912412</v>
      </c>
      <c r="P318" s="90">
        <f t="shared" si="61"/>
        <v>0.95409997054495566</v>
      </c>
      <c r="Q318" s="1">
        <v>2247.739237843336</v>
      </c>
      <c r="R318" s="93">
        <f t="shared" si="68"/>
        <v>0.19519951331471394</v>
      </c>
      <c r="S318" s="93">
        <f t="shared" si="68"/>
        <v>0.20680721229176219</v>
      </c>
      <c r="T318" s="92">
        <v>6075</v>
      </c>
      <c r="U318" s="1">
        <v>108489</v>
      </c>
      <c r="V318" s="1">
        <v>17686.501467231821</v>
      </c>
      <c r="W318" s="195"/>
      <c r="X318" s="89">
        <v>0</v>
      </c>
      <c r="Y318" s="89">
        <f t="shared" si="69"/>
        <v>0</v>
      </c>
      <c r="Z318" s="1"/>
      <c r="AA318" s="1"/>
    </row>
    <row r="319" spans="2:27">
      <c r="B319" s="204">
        <v>5056</v>
      </c>
      <c r="C319" t="s">
        <v>346</v>
      </c>
      <c r="D319" s="1">
        <v>123505</v>
      </c>
      <c r="E319" s="86">
        <f t="shared" si="62"/>
        <v>22181.214080459769</v>
      </c>
      <c r="F319" s="87">
        <f t="shared" si="56"/>
        <v>0.89230874515062586</v>
      </c>
      <c r="G319" s="189">
        <f t="shared" si="63"/>
        <v>1713.6845732375957</v>
      </c>
      <c r="H319" s="189">
        <f t="shared" si="57"/>
        <v>9541.7957037869346</v>
      </c>
      <c r="I319" s="189">
        <f t="shared" si="58"/>
        <v>67.111633074287411</v>
      </c>
      <c r="J319" s="88">
        <f t="shared" si="59"/>
        <v>373.67757295763232</v>
      </c>
      <c r="K319" s="189">
        <f t="shared" si="64"/>
        <v>-169.29404907728809</v>
      </c>
      <c r="L319" s="88">
        <f t="shared" si="60"/>
        <v>-942.62926526234003</v>
      </c>
      <c r="M319" s="89">
        <f t="shared" si="65"/>
        <v>8599.1664385245949</v>
      </c>
      <c r="N319" s="89">
        <f t="shared" si="66"/>
        <v>132104.16643852458</v>
      </c>
      <c r="O319" s="89">
        <f t="shared" si="67"/>
        <v>23725.604604620079</v>
      </c>
      <c r="P319" s="90">
        <f t="shared" si="61"/>
        <v>0.95443668664369175</v>
      </c>
      <c r="Q319" s="1">
        <v>1165.6746249072612</v>
      </c>
      <c r="R319" s="93">
        <f t="shared" si="68"/>
        <v>0.27315554547609966</v>
      </c>
      <c r="S319" s="93">
        <f t="shared" si="68"/>
        <v>0.23794255086343449</v>
      </c>
      <c r="T319" s="92">
        <v>5568</v>
      </c>
      <c r="U319" s="1">
        <v>97007</v>
      </c>
      <c r="V319" s="1">
        <v>17917.805688954562</v>
      </c>
      <c r="W319" s="195"/>
      <c r="X319" s="89">
        <v>0</v>
      </c>
      <c r="Y319" s="89">
        <f t="shared" si="69"/>
        <v>0</v>
      </c>
      <c r="Z319" s="1"/>
      <c r="AA319" s="1"/>
    </row>
    <row r="320" spans="2:27">
      <c r="B320" s="204">
        <v>5057</v>
      </c>
      <c r="C320" t="s">
        <v>347</v>
      </c>
      <c r="D320" s="1">
        <v>228320</v>
      </c>
      <c r="E320" s="86">
        <f t="shared" si="62"/>
        <v>21326.359050999439</v>
      </c>
      <c r="F320" s="87">
        <f t="shared" si="56"/>
        <v>0.8579195266048556</v>
      </c>
      <c r="G320" s="189">
        <f t="shared" si="63"/>
        <v>2260.7917920922068</v>
      </c>
      <c r="H320" s="189">
        <f t="shared" si="57"/>
        <v>24204.036926139164</v>
      </c>
      <c r="I320" s="189">
        <f t="shared" si="58"/>
        <v>366.31089338540295</v>
      </c>
      <c r="J320" s="88">
        <f t="shared" si="59"/>
        <v>3921.7244245841239</v>
      </c>
      <c r="K320" s="189">
        <f t="shared" si="64"/>
        <v>129.90521123382743</v>
      </c>
      <c r="L320" s="88">
        <f t="shared" si="60"/>
        <v>1390.7651914693565</v>
      </c>
      <c r="M320" s="89">
        <f t="shared" si="65"/>
        <v>25594.80211760852</v>
      </c>
      <c r="N320" s="89">
        <f t="shared" si="66"/>
        <v>253914.80211760852</v>
      </c>
      <c r="O320" s="89">
        <f t="shared" si="67"/>
        <v>23717.056054325472</v>
      </c>
      <c r="P320" s="90">
        <f t="shared" si="61"/>
        <v>0.95409279445823392</v>
      </c>
      <c r="Q320" s="1">
        <v>1435.4936412099523</v>
      </c>
      <c r="R320" s="93">
        <f t="shared" si="68"/>
        <v>0.21196679194003865</v>
      </c>
      <c r="S320" s="93">
        <f t="shared" si="68"/>
        <v>0.20302364075721935</v>
      </c>
      <c r="T320" s="92">
        <v>10706</v>
      </c>
      <c r="U320" s="1">
        <v>188388</v>
      </c>
      <c r="V320" s="1">
        <v>17727.298390891126</v>
      </c>
      <c r="W320" s="195"/>
      <c r="X320" s="89">
        <v>0</v>
      </c>
      <c r="Y320" s="89">
        <f t="shared" si="69"/>
        <v>0</v>
      </c>
      <c r="Z320" s="1"/>
      <c r="AA320" s="1"/>
    </row>
    <row r="321" spans="2:27">
      <c r="B321" s="204">
        <v>5058</v>
      </c>
      <c r="C321" t="s">
        <v>348</v>
      </c>
      <c r="D321" s="1">
        <v>93024</v>
      </c>
      <c r="E321" s="86">
        <f t="shared" si="62"/>
        <v>21434.101382488479</v>
      </c>
      <c r="F321" s="87">
        <f t="shared" si="56"/>
        <v>0.86225379903294963</v>
      </c>
      <c r="G321" s="189">
        <f t="shared" si="63"/>
        <v>2191.836699939221</v>
      </c>
      <c r="H321" s="189">
        <f t="shared" si="57"/>
        <v>9512.5712777362187</v>
      </c>
      <c r="I321" s="189">
        <f t="shared" si="58"/>
        <v>328.60107736423885</v>
      </c>
      <c r="J321" s="88">
        <f t="shared" si="59"/>
        <v>1426.1286757607966</v>
      </c>
      <c r="K321" s="189">
        <f t="shared" si="64"/>
        <v>92.195395212663328</v>
      </c>
      <c r="L321" s="88">
        <f t="shared" si="60"/>
        <v>400.12801522295888</v>
      </c>
      <c r="M321" s="89">
        <f t="shared" si="65"/>
        <v>9912.6992929591779</v>
      </c>
      <c r="N321" s="89">
        <f t="shared" si="66"/>
        <v>102936.69929295918</v>
      </c>
      <c r="O321" s="89">
        <f t="shared" si="67"/>
        <v>23718.133477640364</v>
      </c>
      <c r="P321" s="90">
        <f t="shared" si="61"/>
        <v>0.95413613718251489</v>
      </c>
      <c r="Q321" s="1">
        <v>2008.0566077761314</v>
      </c>
      <c r="R321" s="93">
        <f t="shared" si="68"/>
        <v>0.21079279959390335</v>
      </c>
      <c r="S321" s="93">
        <f t="shared" si="68"/>
        <v>0.21135076862597427</v>
      </c>
      <c r="T321" s="92">
        <v>4340</v>
      </c>
      <c r="U321" s="1">
        <v>76829</v>
      </c>
      <c r="V321" s="1">
        <v>17694.380469829572</v>
      </c>
      <c r="W321" s="195"/>
      <c r="X321" s="89">
        <v>0</v>
      </c>
      <c r="Y321" s="89">
        <f t="shared" si="69"/>
        <v>0</v>
      </c>
      <c r="Z321" s="1"/>
      <c r="AA321" s="1"/>
    </row>
    <row r="322" spans="2:27">
      <c r="B322" s="204">
        <v>5059</v>
      </c>
      <c r="C322" t="s">
        <v>349</v>
      </c>
      <c r="D322" s="1">
        <v>378019</v>
      </c>
      <c r="E322" s="86">
        <f t="shared" si="62"/>
        <v>20064.702760084929</v>
      </c>
      <c r="F322" s="87">
        <f t="shared" si="56"/>
        <v>0.80716545436725584</v>
      </c>
      <c r="G322" s="189">
        <f t="shared" si="63"/>
        <v>3068.2518182774938</v>
      </c>
      <c r="H322" s="189">
        <f t="shared" si="57"/>
        <v>57805.864256347981</v>
      </c>
      <c r="I322" s="189">
        <f t="shared" si="58"/>
        <v>807.89059520548153</v>
      </c>
      <c r="J322" s="88">
        <f t="shared" si="59"/>
        <v>15220.658813671273</v>
      </c>
      <c r="K322" s="189">
        <f t="shared" si="64"/>
        <v>571.48491305390598</v>
      </c>
      <c r="L322" s="88">
        <f t="shared" si="60"/>
        <v>10766.775761935587</v>
      </c>
      <c r="M322" s="89">
        <f t="shared" si="65"/>
        <v>68572.640018283564</v>
      </c>
      <c r="N322" s="89">
        <f t="shared" si="66"/>
        <v>446591.64001828356</v>
      </c>
      <c r="O322" s="89">
        <f t="shared" si="67"/>
        <v>23704.439491416324</v>
      </c>
      <c r="P322" s="90">
        <f t="shared" si="61"/>
        <v>0.95358525373585779</v>
      </c>
      <c r="Q322" s="1">
        <v>6222.3657351387519</v>
      </c>
      <c r="R322" s="93">
        <f t="shared" si="68"/>
        <v>0.19343391770771179</v>
      </c>
      <c r="S322" s="93">
        <f t="shared" si="68"/>
        <v>0.19077339623511522</v>
      </c>
      <c r="T322" s="92">
        <v>18840</v>
      </c>
      <c r="U322" s="1">
        <v>316749</v>
      </c>
      <c r="V322" s="1">
        <v>16850.143632301308</v>
      </c>
      <c r="W322" s="195"/>
      <c r="X322" s="89">
        <v>0</v>
      </c>
      <c r="Y322" s="89">
        <f t="shared" si="69"/>
        <v>0</v>
      </c>
      <c r="Z322" s="1"/>
      <c r="AA322" s="1"/>
    </row>
    <row r="323" spans="2:27">
      <c r="B323" s="204">
        <v>5060</v>
      </c>
      <c r="C323" t="s">
        <v>350</v>
      </c>
      <c r="D323" s="1">
        <v>227332</v>
      </c>
      <c r="E323" s="86">
        <f t="shared" si="62"/>
        <v>22916.532258064519</v>
      </c>
      <c r="F323" s="87">
        <f t="shared" si="56"/>
        <v>0.92188921977951233</v>
      </c>
      <c r="G323" s="189">
        <f t="shared" si="63"/>
        <v>1243.080939570556</v>
      </c>
      <c r="H323" s="189">
        <f t="shared" si="57"/>
        <v>12331.362920539916</v>
      </c>
      <c r="I323" s="189">
        <f t="shared" si="58"/>
        <v>0</v>
      </c>
      <c r="J323" s="88">
        <f t="shared" si="59"/>
        <v>0</v>
      </c>
      <c r="K323" s="189">
        <f t="shared" si="64"/>
        <v>-236.40568215157552</v>
      </c>
      <c r="L323" s="88">
        <f t="shared" si="60"/>
        <v>-2345.1443669436289</v>
      </c>
      <c r="M323" s="89">
        <f t="shared" si="65"/>
        <v>9986.2185535962872</v>
      </c>
      <c r="N323" s="89">
        <f t="shared" si="66"/>
        <v>237318.21855359629</v>
      </c>
      <c r="O323" s="89">
        <f t="shared" si="67"/>
        <v>23923.207515483497</v>
      </c>
      <c r="P323" s="90">
        <f t="shared" si="61"/>
        <v>0.96238588206604581</v>
      </c>
      <c r="Q323" s="1">
        <v>-1008.1582774851668</v>
      </c>
      <c r="R323" s="90">
        <f t="shared" si="68"/>
        <v>0.14445372990062325</v>
      </c>
      <c r="S323" s="90">
        <f t="shared" si="68"/>
        <v>0.14456909822016989</v>
      </c>
      <c r="T323" s="92">
        <v>9920</v>
      </c>
      <c r="U323" s="1">
        <v>198638</v>
      </c>
      <c r="V323" s="1">
        <v>20021.973591371836</v>
      </c>
      <c r="W323" s="195"/>
      <c r="X323" s="89">
        <v>0</v>
      </c>
      <c r="Y323" s="89">
        <f t="shared" si="69"/>
        <v>0</v>
      </c>
      <c r="Z323" s="1"/>
    </row>
    <row r="324" spans="2:27">
      <c r="B324" s="204">
        <v>5061</v>
      </c>
      <c r="C324" t="s">
        <v>351</v>
      </c>
      <c r="D324" s="1">
        <v>41620</v>
      </c>
      <c r="E324" s="86">
        <f t="shared" si="62"/>
        <v>21509.043927648581</v>
      </c>
      <c r="F324" s="87">
        <f t="shared" si="56"/>
        <v>0.86526859741989248</v>
      </c>
      <c r="G324" s="189">
        <f t="shared" si="63"/>
        <v>2143.8734710367562</v>
      </c>
      <c r="H324" s="189">
        <f t="shared" si="57"/>
        <v>4148.3951664561237</v>
      </c>
      <c r="I324" s="189">
        <f t="shared" si="58"/>
        <v>302.37118655820319</v>
      </c>
      <c r="J324" s="88">
        <f t="shared" si="59"/>
        <v>585.08824599012314</v>
      </c>
      <c r="K324" s="189">
        <f t="shared" si="64"/>
        <v>65.965504406627673</v>
      </c>
      <c r="L324" s="88">
        <f t="shared" si="60"/>
        <v>127.64325102682456</v>
      </c>
      <c r="M324" s="89">
        <f t="shared" si="65"/>
        <v>4276.0384174829478</v>
      </c>
      <c r="N324" s="89">
        <f t="shared" si="66"/>
        <v>45896.038417482945</v>
      </c>
      <c r="O324" s="89">
        <f t="shared" si="67"/>
        <v>23718.882903091962</v>
      </c>
      <c r="P324" s="90">
        <f t="shared" si="61"/>
        <v>0.95416628516638424</v>
      </c>
      <c r="Q324" s="1">
        <v>-876.57476127953851</v>
      </c>
      <c r="R324" s="90">
        <f t="shared" si="68"/>
        <v>0.24715330216948339</v>
      </c>
      <c r="S324" s="90">
        <f t="shared" si="68"/>
        <v>0.24844234951022726</v>
      </c>
      <c r="T324" s="92">
        <v>1935</v>
      </c>
      <c r="U324" s="1">
        <v>33372</v>
      </c>
      <c r="V324" s="1">
        <v>17228.704181724315</v>
      </c>
      <c r="W324" s="195"/>
      <c r="X324" s="89">
        <v>0</v>
      </c>
      <c r="Y324" s="89">
        <f t="shared" si="69"/>
        <v>0</v>
      </c>
      <c r="Z324" s="1"/>
    </row>
    <row r="325" spans="2:27">
      <c r="B325" s="204">
        <v>5501</v>
      </c>
      <c r="C325" t="s">
        <v>352</v>
      </c>
      <c r="D325" s="1">
        <v>1975228</v>
      </c>
      <c r="E325" s="86">
        <f t="shared" si="62"/>
        <v>24707.954417522484</v>
      </c>
      <c r="F325" s="87">
        <f t="shared" si="56"/>
        <v>0.99395478180612562</v>
      </c>
      <c r="G325" s="189">
        <f t="shared" si="63"/>
        <v>96.570757517458404</v>
      </c>
      <c r="H325" s="189">
        <f t="shared" si="57"/>
        <v>7720.1560682181771</v>
      </c>
      <c r="I325" s="189">
        <f t="shared" si="58"/>
        <v>0</v>
      </c>
      <c r="J325" s="88">
        <f t="shared" si="59"/>
        <v>0</v>
      </c>
      <c r="K325" s="189">
        <f t="shared" si="64"/>
        <v>-236.40568215157552</v>
      </c>
      <c r="L325" s="88">
        <f t="shared" si="60"/>
        <v>-18898.979448243401</v>
      </c>
      <c r="M325" s="89">
        <f t="shared" si="65"/>
        <v>-11178.823380025224</v>
      </c>
      <c r="N325" s="89">
        <f t="shared" si="66"/>
        <v>1964049.1766199747</v>
      </c>
      <c r="O325" s="89">
        <f t="shared" si="67"/>
        <v>24568.119492888367</v>
      </c>
      <c r="P325" s="90">
        <f t="shared" si="61"/>
        <v>0.98832948439562662</v>
      </c>
      <c r="Q325" s="1">
        <v>8473.2550587708865</v>
      </c>
      <c r="R325" s="90">
        <f t="shared" si="68"/>
        <v>0.20652388366665181</v>
      </c>
      <c r="S325" s="90">
        <f t="shared" si="68"/>
        <v>0.19864570212137589</v>
      </c>
      <c r="T325" s="92">
        <v>79943</v>
      </c>
      <c r="U325" s="1">
        <v>1637123</v>
      </c>
      <c r="V325" s="1">
        <v>20613.225721156872</v>
      </c>
      <c r="W325" s="195"/>
      <c r="X325" s="89">
        <v>0</v>
      </c>
      <c r="Y325" s="89">
        <f t="shared" si="69"/>
        <v>0</v>
      </c>
      <c r="Z325" s="1"/>
    </row>
    <row r="326" spans="2:27">
      <c r="B326" s="204">
        <v>5503</v>
      </c>
      <c r="C326" t="s">
        <v>353</v>
      </c>
      <c r="D326" s="1">
        <v>570242</v>
      </c>
      <c r="E326" s="86">
        <f t="shared" si="62"/>
        <v>22625.059514362798</v>
      </c>
      <c r="F326" s="87">
        <f t="shared" si="56"/>
        <v>0.91016381659668077</v>
      </c>
      <c r="G326" s="189">
        <f t="shared" si="63"/>
        <v>1429.6234955396574</v>
      </c>
      <c r="H326" s="189">
        <f t="shared" si="57"/>
        <v>36032.230581581527</v>
      </c>
      <c r="I326" s="189">
        <f t="shared" si="58"/>
        <v>0</v>
      </c>
      <c r="J326" s="88">
        <f t="shared" si="59"/>
        <v>0</v>
      </c>
      <c r="K326" s="189">
        <f t="shared" si="64"/>
        <v>-236.40568215157552</v>
      </c>
      <c r="L326" s="88">
        <f t="shared" si="60"/>
        <v>-5958.3688129483098</v>
      </c>
      <c r="M326" s="89">
        <f t="shared" si="65"/>
        <v>30073.861768633218</v>
      </c>
      <c r="N326" s="89">
        <f t="shared" si="66"/>
        <v>600315.86176863324</v>
      </c>
      <c r="O326" s="89">
        <f t="shared" si="67"/>
        <v>23818.277327750882</v>
      </c>
      <c r="P326" s="90">
        <f t="shared" si="61"/>
        <v>0.95816473692022663</v>
      </c>
      <c r="Q326" s="1">
        <v>7519.4347635347622</v>
      </c>
      <c r="R326" s="90">
        <f t="shared" si="68"/>
        <v>0.17356684948703965</v>
      </c>
      <c r="S326" s="90">
        <f t="shared" si="68"/>
        <v>0.17184402876687538</v>
      </c>
      <c r="T326" s="92">
        <v>25204</v>
      </c>
      <c r="U326" s="1">
        <v>485905</v>
      </c>
      <c r="V326" s="1">
        <v>19307.227718838159</v>
      </c>
      <c r="W326" s="195"/>
      <c r="X326" s="89">
        <v>0</v>
      </c>
      <c r="Y326" s="89">
        <f t="shared" si="69"/>
        <v>0</v>
      </c>
      <c r="Z326" s="1"/>
    </row>
    <row r="327" spans="2:27">
      <c r="B327" s="204">
        <v>5510</v>
      </c>
      <c r="C327" t="s">
        <v>354</v>
      </c>
      <c r="D327" s="1">
        <v>56140</v>
      </c>
      <c r="E327" s="86">
        <f t="shared" si="62"/>
        <v>19351.947604274388</v>
      </c>
      <c r="F327" s="87">
        <f t="shared" ref="F327:F362" si="70">E327/E$365</f>
        <v>0.77849264789354644</v>
      </c>
      <c r="G327" s="189">
        <f t="shared" si="63"/>
        <v>3524.4151179962396</v>
      </c>
      <c r="H327" s="189">
        <f t="shared" ref="H327:H362" si="71">G327*T327/1000</f>
        <v>10224.328257307092</v>
      </c>
      <c r="I327" s="189">
        <f t="shared" ref="I327:I362" si="72">IF(E327+Y327&lt;(E$365+Y$365)*0.9,((E$365+Y$365)*0.9-E327-Y327)*0.35,0)</f>
        <v>1057.3548997391708</v>
      </c>
      <c r="J327" s="88">
        <f t="shared" ref="J327:J362" si="73">I327*T327/1000</f>
        <v>3067.3865641433345</v>
      </c>
      <c r="K327" s="189">
        <f t="shared" si="64"/>
        <v>820.94921758759529</v>
      </c>
      <c r="L327" s="88">
        <f t="shared" ref="L327:L362" si="74">K327*T327/1000</f>
        <v>2381.5736802216138</v>
      </c>
      <c r="M327" s="89">
        <f t="shared" si="65"/>
        <v>12605.901937528706</v>
      </c>
      <c r="N327" s="89">
        <f t="shared" si="66"/>
        <v>68745.901937528703</v>
      </c>
      <c r="O327" s="89">
        <f t="shared" si="67"/>
        <v>23697.31193985822</v>
      </c>
      <c r="P327" s="90">
        <f t="shared" ref="P327:P362" si="75">O327/O$365</f>
        <v>0.95329852567112072</v>
      </c>
      <c r="Q327" s="1">
        <v>1735.0818385158</v>
      </c>
      <c r="R327" s="90">
        <f t="shared" si="68"/>
        <v>0.206403782099495</v>
      </c>
      <c r="S327" s="90">
        <f t="shared" si="68"/>
        <v>0.18602674475965522</v>
      </c>
      <c r="T327" s="92">
        <v>2901</v>
      </c>
      <c r="U327" s="1">
        <v>46535</v>
      </c>
      <c r="V327" s="1">
        <v>16316.619915848527</v>
      </c>
      <c r="W327" s="195"/>
      <c r="X327" s="89">
        <v>0</v>
      </c>
      <c r="Y327" s="89">
        <f t="shared" si="69"/>
        <v>0</v>
      </c>
      <c r="Z327" s="1"/>
    </row>
    <row r="328" spans="2:27">
      <c r="B328" s="204">
        <v>5512</v>
      </c>
      <c r="C328" t="s">
        <v>355</v>
      </c>
      <c r="D328" s="1">
        <v>89792</v>
      </c>
      <c r="E328" s="86">
        <f t="shared" ref="E328:E362" si="76">D328/T328*1000</f>
        <v>21667.953667953669</v>
      </c>
      <c r="F328" s="87">
        <f t="shared" si="70"/>
        <v>0.87166123897907377</v>
      </c>
      <c r="G328" s="189">
        <f t="shared" ref="G328:G363" si="77">($E$365+$Y$365-E328-Y328)*0.64</f>
        <v>2042.1712372415002</v>
      </c>
      <c r="H328" s="189">
        <f t="shared" si="71"/>
        <v>8462.7576071287767</v>
      </c>
      <c r="I328" s="189">
        <f t="shared" si="72"/>
        <v>246.75277745142265</v>
      </c>
      <c r="J328" s="88">
        <f t="shared" si="73"/>
        <v>1022.5435097586954</v>
      </c>
      <c r="K328" s="189">
        <f t="shared" ref="K328:K362" si="78">I328+J$367</f>
        <v>10.347095299847126</v>
      </c>
      <c r="L328" s="88">
        <f t="shared" si="74"/>
        <v>42.878362922566495</v>
      </c>
      <c r="M328" s="89">
        <f t="shared" ref="M328:M362" si="79">+H328+L328</f>
        <v>8505.635970051344</v>
      </c>
      <c r="N328" s="89">
        <f t="shared" ref="N328:N362" si="80">D328+M328</f>
        <v>98297.635970051342</v>
      </c>
      <c r="O328" s="89">
        <f t="shared" ref="O328:O362" si="81">N328/T328*1000</f>
        <v>23720.472000495014</v>
      </c>
      <c r="P328" s="90">
        <f t="shared" si="75"/>
        <v>0.95423021158197607</v>
      </c>
      <c r="Q328" s="1">
        <v>-123.54994870408518</v>
      </c>
      <c r="R328" s="90">
        <f t="shared" ref="R328:S362" si="82">(D328-U328)/U328</f>
        <v>0.23723045125732001</v>
      </c>
      <c r="S328" s="90">
        <f t="shared" si="82"/>
        <v>0.25663681692617285</v>
      </c>
      <c r="T328" s="92">
        <v>4144</v>
      </c>
      <c r="U328" s="1">
        <v>72575</v>
      </c>
      <c r="V328" s="1">
        <v>17242.813019719648</v>
      </c>
      <c r="W328" s="195"/>
      <c r="X328" s="89">
        <v>0</v>
      </c>
      <c r="Y328" s="89">
        <f t="shared" ref="Y328:Y362" si="83">X328*1000/T328</f>
        <v>0</v>
      </c>
      <c r="Z328" s="1"/>
    </row>
    <row r="329" spans="2:27">
      <c r="B329" s="204">
        <v>5514</v>
      </c>
      <c r="C329" t="s">
        <v>356</v>
      </c>
      <c r="D329" s="1">
        <v>28747</v>
      </c>
      <c r="E329" s="86">
        <f t="shared" si="76"/>
        <v>22336.441336441338</v>
      </c>
      <c r="F329" s="87">
        <f t="shared" si="70"/>
        <v>0.89855324725477836</v>
      </c>
      <c r="G329" s="189">
        <f t="shared" si="77"/>
        <v>1614.3391294093919</v>
      </c>
      <c r="H329" s="189">
        <f t="shared" si="71"/>
        <v>2077.6544595498872</v>
      </c>
      <c r="I329" s="189">
        <f t="shared" si="72"/>
        <v>12.782093480738512</v>
      </c>
      <c r="J329" s="88">
        <f t="shared" si="73"/>
        <v>16.450554309710462</v>
      </c>
      <c r="K329" s="189">
        <f t="shared" si="78"/>
        <v>-223.62358867083699</v>
      </c>
      <c r="L329" s="88">
        <f t="shared" si="74"/>
        <v>-287.80355861936721</v>
      </c>
      <c r="M329" s="89">
        <f t="shared" si="79"/>
        <v>1789.8509009305199</v>
      </c>
      <c r="N329" s="89">
        <f t="shared" si="80"/>
        <v>30536.85090093052</v>
      </c>
      <c r="O329" s="89">
        <f t="shared" si="81"/>
        <v>23727.156877179892</v>
      </c>
      <c r="P329" s="90">
        <f t="shared" si="75"/>
        <v>0.9544991316647331</v>
      </c>
      <c r="Q329" s="1">
        <v>-1448.155213316159</v>
      </c>
      <c r="R329" s="90">
        <f>(D329-U329)/U329</f>
        <v>0.18013875774867605</v>
      </c>
      <c r="S329" s="90">
        <f t="shared" si="82"/>
        <v>0.1929763199930285</v>
      </c>
      <c r="T329" s="92">
        <v>1287</v>
      </c>
      <c r="U329" s="1">
        <v>24359</v>
      </c>
      <c r="V329" s="1">
        <v>18723.289777094542</v>
      </c>
      <c r="W329" s="195"/>
      <c r="X329" s="89">
        <v>0</v>
      </c>
      <c r="Y329" s="89">
        <f t="shared" si="83"/>
        <v>0</v>
      </c>
      <c r="Z329" s="1"/>
    </row>
    <row r="330" spans="2:27">
      <c r="B330" s="204">
        <v>5516</v>
      </c>
      <c r="C330" t="s">
        <v>357</v>
      </c>
      <c r="D330" s="1">
        <v>23295</v>
      </c>
      <c r="E330" s="86">
        <f t="shared" si="76"/>
        <v>21935.028248587572</v>
      </c>
      <c r="F330" s="87">
        <f t="shared" si="70"/>
        <v>0.88240514970653061</v>
      </c>
      <c r="G330" s="189">
        <f t="shared" si="77"/>
        <v>1871.2435056358017</v>
      </c>
      <c r="H330" s="189">
        <f t="shared" si="71"/>
        <v>1987.2606029852213</v>
      </c>
      <c r="I330" s="189">
        <f t="shared" si="72"/>
        <v>153.27667422955636</v>
      </c>
      <c r="J330" s="88">
        <f t="shared" si="73"/>
        <v>162.77982803178887</v>
      </c>
      <c r="K330" s="189">
        <f t="shared" si="78"/>
        <v>-83.129007922019156</v>
      </c>
      <c r="L330" s="88">
        <f t="shared" si="74"/>
        <v>-88.283006413184339</v>
      </c>
      <c r="M330" s="89">
        <f t="shared" si="79"/>
        <v>1898.9775965720371</v>
      </c>
      <c r="N330" s="89">
        <f t="shared" si="80"/>
        <v>25193.977596572036</v>
      </c>
      <c r="O330" s="89">
        <f t="shared" si="81"/>
        <v>23723.142746301353</v>
      </c>
      <c r="P330" s="90">
        <f t="shared" si="75"/>
        <v>0.95433765068925058</v>
      </c>
      <c r="Q330" s="1">
        <v>-379.22814805109442</v>
      </c>
      <c r="R330" s="90">
        <f t="shared" si="82"/>
        <v>0.24966471755807093</v>
      </c>
      <c r="S330" s="90">
        <f t="shared" si="82"/>
        <v>0.2496647175580709</v>
      </c>
      <c r="T330" s="92">
        <v>1062</v>
      </c>
      <c r="U330" s="1">
        <v>18641</v>
      </c>
      <c r="V330" s="1">
        <v>17552.730696798495</v>
      </c>
      <c r="W330" s="195"/>
      <c r="X330" s="89">
        <v>0</v>
      </c>
      <c r="Y330" s="89">
        <f t="shared" si="83"/>
        <v>0</v>
      </c>
      <c r="Z330" s="1"/>
    </row>
    <row r="331" spans="2:27">
      <c r="B331" s="204">
        <v>5518</v>
      </c>
      <c r="C331" t="s">
        <v>358</v>
      </c>
      <c r="D331" s="1">
        <v>16472</v>
      </c>
      <c r="E331" s="86">
        <f t="shared" si="76"/>
        <v>16439.121756487028</v>
      </c>
      <c r="F331" s="87">
        <f t="shared" si="70"/>
        <v>0.66131511344239458</v>
      </c>
      <c r="G331" s="189">
        <f t="shared" si="77"/>
        <v>5388.6236605801505</v>
      </c>
      <c r="H331" s="189">
        <f t="shared" si="71"/>
        <v>5399.4009079013103</v>
      </c>
      <c r="I331" s="189">
        <f t="shared" si="72"/>
        <v>2076.8439464647468</v>
      </c>
      <c r="J331" s="88">
        <f t="shared" si="73"/>
        <v>2080.9976343576764</v>
      </c>
      <c r="K331" s="189">
        <f t="shared" si="78"/>
        <v>1840.4382643131712</v>
      </c>
      <c r="L331" s="88">
        <f t="shared" si="74"/>
        <v>1844.1191408417974</v>
      </c>
      <c r="M331" s="89">
        <f t="shared" si="79"/>
        <v>7243.5200487431075</v>
      </c>
      <c r="N331" s="89">
        <f t="shared" si="80"/>
        <v>23715.520048743107</v>
      </c>
      <c r="O331" s="89">
        <f t="shared" si="81"/>
        <v>23668.183681380346</v>
      </c>
      <c r="P331" s="90">
        <f t="shared" si="75"/>
        <v>0.95212675032660921</v>
      </c>
      <c r="Q331" s="1">
        <v>846.45106935291915</v>
      </c>
      <c r="R331" s="90">
        <f t="shared" si="82"/>
        <v>0.18751351741042463</v>
      </c>
      <c r="S331" s="90">
        <f t="shared" si="82"/>
        <v>0.16736608248429979</v>
      </c>
      <c r="T331" s="92">
        <v>1002</v>
      </c>
      <c r="U331" s="1">
        <v>13871</v>
      </c>
      <c r="V331" s="1">
        <v>14082.233502538071</v>
      </c>
      <c r="W331" s="195"/>
      <c r="X331" s="89">
        <v>0</v>
      </c>
      <c r="Y331" s="89">
        <f t="shared" si="83"/>
        <v>0</v>
      </c>
      <c r="Z331" s="1"/>
    </row>
    <row r="332" spans="2:27">
      <c r="B332" s="204">
        <v>5520</v>
      </c>
      <c r="C332" t="s">
        <v>359</v>
      </c>
      <c r="D332" s="1">
        <v>108776</v>
      </c>
      <c r="E332" s="86">
        <f t="shared" si="76"/>
        <v>27166.833166833167</v>
      </c>
      <c r="F332" s="87">
        <f t="shared" si="70"/>
        <v>1.0928708737439334</v>
      </c>
      <c r="G332" s="189">
        <f t="shared" si="77"/>
        <v>-1477.1116420413787</v>
      </c>
      <c r="H332" s="189">
        <f t="shared" si="71"/>
        <v>-5914.3550147336809</v>
      </c>
      <c r="I332" s="189">
        <f t="shared" si="72"/>
        <v>0</v>
      </c>
      <c r="J332" s="88">
        <f t="shared" si="73"/>
        <v>0</v>
      </c>
      <c r="K332" s="189">
        <f t="shared" si="78"/>
        <v>-236.40568215157552</v>
      </c>
      <c r="L332" s="88">
        <f t="shared" si="74"/>
        <v>-946.56835133490836</v>
      </c>
      <c r="M332" s="89">
        <f t="shared" si="79"/>
        <v>-6860.9233660685895</v>
      </c>
      <c r="N332" s="89">
        <f t="shared" si="80"/>
        <v>101915.07663393141</v>
      </c>
      <c r="O332" s="89">
        <f t="shared" si="81"/>
        <v>25453.315842640211</v>
      </c>
      <c r="P332" s="90">
        <f t="shared" si="75"/>
        <v>1.0239392774932374</v>
      </c>
      <c r="Q332" s="1">
        <v>105.74463074088271</v>
      </c>
      <c r="R332" s="90">
        <f t="shared" si="82"/>
        <v>0.17837720723648576</v>
      </c>
      <c r="S332" s="90">
        <f t="shared" si="82"/>
        <v>0.16572230715877109</v>
      </c>
      <c r="T332" s="92">
        <v>4004</v>
      </c>
      <c r="U332" s="1">
        <v>92310</v>
      </c>
      <c r="V332" s="1">
        <v>23304.721030042921</v>
      </c>
      <c r="W332" s="195"/>
      <c r="X332" s="89">
        <v>0</v>
      </c>
      <c r="Y332" s="89">
        <f t="shared" si="83"/>
        <v>0</v>
      </c>
      <c r="Z332" s="1"/>
    </row>
    <row r="333" spans="2:27">
      <c r="B333" s="204">
        <v>5522</v>
      </c>
      <c r="C333" t="s">
        <v>360</v>
      </c>
      <c r="D333" s="1">
        <v>40743</v>
      </c>
      <c r="E333" s="86">
        <f t="shared" si="76"/>
        <v>19110.225140712944</v>
      </c>
      <c r="F333" s="87">
        <f t="shared" si="70"/>
        <v>0.76876860540638425</v>
      </c>
      <c r="G333" s="189">
        <f t="shared" si="77"/>
        <v>3679.1174946755636</v>
      </c>
      <c r="H333" s="189">
        <f t="shared" si="71"/>
        <v>7843.8784986483015</v>
      </c>
      <c r="I333" s="189">
        <f t="shared" si="72"/>
        <v>1141.9577619856761</v>
      </c>
      <c r="J333" s="88">
        <f t="shared" si="73"/>
        <v>2434.6539485534618</v>
      </c>
      <c r="K333" s="189">
        <f t="shared" si="78"/>
        <v>905.5520798341006</v>
      </c>
      <c r="L333" s="88">
        <f t="shared" si="74"/>
        <v>1930.6370342063024</v>
      </c>
      <c r="M333" s="89">
        <f t="shared" si="79"/>
        <v>9774.5155328546043</v>
      </c>
      <c r="N333" s="89">
        <f t="shared" si="80"/>
        <v>50517.515532854602</v>
      </c>
      <c r="O333" s="89">
        <f t="shared" si="81"/>
        <v>23694.89471522261</v>
      </c>
      <c r="P333" s="90">
        <f t="shared" si="75"/>
        <v>0.95320128524624925</v>
      </c>
      <c r="Q333" s="1">
        <v>1343.9658082439473</v>
      </c>
      <c r="R333" s="90">
        <f t="shared" si="82"/>
        <v>0.17696507496316838</v>
      </c>
      <c r="S333" s="90">
        <f t="shared" si="82"/>
        <v>0.16813231642685925</v>
      </c>
      <c r="T333" s="92">
        <v>2132</v>
      </c>
      <c r="U333" s="1">
        <v>34617</v>
      </c>
      <c r="V333" s="1">
        <v>16359.640831758035</v>
      </c>
      <c r="W333" s="195"/>
      <c r="X333" s="89">
        <v>0</v>
      </c>
      <c r="Y333" s="89">
        <f t="shared" si="83"/>
        <v>0</v>
      </c>
      <c r="Z333" s="1"/>
    </row>
    <row r="334" spans="2:27">
      <c r="B334" s="204">
        <v>5524</v>
      </c>
      <c r="C334" t="s">
        <v>361</v>
      </c>
      <c r="D334" s="1">
        <v>165045</v>
      </c>
      <c r="E334" s="86">
        <f t="shared" si="76"/>
        <v>24203.695556533217</v>
      </c>
      <c r="F334" s="87">
        <f t="shared" si="70"/>
        <v>0.97366939121171281</v>
      </c>
      <c r="G334" s="189">
        <f t="shared" si="77"/>
        <v>419.29642855058893</v>
      </c>
      <c r="H334" s="189">
        <f t="shared" si="71"/>
        <v>2859.1823462864659</v>
      </c>
      <c r="I334" s="189">
        <f t="shared" si="72"/>
        <v>0</v>
      </c>
      <c r="J334" s="88">
        <f t="shared" si="73"/>
        <v>0</v>
      </c>
      <c r="K334" s="189">
        <f t="shared" si="78"/>
        <v>-236.40568215157552</v>
      </c>
      <c r="L334" s="88">
        <f t="shared" si="74"/>
        <v>-1612.0503465915936</v>
      </c>
      <c r="M334" s="89">
        <f t="shared" si="79"/>
        <v>1247.1319996948723</v>
      </c>
      <c r="N334" s="89">
        <f t="shared" si="80"/>
        <v>166292.13199969486</v>
      </c>
      <c r="O334" s="89">
        <f t="shared" si="81"/>
        <v>24386.586302932224</v>
      </c>
      <c r="P334" s="90">
        <f t="shared" si="75"/>
        <v>0.98102674378163779</v>
      </c>
      <c r="Q334" s="1">
        <v>-1070.4577030414521</v>
      </c>
      <c r="R334" s="90">
        <f t="shared" si="82"/>
        <v>0.22355252427904218</v>
      </c>
      <c r="S334" s="90">
        <f t="shared" si="82"/>
        <v>0.21906670332186709</v>
      </c>
      <c r="T334" s="92">
        <v>6819</v>
      </c>
      <c r="U334" s="1">
        <v>134890</v>
      </c>
      <c r="V334" s="1">
        <v>19854.28319105093</v>
      </c>
      <c r="W334" s="195"/>
      <c r="X334" s="89">
        <v>0</v>
      </c>
      <c r="Y334" s="89">
        <f t="shared" si="83"/>
        <v>0</v>
      </c>
      <c r="Z334" s="1"/>
    </row>
    <row r="335" spans="2:27">
      <c r="B335" s="204">
        <v>5526</v>
      </c>
      <c r="C335" t="s">
        <v>362</v>
      </c>
      <c r="D335" s="1">
        <v>78798</v>
      </c>
      <c r="E335" s="86">
        <f t="shared" si="76"/>
        <v>22335.03401360544</v>
      </c>
      <c r="F335" s="87">
        <f t="shared" si="70"/>
        <v>0.89849663328995366</v>
      </c>
      <c r="G335" s="189">
        <f t="shared" si="77"/>
        <v>1615.2398160243663</v>
      </c>
      <c r="H335" s="189">
        <f t="shared" si="71"/>
        <v>5698.5660709339645</v>
      </c>
      <c r="I335" s="189">
        <f t="shared" si="72"/>
        <v>13.274656473302638</v>
      </c>
      <c r="J335" s="88">
        <f t="shared" si="73"/>
        <v>46.83298803781171</v>
      </c>
      <c r="K335" s="189">
        <f t="shared" si="78"/>
        <v>-223.13102567827289</v>
      </c>
      <c r="L335" s="88">
        <f t="shared" si="74"/>
        <v>-787.20625859294682</v>
      </c>
      <c r="M335" s="89">
        <f t="shared" si="79"/>
        <v>4911.3598123410175</v>
      </c>
      <c r="N335" s="89">
        <f t="shared" si="80"/>
        <v>83709.359812341019</v>
      </c>
      <c r="O335" s="89">
        <f t="shared" si="81"/>
        <v>23727.142803951538</v>
      </c>
      <c r="P335" s="90">
        <f t="shared" si="75"/>
        <v>0.95449856552508505</v>
      </c>
      <c r="Q335" s="1">
        <v>1085.7072780612493</v>
      </c>
      <c r="R335" s="90">
        <f t="shared" si="82"/>
        <v>0.2620401364575492</v>
      </c>
      <c r="S335" s="90">
        <f t="shared" si="82"/>
        <v>0.26382874209311813</v>
      </c>
      <c r="T335" s="92">
        <v>3528</v>
      </c>
      <c r="U335" s="1">
        <v>62437</v>
      </c>
      <c r="V335" s="1">
        <v>17672.516275120295</v>
      </c>
      <c r="W335" s="195"/>
      <c r="X335" s="89">
        <v>0</v>
      </c>
      <c r="Y335" s="89">
        <f t="shared" si="83"/>
        <v>0</v>
      </c>
      <c r="Z335" s="1"/>
    </row>
    <row r="336" spans="2:27">
      <c r="B336" s="204">
        <v>5528</v>
      </c>
      <c r="C336" t="s">
        <v>363</v>
      </c>
      <c r="D336" s="1">
        <v>22146</v>
      </c>
      <c r="E336" s="86">
        <f t="shared" si="76"/>
        <v>20562.67409470752</v>
      </c>
      <c r="F336" s="87">
        <f t="shared" si="70"/>
        <v>0.82719790953883754</v>
      </c>
      <c r="G336" s="189">
        <f t="shared" si="77"/>
        <v>2749.5501641190353</v>
      </c>
      <c r="H336" s="189">
        <f t="shared" si="71"/>
        <v>2961.2655267562009</v>
      </c>
      <c r="I336" s="189">
        <f t="shared" si="72"/>
        <v>633.60062808757482</v>
      </c>
      <c r="J336" s="88">
        <f t="shared" si="73"/>
        <v>682.387876450318</v>
      </c>
      <c r="K336" s="189">
        <f t="shared" si="78"/>
        <v>397.19494593599927</v>
      </c>
      <c r="L336" s="88">
        <f t="shared" si="74"/>
        <v>427.77895677307117</v>
      </c>
      <c r="M336" s="89">
        <f t="shared" si="79"/>
        <v>3389.0444835292719</v>
      </c>
      <c r="N336" s="89">
        <f t="shared" si="80"/>
        <v>25535.044483529273</v>
      </c>
      <c r="O336" s="89">
        <f t="shared" si="81"/>
        <v>23709.419204762558</v>
      </c>
      <c r="P336" s="90">
        <f t="shared" si="75"/>
        <v>0.95378557828757393</v>
      </c>
      <c r="Q336" s="1">
        <v>-150.05795240210045</v>
      </c>
      <c r="R336" s="90">
        <f t="shared" si="82"/>
        <v>0.23886775565003357</v>
      </c>
      <c r="S336" s="90">
        <f t="shared" si="82"/>
        <v>0.22966539534808336</v>
      </c>
      <c r="T336" s="92">
        <v>1077</v>
      </c>
      <c r="U336" s="1">
        <v>17876</v>
      </c>
      <c r="V336" s="1">
        <v>16722.170252572498</v>
      </c>
      <c r="W336" s="195"/>
      <c r="X336" s="89">
        <v>0</v>
      </c>
      <c r="Y336" s="89">
        <f t="shared" si="83"/>
        <v>0</v>
      </c>
      <c r="Z336" s="1"/>
    </row>
    <row r="337" spans="2:26">
      <c r="B337" s="204">
        <v>5530</v>
      </c>
      <c r="C337" t="s">
        <v>364</v>
      </c>
      <c r="D337" s="1">
        <v>333443</v>
      </c>
      <c r="E337" s="86">
        <f t="shared" si="76"/>
        <v>22309.848788973639</v>
      </c>
      <c r="F337" s="87">
        <f t="shared" si="70"/>
        <v>0.89748347882031909</v>
      </c>
      <c r="G337" s="189">
        <f t="shared" si="77"/>
        <v>1631.3583597887191</v>
      </c>
      <c r="H337" s="189">
        <f t="shared" si="71"/>
        <v>24382.282045402197</v>
      </c>
      <c r="I337" s="189">
        <f t="shared" si="72"/>
        <v>22.089485094433073</v>
      </c>
      <c r="J337" s="88">
        <f t="shared" si="73"/>
        <v>330.14944422139672</v>
      </c>
      <c r="K337" s="189">
        <f t="shared" si="78"/>
        <v>-214.31619705714246</v>
      </c>
      <c r="L337" s="88">
        <f t="shared" si="74"/>
        <v>-3203.1698812160512</v>
      </c>
      <c r="M337" s="89">
        <f t="shared" si="79"/>
        <v>21179.112164186146</v>
      </c>
      <c r="N337" s="89">
        <f t="shared" si="80"/>
        <v>354622.11216418614</v>
      </c>
      <c r="O337" s="89">
        <f t="shared" si="81"/>
        <v>23726.890951705216</v>
      </c>
      <c r="P337" s="90">
        <f t="shared" si="75"/>
        <v>0.95448843398038863</v>
      </c>
      <c r="Q337" s="1">
        <v>3378.0585878410748</v>
      </c>
      <c r="R337" s="90">
        <f t="shared" si="82"/>
        <v>0.2076804948895698</v>
      </c>
      <c r="S337" s="90">
        <f t="shared" si="82"/>
        <v>0.20784210073660431</v>
      </c>
      <c r="T337" s="92">
        <v>14946</v>
      </c>
      <c r="U337" s="1">
        <v>276102</v>
      </c>
      <c r="V337" s="1">
        <v>18470.832218356973</v>
      </c>
      <c r="W337" s="195"/>
      <c r="X337" s="89">
        <v>0</v>
      </c>
      <c r="Y337" s="89">
        <f t="shared" si="83"/>
        <v>0</v>
      </c>
      <c r="Z337" s="1"/>
    </row>
    <row r="338" spans="2:26">
      <c r="B338" s="204">
        <v>5532</v>
      </c>
      <c r="C338" t="s">
        <v>365</v>
      </c>
      <c r="D338" s="1">
        <v>111804</v>
      </c>
      <c r="E338" s="86">
        <f t="shared" si="76"/>
        <v>19876.266666666666</v>
      </c>
      <c r="F338" s="87">
        <f t="shared" si="70"/>
        <v>0.79958502286115274</v>
      </c>
      <c r="G338" s="189">
        <f t="shared" si="77"/>
        <v>3188.8509180651818</v>
      </c>
      <c r="H338" s="189">
        <f t="shared" si="71"/>
        <v>17937.286414116646</v>
      </c>
      <c r="I338" s="189">
        <f t="shared" si="72"/>
        <v>873.84322790187343</v>
      </c>
      <c r="J338" s="88">
        <f t="shared" si="73"/>
        <v>4915.3681569480386</v>
      </c>
      <c r="K338" s="189">
        <f t="shared" si="78"/>
        <v>637.43754575029789</v>
      </c>
      <c r="L338" s="88">
        <f t="shared" si="74"/>
        <v>3585.5861948454253</v>
      </c>
      <c r="M338" s="89">
        <f t="shared" si="79"/>
        <v>21522.872608962072</v>
      </c>
      <c r="N338" s="89">
        <f t="shared" si="80"/>
        <v>133326.87260896206</v>
      </c>
      <c r="O338" s="89">
        <f t="shared" si="81"/>
        <v>23702.555130482142</v>
      </c>
      <c r="P338" s="90">
        <f t="shared" si="75"/>
        <v>0.95350944942079674</v>
      </c>
      <c r="Q338" s="1">
        <v>2552.1133683734479</v>
      </c>
      <c r="R338" s="90">
        <f t="shared" si="82"/>
        <v>0.229155672823219</v>
      </c>
      <c r="S338" s="90">
        <f t="shared" si="82"/>
        <v>0.22260017590149508</v>
      </c>
      <c r="T338" s="92">
        <v>5625</v>
      </c>
      <c r="U338" s="1">
        <v>90960</v>
      </c>
      <c r="V338" s="1">
        <v>16257.372654155497</v>
      </c>
      <c r="W338" s="195"/>
      <c r="X338" s="89">
        <v>0</v>
      </c>
      <c r="Y338" s="89">
        <f t="shared" si="83"/>
        <v>0</v>
      </c>
      <c r="Z338" s="1"/>
    </row>
    <row r="339" spans="2:26">
      <c r="B339" s="204">
        <v>5534</v>
      </c>
      <c r="C339" t="s">
        <v>366</v>
      </c>
      <c r="D339" s="1">
        <v>46674</v>
      </c>
      <c r="E339" s="86">
        <f t="shared" si="76"/>
        <v>20883.221476510065</v>
      </c>
      <c r="F339" s="87">
        <f t="shared" si="70"/>
        <v>0.84009293101872662</v>
      </c>
      <c r="G339" s="189">
        <f t="shared" si="77"/>
        <v>2544.3998397654063</v>
      </c>
      <c r="H339" s="189">
        <f t="shared" si="71"/>
        <v>5686.7336418756831</v>
      </c>
      <c r="I339" s="189">
        <f t="shared" si="72"/>
        <v>521.40904445668377</v>
      </c>
      <c r="J339" s="88">
        <f t="shared" si="73"/>
        <v>1165.3492143606884</v>
      </c>
      <c r="K339" s="189">
        <f t="shared" si="78"/>
        <v>285.00336230510823</v>
      </c>
      <c r="L339" s="88">
        <f t="shared" si="74"/>
        <v>636.98251475191682</v>
      </c>
      <c r="M339" s="89">
        <f t="shared" si="79"/>
        <v>6323.7161566276</v>
      </c>
      <c r="N339" s="89">
        <f t="shared" si="80"/>
        <v>52997.716156627597</v>
      </c>
      <c r="O339" s="89">
        <f t="shared" si="81"/>
        <v>23712.624678580582</v>
      </c>
      <c r="P339" s="90">
        <f t="shared" si="75"/>
        <v>0.95391452850237268</v>
      </c>
      <c r="Q339" s="1">
        <v>-316.53084829961972</v>
      </c>
      <c r="R339" s="90">
        <f t="shared" si="82"/>
        <v>0.19261038430089944</v>
      </c>
      <c r="S339" s="90">
        <f t="shared" si="82"/>
        <v>0.1862071070697536</v>
      </c>
      <c r="T339" s="92">
        <v>2235</v>
      </c>
      <c r="U339" s="1">
        <v>39136</v>
      </c>
      <c r="V339" s="1">
        <v>17605.038236617183</v>
      </c>
      <c r="W339" s="195"/>
      <c r="X339" s="89">
        <v>0</v>
      </c>
      <c r="Y339" s="89">
        <f t="shared" si="83"/>
        <v>0</v>
      </c>
      <c r="Z339" s="1"/>
    </row>
    <row r="340" spans="2:26">
      <c r="B340" s="204">
        <v>5536</v>
      </c>
      <c r="C340" t="s">
        <v>367</v>
      </c>
      <c r="D340" s="1">
        <v>51934</v>
      </c>
      <c r="E340" s="86">
        <f t="shared" si="76"/>
        <v>19009.516837481697</v>
      </c>
      <c r="F340" s="87">
        <f t="shared" si="70"/>
        <v>0.764717298775622</v>
      </c>
      <c r="G340" s="189">
        <f t="shared" si="77"/>
        <v>3743.5708087435623</v>
      </c>
      <c r="H340" s="189">
        <f t="shared" si="71"/>
        <v>10227.435449487411</v>
      </c>
      <c r="I340" s="189">
        <f t="shared" si="72"/>
        <v>1177.2056681166127</v>
      </c>
      <c r="J340" s="88">
        <f t="shared" si="73"/>
        <v>3216.1258852945862</v>
      </c>
      <c r="K340" s="189">
        <f t="shared" si="78"/>
        <v>940.79998596503719</v>
      </c>
      <c r="L340" s="88">
        <f t="shared" si="74"/>
        <v>2570.2655616564816</v>
      </c>
      <c r="M340" s="89">
        <f t="shared" si="79"/>
        <v>12797.701011143894</v>
      </c>
      <c r="N340" s="89">
        <f t="shared" si="80"/>
        <v>64731.701011143894</v>
      </c>
      <c r="O340" s="89">
        <f t="shared" si="81"/>
        <v>23693.887632190297</v>
      </c>
      <c r="P340" s="90">
        <f t="shared" si="75"/>
        <v>0.95316077217994166</v>
      </c>
      <c r="Q340" s="1">
        <v>786.99363420378177</v>
      </c>
      <c r="R340" s="90">
        <f t="shared" si="82"/>
        <v>0.17290753873255341</v>
      </c>
      <c r="S340" s="90">
        <f t="shared" si="82"/>
        <v>0.17376618261156687</v>
      </c>
      <c r="T340" s="92">
        <v>2732</v>
      </c>
      <c r="U340" s="1">
        <v>44278</v>
      </c>
      <c r="V340" s="1">
        <v>16195.318215069496</v>
      </c>
      <c r="W340" s="195"/>
      <c r="X340" s="89">
        <v>0</v>
      </c>
      <c r="Y340" s="89">
        <f t="shared" si="83"/>
        <v>0</v>
      </c>
      <c r="Z340" s="1"/>
    </row>
    <row r="341" spans="2:26">
      <c r="B341" s="204">
        <v>5538</v>
      </c>
      <c r="C341" t="s">
        <v>368</v>
      </c>
      <c r="D341" s="1">
        <v>38665</v>
      </c>
      <c r="E341" s="86">
        <f t="shared" si="76"/>
        <v>20922.619047619046</v>
      </c>
      <c r="F341" s="87">
        <f t="shared" si="70"/>
        <v>0.84167782159823767</v>
      </c>
      <c r="G341" s="189">
        <f t="shared" si="77"/>
        <v>2519.1853942556586</v>
      </c>
      <c r="H341" s="189">
        <f t="shared" si="71"/>
        <v>4655.4546085844568</v>
      </c>
      <c r="I341" s="189">
        <f t="shared" si="72"/>
        <v>507.61989456854059</v>
      </c>
      <c r="J341" s="88">
        <f t="shared" si="73"/>
        <v>938.08156516266297</v>
      </c>
      <c r="K341" s="189">
        <f t="shared" si="78"/>
        <v>271.2142124169651</v>
      </c>
      <c r="L341" s="88">
        <f t="shared" si="74"/>
        <v>501.20386454655147</v>
      </c>
      <c r="M341" s="89">
        <f t="shared" si="79"/>
        <v>5156.6584731310086</v>
      </c>
      <c r="N341" s="89">
        <f t="shared" si="80"/>
        <v>43821.658473131007</v>
      </c>
      <c r="O341" s="89">
        <f t="shared" si="81"/>
        <v>23713.018654291671</v>
      </c>
      <c r="P341" s="90">
        <f t="shared" si="75"/>
        <v>0.95393037740816777</v>
      </c>
      <c r="Q341" s="1">
        <v>804.03610395629039</v>
      </c>
      <c r="R341" s="90">
        <f t="shared" si="82"/>
        <v>0.1507782969731242</v>
      </c>
      <c r="S341" s="90">
        <f t="shared" si="82"/>
        <v>0.13894670192848718</v>
      </c>
      <c r="T341" s="92">
        <v>1848</v>
      </c>
      <c r="U341" s="1">
        <v>33599</v>
      </c>
      <c r="V341" s="1">
        <v>18370.147621651173</v>
      </c>
      <c r="W341" s="195"/>
      <c r="X341" s="89">
        <v>0</v>
      </c>
      <c r="Y341" s="89">
        <f t="shared" si="83"/>
        <v>0</v>
      </c>
      <c r="Z341" s="1"/>
    </row>
    <row r="342" spans="2:26">
      <c r="B342" s="204">
        <v>5540</v>
      </c>
      <c r="C342" t="s">
        <v>369</v>
      </c>
      <c r="D342" s="1">
        <v>37817</v>
      </c>
      <c r="E342" s="86">
        <f t="shared" si="76"/>
        <v>19503.352243424444</v>
      </c>
      <c r="F342" s="87">
        <f t="shared" si="70"/>
        <v>0.78458337327403782</v>
      </c>
      <c r="G342" s="189">
        <f t="shared" si="77"/>
        <v>3427.5161489402039</v>
      </c>
      <c r="H342" s="189">
        <f t="shared" si="71"/>
        <v>6645.9538127950555</v>
      </c>
      <c r="I342" s="189">
        <f t="shared" si="72"/>
        <v>1004.3632760366512</v>
      </c>
      <c r="J342" s="88">
        <f t="shared" si="73"/>
        <v>1947.4603922350668</v>
      </c>
      <c r="K342" s="189">
        <f t="shared" si="78"/>
        <v>767.95759388507565</v>
      </c>
      <c r="L342" s="88">
        <f t="shared" si="74"/>
        <v>1489.0697745431617</v>
      </c>
      <c r="M342" s="89">
        <f t="shared" si="79"/>
        <v>8135.0235873382171</v>
      </c>
      <c r="N342" s="89">
        <f t="shared" si="80"/>
        <v>45952.023587338219</v>
      </c>
      <c r="O342" s="89">
        <f t="shared" si="81"/>
        <v>23698.825986249725</v>
      </c>
      <c r="P342" s="90">
        <f t="shared" si="75"/>
        <v>0.95335943292492586</v>
      </c>
      <c r="Q342" s="1">
        <v>729.53129089352842</v>
      </c>
      <c r="R342" s="90">
        <f t="shared" si="82"/>
        <v>0.11115355233002291</v>
      </c>
      <c r="S342" s="90">
        <f t="shared" si="82"/>
        <v>0.12032243156534003</v>
      </c>
      <c r="T342" s="92">
        <v>1939</v>
      </c>
      <c r="U342" s="1">
        <v>34034</v>
      </c>
      <c r="V342" s="1">
        <v>17408.695652173916</v>
      </c>
      <c r="W342" s="195"/>
      <c r="X342" s="89">
        <v>0</v>
      </c>
      <c r="Y342" s="89">
        <f t="shared" si="83"/>
        <v>0</v>
      </c>
      <c r="Z342" s="1"/>
    </row>
    <row r="343" spans="2:26">
      <c r="B343" s="204">
        <v>5542</v>
      </c>
      <c r="C343" t="s">
        <v>370</v>
      </c>
      <c r="D343" s="1">
        <v>58098</v>
      </c>
      <c r="E343" s="86">
        <f t="shared" si="76"/>
        <v>20734.475374732334</v>
      </c>
      <c r="F343" s="87">
        <f t="shared" si="70"/>
        <v>0.83410915362304938</v>
      </c>
      <c r="G343" s="189">
        <f t="shared" si="77"/>
        <v>2639.5973449031544</v>
      </c>
      <c r="H343" s="189">
        <f t="shared" si="71"/>
        <v>7396.1517604186383</v>
      </c>
      <c r="I343" s="189">
        <f t="shared" si="72"/>
        <v>573.47018007888983</v>
      </c>
      <c r="J343" s="88">
        <f t="shared" si="73"/>
        <v>1606.8634445810492</v>
      </c>
      <c r="K343" s="189">
        <f t="shared" si="78"/>
        <v>337.06449792731428</v>
      </c>
      <c r="L343" s="88">
        <f t="shared" si="74"/>
        <v>944.45472319233465</v>
      </c>
      <c r="M343" s="89">
        <f t="shared" si="79"/>
        <v>8340.6064836109726</v>
      </c>
      <c r="N343" s="89">
        <f t="shared" si="80"/>
        <v>66438.606483610973</v>
      </c>
      <c r="O343" s="89">
        <f t="shared" si="81"/>
        <v>23711.137217562806</v>
      </c>
      <c r="P343" s="90">
        <f t="shared" si="75"/>
        <v>0.953854690728416</v>
      </c>
      <c r="Q343" s="1">
        <v>763.49454723242889</v>
      </c>
      <c r="R343" s="90">
        <f t="shared" si="82"/>
        <v>0.25985037406483791</v>
      </c>
      <c r="S343" s="90">
        <f t="shared" si="82"/>
        <v>0.25175711684386465</v>
      </c>
      <c r="T343" s="92">
        <v>2802</v>
      </c>
      <c r="U343" s="1">
        <v>46115</v>
      </c>
      <c r="V343" s="1">
        <v>16564.295977011494</v>
      </c>
      <c r="W343" s="195"/>
      <c r="X343" s="89">
        <v>0</v>
      </c>
      <c r="Y343" s="89">
        <f t="shared" si="83"/>
        <v>0</v>
      </c>
      <c r="Z343" s="1"/>
    </row>
    <row r="344" spans="2:26">
      <c r="B344" s="204">
        <v>5544</v>
      </c>
      <c r="C344" t="s">
        <v>371</v>
      </c>
      <c r="D344" s="1">
        <v>98258</v>
      </c>
      <c r="E344" s="86">
        <f t="shared" si="76"/>
        <v>20205.223113304546</v>
      </c>
      <c r="F344" s="87">
        <f t="shared" si="70"/>
        <v>0.81281832528742692</v>
      </c>
      <c r="G344" s="189">
        <f t="shared" si="77"/>
        <v>2978.3187922169386</v>
      </c>
      <c r="H344" s="189">
        <f t="shared" si="71"/>
        <v>14483.564286550973</v>
      </c>
      <c r="I344" s="189">
        <f t="shared" si="72"/>
        <v>758.70847157861544</v>
      </c>
      <c r="J344" s="88">
        <f t="shared" si="73"/>
        <v>3689.5992972868071</v>
      </c>
      <c r="K344" s="189">
        <f t="shared" si="78"/>
        <v>522.3027894270399</v>
      </c>
      <c r="L344" s="88">
        <f t="shared" si="74"/>
        <v>2539.9584649836952</v>
      </c>
      <c r="M344" s="89">
        <f t="shared" si="79"/>
        <v>17023.522751534667</v>
      </c>
      <c r="N344" s="89">
        <f t="shared" si="80"/>
        <v>115281.52275153466</v>
      </c>
      <c r="O344" s="89">
        <f t="shared" si="81"/>
        <v>23705.844694948522</v>
      </c>
      <c r="P344" s="90">
        <f t="shared" si="75"/>
        <v>0.95364178244505959</v>
      </c>
      <c r="Q344" s="1">
        <v>2897.3854294044395</v>
      </c>
      <c r="R344" s="90">
        <f t="shared" si="82"/>
        <v>0.21367605825170766</v>
      </c>
      <c r="S344" s="90">
        <f t="shared" si="82"/>
        <v>0.2004486613593903</v>
      </c>
      <c r="T344" s="92">
        <v>4863</v>
      </c>
      <c r="U344" s="1">
        <v>80959</v>
      </c>
      <c r="V344" s="1">
        <v>16831.392931392929</v>
      </c>
      <c r="W344" s="195"/>
      <c r="X344" s="89">
        <v>0</v>
      </c>
      <c r="Y344" s="89">
        <f t="shared" si="83"/>
        <v>0</v>
      </c>
      <c r="Z344" s="1"/>
    </row>
    <row r="345" spans="2:26">
      <c r="B345" s="204">
        <v>5546</v>
      </c>
      <c r="C345" t="s">
        <v>372</v>
      </c>
      <c r="D345" s="1">
        <v>23853</v>
      </c>
      <c r="E345" s="86">
        <f t="shared" si="76"/>
        <v>21202.666666666664</v>
      </c>
      <c r="F345" s="87">
        <f t="shared" si="70"/>
        <v>0.85294361339071378</v>
      </c>
      <c r="G345" s="189">
        <f t="shared" si="77"/>
        <v>2339.9549180651829</v>
      </c>
      <c r="H345" s="189">
        <f t="shared" si="71"/>
        <v>2632.4492828233306</v>
      </c>
      <c r="I345" s="189">
        <f t="shared" si="72"/>
        <v>409.60322790187416</v>
      </c>
      <c r="J345" s="88">
        <f t="shared" si="73"/>
        <v>460.80363138960843</v>
      </c>
      <c r="K345" s="189">
        <f t="shared" si="78"/>
        <v>173.19754575029864</v>
      </c>
      <c r="L345" s="88">
        <f t="shared" si="74"/>
        <v>194.84723896908596</v>
      </c>
      <c r="M345" s="89">
        <f t="shared" si="79"/>
        <v>2827.2965217924166</v>
      </c>
      <c r="N345" s="89">
        <f t="shared" si="80"/>
        <v>26680.296521792417</v>
      </c>
      <c r="O345" s="89">
        <f t="shared" si="81"/>
        <v>23715.819130482148</v>
      </c>
      <c r="P345" s="90">
        <f t="shared" si="75"/>
        <v>0.95404303532609258</v>
      </c>
      <c r="Q345" s="1">
        <v>945.82467367468985</v>
      </c>
      <c r="R345" s="90">
        <f t="shared" si="82"/>
        <v>6.5056260046436859E-2</v>
      </c>
      <c r="S345" s="90">
        <f t="shared" si="82"/>
        <v>7.0736560100017679E-2</v>
      </c>
      <c r="T345" s="92">
        <v>1125</v>
      </c>
      <c r="U345" s="1">
        <v>22396</v>
      </c>
      <c r="V345" s="1">
        <v>19801.945181255527</v>
      </c>
      <c r="W345" s="195"/>
      <c r="X345" s="89">
        <v>0</v>
      </c>
      <c r="Y345" s="89">
        <f t="shared" si="83"/>
        <v>0</v>
      </c>
      <c r="Z345" s="1"/>
    </row>
    <row r="346" spans="2:26">
      <c r="B346" s="204">
        <v>5601</v>
      </c>
      <c r="C346" t="s">
        <v>373</v>
      </c>
      <c r="D346" s="1">
        <v>480616</v>
      </c>
      <c r="E346" s="86">
        <f t="shared" si="76"/>
        <v>21772.945546797135</v>
      </c>
      <c r="F346" s="87">
        <f t="shared" si="70"/>
        <v>0.87588486584286895</v>
      </c>
      <c r="G346" s="189">
        <f t="shared" si="77"/>
        <v>1974.9764347816817</v>
      </c>
      <c r="H346" s="189">
        <f t="shared" si="71"/>
        <v>43595.629821370843</v>
      </c>
      <c r="I346" s="189">
        <f t="shared" si="72"/>
        <v>210.00561985620951</v>
      </c>
      <c r="J346" s="88">
        <f t="shared" si="73"/>
        <v>4635.664052705969</v>
      </c>
      <c r="K346" s="189">
        <f t="shared" si="78"/>
        <v>-26.400062295366013</v>
      </c>
      <c r="L346" s="88">
        <f t="shared" si="74"/>
        <v>-582.75497510790944</v>
      </c>
      <c r="M346" s="89">
        <f t="shared" si="79"/>
        <v>43012.874846262937</v>
      </c>
      <c r="N346" s="89">
        <f t="shared" si="80"/>
        <v>523628.87484626292</v>
      </c>
      <c r="O346" s="89">
        <f t="shared" si="81"/>
        <v>23721.521919283452</v>
      </c>
      <c r="P346" s="90">
        <f t="shared" si="75"/>
        <v>0.95427244785061416</v>
      </c>
      <c r="Q346" s="1">
        <v>7443.803917062367</v>
      </c>
      <c r="R346" s="90">
        <f t="shared" si="82"/>
        <v>0.2174335955904331</v>
      </c>
      <c r="S346" s="90">
        <f t="shared" si="82"/>
        <v>0.20656857709214024</v>
      </c>
      <c r="T346" s="92">
        <v>22074</v>
      </c>
      <c r="U346" s="1">
        <v>394778</v>
      </c>
      <c r="V346" s="1">
        <v>18045.344425652511</v>
      </c>
      <c r="W346" s="195"/>
      <c r="X346" s="89">
        <v>0</v>
      </c>
      <c r="Y346" s="89">
        <f t="shared" si="83"/>
        <v>0</v>
      </c>
      <c r="Z346" s="1"/>
    </row>
    <row r="347" spans="2:26">
      <c r="B347" s="204">
        <v>5603</v>
      </c>
      <c r="C347" t="s">
        <v>374</v>
      </c>
      <c r="D347" s="1">
        <v>294586</v>
      </c>
      <c r="E347" s="86">
        <f t="shared" si="76"/>
        <v>25861.294004038275</v>
      </c>
      <c r="F347" s="87">
        <f t="shared" si="70"/>
        <v>1.0403514756680297</v>
      </c>
      <c r="G347" s="189">
        <f t="shared" si="77"/>
        <v>-641.56657785264781</v>
      </c>
      <c r="H347" s="189">
        <f t="shared" si="71"/>
        <v>-7308.0848883195113</v>
      </c>
      <c r="I347" s="189">
        <f t="shared" si="72"/>
        <v>0</v>
      </c>
      <c r="J347" s="88">
        <f t="shared" si="73"/>
        <v>0</v>
      </c>
      <c r="K347" s="189">
        <f t="shared" si="78"/>
        <v>-236.40568215157552</v>
      </c>
      <c r="L347" s="88">
        <f t="shared" si="74"/>
        <v>-2692.8971253885966</v>
      </c>
      <c r="M347" s="89">
        <f t="shared" si="79"/>
        <v>-10000.982013708108</v>
      </c>
      <c r="N347" s="89">
        <f t="shared" si="80"/>
        <v>284585.0179862919</v>
      </c>
      <c r="O347" s="89">
        <f t="shared" si="81"/>
        <v>24983.321744034052</v>
      </c>
      <c r="P347" s="90">
        <f t="shared" si="75"/>
        <v>1.0050322941859122</v>
      </c>
      <c r="Q347" s="1">
        <v>2403.374897295058</v>
      </c>
      <c r="R347" s="90">
        <f t="shared" si="82"/>
        <v>0.23945404209126786</v>
      </c>
      <c r="S347" s="90">
        <f t="shared" si="82"/>
        <v>0.23216377601979774</v>
      </c>
      <c r="T347" s="92">
        <v>11391</v>
      </c>
      <c r="U347" s="1">
        <v>237674</v>
      </c>
      <c r="V347" s="1">
        <v>20988.519957612152</v>
      </c>
      <c r="W347" s="195"/>
      <c r="X347" s="89">
        <v>0</v>
      </c>
      <c r="Y347" s="89">
        <f t="shared" si="83"/>
        <v>0</v>
      </c>
      <c r="Z347" s="1"/>
    </row>
    <row r="348" spans="2:26">
      <c r="B348" s="204">
        <v>5605</v>
      </c>
      <c r="C348" t="s">
        <v>375</v>
      </c>
      <c r="D348" s="1">
        <v>223881</v>
      </c>
      <c r="E348" s="86">
        <f t="shared" si="76"/>
        <v>22507.389162561576</v>
      </c>
      <c r="F348" s="87">
        <f t="shared" si="70"/>
        <v>0.90543015848507724</v>
      </c>
      <c r="G348" s="189">
        <f t="shared" si="77"/>
        <v>1504.9325206924393</v>
      </c>
      <c r="H348" s="189">
        <f t="shared" si="71"/>
        <v>14969.563783327692</v>
      </c>
      <c r="I348" s="189">
        <f t="shared" si="72"/>
        <v>0</v>
      </c>
      <c r="J348" s="88">
        <f t="shared" si="73"/>
        <v>0</v>
      </c>
      <c r="K348" s="189">
        <f t="shared" si="78"/>
        <v>-236.40568215157552</v>
      </c>
      <c r="L348" s="88">
        <f t="shared" si="74"/>
        <v>-2351.5273203617216</v>
      </c>
      <c r="M348" s="89">
        <f t="shared" si="79"/>
        <v>12618.036462965971</v>
      </c>
      <c r="N348" s="89">
        <f t="shared" si="80"/>
        <v>236499.03646296597</v>
      </c>
      <c r="O348" s="89">
        <f t="shared" si="81"/>
        <v>23775.91600110244</v>
      </c>
      <c r="P348" s="90">
        <f t="shared" si="75"/>
        <v>0.95646062000004928</v>
      </c>
      <c r="Q348" s="1">
        <v>3354.6216788160636</v>
      </c>
      <c r="R348" s="90">
        <f t="shared" si="82"/>
        <v>0.22221797615408131</v>
      </c>
      <c r="S348" s="90">
        <f t="shared" si="82"/>
        <v>0.22418394454841786</v>
      </c>
      <c r="T348" s="92">
        <v>9947</v>
      </c>
      <c r="U348" s="1">
        <v>183176</v>
      </c>
      <c r="V348" s="1">
        <v>18385.626819231155</v>
      </c>
      <c r="W348" s="195"/>
      <c r="X348" s="89">
        <v>0</v>
      </c>
      <c r="Y348" s="89">
        <f t="shared" si="83"/>
        <v>0</v>
      </c>
      <c r="Z348" s="1"/>
    </row>
    <row r="349" spans="2:26">
      <c r="B349" s="204">
        <v>5607</v>
      </c>
      <c r="C349" t="s">
        <v>376</v>
      </c>
      <c r="D349" s="1">
        <v>123563</v>
      </c>
      <c r="E349" s="86">
        <f t="shared" si="76"/>
        <v>21274.621212121212</v>
      </c>
      <c r="F349" s="87">
        <f t="shared" si="70"/>
        <v>0.8558382101395452</v>
      </c>
      <c r="G349" s="189">
        <f t="shared" si="77"/>
        <v>2293.9040089742725</v>
      </c>
      <c r="H349" s="189">
        <f t="shared" si="71"/>
        <v>13322.994484122575</v>
      </c>
      <c r="I349" s="189">
        <f t="shared" si="72"/>
        <v>384.41913699278246</v>
      </c>
      <c r="J349" s="88">
        <f t="shared" si="73"/>
        <v>2232.7063476540807</v>
      </c>
      <c r="K349" s="189">
        <f t="shared" si="78"/>
        <v>148.01345484120694</v>
      </c>
      <c r="L349" s="88">
        <f t="shared" si="74"/>
        <v>859.66214571772991</v>
      </c>
      <c r="M349" s="89">
        <f t="shared" si="79"/>
        <v>14182.656629840305</v>
      </c>
      <c r="N349" s="89">
        <f t="shared" si="80"/>
        <v>137745.65662984032</v>
      </c>
      <c r="O349" s="89">
        <f t="shared" si="81"/>
        <v>23716.538675936692</v>
      </c>
      <c r="P349" s="90">
        <f t="shared" si="75"/>
        <v>0.95407198129358084</v>
      </c>
      <c r="Q349" s="1">
        <v>2519.7577552911971</v>
      </c>
      <c r="R349" s="90">
        <f t="shared" si="82"/>
        <v>0.22107478852083168</v>
      </c>
      <c r="S349" s="90">
        <f t="shared" si="82"/>
        <v>0.21455734388513165</v>
      </c>
      <c r="T349" s="92">
        <v>5808</v>
      </c>
      <c r="U349" s="1">
        <v>101192</v>
      </c>
      <c r="V349" s="1">
        <v>17516.357971265363</v>
      </c>
      <c r="W349" s="195"/>
      <c r="X349" s="89">
        <v>0</v>
      </c>
      <c r="Y349" s="89">
        <f t="shared" si="83"/>
        <v>0</v>
      </c>
      <c r="Z349" s="1"/>
    </row>
    <row r="350" spans="2:26">
      <c r="B350" s="204">
        <v>5610</v>
      </c>
      <c r="C350" t="s">
        <v>377</v>
      </c>
      <c r="D350" s="1">
        <v>49489</v>
      </c>
      <c r="E350" s="86">
        <f t="shared" si="76"/>
        <v>19607.369255150556</v>
      </c>
      <c r="F350" s="87">
        <f t="shared" si="70"/>
        <v>0.78876778305751349</v>
      </c>
      <c r="G350" s="189">
        <f t="shared" si="77"/>
        <v>3360.9452614354923</v>
      </c>
      <c r="H350" s="189">
        <f t="shared" si="71"/>
        <v>8483.0258398631831</v>
      </c>
      <c r="I350" s="189">
        <f t="shared" si="72"/>
        <v>967.95732193251217</v>
      </c>
      <c r="J350" s="88">
        <f t="shared" si="73"/>
        <v>2443.1242805576608</v>
      </c>
      <c r="K350" s="189">
        <f t="shared" si="78"/>
        <v>731.55163978093663</v>
      </c>
      <c r="L350" s="88">
        <f t="shared" si="74"/>
        <v>1846.4363388070842</v>
      </c>
      <c r="M350" s="89">
        <f t="shared" si="79"/>
        <v>10329.462178670266</v>
      </c>
      <c r="N350" s="89">
        <f t="shared" si="80"/>
        <v>59818.462178670263</v>
      </c>
      <c r="O350" s="89">
        <f t="shared" si="81"/>
        <v>23699.866156366985</v>
      </c>
      <c r="P350" s="90">
        <f t="shared" si="75"/>
        <v>0.95340127702276056</v>
      </c>
      <c r="Q350" s="1">
        <v>1367.0089212043695</v>
      </c>
      <c r="R350" s="90">
        <f t="shared" si="82"/>
        <v>0.24651151075512567</v>
      </c>
      <c r="S350" s="90">
        <f t="shared" si="82"/>
        <v>0.24651151075512562</v>
      </c>
      <c r="T350" s="92">
        <v>2524</v>
      </c>
      <c r="U350" s="1">
        <v>39702</v>
      </c>
      <c r="V350" s="1">
        <v>15729.793977812997</v>
      </c>
      <c r="W350" s="195"/>
      <c r="X350" s="89">
        <v>0</v>
      </c>
      <c r="Y350" s="89">
        <f t="shared" si="83"/>
        <v>0</v>
      </c>
      <c r="Z350" s="1"/>
    </row>
    <row r="351" spans="2:26">
      <c r="B351" s="204">
        <v>5612</v>
      </c>
      <c r="C351" t="s">
        <v>378</v>
      </c>
      <c r="D351" s="1">
        <v>50183</v>
      </c>
      <c r="E351" s="86">
        <f t="shared" si="76"/>
        <v>17388.426888426889</v>
      </c>
      <c r="F351" s="87">
        <f t="shared" si="70"/>
        <v>0.69950388291072252</v>
      </c>
      <c r="G351" s="189">
        <f t="shared" si="77"/>
        <v>4781.068376138639</v>
      </c>
      <c r="H351" s="189">
        <f t="shared" si="71"/>
        <v>13798.163333536113</v>
      </c>
      <c r="I351" s="189">
        <f t="shared" si="72"/>
        <v>1744.5871502857954</v>
      </c>
      <c r="J351" s="88">
        <f t="shared" si="73"/>
        <v>5034.8785157248049</v>
      </c>
      <c r="K351" s="189">
        <f t="shared" si="78"/>
        <v>1508.1814681342198</v>
      </c>
      <c r="L351" s="88">
        <f t="shared" si="74"/>
        <v>4352.6117170353591</v>
      </c>
      <c r="M351" s="89">
        <f t="shared" si="79"/>
        <v>18150.775050571472</v>
      </c>
      <c r="N351" s="89">
        <f t="shared" si="80"/>
        <v>68333.775050571479</v>
      </c>
      <c r="O351" s="89">
        <f t="shared" si="81"/>
        <v>23677.676732699751</v>
      </c>
      <c r="P351" s="90">
        <f t="shared" si="75"/>
        <v>0.95250863802129271</v>
      </c>
      <c r="Q351" s="1">
        <v>2550.3616428667992</v>
      </c>
      <c r="R351" s="90">
        <f t="shared" si="82"/>
        <v>0.28447106401494793</v>
      </c>
      <c r="S351" s="90">
        <f t="shared" si="82"/>
        <v>0.26933869527741916</v>
      </c>
      <c r="T351" s="92">
        <v>2886</v>
      </c>
      <c r="U351" s="1">
        <v>39069</v>
      </c>
      <c r="V351" s="1">
        <v>13698.807854137447</v>
      </c>
      <c r="W351" s="195"/>
      <c r="X351" s="89">
        <v>0</v>
      </c>
      <c r="Y351" s="89">
        <f t="shared" si="83"/>
        <v>0</v>
      </c>
      <c r="Z351" s="1"/>
    </row>
    <row r="352" spans="2:26">
      <c r="B352" s="204">
        <v>5614</v>
      </c>
      <c r="C352" t="s">
        <v>379</v>
      </c>
      <c r="D352" s="1">
        <v>17673</v>
      </c>
      <c r="E352" s="86">
        <f t="shared" si="76"/>
        <v>20890.070921985818</v>
      </c>
      <c r="F352" s="87">
        <f t="shared" si="70"/>
        <v>0.84036847139606019</v>
      </c>
      <c r="G352" s="189">
        <f t="shared" si="77"/>
        <v>2540.0161946609246</v>
      </c>
      <c r="H352" s="189">
        <f t="shared" si="71"/>
        <v>2148.8537006831421</v>
      </c>
      <c r="I352" s="189">
        <f t="shared" si="72"/>
        <v>519.01173854017031</v>
      </c>
      <c r="J352" s="88">
        <f t="shared" si="73"/>
        <v>439.08393080498405</v>
      </c>
      <c r="K352" s="189">
        <f t="shared" si="78"/>
        <v>282.60605638859477</v>
      </c>
      <c r="L352" s="88">
        <f t="shared" si="74"/>
        <v>239.08472370475118</v>
      </c>
      <c r="M352" s="89">
        <f t="shared" si="79"/>
        <v>2387.9384243878931</v>
      </c>
      <c r="N352" s="89">
        <f t="shared" si="80"/>
        <v>20060.938424387892</v>
      </c>
      <c r="O352" s="89">
        <f t="shared" si="81"/>
        <v>23712.693173035332</v>
      </c>
      <c r="P352" s="90">
        <f t="shared" si="75"/>
        <v>0.95391728390614572</v>
      </c>
      <c r="Q352" s="1">
        <v>217.95503460336477</v>
      </c>
      <c r="R352" s="90">
        <f t="shared" si="82"/>
        <v>0.35125009557305603</v>
      </c>
      <c r="S352" s="90">
        <f t="shared" si="82"/>
        <v>0.38000009760652548</v>
      </c>
      <c r="T352" s="92">
        <v>846</v>
      </c>
      <c r="U352" s="1">
        <v>13079</v>
      </c>
      <c r="V352" s="1">
        <v>15137.731481481482</v>
      </c>
      <c r="W352" s="195"/>
      <c r="X352" s="89">
        <v>0</v>
      </c>
      <c r="Y352" s="89">
        <f t="shared" si="83"/>
        <v>0</v>
      </c>
      <c r="Z352" s="1"/>
    </row>
    <row r="353" spans="2:28">
      <c r="B353" s="204">
        <v>5616</v>
      </c>
      <c r="C353" t="s">
        <v>380</v>
      </c>
      <c r="D353" s="1">
        <v>20575</v>
      </c>
      <c r="E353" s="86">
        <f t="shared" si="76"/>
        <v>20845.997973657551</v>
      </c>
      <c r="F353" s="87">
        <f t="shared" si="70"/>
        <v>0.83859549913785869</v>
      </c>
      <c r="G353" s="189">
        <f t="shared" si="77"/>
        <v>2568.2228815910153</v>
      </c>
      <c r="H353" s="189">
        <f t="shared" si="71"/>
        <v>2534.8359841303322</v>
      </c>
      <c r="I353" s="189">
        <f t="shared" si="72"/>
        <v>534.43727045506364</v>
      </c>
      <c r="J353" s="88">
        <f t="shared" si="73"/>
        <v>527.4895859391479</v>
      </c>
      <c r="K353" s="189">
        <f t="shared" si="78"/>
        <v>298.03158830348809</v>
      </c>
      <c r="L353" s="88">
        <f t="shared" si="74"/>
        <v>294.15717765554274</v>
      </c>
      <c r="M353" s="89">
        <f t="shared" si="79"/>
        <v>2828.9931617858751</v>
      </c>
      <c r="N353" s="89">
        <f t="shared" si="80"/>
        <v>23403.993161785875</v>
      </c>
      <c r="O353" s="89">
        <f t="shared" si="81"/>
        <v>23712.25244355205</v>
      </c>
      <c r="P353" s="90">
        <f t="shared" si="75"/>
        <v>0.95389955418356376</v>
      </c>
      <c r="Q353" s="1">
        <v>111.39087370392326</v>
      </c>
      <c r="R353" s="90">
        <f t="shared" si="82"/>
        <v>0.38347229693383539</v>
      </c>
      <c r="S353" s="90">
        <f t="shared" si="82"/>
        <v>0.36945535370248966</v>
      </c>
      <c r="T353" s="92">
        <v>987</v>
      </c>
      <c r="U353" s="1">
        <v>14872</v>
      </c>
      <c r="V353" s="1">
        <v>15222.108495394064</v>
      </c>
      <c r="W353" s="195"/>
      <c r="X353" s="89">
        <v>0</v>
      </c>
      <c r="Y353" s="89">
        <f t="shared" si="83"/>
        <v>0</v>
      </c>
      <c r="Z353" s="1"/>
    </row>
    <row r="354" spans="2:28">
      <c r="B354" s="204">
        <v>5618</v>
      </c>
      <c r="C354" t="s">
        <v>381</v>
      </c>
      <c r="D354" s="1">
        <v>25514</v>
      </c>
      <c r="E354" s="86">
        <f t="shared" si="76"/>
        <v>23428.833792470155</v>
      </c>
      <c r="F354" s="87">
        <f t="shared" si="70"/>
        <v>0.9424981520789818</v>
      </c>
      <c r="G354" s="189">
        <f t="shared" si="77"/>
        <v>915.20795755094855</v>
      </c>
      <c r="H354" s="189">
        <f t="shared" si="71"/>
        <v>996.66146577298287</v>
      </c>
      <c r="I354" s="189">
        <f t="shared" si="72"/>
        <v>0</v>
      </c>
      <c r="J354" s="88">
        <f t="shared" si="73"/>
        <v>0</v>
      </c>
      <c r="K354" s="189">
        <f t="shared" si="78"/>
        <v>-236.40568215157552</v>
      </c>
      <c r="L354" s="88">
        <f t="shared" si="74"/>
        <v>-257.44578786306573</v>
      </c>
      <c r="M354" s="89">
        <f t="shared" si="79"/>
        <v>739.21567790991708</v>
      </c>
      <c r="N354" s="89">
        <f t="shared" si="80"/>
        <v>26253.215677909917</v>
      </c>
      <c r="O354" s="89">
        <f t="shared" si="81"/>
        <v>24107.636067869527</v>
      </c>
      <c r="P354" s="90">
        <f t="shared" si="75"/>
        <v>0.96980509769385492</v>
      </c>
      <c r="Q354" s="1">
        <v>-266.22176251827682</v>
      </c>
      <c r="R354" s="90">
        <f t="shared" si="82"/>
        <v>0.22041519181096336</v>
      </c>
      <c r="S354" s="90">
        <f t="shared" si="82"/>
        <v>0.23050126777634308</v>
      </c>
      <c r="T354" s="92">
        <v>1089</v>
      </c>
      <c r="U354" s="1">
        <v>20906</v>
      </c>
      <c r="V354" s="1">
        <v>19040.072859744992</v>
      </c>
      <c r="W354" s="195"/>
      <c r="X354" s="89">
        <v>0</v>
      </c>
      <c r="Y354" s="89">
        <f t="shared" si="83"/>
        <v>0</v>
      </c>
      <c r="Z354" s="1"/>
    </row>
    <row r="355" spans="2:28">
      <c r="B355" s="204">
        <v>5620</v>
      </c>
      <c r="C355" t="s">
        <v>382</v>
      </c>
      <c r="D355" s="1">
        <v>69336</v>
      </c>
      <c r="E355" s="86">
        <f t="shared" si="76"/>
        <v>23543.633276740238</v>
      </c>
      <c r="F355" s="87">
        <f t="shared" si="70"/>
        <v>0.94711632056071593</v>
      </c>
      <c r="G355" s="189">
        <f t="shared" si="77"/>
        <v>841.7362876180955</v>
      </c>
      <c r="H355" s="189">
        <f t="shared" si="71"/>
        <v>2478.9133670352912</v>
      </c>
      <c r="I355" s="189">
        <f t="shared" si="72"/>
        <v>0</v>
      </c>
      <c r="J355" s="88">
        <f t="shared" si="73"/>
        <v>0</v>
      </c>
      <c r="K355" s="189">
        <f t="shared" si="78"/>
        <v>-236.40568215157552</v>
      </c>
      <c r="L355" s="88">
        <f t="shared" si="74"/>
        <v>-696.21473393638996</v>
      </c>
      <c r="M355" s="89">
        <f t="shared" si="79"/>
        <v>1782.6986330989012</v>
      </c>
      <c r="N355" s="89">
        <f t="shared" si="80"/>
        <v>71118.698633098902</v>
      </c>
      <c r="O355" s="89">
        <f t="shared" si="81"/>
        <v>24148.963882206757</v>
      </c>
      <c r="P355" s="90">
        <f t="shared" si="75"/>
        <v>0.97146763834727912</v>
      </c>
      <c r="Q355" s="1">
        <v>-15.486988628402059</v>
      </c>
      <c r="R355" s="90">
        <f t="shared" si="82"/>
        <v>0.29641194398219994</v>
      </c>
      <c r="S355" s="90">
        <f t="shared" si="82"/>
        <v>0.30125422968128474</v>
      </c>
      <c r="T355" s="92">
        <v>2945</v>
      </c>
      <c r="U355" s="1">
        <v>53483</v>
      </c>
      <c r="V355" s="1">
        <v>18093.031123139375</v>
      </c>
      <c r="W355" s="195"/>
      <c r="X355" s="89">
        <v>0</v>
      </c>
      <c r="Y355" s="89">
        <f t="shared" si="83"/>
        <v>0</v>
      </c>
      <c r="Z355" s="1"/>
    </row>
    <row r="356" spans="2:28">
      <c r="B356" s="204">
        <v>5622</v>
      </c>
      <c r="C356" t="s">
        <v>383</v>
      </c>
      <c r="D356" s="1">
        <v>88222</v>
      </c>
      <c r="E356" s="86">
        <f t="shared" si="76"/>
        <v>22586.277521761393</v>
      </c>
      <c r="F356" s="87">
        <f t="shared" si="70"/>
        <v>0.90860368958888604</v>
      </c>
      <c r="G356" s="189">
        <f t="shared" si="77"/>
        <v>1454.4439708045568</v>
      </c>
      <c r="H356" s="189">
        <f t="shared" si="71"/>
        <v>5681.0581499625987</v>
      </c>
      <c r="I356" s="189">
        <f t="shared" si="72"/>
        <v>0</v>
      </c>
      <c r="J356" s="88">
        <f t="shared" si="73"/>
        <v>0</v>
      </c>
      <c r="K356" s="189">
        <f t="shared" si="78"/>
        <v>-236.40568215157552</v>
      </c>
      <c r="L356" s="88">
        <f t="shared" si="74"/>
        <v>-923.40059448405407</v>
      </c>
      <c r="M356" s="89">
        <f t="shared" si="79"/>
        <v>4757.657555478545</v>
      </c>
      <c r="N356" s="89">
        <f t="shared" si="80"/>
        <v>92979.657555478538</v>
      </c>
      <c r="O356" s="89">
        <f t="shared" si="81"/>
        <v>23804.315810414373</v>
      </c>
      <c r="P356" s="90">
        <f t="shared" si="75"/>
        <v>0.95760309119742049</v>
      </c>
      <c r="Q356" s="1">
        <v>780.83367824022434</v>
      </c>
      <c r="R356" s="90">
        <f t="shared" si="82"/>
        <v>0.24656643870457243</v>
      </c>
      <c r="S356" s="90">
        <f t="shared" si="82"/>
        <v>0.2433750243709713</v>
      </c>
      <c r="T356" s="92">
        <v>3906</v>
      </c>
      <c r="U356" s="1">
        <v>70772</v>
      </c>
      <c r="V356" s="1">
        <v>18165.297741273102</v>
      </c>
      <c r="W356" s="195"/>
      <c r="X356" s="89">
        <v>0</v>
      </c>
      <c r="Y356" s="89">
        <f t="shared" si="83"/>
        <v>0</v>
      </c>
      <c r="Z356" s="1"/>
    </row>
    <row r="357" spans="2:28">
      <c r="B357" s="204">
        <v>5624</v>
      </c>
      <c r="C357" t="s">
        <v>384</v>
      </c>
      <c r="D357" s="1">
        <v>29060</v>
      </c>
      <c r="E357" s="86">
        <f t="shared" si="76"/>
        <v>23266.613290632507</v>
      </c>
      <c r="F357" s="87">
        <f t="shared" si="70"/>
        <v>0.93597232477722137</v>
      </c>
      <c r="G357" s="189">
        <f t="shared" si="77"/>
        <v>1019.0290787270433</v>
      </c>
      <c r="H357" s="189">
        <f t="shared" si="71"/>
        <v>1272.767319330077</v>
      </c>
      <c r="I357" s="189">
        <f t="shared" si="72"/>
        <v>0</v>
      </c>
      <c r="J357" s="88">
        <f t="shared" si="73"/>
        <v>0</v>
      </c>
      <c r="K357" s="189">
        <f t="shared" si="78"/>
        <v>-236.40568215157552</v>
      </c>
      <c r="L357" s="88">
        <f t="shared" si="74"/>
        <v>-295.27069700731778</v>
      </c>
      <c r="M357" s="89">
        <f t="shared" si="79"/>
        <v>977.49662232275932</v>
      </c>
      <c r="N357" s="89">
        <f t="shared" si="80"/>
        <v>30037.49662232276</v>
      </c>
      <c r="O357" s="89">
        <f t="shared" si="81"/>
        <v>24049.236687207973</v>
      </c>
      <c r="P357" s="90">
        <f t="shared" si="75"/>
        <v>0.96745579986522112</v>
      </c>
      <c r="Q357" s="1">
        <v>16.800200748090674</v>
      </c>
      <c r="R357" s="90">
        <f t="shared" si="82"/>
        <v>0.23939096686143216</v>
      </c>
      <c r="S357" s="90">
        <f t="shared" si="82"/>
        <v>0.22847559405480644</v>
      </c>
      <c r="T357" s="92">
        <v>1249</v>
      </c>
      <c r="U357" s="1">
        <v>23447</v>
      </c>
      <c r="V357" s="1">
        <v>18939.418416801291</v>
      </c>
      <c r="W357" s="195"/>
      <c r="X357" s="89">
        <v>0</v>
      </c>
      <c r="Y357" s="89">
        <f t="shared" si="83"/>
        <v>0</v>
      </c>
      <c r="Z357" s="1"/>
    </row>
    <row r="358" spans="2:28">
      <c r="B358" s="204">
        <v>5626</v>
      </c>
      <c r="C358" t="s">
        <v>385</v>
      </c>
      <c r="D358" s="1">
        <v>19410</v>
      </c>
      <c r="E358" s="86">
        <f t="shared" si="76"/>
        <v>19048.086359175664</v>
      </c>
      <c r="F358" s="87">
        <f t="shared" si="70"/>
        <v>0.76626887847630765</v>
      </c>
      <c r="G358" s="189">
        <f t="shared" si="77"/>
        <v>3718.8863148594228</v>
      </c>
      <c r="H358" s="189">
        <f t="shared" si="71"/>
        <v>3789.5451548417518</v>
      </c>
      <c r="I358" s="189">
        <f t="shared" si="72"/>
        <v>1163.7063355237242</v>
      </c>
      <c r="J358" s="88">
        <f t="shared" si="73"/>
        <v>1185.816755898675</v>
      </c>
      <c r="K358" s="189">
        <f t="shared" si="78"/>
        <v>927.30065337214864</v>
      </c>
      <c r="L358" s="88">
        <f t="shared" si="74"/>
        <v>944.91936578621949</v>
      </c>
      <c r="M358" s="89">
        <f t="shared" si="79"/>
        <v>4734.4645206279711</v>
      </c>
      <c r="N358" s="89">
        <f t="shared" si="80"/>
        <v>24144.464520627971</v>
      </c>
      <c r="O358" s="89">
        <f t="shared" si="81"/>
        <v>23694.273327407234</v>
      </c>
      <c r="P358" s="90">
        <f t="shared" si="75"/>
        <v>0.95317628797694842</v>
      </c>
      <c r="Q358" s="1">
        <v>150.62929108844764</v>
      </c>
      <c r="R358" s="90">
        <f t="shared" si="82"/>
        <v>0.13935196055412069</v>
      </c>
      <c r="S358" s="90">
        <f t="shared" si="82"/>
        <v>0.17513141368241497</v>
      </c>
      <c r="T358" s="92">
        <v>1019</v>
      </c>
      <c r="U358" s="1">
        <v>17036</v>
      </c>
      <c r="V358" s="1">
        <v>16209.324452901999</v>
      </c>
      <c r="W358" s="195"/>
      <c r="X358" s="89">
        <v>0</v>
      </c>
      <c r="Y358" s="89">
        <f t="shared" si="83"/>
        <v>0</v>
      </c>
      <c r="Z358" s="1"/>
    </row>
    <row r="359" spans="2:28">
      <c r="B359" s="204">
        <v>5628</v>
      </c>
      <c r="C359" t="s">
        <v>386</v>
      </c>
      <c r="D359" s="1">
        <v>57683</v>
      </c>
      <c r="E359" s="86">
        <f t="shared" si="76"/>
        <v>20557.020669992875</v>
      </c>
      <c r="F359" s="87">
        <f t="shared" si="70"/>
        <v>0.82697048283917041</v>
      </c>
      <c r="G359" s="189">
        <f t="shared" si="77"/>
        <v>2753.1683559364083</v>
      </c>
      <c r="H359" s="189">
        <f t="shared" si="71"/>
        <v>7725.3904067575613</v>
      </c>
      <c r="I359" s="189">
        <f t="shared" si="72"/>
        <v>635.5793267377004</v>
      </c>
      <c r="J359" s="88">
        <f t="shared" si="73"/>
        <v>1783.4355908259872</v>
      </c>
      <c r="K359" s="189">
        <f t="shared" si="78"/>
        <v>399.17364458612485</v>
      </c>
      <c r="L359" s="88">
        <f t="shared" si="74"/>
        <v>1120.0812467086664</v>
      </c>
      <c r="M359" s="89">
        <f t="shared" si="79"/>
        <v>8845.4716534662275</v>
      </c>
      <c r="N359" s="89">
        <f t="shared" si="80"/>
        <v>66528.471653466229</v>
      </c>
      <c r="O359" s="89">
        <f t="shared" si="81"/>
        <v>23709.362670515406</v>
      </c>
      <c r="P359" s="90">
        <f t="shared" si="75"/>
        <v>0.95378330402057698</v>
      </c>
      <c r="Q359" s="1">
        <v>880.64059940548668</v>
      </c>
      <c r="R359" s="90">
        <f t="shared" si="82"/>
        <v>0.20827398408043568</v>
      </c>
      <c r="S359" s="90">
        <f t="shared" si="82"/>
        <v>0.2048291544750746</v>
      </c>
      <c r="T359" s="92">
        <v>2806</v>
      </c>
      <c r="U359" s="1">
        <v>47740</v>
      </c>
      <c r="V359" s="1">
        <v>17062.187276626162</v>
      </c>
      <c r="W359" s="195"/>
      <c r="X359" s="89">
        <v>0</v>
      </c>
      <c r="Y359" s="89">
        <f t="shared" si="83"/>
        <v>0</v>
      </c>
      <c r="Z359" s="1"/>
    </row>
    <row r="360" spans="2:28">
      <c r="B360" s="204">
        <v>5630</v>
      </c>
      <c r="C360" t="s">
        <v>387</v>
      </c>
      <c r="D360" s="1">
        <v>17508</v>
      </c>
      <c r="E360" s="86">
        <f t="shared" si="76"/>
        <v>20263.888888888891</v>
      </c>
      <c r="F360" s="87">
        <f t="shared" si="70"/>
        <v>0.81517833968542464</v>
      </c>
      <c r="G360" s="189">
        <f t="shared" si="77"/>
        <v>2940.772695842958</v>
      </c>
      <c r="H360" s="189">
        <f t="shared" si="71"/>
        <v>2540.8276092083156</v>
      </c>
      <c r="I360" s="189">
        <f t="shared" si="72"/>
        <v>738.17545012409494</v>
      </c>
      <c r="J360" s="88">
        <f t="shared" si="73"/>
        <v>637.78358890721802</v>
      </c>
      <c r="K360" s="189">
        <f t="shared" si="78"/>
        <v>501.76976797251939</v>
      </c>
      <c r="L360" s="88">
        <f t="shared" si="74"/>
        <v>433.52907952825672</v>
      </c>
      <c r="M360" s="89">
        <f t="shared" si="79"/>
        <v>2974.3566887365723</v>
      </c>
      <c r="N360" s="89">
        <f t="shared" si="80"/>
        <v>20482.356688736574</v>
      </c>
      <c r="O360" s="89">
        <f t="shared" si="81"/>
        <v>23706.431352704367</v>
      </c>
      <c r="P360" s="90">
        <f t="shared" si="75"/>
        <v>0.95366538258903955</v>
      </c>
      <c r="Q360" s="1">
        <v>396.1372693821595</v>
      </c>
      <c r="R360" s="90">
        <f t="shared" si="82"/>
        <v>0.13181201111901222</v>
      </c>
      <c r="S360" s="90">
        <f t="shared" si="82"/>
        <v>0.16587116886101957</v>
      </c>
      <c r="T360" s="92">
        <v>864</v>
      </c>
      <c r="U360" s="1">
        <v>15469</v>
      </c>
      <c r="V360" s="1">
        <v>17380.898876404495</v>
      </c>
      <c r="W360" s="195"/>
      <c r="X360" s="89">
        <v>0</v>
      </c>
      <c r="Y360" s="89">
        <f t="shared" si="83"/>
        <v>0</v>
      </c>
      <c r="Z360" s="1"/>
    </row>
    <row r="361" spans="2:28">
      <c r="B361" s="204">
        <v>5632</v>
      </c>
      <c r="C361" t="s">
        <v>388</v>
      </c>
      <c r="D361" s="1">
        <v>43623</v>
      </c>
      <c r="E361" s="86">
        <f t="shared" si="76"/>
        <v>20733.365019011409</v>
      </c>
      <c r="F361" s="87">
        <f t="shared" si="70"/>
        <v>0.83406448608968464</v>
      </c>
      <c r="G361" s="189">
        <f t="shared" si="77"/>
        <v>2640.3079725645462</v>
      </c>
      <c r="H361" s="189">
        <f t="shared" si="71"/>
        <v>5555.2079742758051</v>
      </c>
      <c r="I361" s="189">
        <f t="shared" si="72"/>
        <v>573.85880458121335</v>
      </c>
      <c r="J361" s="88">
        <f t="shared" si="73"/>
        <v>1207.398924838873</v>
      </c>
      <c r="K361" s="189">
        <f t="shared" si="78"/>
        <v>337.4531224296378</v>
      </c>
      <c r="L361" s="88">
        <f t="shared" si="74"/>
        <v>710.00136959195788</v>
      </c>
      <c r="M361" s="89">
        <f t="shared" si="79"/>
        <v>6265.209343867763</v>
      </c>
      <c r="N361" s="89">
        <f t="shared" si="80"/>
        <v>49888.209343867762</v>
      </c>
      <c r="O361" s="89">
        <f t="shared" si="81"/>
        <v>23711.12611400559</v>
      </c>
      <c r="P361" s="90">
        <f t="shared" si="75"/>
        <v>0.95385424405308217</v>
      </c>
      <c r="Q361" s="1">
        <v>1249.6134430324755</v>
      </c>
      <c r="R361" s="90">
        <f t="shared" si="82"/>
        <v>0.23232294697590328</v>
      </c>
      <c r="S361" s="90">
        <f t="shared" si="82"/>
        <v>0.2340800614440251</v>
      </c>
      <c r="T361" s="92">
        <v>2104</v>
      </c>
      <c r="U361" s="1">
        <v>35399</v>
      </c>
      <c r="V361" s="1">
        <v>16800.664451827241</v>
      </c>
      <c r="W361" s="195"/>
      <c r="X361" s="89">
        <v>0</v>
      </c>
      <c r="Y361" s="89">
        <f t="shared" si="83"/>
        <v>0</v>
      </c>
      <c r="Z361" s="1"/>
    </row>
    <row r="362" spans="2:28">
      <c r="B362" s="204">
        <v>5634</v>
      </c>
      <c r="C362" t="s">
        <v>389</v>
      </c>
      <c r="D362" s="1">
        <v>37091</v>
      </c>
      <c r="E362" s="86">
        <f t="shared" si="76"/>
        <v>18837.48095479939</v>
      </c>
      <c r="F362" s="87">
        <f t="shared" si="70"/>
        <v>0.75779661706540125</v>
      </c>
      <c r="G362" s="189">
        <f t="shared" si="77"/>
        <v>3853.6737736602386</v>
      </c>
      <c r="H362" s="189">
        <f t="shared" si="71"/>
        <v>7587.8836603370091</v>
      </c>
      <c r="I362" s="189">
        <f t="shared" si="72"/>
        <v>1237.4182270554202</v>
      </c>
      <c r="J362" s="88">
        <f t="shared" si="73"/>
        <v>2436.4764890721221</v>
      </c>
      <c r="K362" s="189">
        <f t="shared" si="78"/>
        <v>1001.0125449038446</v>
      </c>
      <c r="L362" s="88">
        <f t="shared" si="74"/>
        <v>1970.9937009156699</v>
      </c>
      <c r="M362" s="89">
        <f t="shared" si="79"/>
        <v>9558.8773612526784</v>
      </c>
      <c r="N362" s="89">
        <f t="shared" si="80"/>
        <v>46649.877361252678</v>
      </c>
      <c r="O362" s="89">
        <f t="shared" si="81"/>
        <v>23692.167273363473</v>
      </c>
      <c r="P362" s="90">
        <f t="shared" si="75"/>
        <v>0.95309156536283945</v>
      </c>
      <c r="Q362" s="1">
        <v>911.66168219151587</v>
      </c>
      <c r="R362" s="90">
        <f t="shared" si="82"/>
        <v>0.25723679750525386</v>
      </c>
      <c r="S362" s="90">
        <f t="shared" si="82"/>
        <v>0.26553749753956979</v>
      </c>
      <c r="T362" s="92">
        <v>1969</v>
      </c>
      <c r="U362" s="1">
        <v>29502</v>
      </c>
      <c r="V362" s="1">
        <v>14884.964682139254</v>
      </c>
      <c r="W362" s="195"/>
      <c r="X362" s="89">
        <v>0</v>
      </c>
      <c r="Y362" s="89">
        <f t="shared" si="83"/>
        <v>0</v>
      </c>
      <c r="Z362" s="1"/>
    </row>
    <row r="363" spans="2:28">
      <c r="B363" s="204">
        <v>5636</v>
      </c>
      <c r="C363" t="s">
        <v>390</v>
      </c>
      <c r="D363" s="1">
        <v>16901</v>
      </c>
      <c r="E363" s="86">
        <f t="shared" ref="E363" si="84">D363/T363*1000</f>
        <v>19337.528604118994</v>
      </c>
      <c r="F363" s="87">
        <f t="shared" ref="F363" si="85">E363/E$365</f>
        <v>0.77791259849280958</v>
      </c>
      <c r="G363" s="189">
        <f t="shared" si="77"/>
        <v>3533.643278095692</v>
      </c>
      <c r="H363" s="189">
        <f t="shared" ref="H363" si="86">G363*T363/1000</f>
        <v>3088.4042250556349</v>
      </c>
      <c r="I363" s="189">
        <f t="shared" ref="I363" si="87">IF(E363+Y363&lt;(E$365+Y$365)*0.9,((E$365+Y$365)*0.9-E363-Y363)*0.35,0)</f>
        <v>1062.4015497935588</v>
      </c>
      <c r="J363" s="88">
        <f>I363*T363/1000</f>
        <v>928.53895451957044</v>
      </c>
      <c r="K363" s="189">
        <f t="shared" ref="K363" si="88">I363+J$367</f>
        <v>825.9958676419833</v>
      </c>
      <c r="L363" s="88">
        <f t="shared" ref="L363" si="89">K363*T363/1000</f>
        <v>721.92038831909338</v>
      </c>
      <c r="M363" s="89">
        <f t="shared" ref="M363" si="90">+H363+L363</f>
        <v>3810.3246133747284</v>
      </c>
      <c r="N363" s="89">
        <f t="shared" ref="N363" si="91">D363+M363</f>
        <v>20711.324613374727</v>
      </c>
      <c r="O363" s="89">
        <f t="shared" ref="O363" si="92">N363/T363*1000</f>
        <v>23697.167749856668</v>
      </c>
      <c r="P363" s="90">
        <f t="shared" ref="P363" si="93">O363/O$365</f>
        <v>0.95329272517711339</v>
      </c>
      <c r="Q363" s="1">
        <v>191.52739981482136</v>
      </c>
      <c r="R363" s="90">
        <f t="shared" ref="R363" si="94">(D363-U363)/U363</f>
        <v>0.22809184711524488</v>
      </c>
      <c r="S363" s="90">
        <f t="shared" ref="S363" si="95">(E363-V363)/V363</f>
        <v>0.21966101063619281</v>
      </c>
      <c r="T363" s="92">
        <v>874</v>
      </c>
      <c r="U363" s="1">
        <v>13762</v>
      </c>
      <c r="V363" s="1">
        <v>15854.83870967742</v>
      </c>
      <c r="W363" s="195"/>
      <c r="X363" s="89">
        <v>0</v>
      </c>
      <c r="Y363" s="89">
        <f t="shared" ref="Y363" si="96">X363*1000/T363</f>
        <v>0</v>
      </c>
      <c r="Z363" s="1"/>
    </row>
    <row r="364" spans="2:28">
      <c r="B364" s="86"/>
      <c r="C364" s="86"/>
      <c r="D364" s="86"/>
      <c r="E364" s="86"/>
      <c r="F364" s="87"/>
      <c r="G364" s="189"/>
      <c r="H364" s="189"/>
      <c r="I364" s="189"/>
      <c r="J364" s="88"/>
      <c r="K364" s="189"/>
      <c r="L364" s="88"/>
      <c r="M364" s="89"/>
      <c r="N364" s="89"/>
      <c r="O364" s="89"/>
      <c r="P364" s="90"/>
      <c r="Q364" s="91"/>
      <c r="R364" s="90"/>
      <c r="S364" s="90"/>
      <c r="T364" s="92"/>
      <c r="U364" s="1"/>
      <c r="V364" s="126"/>
      <c r="X364" s="89"/>
      <c r="Y364" s="89"/>
    </row>
    <row r="365" spans="2:28" ht="23.25" customHeight="1">
      <c r="B365" s="201"/>
      <c r="C365" s="210" t="s">
        <v>391</v>
      </c>
      <c r="D365" s="168">
        <f>SUM(D7:D363)</f>
        <v>139887191.28299999</v>
      </c>
      <c r="E365" s="211">
        <f>D365/T365*1000</f>
        <v>24858.227828659772</v>
      </c>
      <c r="F365" s="212">
        <f>E365/E$365</f>
        <v>1</v>
      </c>
      <c r="G365" s="213">
        <f>($E$365-E365)*0.6</f>
        <v>0</v>
      </c>
      <c r="H365" s="168">
        <f>SUM(H7:H363)</f>
        <v>2.3637767299078405E-9</v>
      </c>
      <c r="I365" s="214">
        <f>IF(E365&lt;E$365*0.9,(E$365*0.9-E365)*0.35,0)</f>
        <v>0</v>
      </c>
      <c r="J365" s="168">
        <f>SUM(J7:J363)</f>
        <v>1330349.335739776</v>
      </c>
      <c r="K365" s="95"/>
      <c r="L365" s="168">
        <f>SUM(L7:L363)</f>
        <v>-8.2889073382830247E-10</v>
      </c>
      <c r="M365" s="168">
        <f>SUM(M7:M363)</f>
        <v>-2.2942003852222115E-9</v>
      </c>
      <c r="N365" s="168">
        <f>SUM(N7:N363)</f>
        <v>139887191.2830002</v>
      </c>
      <c r="O365" s="215">
        <f t="shared" ref="O365" si="97">N365/T365*1000</f>
        <v>24858.227828659808</v>
      </c>
      <c r="P365" s="216">
        <f>O365/O$365</f>
        <v>1</v>
      </c>
      <c r="Q365" s="168">
        <f>SUM(Q7:Q363)</f>
        <v>6.6274878918193281E-9</v>
      </c>
      <c r="R365" s="216">
        <f t="shared" ref="R365" si="98">(D365-U365)/U365</f>
        <v>0.17659318151674896</v>
      </c>
      <c r="S365" s="216">
        <f>(E365-V365)/V365</f>
        <v>0.16968090043117789</v>
      </c>
      <c r="T365" s="168">
        <f>SUM(T7:T363)</f>
        <v>5627400</v>
      </c>
      <c r="U365" s="168">
        <f>SUM(U7:U363)</f>
        <v>118891723.56299999</v>
      </c>
      <c r="V365" s="168">
        <v>21252.144768283655</v>
      </c>
      <c r="W365" s="202"/>
      <c r="X365" s="96">
        <f>SUM(X7:X362)</f>
        <v>3479.9700000000012</v>
      </c>
      <c r="Y365" s="97">
        <f>X365*1000/T365</f>
        <v>0.61839748374027104</v>
      </c>
      <c r="Z365" s="1"/>
      <c r="AA365" s="46"/>
      <c r="AB365" s="1"/>
    </row>
    <row r="367" spans="2:28" ht="19.5" customHeight="1">
      <c r="B367" s="190" t="s">
        <v>392</v>
      </c>
      <c r="C367" s="102" t="s">
        <v>393</v>
      </c>
      <c r="D367" s="98"/>
      <c r="E367" s="98"/>
      <c r="F367" s="98"/>
      <c r="G367" s="98"/>
      <c r="H367" s="98"/>
      <c r="I367" s="98"/>
      <c r="J367" s="99">
        <f>-J365*1000/$T$365</f>
        <v>-236.40568215157552</v>
      </c>
      <c r="S367" s="100"/>
    </row>
    <row r="368" spans="2:28" ht="20.25" customHeight="1">
      <c r="B368" s="101"/>
      <c r="C368" s="102" t="s">
        <v>394</v>
      </c>
      <c r="D368" s="102"/>
      <c r="E368" s="102"/>
      <c r="F368" s="102"/>
      <c r="G368" s="102"/>
      <c r="H368" s="102"/>
      <c r="I368" s="102"/>
      <c r="J368" s="103">
        <f>J365/D365</f>
        <v>9.5101583178434212E-3</v>
      </c>
    </row>
    <row r="369" spans="2:10" ht="21.75" customHeight="1">
      <c r="B369" s="101" t="s">
        <v>395</v>
      </c>
      <c r="C369" s="102" t="s">
        <v>445</v>
      </c>
      <c r="D369" s="167"/>
      <c r="E369" s="104"/>
      <c r="F369" s="104"/>
      <c r="G369" s="104"/>
      <c r="H369" s="104"/>
      <c r="I369" s="104"/>
      <c r="J369" s="104"/>
    </row>
    <row r="371" spans="2:10">
      <c r="C371" s="232" t="s">
        <v>442</v>
      </c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5"/>
  <sheetViews>
    <sheetView workbookViewId="0">
      <selection activeCell="K7" sqref="K7:K21"/>
    </sheetView>
  </sheetViews>
  <sheetFormatPr baseColWidth="10" defaultColWidth="11.5546875" defaultRowHeight="14.4"/>
  <cols>
    <col min="2" max="2" width="18.6640625" customWidth="1"/>
    <col min="11" max="11" width="12.5546875" customWidth="1"/>
  </cols>
  <sheetData>
    <row r="1" spans="1:20" ht="33" customHeight="1">
      <c r="A1" s="49"/>
      <c r="B1" s="2"/>
      <c r="C1" s="245" t="s">
        <v>396</v>
      </c>
      <c r="D1" s="245"/>
      <c r="E1" s="245"/>
      <c r="F1" s="246" t="s">
        <v>397</v>
      </c>
      <c r="G1" s="246"/>
      <c r="H1" s="246" t="s">
        <v>398</v>
      </c>
      <c r="I1" s="246"/>
      <c r="J1" s="246"/>
      <c r="K1" s="4" t="s">
        <v>399</v>
      </c>
      <c r="L1" s="50" t="s">
        <v>9</v>
      </c>
      <c r="M1" s="45"/>
      <c r="N1" s="247" t="s">
        <v>400</v>
      </c>
      <c r="O1" s="248"/>
      <c r="Q1" s="121"/>
    </row>
    <row r="2" spans="1:20">
      <c r="A2" s="109"/>
      <c r="B2" s="110"/>
      <c r="C2" s="249" t="s">
        <v>428</v>
      </c>
      <c r="D2" s="249"/>
      <c r="E2" s="249"/>
      <c r="F2" s="250" t="str">
        <f>C2</f>
        <v>Juni</v>
      </c>
      <c r="G2" s="250"/>
      <c r="H2" s="250" t="str">
        <f>C2</f>
        <v>Juni</v>
      </c>
      <c r="I2" s="251"/>
      <c r="J2" s="251"/>
      <c r="K2" s="106" t="s">
        <v>402</v>
      </c>
      <c r="L2" s="107" t="s">
        <v>16</v>
      </c>
      <c r="M2" s="108"/>
      <c r="N2" s="252" t="str">
        <f>C2</f>
        <v>Juni</v>
      </c>
      <c r="O2" s="253"/>
      <c r="P2" s="27"/>
      <c r="Q2" s="254" t="str">
        <f>C2</f>
        <v>Juni</v>
      </c>
      <c r="R2" s="255"/>
      <c r="S2" s="256"/>
      <c r="T2" s="256"/>
    </row>
    <row r="3" spans="1:20">
      <c r="C3" s="257"/>
      <c r="D3" s="258"/>
      <c r="E3" s="47" t="s">
        <v>19</v>
      </c>
      <c r="F3" s="3"/>
      <c r="G3" s="3"/>
      <c r="H3" s="259"/>
      <c r="I3" s="259"/>
      <c r="J3" s="48" t="s">
        <v>25</v>
      </c>
      <c r="K3" s="105" t="str">
        <f>LEFT(C2,3)</f>
        <v>Jun</v>
      </c>
      <c r="L3" s="229" t="s">
        <v>444</v>
      </c>
      <c r="M3" s="45"/>
      <c r="N3" s="118" t="s">
        <v>403</v>
      </c>
      <c r="O3" s="51" t="s">
        <v>403</v>
      </c>
      <c r="Q3" s="260" t="s">
        <v>10</v>
      </c>
      <c r="R3" s="261"/>
      <c r="S3" s="262"/>
      <c r="T3" s="263"/>
    </row>
    <row r="4" spans="1:20">
      <c r="A4" s="49" t="s">
        <v>404</v>
      </c>
      <c r="B4" s="2" t="s">
        <v>405</v>
      </c>
      <c r="C4" s="111" t="s">
        <v>29</v>
      </c>
      <c r="D4" s="111" t="s">
        <v>30</v>
      </c>
      <c r="E4" s="111" t="s">
        <v>31</v>
      </c>
      <c r="F4" s="111" t="s">
        <v>30</v>
      </c>
      <c r="G4" s="111" t="s">
        <v>29</v>
      </c>
      <c r="H4" s="111" t="s">
        <v>29</v>
      </c>
      <c r="I4" s="111" t="s">
        <v>30</v>
      </c>
      <c r="J4" s="111" t="s">
        <v>33</v>
      </c>
      <c r="K4" s="112" t="s">
        <v>406</v>
      </c>
      <c r="L4" s="113"/>
      <c r="M4" s="114"/>
      <c r="N4" s="119" t="s">
        <v>34</v>
      </c>
      <c r="O4" s="115" t="s">
        <v>407</v>
      </c>
      <c r="P4" s="116"/>
      <c r="Q4" s="123" t="s">
        <v>34</v>
      </c>
      <c r="R4" s="117" t="s">
        <v>408</v>
      </c>
      <c r="S4" s="22"/>
      <c r="T4" s="22"/>
    </row>
    <row r="5" spans="1:20">
      <c r="A5" s="5"/>
      <c r="B5" s="5"/>
      <c r="C5" s="6">
        <v>1</v>
      </c>
      <c r="D5" s="6">
        <v>2</v>
      </c>
      <c r="E5" s="6">
        <v>3</v>
      </c>
      <c r="F5" s="6"/>
      <c r="G5" s="6"/>
      <c r="H5" s="6"/>
      <c r="I5" s="6"/>
      <c r="J5" s="6"/>
      <c r="K5" s="6"/>
      <c r="L5" s="52"/>
      <c r="M5" s="30"/>
      <c r="N5" s="120"/>
      <c r="O5" s="6"/>
      <c r="Q5" s="124"/>
      <c r="R5" s="8"/>
      <c r="S5" s="23"/>
      <c r="T5" s="23"/>
    </row>
    <row r="6" spans="1:20">
      <c r="A6" s="9"/>
      <c r="B6" s="10"/>
      <c r="C6" s="11"/>
      <c r="D6" s="11"/>
      <c r="E6" s="11"/>
      <c r="F6" s="11"/>
      <c r="G6" s="11"/>
      <c r="H6" s="11"/>
      <c r="I6" s="11"/>
      <c r="J6" s="11"/>
      <c r="K6" s="12"/>
      <c r="L6" s="13"/>
      <c r="N6" s="121"/>
      <c r="Q6" s="125"/>
      <c r="R6" s="24"/>
      <c r="S6" s="24"/>
      <c r="T6" s="24"/>
    </row>
    <row r="7" spans="1:20">
      <c r="A7" s="20">
        <v>3</v>
      </c>
      <c r="B7" t="s">
        <v>35</v>
      </c>
      <c r="C7" s="193">
        <v>4469027</v>
      </c>
      <c r="D7" s="53">
        <f t="shared" ref="D7:D21" si="0">C7*1000/L7</f>
        <v>6132.7585307816234</v>
      </c>
      <c r="E7" s="38">
        <f>D7/D$23</f>
        <v>1.249139705398882</v>
      </c>
      <c r="F7" s="54">
        <f t="shared" ref="F7:F10" si="1">($D$23-D7)*0.875</f>
        <v>-1070.276159790568</v>
      </c>
      <c r="G7" s="53">
        <f t="shared" ref="G7:G10" si="2">(F7*L7)/1000</f>
        <v>-779925.22150562401</v>
      </c>
      <c r="H7" s="53">
        <f>G7+C7</f>
        <v>3689101.7784943758</v>
      </c>
      <c r="I7" s="55">
        <f t="shared" ref="I7:I10" si="3">H7*1000/L7</f>
        <v>5062.4823709910552</v>
      </c>
      <c r="J7" s="38">
        <f>I7/I$23</f>
        <v>1.0311424631748602</v>
      </c>
      <c r="K7" s="231">
        <v>-156971.59823963989</v>
      </c>
      <c r="L7" s="64">
        <v>728714</v>
      </c>
      <c r="N7" s="122">
        <f>(C7-Q7)/Q7</f>
        <v>0.18419547136074074</v>
      </c>
      <c r="O7" s="28">
        <f>(D7-R7)/R7</f>
        <v>0.17700625753295654</v>
      </c>
      <c r="Q7" s="1">
        <v>3773893</v>
      </c>
      <c r="R7" s="1">
        <v>5210.4723246213534</v>
      </c>
      <c r="S7" s="25"/>
      <c r="T7" s="1"/>
    </row>
    <row r="8" spans="1:20">
      <c r="A8" s="20">
        <v>11</v>
      </c>
      <c r="B8" t="s">
        <v>409</v>
      </c>
      <c r="C8" s="193">
        <v>2733300</v>
      </c>
      <c r="D8" s="53">
        <f t="shared" si="0"/>
        <v>5370.7640856555618</v>
      </c>
      <c r="E8" s="38">
        <f t="shared" ref="E8:E21" si="4">D8/D$23</f>
        <v>1.0939342604228768</v>
      </c>
      <c r="F8" s="54">
        <f t="shared" si="1"/>
        <v>-403.53102030526406</v>
      </c>
      <c r="G8" s="53">
        <f t="shared" si="2"/>
        <v>-205365.81391579559</v>
      </c>
      <c r="H8" s="53">
        <f t="shared" ref="H8:H10" si="5">G8+C8</f>
        <v>2527934.1860842044</v>
      </c>
      <c r="I8" s="55">
        <f t="shared" si="3"/>
        <v>4967.2330653502977</v>
      </c>
      <c r="J8" s="38">
        <f t="shared" ref="J8:J21" si="6">I8/I$23</f>
        <v>1.0117417825528596</v>
      </c>
      <c r="K8" s="231">
        <v>-18771.736999102373</v>
      </c>
      <c r="L8" s="64">
        <v>508922</v>
      </c>
      <c r="N8" s="122">
        <f>(C8-Q8)/Q8</f>
        <v>0.20906259496602125</v>
      </c>
      <c r="O8" s="28">
        <f t="shared" ref="O8:O10" si="7">(D8-R8)/R8</f>
        <v>0.19854760240268213</v>
      </c>
      <c r="Q8" s="1">
        <v>2260677</v>
      </c>
      <c r="R8" s="1">
        <v>4481.0603057308681</v>
      </c>
      <c r="S8" s="25"/>
      <c r="T8" s="1"/>
    </row>
    <row r="9" spans="1:20">
      <c r="A9" s="21">
        <v>15</v>
      </c>
      <c r="B9" t="s">
        <v>410</v>
      </c>
      <c r="C9" s="193">
        <v>1260947</v>
      </c>
      <c r="D9" s="53">
        <f t="shared" si="0"/>
        <v>4615.9959585458082</v>
      </c>
      <c r="E9" s="38">
        <f t="shared" si="4"/>
        <v>0.94020069481611523</v>
      </c>
      <c r="F9" s="54">
        <f t="shared" si="1"/>
        <v>256.89109091577029</v>
      </c>
      <c r="G9" s="53">
        <f t="shared" si="2"/>
        <v>70174.682414370065</v>
      </c>
      <c r="H9" s="53">
        <f t="shared" si="5"/>
        <v>1331121.6824143701</v>
      </c>
      <c r="I9" s="55">
        <f t="shared" si="3"/>
        <v>4872.8870494615785</v>
      </c>
      <c r="J9" s="38">
        <f t="shared" si="6"/>
        <v>0.99252508685201435</v>
      </c>
      <c r="K9" s="231">
        <v>12927.434552479848</v>
      </c>
      <c r="L9" s="64">
        <v>273169</v>
      </c>
      <c r="N9" s="122">
        <f t="shared" ref="N9:N10" si="8">(C9-Q9)/Q9</f>
        <v>0.21354706518109173</v>
      </c>
      <c r="O9" s="28">
        <f t="shared" si="7"/>
        <v>0.21018855238763079</v>
      </c>
      <c r="Q9" s="1">
        <v>1039059</v>
      </c>
      <c r="R9" s="1">
        <v>3814.2783200508052</v>
      </c>
      <c r="S9" s="25"/>
      <c r="T9" s="1"/>
    </row>
    <row r="10" spans="1:20">
      <c r="A10" s="21">
        <v>18</v>
      </c>
      <c r="B10" t="s">
        <v>411</v>
      </c>
      <c r="C10" s="193">
        <v>1122606</v>
      </c>
      <c r="D10" s="53">
        <f t="shared" si="0"/>
        <v>4614.6124502614357</v>
      </c>
      <c r="E10" s="38">
        <f t="shared" si="4"/>
        <v>0.93991889746145274</v>
      </c>
      <c r="F10" s="54">
        <f t="shared" si="1"/>
        <v>258.10166066459624</v>
      </c>
      <c r="G10" s="53">
        <f t="shared" si="2"/>
        <v>62788.90719319765</v>
      </c>
      <c r="H10" s="53">
        <f t="shared" si="5"/>
        <v>1185394.9071931976</v>
      </c>
      <c r="I10" s="55">
        <f t="shared" si="3"/>
        <v>4872.7141109260319</v>
      </c>
      <c r="J10" s="38">
        <f t="shared" si="6"/>
        <v>0.99248986218268165</v>
      </c>
      <c r="K10" s="231">
        <v>13642.447192309119</v>
      </c>
      <c r="L10" s="64">
        <v>243272</v>
      </c>
      <c r="N10" s="122">
        <f t="shared" si="8"/>
        <v>0.21016898724079497</v>
      </c>
      <c r="O10" s="28">
        <f t="shared" si="7"/>
        <v>0.21171109807165359</v>
      </c>
      <c r="Q10" s="1">
        <v>927644</v>
      </c>
      <c r="R10" s="1">
        <v>3808.3438020871822</v>
      </c>
      <c r="S10" s="25"/>
      <c r="T10" s="1"/>
    </row>
    <row r="11" spans="1:20">
      <c r="A11" s="21">
        <v>31</v>
      </c>
      <c r="B11" t="s">
        <v>412</v>
      </c>
      <c r="C11" s="193">
        <v>1288782</v>
      </c>
      <c r="D11" s="53">
        <f t="shared" si="0"/>
        <v>4072.6501668520577</v>
      </c>
      <c r="E11" s="38">
        <f t="shared" si="4"/>
        <v>0.82953030093717162</v>
      </c>
      <c r="F11" s="54">
        <f t="shared" ref="F11:F21" si="9">($D$23-D11)*0.875</f>
        <v>732.31865864780195</v>
      </c>
      <c r="G11" s="53">
        <f t="shared" ref="G11:G21" si="10">(F11*L11)/1000</f>
        <v>231740.77489177964</v>
      </c>
      <c r="H11" s="53">
        <f t="shared" ref="H11:H21" si="11">G11+C11</f>
        <v>1520522.7748917798</v>
      </c>
      <c r="I11" s="55">
        <f t="shared" ref="I11:I21" si="12">H11*1000/L11</f>
        <v>4804.96882549986</v>
      </c>
      <c r="J11" s="38">
        <f t="shared" si="6"/>
        <v>0.97869128761714652</v>
      </c>
      <c r="K11" s="231">
        <v>28439.645483704895</v>
      </c>
      <c r="L11" s="64">
        <v>316448</v>
      </c>
      <c r="N11" s="122">
        <f t="shared" ref="N11:N21" si="13">(C11-Q11)/Q11</f>
        <v>0.20801304012425237</v>
      </c>
      <c r="O11" s="28">
        <f t="shared" ref="O11:O21" si="14">(D11-R11)/R11</f>
        <v>0.20022169805574952</v>
      </c>
      <c r="Q11" s="1">
        <v>1066861</v>
      </c>
      <c r="R11" s="1">
        <v>3393.2482419284556</v>
      </c>
      <c r="S11" s="25"/>
      <c r="T11" s="1"/>
    </row>
    <row r="12" spans="1:20">
      <c r="A12" s="21">
        <v>32</v>
      </c>
      <c r="B12" t="s">
        <v>413</v>
      </c>
      <c r="C12" s="193">
        <v>4011997</v>
      </c>
      <c r="D12" s="53">
        <f t="shared" si="0"/>
        <v>5354.9913441812478</v>
      </c>
      <c r="E12" s="38">
        <f t="shared" si="4"/>
        <v>1.0907216184217827</v>
      </c>
      <c r="F12" s="54">
        <f t="shared" si="9"/>
        <v>-389.72987151523932</v>
      </c>
      <c r="G12" s="53">
        <f t="shared" si="10"/>
        <v>-291988.34784831794</v>
      </c>
      <c r="H12" s="53">
        <f t="shared" si="11"/>
        <v>3720008.6521516819</v>
      </c>
      <c r="I12" s="55">
        <f t="shared" si="12"/>
        <v>4965.2614726660076</v>
      </c>
      <c r="J12" s="38">
        <f t="shared" si="6"/>
        <v>1.0113402023027227</v>
      </c>
      <c r="K12" s="231">
        <v>-8180.6760201203288</v>
      </c>
      <c r="L12" s="64">
        <v>749207</v>
      </c>
      <c r="N12" s="122">
        <f t="shared" si="13"/>
        <v>0.20391705449409189</v>
      </c>
      <c r="O12" s="28">
        <f t="shared" si="14"/>
        <v>0.19021483237968154</v>
      </c>
      <c r="Q12" s="1">
        <v>3332453</v>
      </c>
      <c r="R12" s="1">
        <v>4499.1804827995893</v>
      </c>
      <c r="S12" s="25"/>
      <c r="T12" s="1"/>
    </row>
    <row r="13" spans="1:20">
      <c r="A13" s="21">
        <v>33</v>
      </c>
      <c r="B13" t="s">
        <v>414</v>
      </c>
      <c r="C13" s="193">
        <v>1263650</v>
      </c>
      <c r="D13" s="53">
        <f t="shared" si="0"/>
        <v>4629.0767489312439</v>
      </c>
      <c r="E13" s="38">
        <f t="shared" si="4"/>
        <v>0.94286503168286695</v>
      </c>
      <c r="F13" s="54">
        <f t="shared" si="9"/>
        <v>245.4453993285141</v>
      </c>
      <c r="G13" s="53">
        <f t="shared" si="10"/>
        <v>67001.930554097111</v>
      </c>
      <c r="H13" s="53">
        <f t="shared" si="11"/>
        <v>1330651.9305540971</v>
      </c>
      <c r="I13" s="55">
        <f t="shared" si="12"/>
        <v>4874.5221482597581</v>
      </c>
      <c r="J13" s="38">
        <f t="shared" si="6"/>
        <v>0.99285812896035841</v>
      </c>
      <c r="K13" s="231">
        <v>13722.446861450255</v>
      </c>
      <c r="L13" s="64">
        <v>272981</v>
      </c>
      <c r="N13" s="122">
        <f t="shared" si="13"/>
        <v>0.18979244423186287</v>
      </c>
      <c r="O13" s="28">
        <f t="shared" si="14"/>
        <v>0.18223913354044538</v>
      </c>
      <c r="Q13" s="1">
        <v>1062076</v>
      </c>
      <c r="R13" s="1">
        <v>3915.5164277708959</v>
      </c>
      <c r="S13" s="25"/>
      <c r="T13" s="1"/>
    </row>
    <row r="14" spans="1:20">
      <c r="A14" s="21">
        <v>34</v>
      </c>
      <c r="B14" t="s">
        <v>415</v>
      </c>
      <c r="C14" s="193">
        <v>1566529</v>
      </c>
      <c r="D14" s="53">
        <f t="shared" si="0"/>
        <v>4128.0066826882539</v>
      </c>
      <c r="E14" s="38">
        <f t="shared" si="4"/>
        <v>0.84080549162607054</v>
      </c>
      <c r="F14" s="54">
        <f t="shared" si="9"/>
        <v>683.88170729113028</v>
      </c>
      <c r="G14" s="53">
        <f t="shared" si="10"/>
        <v>259524.90133649643</v>
      </c>
      <c r="H14" s="53">
        <f t="shared" si="11"/>
        <v>1826053.9013364965</v>
      </c>
      <c r="I14" s="55">
        <f t="shared" si="12"/>
        <v>4811.8883899793836</v>
      </c>
      <c r="J14" s="38">
        <f t="shared" si="6"/>
        <v>0.98010068645325876</v>
      </c>
      <c r="K14" s="231">
        <v>26326.605816185067</v>
      </c>
      <c r="L14" s="64">
        <v>379488</v>
      </c>
      <c r="N14" s="122">
        <f t="shared" si="13"/>
        <v>0.20593696449768825</v>
      </c>
      <c r="O14" s="28">
        <f t="shared" si="14"/>
        <v>0.19979745490737325</v>
      </c>
      <c r="Q14" s="1">
        <v>1299014</v>
      </c>
      <c r="R14" s="1">
        <v>3440.5862971320807</v>
      </c>
      <c r="S14" s="25"/>
      <c r="T14" s="1"/>
    </row>
    <row r="15" spans="1:20">
      <c r="A15" s="21">
        <v>39</v>
      </c>
      <c r="B15" t="s">
        <v>416</v>
      </c>
      <c r="C15" s="193">
        <v>1133627</v>
      </c>
      <c r="D15" s="53">
        <f t="shared" si="0"/>
        <v>4371.3348140607404</v>
      </c>
      <c r="E15" s="38">
        <f t="shared" si="4"/>
        <v>0.89036733705212057</v>
      </c>
      <c r="F15" s="54">
        <f t="shared" si="9"/>
        <v>470.9695923402046</v>
      </c>
      <c r="G15" s="53">
        <f t="shared" si="10"/>
        <v>122137.48632076994</v>
      </c>
      <c r="H15" s="53">
        <f t="shared" si="11"/>
        <v>1255764.4863207699</v>
      </c>
      <c r="I15" s="55">
        <f t="shared" si="12"/>
        <v>4842.3044064009446</v>
      </c>
      <c r="J15" s="38">
        <f t="shared" si="6"/>
        <v>0.98629591713151499</v>
      </c>
      <c r="K15" s="231">
        <v>11145.387713242453</v>
      </c>
      <c r="L15" s="64">
        <v>259332</v>
      </c>
      <c r="N15" s="122">
        <f t="shared" si="13"/>
        <v>0.20058481575973625</v>
      </c>
      <c r="O15" s="28">
        <f t="shared" si="14"/>
        <v>0.19474698065773174</v>
      </c>
      <c r="Q15" s="1">
        <v>944229</v>
      </c>
      <c r="R15" s="1">
        <v>3658.7954477643748</v>
      </c>
      <c r="S15" s="25"/>
      <c r="T15" s="1"/>
    </row>
    <row r="16" spans="1:20">
      <c r="A16" s="21">
        <v>40</v>
      </c>
      <c r="B16" t="s">
        <v>417</v>
      </c>
      <c r="C16" s="193">
        <v>791710</v>
      </c>
      <c r="D16" s="53">
        <f t="shared" si="0"/>
        <v>4449.7338736419688</v>
      </c>
      <c r="E16" s="38">
        <f t="shared" si="4"/>
        <v>0.90633590612219017</v>
      </c>
      <c r="F16" s="54">
        <f t="shared" si="9"/>
        <v>402.37041520662979</v>
      </c>
      <c r="G16" s="53">
        <f t="shared" si="10"/>
        <v>71590.951384809203</v>
      </c>
      <c r="H16" s="53">
        <f t="shared" si="11"/>
        <v>863300.95138480922</v>
      </c>
      <c r="I16" s="55">
        <f t="shared" si="12"/>
        <v>4852.104288848599</v>
      </c>
      <c r="J16" s="38">
        <f t="shared" si="6"/>
        <v>0.98829198826527387</v>
      </c>
      <c r="K16" s="231">
        <v>13023.648010959761</v>
      </c>
      <c r="L16" s="64">
        <v>177923</v>
      </c>
      <c r="N16" s="122">
        <f t="shared" si="13"/>
        <v>0.21971735945388413</v>
      </c>
      <c r="O16" s="28">
        <f t="shared" si="14"/>
        <v>0.21930604084096036</v>
      </c>
      <c r="Q16" s="1">
        <v>649093</v>
      </c>
      <c r="R16" s="1">
        <v>3649.3986945008237</v>
      </c>
      <c r="S16" s="25"/>
      <c r="T16" s="1"/>
    </row>
    <row r="17" spans="1:20">
      <c r="A17" s="21">
        <v>42</v>
      </c>
      <c r="B17" t="s">
        <v>418</v>
      </c>
      <c r="C17" s="193">
        <v>1355251</v>
      </c>
      <c r="D17" s="53">
        <f t="shared" si="0"/>
        <v>4183.7773593060228</v>
      </c>
      <c r="E17" s="38">
        <f t="shared" si="4"/>
        <v>0.85216503989632297</v>
      </c>
      <c r="F17" s="54">
        <f t="shared" si="9"/>
        <v>635.08236525058248</v>
      </c>
      <c r="G17" s="53">
        <f t="shared" si="10"/>
        <v>205722.23057562119</v>
      </c>
      <c r="H17" s="53">
        <f t="shared" si="11"/>
        <v>1560973.2305756211</v>
      </c>
      <c r="I17" s="55">
        <f t="shared" si="12"/>
        <v>4818.8597245566052</v>
      </c>
      <c r="J17" s="38">
        <f t="shared" si="6"/>
        <v>0.98152062998704037</v>
      </c>
      <c r="K17" s="231">
        <v>27588.500027766044</v>
      </c>
      <c r="L17" s="64">
        <v>323930</v>
      </c>
      <c r="N17" s="122">
        <f t="shared" si="13"/>
        <v>0.2128437394846682</v>
      </c>
      <c r="O17" s="28">
        <f t="shared" si="14"/>
        <v>0.2063214235701733</v>
      </c>
      <c r="Q17" s="1">
        <v>1117416</v>
      </c>
      <c r="R17" s="1">
        <v>3468.2111065589038</v>
      </c>
      <c r="S17" s="25"/>
      <c r="T17" s="1"/>
    </row>
    <row r="18" spans="1:20">
      <c r="A18" s="21">
        <v>46</v>
      </c>
      <c r="B18" t="s">
        <v>419</v>
      </c>
      <c r="C18" s="193">
        <v>3303805</v>
      </c>
      <c r="D18" s="53">
        <f t="shared" si="0"/>
        <v>5018.3719100406779</v>
      </c>
      <c r="E18" s="38">
        <f t="shared" si="4"/>
        <v>1.0221579046079439</v>
      </c>
      <c r="F18" s="54">
        <f t="shared" si="9"/>
        <v>-95.187866642240692</v>
      </c>
      <c r="G18" s="53">
        <f t="shared" si="10"/>
        <v>-62666.170500986023</v>
      </c>
      <c r="H18" s="53">
        <f t="shared" si="11"/>
        <v>3241138.8294990142</v>
      </c>
      <c r="I18" s="55">
        <f t="shared" si="12"/>
        <v>4923.184043398438</v>
      </c>
      <c r="J18" s="38">
        <f t="shared" si="6"/>
        <v>1.0027697380759932</v>
      </c>
      <c r="K18" s="231">
        <v>-5617.8285222749255</v>
      </c>
      <c r="L18" s="64">
        <v>658342</v>
      </c>
      <c r="N18" s="122">
        <f t="shared" si="13"/>
        <v>0.2155503228536213</v>
      </c>
      <c r="O18" s="28">
        <f t="shared" si="14"/>
        <v>0.20976745678829717</v>
      </c>
      <c r="Q18" s="1">
        <v>2717950</v>
      </c>
      <c r="R18" s="1">
        <v>4148.2120236260134</v>
      </c>
      <c r="S18" s="25"/>
      <c r="T18" s="1"/>
    </row>
    <row r="19" spans="1:20">
      <c r="A19" s="21">
        <v>50</v>
      </c>
      <c r="B19" t="s">
        <v>420</v>
      </c>
      <c r="C19" s="193">
        <v>2182772</v>
      </c>
      <c r="D19" s="53">
        <f t="shared" si="0"/>
        <v>4462.2316350686679</v>
      </c>
      <c r="E19" s="38">
        <f t="shared" si="4"/>
        <v>0.90888148980175876</v>
      </c>
      <c r="F19" s="54">
        <f t="shared" si="9"/>
        <v>391.4348739582681</v>
      </c>
      <c r="G19" s="53">
        <f t="shared" si="10"/>
        <v>191476.6315546702</v>
      </c>
      <c r="H19" s="53">
        <f t="shared" si="11"/>
        <v>2374248.6315546702</v>
      </c>
      <c r="I19" s="55">
        <f t="shared" si="12"/>
        <v>4853.6665090269362</v>
      </c>
      <c r="J19" s="38">
        <f t="shared" si="6"/>
        <v>0.9886101862252199</v>
      </c>
      <c r="K19" s="231">
        <v>30833.833086105587</v>
      </c>
      <c r="L19" s="64">
        <v>489166</v>
      </c>
      <c r="N19" s="122">
        <f t="shared" si="13"/>
        <v>0.19465692305671464</v>
      </c>
      <c r="O19" s="28">
        <f t="shared" si="14"/>
        <v>0.1889152353145038</v>
      </c>
      <c r="Q19" s="1">
        <v>1827112</v>
      </c>
      <c r="R19" s="1">
        <v>3753.1957725213888</v>
      </c>
      <c r="S19" s="25"/>
      <c r="T19" s="1"/>
    </row>
    <row r="20" spans="1:20">
      <c r="A20" s="21">
        <v>55</v>
      </c>
      <c r="B20" t="s">
        <v>421</v>
      </c>
      <c r="C20" s="193">
        <v>803498</v>
      </c>
      <c r="D20" s="53">
        <f t="shared" si="0"/>
        <v>4692.836033594599</v>
      </c>
      <c r="E20" s="38">
        <f t="shared" si="4"/>
        <v>0.95585172497285631</v>
      </c>
      <c r="F20" s="54">
        <f t="shared" si="9"/>
        <v>189.65602524807832</v>
      </c>
      <c r="G20" s="53">
        <f t="shared" si="10"/>
        <v>32472.525330925477</v>
      </c>
      <c r="H20" s="53">
        <f t="shared" si="11"/>
        <v>835970.52533092548</v>
      </c>
      <c r="I20" s="55">
        <f t="shared" si="12"/>
        <v>4882.4920588426767</v>
      </c>
      <c r="J20" s="38">
        <f t="shared" si="6"/>
        <v>0.99448146562160689</v>
      </c>
      <c r="K20" s="231">
        <v>7032.5916633347333</v>
      </c>
      <c r="L20" s="64">
        <v>171218</v>
      </c>
      <c r="N20" s="122">
        <f t="shared" si="13"/>
        <v>0.22383522125807831</v>
      </c>
      <c r="O20" s="28">
        <f t="shared" si="14"/>
        <v>0.21855298324274283</v>
      </c>
      <c r="Q20" s="1">
        <v>656541</v>
      </c>
      <c r="R20" s="1">
        <v>3851.1546876741418</v>
      </c>
      <c r="S20" s="25"/>
      <c r="T20" s="1"/>
    </row>
    <row r="21" spans="1:20">
      <c r="A21" s="21">
        <v>56</v>
      </c>
      <c r="B21" t="s">
        <v>422</v>
      </c>
      <c r="C21" s="193">
        <v>340702</v>
      </c>
      <c r="D21" s="53">
        <f t="shared" si="0"/>
        <v>4525.316119434704</v>
      </c>
      <c r="E21" s="38">
        <f t="shared" si="4"/>
        <v>0.92173073762730251</v>
      </c>
      <c r="F21" s="54">
        <f t="shared" si="9"/>
        <v>336.23595013798649</v>
      </c>
      <c r="G21" s="53">
        <f t="shared" si="10"/>
        <v>25314.532213988728</v>
      </c>
      <c r="H21" s="53">
        <f t="shared" si="11"/>
        <v>366016.53221398871</v>
      </c>
      <c r="I21" s="55">
        <f t="shared" si="12"/>
        <v>4861.5520695726909</v>
      </c>
      <c r="J21" s="38">
        <f t="shared" si="6"/>
        <v>0.99021634220341292</v>
      </c>
      <c r="K21" s="231">
        <v>4859.2993736006283</v>
      </c>
      <c r="L21" s="64">
        <v>75288</v>
      </c>
      <c r="N21" s="122">
        <f t="shared" si="13"/>
        <v>0.24885268976437985</v>
      </c>
      <c r="O21" s="28">
        <f t="shared" si="14"/>
        <v>0.24477212232093545</v>
      </c>
      <c r="Q21" s="1">
        <v>272812</v>
      </c>
      <c r="R21" s="1">
        <v>3635.4574771461316</v>
      </c>
      <c r="S21" s="25"/>
      <c r="T21" s="1"/>
    </row>
    <row r="22" spans="1:20">
      <c r="A22" s="14"/>
      <c r="B22" s="9"/>
      <c r="C22" s="56"/>
      <c r="D22" s="53"/>
      <c r="E22" s="38"/>
      <c r="F22" s="57"/>
      <c r="G22" s="53"/>
      <c r="H22" s="53"/>
      <c r="I22" s="55"/>
      <c r="J22" s="38"/>
      <c r="K22" s="58"/>
      <c r="L22" s="15"/>
      <c r="N22" s="122"/>
      <c r="O22" s="28"/>
      <c r="Q22" s="16"/>
      <c r="R22" s="16"/>
      <c r="S22" s="16"/>
      <c r="T22" s="26"/>
    </row>
    <row r="23" spans="1:20">
      <c r="A23" s="17" t="s">
        <v>391</v>
      </c>
      <c r="B23" s="18"/>
      <c r="C23" s="59">
        <f>SUM(C7:C21)</f>
        <v>27628203</v>
      </c>
      <c r="D23" s="59">
        <f>C23*1000/L23</f>
        <v>4909.58577673526</v>
      </c>
      <c r="E23" s="60">
        <f>D23/D$23</f>
        <v>1</v>
      </c>
      <c r="F23" s="61"/>
      <c r="G23" s="59">
        <f>SUM(G7:G21)</f>
        <v>2.0518200471997261E-9</v>
      </c>
      <c r="H23" s="59">
        <f>SUM(H7:H22)</f>
        <v>27628203.000000004</v>
      </c>
      <c r="I23" s="62">
        <f>H23*1000/L23</f>
        <v>4909.58577673526</v>
      </c>
      <c r="J23" s="60">
        <f>I23/I$23</f>
        <v>1</v>
      </c>
      <c r="K23" s="63">
        <f>SUM(K7:K21)</f>
        <v>8.9494278654456139E-10</v>
      </c>
      <c r="L23" s="19">
        <f>SUM(L7:L21)</f>
        <v>5627400</v>
      </c>
      <c r="N23" s="224">
        <f>(C23-Q23)/Q23</f>
        <v>0.20400957343563358</v>
      </c>
      <c r="O23" s="128">
        <f>(D23-R23)/R23</f>
        <v>0.1969362257976868</v>
      </c>
      <c r="Q23" s="127">
        <v>22946830</v>
      </c>
      <c r="R23" s="127">
        <v>4101.7939560341347</v>
      </c>
      <c r="S23" s="16"/>
      <c r="T23" s="25"/>
    </row>
    <row r="25" spans="1:20">
      <c r="A25" s="65" t="s">
        <v>392</v>
      </c>
      <c r="B25" s="174" t="str">
        <f>komm!C369</f>
        <v>Utbetales/trekkes ved 8. termin rammetilskudd i september</v>
      </c>
      <c r="C25" s="66"/>
      <c r="D25" s="66"/>
      <c r="E25" s="66"/>
      <c r="O25" s="67"/>
      <c r="Q25" s="46"/>
    </row>
  </sheetData>
  <sheetProtection sheet="1" objects="1" scenarios="1"/>
  <mergeCells count="14">
    <mergeCell ref="Q2:R2"/>
    <mergeCell ref="S2:T2"/>
    <mergeCell ref="C3:D3"/>
    <mergeCell ref="H3:I3"/>
    <mergeCell ref="Q3:R3"/>
    <mergeCell ref="S3:T3"/>
    <mergeCell ref="C1:E1"/>
    <mergeCell ref="F1:G1"/>
    <mergeCell ref="H1:J1"/>
    <mergeCell ref="N1:O1"/>
    <mergeCell ref="C2:E2"/>
    <mergeCell ref="F2:G2"/>
    <mergeCell ref="H2:J2"/>
    <mergeCell ref="N2:O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zoomScale="90" zoomScaleNormal="90" workbookViewId="0">
      <selection activeCell="B4" sqref="B4"/>
    </sheetView>
  </sheetViews>
  <sheetFormatPr baseColWidth="10" defaultColWidth="11.5546875" defaultRowHeight="14.4"/>
  <cols>
    <col min="1" max="1" width="23" style="30" customWidth="1"/>
    <col min="2" max="2" width="12.6640625" style="30" customWidth="1"/>
    <col min="3" max="4" width="13.6640625" style="30" customWidth="1"/>
    <col min="5" max="5" width="14.6640625" style="30" customWidth="1"/>
    <col min="6" max="6" width="11.5546875" style="30" bestFit="1" customWidth="1"/>
    <col min="7" max="8" width="12.33203125" style="30" customWidth="1"/>
    <col min="9" max="9" width="14.6640625" style="30" customWidth="1"/>
    <col min="10" max="12" width="14.5546875" style="30" customWidth="1"/>
    <col min="13" max="13" width="13.6640625" style="30" customWidth="1"/>
    <col min="14" max="14" width="11.5546875" style="30" bestFit="1" customWidth="1"/>
    <col min="15" max="15" width="12.44140625" style="30" bestFit="1" customWidth="1"/>
    <col min="16" max="16" width="11.5546875" style="30"/>
    <col min="17" max="17" width="13.6640625" style="30" bestFit="1" customWidth="1"/>
    <col min="18" max="18" width="12.33203125" style="30" customWidth="1"/>
    <col min="19" max="16384" width="11.5546875" style="30"/>
  </cols>
  <sheetData>
    <row r="1" spans="1:17">
      <c r="A1" s="135" t="s">
        <v>423</v>
      </c>
      <c r="B1" s="234"/>
      <c r="C1" s="234"/>
      <c r="D1" s="130"/>
      <c r="E1" s="130"/>
      <c r="F1" s="234"/>
      <c r="G1" s="234"/>
      <c r="H1" s="130"/>
      <c r="I1" s="130"/>
      <c r="J1" s="234"/>
      <c r="K1" s="234"/>
      <c r="L1" s="158"/>
    </row>
    <row r="2" spans="1:17">
      <c r="A2" s="136"/>
      <c r="B2" s="134">
        <v>2024</v>
      </c>
      <c r="C2" s="134">
        <v>2025</v>
      </c>
      <c r="D2" s="134">
        <v>2026</v>
      </c>
      <c r="E2" s="134"/>
      <c r="F2" s="134">
        <f>B2</f>
        <v>2024</v>
      </c>
      <c r="G2" s="134">
        <f>C2</f>
        <v>2025</v>
      </c>
      <c r="H2" s="134">
        <f>D2</f>
        <v>2026</v>
      </c>
      <c r="I2" s="134"/>
      <c r="J2" s="134">
        <f>F2</f>
        <v>2024</v>
      </c>
      <c r="K2" s="134">
        <f>G2</f>
        <v>2025</v>
      </c>
      <c r="L2" s="134">
        <f>H2</f>
        <v>2026</v>
      </c>
    </row>
    <row r="3" spans="1:17">
      <c r="A3" s="7" t="s">
        <v>401</v>
      </c>
      <c r="B3" s="29">
        <v>25701680.805999998</v>
      </c>
      <c r="C3" s="29">
        <v>26451927.085000027</v>
      </c>
      <c r="D3" s="29">
        <v>40197839</v>
      </c>
      <c r="E3" s="7"/>
      <c r="F3" s="29">
        <v>5090096.4759999998</v>
      </c>
      <c r="G3" s="29">
        <v>5107753</v>
      </c>
      <c r="H3" s="29">
        <v>7856887</v>
      </c>
      <c r="I3" s="7"/>
      <c r="J3" s="29">
        <f t="shared" ref="J3:J14" si="0">B3+F3</f>
        <v>30791777.281999998</v>
      </c>
      <c r="K3" s="29">
        <f t="shared" ref="K3:K14" si="1">C3+G3</f>
        <v>31559680.085000027</v>
      </c>
      <c r="L3" s="29">
        <f>D3+H3</f>
        <v>48054726</v>
      </c>
      <c r="M3" s="147"/>
      <c r="N3" s="147"/>
      <c r="O3" s="147"/>
      <c r="P3" s="164"/>
      <c r="Q3" s="164"/>
    </row>
    <row r="4" spans="1:17">
      <c r="A4" s="7" t="s">
        <v>424</v>
      </c>
      <c r="B4" s="29">
        <v>26869918</v>
      </c>
      <c r="C4" s="29">
        <v>27627230</v>
      </c>
      <c r="D4" s="29">
        <v>57893398.857000001</v>
      </c>
      <c r="E4" s="7"/>
      <c r="F4" s="29">
        <v>5310162</v>
      </c>
      <c r="G4" s="29">
        <v>5327695</v>
      </c>
      <c r="H4" s="29">
        <v>11382702</v>
      </c>
      <c r="I4" s="29"/>
      <c r="J4" s="29">
        <f t="shared" si="0"/>
        <v>32180080</v>
      </c>
      <c r="K4" s="29">
        <f t="shared" si="1"/>
        <v>32954925</v>
      </c>
      <c r="L4" s="29">
        <f t="shared" ref="L4:L14" si="2">D4+H4</f>
        <v>69276100.856999993</v>
      </c>
      <c r="M4" s="164"/>
      <c r="N4" s="164"/>
      <c r="O4" s="164"/>
      <c r="P4" s="164"/>
    </row>
    <row r="5" spans="1:17">
      <c r="A5" s="7" t="s">
        <v>425</v>
      </c>
      <c r="B5" s="29">
        <v>61849967</v>
      </c>
      <c r="C5" s="29">
        <v>66139364.700999998</v>
      </c>
      <c r="D5" s="29">
        <v>79667662</v>
      </c>
      <c r="E5" s="29"/>
      <c r="F5" s="29">
        <v>12068811</v>
      </c>
      <c r="G5" s="29">
        <v>12788950</v>
      </c>
      <c r="H5" s="29">
        <v>15716867</v>
      </c>
      <c r="I5" s="29"/>
      <c r="J5" s="29">
        <f t="shared" si="0"/>
        <v>73918778</v>
      </c>
      <c r="K5" s="29">
        <f t="shared" si="1"/>
        <v>78928314.701000005</v>
      </c>
      <c r="L5" s="29">
        <f t="shared" si="2"/>
        <v>95384529</v>
      </c>
      <c r="O5" s="164"/>
    </row>
    <row r="6" spans="1:17">
      <c r="A6" s="7" t="s">
        <v>426</v>
      </c>
      <c r="B6" s="29">
        <v>63631848</v>
      </c>
      <c r="C6" s="29">
        <v>67934278.56099999</v>
      </c>
      <c r="D6" s="29">
        <v>98065944</v>
      </c>
      <c r="E6" s="29"/>
      <c r="F6" s="29">
        <v>12407989</v>
      </c>
      <c r="G6" s="29">
        <v>13126847</v>
      </c>
      <c r="H6" s="29">
        <v>19376204</v>
      </c>
      <c r="I6" s="29"/>
      <c r="J6" s="29">
        <f t="shared" si="0"/>
        <v>76039837</v>
      </c>
      <c r="K6" s="29">
        <f t="shared" si="1"/>
        <v>81061125.56099999</v>
      </c>
      <c r="L6" s="29">
        <f t="shared" si="2"/>
        <v>117442148</v>
      </c>
      <c r="O6" s="164"/>
    </row>
    <row r="7" spans="1:17">
      <c r="A7" s="7" t="s">
        <v>427</v>
      </c>
      <c r="B7" s="29">
        <v>104018526</v>
      </c>
      <c r="C7" s="29">
        <v>112383364</v>
      </c>
      <c r="D7" s="29">
        <v>123181393</v>
      </c>
      <c r="E7" s="29"/>
      <c r="F7" s="29">
        <v>20231818</v>
      </c>
      <c r="G7" s="29">
        <v>21701501</v>
      </c>
      <c r="H7" s="29">
        <v>24323168</v>
      </c>
      <c r="I7" s="29"/>
      <c r="J7" s="29">
        <f t="shared" si="0"/>
        <v>124250344</v>
      </c>
      <c r="K7" s="29">
        <f t="shared" si="1"/>
        <v>134084865</v>
      </c>
      <c r="L7" s="29">
        <f t="shared" si="2"/>
        <v>147504561</v>
      </c>
      <c r="O7" s="164"/>
      <c r="P7" s="164"/>
    </row>
    <row r="8" spans="1:17">
      <c r="A8" s="7" t="s">
        <v>428</v>
      </c>
      <c r="B8" s="29">
        <v>109061725.594</v>
      </c>
      <c r="C8" s="29">
        <v>118891723.56299999</v>
      </c>
      <c r="D8" s="29">
        <v>139887191.28299999</v>
      </c>
      <c r="E8" s="29"/>
      <c r="F8" s="29">
        <v>21201261</v>
      </c>
      <c r="G8" s="29">
        <v>22946830</v>
      </c>
      <c r="H8" s="29">
        <v>27628203</v>
      </c>
      <c r="I8" s="29"/>
      <c r="J8" s="29">
        <f t="shared" si="0"/>
        <v>130262986.594</v>
      </c>
      <c r="K8" s="29">
        <f t="shared" si="1"/>
        <v>141838553.56299999</v>
      </c>
      <c r="L8" s="29">
        <f t="shared" si="2"/>
        <v>167515394.28299999</v>
      </c>
      <c r="N8" s="164"/>
      <c r="O8" s="164"/>
      <c r="P8" s="164"/>
      <c r="Q8" s="164"/>
    </row>
    <row r="9" spans="1:17">
      <c r="A9" s="7" t="s">
        <v>429</v>
      </c>
      <c r="B9" s="29">
        <v>132737375</v>
      </c>
      <c r="C9" s="29">
        <v>144980763.32300004</v>
      </c>
      <c r="D9" s="29"/>
      <c r="E9" s="29"/>
      <c r="F9" s="29">
        <v>25785293</v>
      </c>
      <c r="G9" s="29">
        <v>28002624</v>
      </c>
      <c r="H9" s="29"/>
      <c r="I9" s="29"/>
      <c r="J9" s="29">
        <f t="shared" si="0"/>
        <v>158522668</v>
      </c>
      <c r="K9" s="29">
        <f t="shared" si="1"/>
        <v>172983387.32300004</v>
      </c>
      <c r="L9" s="29">
        <f t="shared" si="2"/>
        <v>0</v>
      </c>
      <c r="N9" s="164"/>
      <c r="O9" s="164"/>
      <c r="P9" s="164"/>
      <c r="Q9" s="164"/>
    </row>
    <row r="10" spans="1:17">
      <c r="A10" s="7" t="s">
        <v>430</v>
      </c>
      <c r="B10" s="29">
        <v>135520524.042</v>
      </c>
      <c r="C10" s="29">
        <v>147601267.27900001</v>
      </c>
      <c r="D10" s="29"/>
      <c r="E10" s="29"/>
      <c r="F10" s="29">
        <v>26332332</v>
      </c>
      <c r="G10" s="29">
        <v>28504385.460000001</v>
      </c>
      <c r="H10" s="29"/>
      <c r="I10" s="29"/>
      <c r="J10" s="29">
        <f t="shared" si="0"/>
        <v>161852856.042</v>
      </c>
      <c r="K10" s="29">
        <f t="shared" si="1"/>
        <v>176105652.73900002</v>
      </c>
      <c r="L10" s="29">
        <f t="shared" si="2"/>
        <v>0</v>
      </c>
      <c r="O10" s="164"/>
      <c r="P10" s="164"/>
    </row>
    <row r="11" spans="1:17">
      <c r="A11" s="7" t="s">
        <v>431</v>
      </c>
      <c r="B11" s="29">
        <v>173127354.21100006</v>
      </c>
      <c r="C11" s="29">
        <v>188978831.83200026</v>
      </c>
      <c r="D11" s="29"/>
      <c r="E11" s="29"/>
      <c r="F11" s="29">
        <v>33607413</v>
      </c>
      <c r="G11" s="29">
        <v>36489460.726999991</v>
      </c>
      <c r="H11" s="29"/>
      <c r="I11" s="29"/>
      <c r="J11" s="29">
        <f t="shared" si="0"/>
        <v>206734767.21100006</v>
      </c>
      <c r="K11" s="29">
        <f t="shared" si="1"/>
        <v>225468292.55900025</v>
      </c>
      <c r="L11" s="29">
        <f t="shared" si="2"/>
        <v>0</v>
      </c>
    </row>
    <row r="12" spans="1:17" ht="15" thickBot="1">
      <c r="A12" s="7" t="s">
        <v>432</v>
      </c>
      <c r="B12" s="29">
        <v>174472885</v>
      </c>
      <c r="C12" s="29">
        <v>190334268</v>
      </c>
      <c r="D12" s="29"/>
      <c r="E12" s="29"/>
      <c r="F12" s="29">
        <v>33870624</v>
      </c>
      <c r="G12" s="29">
        <v>36750254</v>
      </c>
      <c r="H12" s="29"/>
      <c r="I12" s="29"/>
      <c r="J12" s="29">
        <f t="shared" si="0"/>
        <v>208343509</v>
      </c>
      <c r="K12" s="29">
        <f t="shared" si="1"/>
        <v>227084522</v>
      </c>
      <c r="L12" s="29">
        <f t="shared" si="2"/>
        <v>0</v>
      </c>
    </row>
    <row r="13" spans="1:17">
      <c r="A13" s="7" t="s">
        <v>433</v>
      </c>
      <c r="B13" s="29">
        <v>209184111.13300014</v>
      </c>
      <c r="C13" s="29">
        <v>231712304</v>
      </c>
      <c r="D13" s="29"/>
      <c r="E13" s="31" t="s">
        <v>30</v>
      </c>
      <c r="F13" s="29">
        <v>40903622.478</v>
      </c>
      <c r="G13" s="29">
        <v>44990148</v>
      </c>
      <c r="H13" s="29"/>
      <c r="I13" s="31" t="s">
        <v>30</v>
      </c>
      <c r="J13" s="29">
        <f t="shared" si="0"/>
        <v>250087733.61100012</v>
      </c>
      <c r="K13" s="29">
        <f t="shared" si="1"/>
        <v>276702452</v>
      </c>
      <c r="L13" s="29">
        <f t="shared" si="2"/>
        <v>0</v>
      </c>
      <c r="M13" s="32"/>
      <c r="N13" s="137"/>
    </row>
    <row r="14" spans="1:17">
      <c r="A14" s="39" t="s">
        <v>434</v>
      </c>
      <c r="B14" s="29">
        <v>213344145.97700018</v>
      </c>
      <c r="C14" s="29">
        <v>236446558.73000005</v>
      </c>
      <c r="D14" s="29"/>
      <c r="E14" s="196">
        <f>D14*1000/$N$15</f>
        <v>0</v>
      </c>
      <c r="F14" s="29">
        <v>41689971</v>
      </c>
      <c r="G14" s="29">
        <v>45895886.854999997</v>
      </c>
      <c r="H14" s="29"/>
      <c r="I14" s="196">
        <f>H14*1000/$N$15</f>
        <v>0</v>
      </c>
      <c r="J14" s="29">
        <f t="shared" si="0"/>
        <v>255034116.97700018</v>
      </c>
      <c r="K14" s="29">
        <f t="shared" si="1"/>
        <v>282342445.58500004</v>
      </c>
      <c r="L14" s="29">
        <f t="shared" si="2"/>
        <v>0</v>
      </c>
      <c r="N14" s="191" t="s">
        <v>446</v>
      </c>
      <c r="O14" s="191"/>
    </row>
    <row r="15" spans="1:17">
      <c r="A15" s="131" t="s">
        <v>435</v>
      </c>
      <c r="B15" s="226">
        <v>220250000</v>
      </c>
      <c r="C15" s="226">
        <v>234630000</v>
      </c>
      <c r="D15" s="197">
        <f>249200000-218000</f>
        <v>248982000</v>
      </c>
      <c r="E15" s="198">
        <f>D15*1000/$N$15</f>
        <v>44244.588975370505</v>
      </c>
      <c r="F15" s="228">
        <v>43250000</v>
      </c>
      <c r="G15" s="228">
        <v>45760000</v>
      </c>
      <c r="H15" s="199">
        <f>48300000-45000</f>
        <v>48255000</v>
      </c>
      <c r="I15" s="198">
        <f>H15*1000/$N$15</f>
        <v>8575.0079965881232</v>
      </c>
      <c r="J15" s="135"/>
      <c r="K15" s="200"/>
      <c r="L15" s="200">
        <f>D15+H15</f>
        <v>297237000</v>
      </c>
      <c r="M15" s="148">
        <f>(D16-C14)/C14</f>
        <v>6.3487670747374339E-2</v>
      </c>
      <c r="N15" s="192">
        <v>5627400</v>
      </c>
      <c r="O15" s="191"/>
    </row>
    <row r="16" spans="1:17">
      <c r="A16" s="7" t="s">
        <v>436</v>
      </c>
      <c r="B16" s="226">
        <v>220400000</v>
      </c>
      <c r="C16" s="226">
        <v>234095000</v>
      </c>
      <c r="D16" s="169">
        <v>251458000</v>
      </c>
      <c r="E16" s="42">
        <f>D16*1000/$N$15</f>
        <v>44684.579024060848</v>
      </c>
      <c r="F16" s="228">
        <v>43100000</v>
      </c>
      <c r="G16" s="228">
        <v>45355000</v>
      </c>
      <c r="H16" s="170">
        <v>49750000</v>
      </c>
      <c r="I16" s="42">
        <f>H16*1000/$N$15</f>
        <v>8840.6724242101154</v>
      </c>
      <c r="J16" s="39"/>
      <c r="K16" s="43"/>
      <c r="L16" s="43">
        <f>D16+H16</f>
        <v>301208000</v>
      </c>
      <c r="M16" s="148">
        <f>(H16-G14)/G14</f>
        <v>8.3975131740593609E-2</v>
      </c>
      <c r="N16" s="138"/>
    </row>
    <row r="17" spans="1:19">
      <c r="A17" s="41" t="s">
        <v>437</v>
      </c>
      <c r="B17" s="227">
        <v>218400000</v>
      </c>
      <c r="C17" s="227">
        <v>234450000</v>
      </c>
      <c r="D17" s="39"/>
      <c r="E17" s="42">
        <f>D17*1000/$N$15</f>
        <v>0</v>
      </c>
      <c r="F17" s="227">
        <v>42600000</v>
      </c>
      <c r="G17" s="227">
        <v>45700000</v>
      </c>
      <c r="H17" s="39"/>
      <c r="I17" s="42">
        <f>H17*1000/$N$15</f>
        <v>0</v>
      </c>
      <c r="J17" s="44"/>
      <c r="K17" s="39"/>
      <c r="L17" s="39">
        <f>D17+H17</f>
        <v>0</v>
      </c>
      <c r="M17" s="34"/>
      <c r="N17" s="148"/>
    </row>
    <row r="18" spans="1:19" ht="15" thickBot="1">
      <c r="A18" s="41"/>
      <c r="B18" s="194"/>
      <c r="C18" s="194"/>
      <c r="D18" s="171"/>
      <c r="E18" s="172">
        <f>D18*1000/$N$15</f>
        <v>0</v>
      </c>
      <c r="F18" s="44"/>
      <c r="G18" s="39"/>
      <c r="H18" s="39"/>
      <c r="I18" s="172">
        <f>H18*1000/$N$15</f>
        <v>0</v>
      </c>
      <c r="J18" s="44"/>
      <c r="K18" s="39"/>
      <c r="L18" s="39">
        <f>D18+H18</f>
        <v>0</v>
      </c>
      <c r="M18" s="34"/>
      <c r="N18" s="148"/>
    </row>
    <row r="19" spans="1:19">
      <c r="A19" s="139"/>
      <c r="B19" s="140"/>
      <c r="C19" s="141"/>
      <c r="D19" s="141"/>
      <c r="E19" s="142"/>
      <c r="F19" s="140"/>
      <c r="G19" s="141"/>
      <c r="H19" s="141"/>
      <c r="I19" s="142"/>
      <c r="J19" s="140"/>
      <c r="K19" s="143"/>
      <c r="L19" s="143"/>
      <c r="M19" s="34"/>
      <c r="N19" s="33"/>
      <c r="O19" s="147"/>
      <c r="P19" s="147"/>
    </row>
    <row r="20" spans="1:19">
      <c r="A20" s="160"/>
      <c r="B20" s="160"/>
      <c r="C20" s="160"/>
      <c r="D20" s="160"/>
      <c r="E20" s="142"/>
      <c r="F20" s="140"/>
      <c r="G20" s="144"/>
      <c r="H20" s="144"/>
      <c r="I20" s="142"/>
      <c r="J20" s="140"/>
      <c r="K20" s="143"/>
      <c r="L20" s="143"/>
      <c r="M20" s="145"/>
      <c r="N20" s="33"/>
      <c r="O20" s="147"/>
    </row>
    <row r="21" spans="1:19">
      <c r="A21" s="161"/>
      <c r="B21" s="162"/>
      <c r="C21" s="163"/>
      <c r="D21" s="163"/>
      <c r="E21" s="142"/>
      <c r="F21" s="140"/>
      <c r="G21" s="144"/>
      <c r="H21" s="144"/>
      <c r="I21" s="142"/>
      <c r="J21" s="140"/>
      <c r="K21" s="143"/>
      <c r="L21" s="143"/>
      <c r="M21" s="34"/>
      <c r="N21" s="33"/>
    </row>
    <row r="22" spans="1:19">
      <c r="A22" s="35" t="s">
        <v>438</v>
      </c>
      <c r="B22" s="234"/>
      <c r="C22" s="234"/>
      <c r="D22" s="234"/>
      <c r="E22" s="36"/>
      <c r="F22" s="234"/>
      <c r="G22" s="234"/>
      <c r="H22" s="130"/>
      <c r="I22" s="36"/>
      <c r="J22" s="234"/>
      <c r="K22" s="234"/>
      <c r="L22" s="234"/>
    </row>
    <row r="23" spans="1:19">
      <c r="A23" s="37" t="s">
        <v>439</v>
      </c>
      <c r="B23" s="134">
        <f t="shared" ref="B23:K23" si="3">B2</f>
        <v>2024</v>
      </c>
      <c r="C23" s="134">
        <f>C2</f>
        <v>2025</v>
      </c>
      <c r="D23" s="134">
        <f>D2</f>
        <v>2026</v>
      </c>
      <c r="E23" s="134"/>
      <c r="F23" s="134">
        <f t="shared" si="3"/>
        <v>2024</v>
      </c>
      <c r="G23" s="134">
        <f t="shared" si="3"/>
        <v>2025</v>
      </c>
      <c r="H23" s="134">
        <f t="shared" si="3"/>
        <v>2026</v>
      </c>
      <c r="I23" s="134"/>
      <c r="J23" s="134">
        <f t="shared" si="3"/>
        <v>2024</v>
      </c>
      <c r="K23" s="134">
        <f t="shared" si="3"/>
        <v>2025</v>
      </c>
      <c r="L23" s="134">
        <f t="shared" ref="L23" si="4">L2</f>
        <v>2026</v>
      </c>
      <c r="O23"/>
      <c r="Q23" s="45"/>
      <c r="R23" s="45"/>
      <c r="S23" s="45"/>
    </row>
    <row r="24" spans="1:19">
      <c r="A24" s="7" t="s">
        <v>401</v>
      </c>
      <c r="B24" s="38">
        <v>6.775266564019582E-4</v>
      </c>
      <c r="C24" s="38">
        <f>(C3-B3)/B3</f>
        <v>2.9190553126194209E-2</v>
      </c>
      <c r="D24" s="38">
        <f>(D3-C3)/C3</f>
        <v>0.51965635134367216</v>
      </c>
      <c r="E24" s="7"/>
      <c r="F24" s="38">
        <v>-3.6677774830604519E-2</v>
      </c>
      <c r="G24" s="38">
        <v>1.9295044878169475E-2</v>
      </c>
      <c r="H24" s="38">
        <f t="shared" ref="H24:H29" si="5">(H3-G3)/G3</f>
        <v>0.53822767075855082</v>
      </c>
      <c r="I24" s="7"/>
      <c r="J24" s="38">
        <v>-5.7280209693009064E-3</v>
      </c>
      <c r="K24" s="38">
        <f>(K3-J3)/J3</f>
        <v>2.4938567071570873E-2</v>
      </c>
      <c r="L24" s="38">
        <f>(L3-K3)/K3</f>
        <v>0.52266201275087987</v>
      </c>
      <c r="N24" s="146"/>
      <c r="O24"/>
      <c r="Q24" s="173"/>
      <c r="R24" s="32"/>
      <c r="S24" s="147"/>
    </row>
    <row r="25" spans="1:19">
      <c r="A25" s="7" t="s">
        <v>424</v>
      </c>
      <c r="B25" s="38">
        <v>-1.6492121192155603E-3</v>
      </c>
      <c r="C25" s="38">
        <f t="shared" ref="C25:C30" si="6">(C4-B4)/B4</f>
        <v>2.8184380763648032E-2</v>
      </c>
      <c r="D25" s="38">
        <f>(D4-C4)/C4</f>
        <v>1.0955194877300403</v>
      </c>
      <c r="E25" s="7"/>
      <c r="F25" s="38">
        <v>-3.8193152548046283E-2</v>
      </c>
      <c r="G25" s="38">
        <v>1.5416458155696647E-2</v>
      </c>
      <c r="H25" s="38">
        <f t="shared" si="5"/>
        <v>1.1365153222922859</v>
      </c>
      <c r="I25" s="7"/>
      <c r="J25" s="38">
        <v>-7.9003838977869945E-3</v>
      </c>
      <c r="K25" s="38">
        <f t="shared" ref="K25:K29" si="7">(K4-J4)/J4</f>
        <v>2.4078405025717772E-2</v>
      </c>
      <c r="L25" s="38">
        <f>(L4-K4)/K4</f>
        <v>1.1021471254144863</v>
      </c>
      <c r="N25" s="146"/>
      <c r="O25"/>
      <c r="Q25" s="173"/>
      <c r="R25" s="32"/>
      <c r="S25" s="147"/>
    </row>
    <row r="26" spans="1:19">
      <c r="A26" s="7" t="s">
        <v>425</v>
      </c>
      <c r="B26" s="38">
        <v>3.8025412353021495E-2</v>
      </c>
      <c r="C26" s="38">
        <f t="shared" si="6"/>
        <v>6.93516570671735E-2</v>
      </c>
      <c r="D26" s="38">
        <f>(D5-C5)/C5</f>
        <v>0.20454229278067831</v>
      </c>
      <c r="E26" s="7"/>
      <c r="F26" s="38">
        <v>1.5854519348921167E-2</v>
      </c>
      <c r="G26" s="38">
        <v>7.2073747194751261E-3</v>
      </c>
      <c r="H26" s="38">
        <f t="shared" si="5"/>
        <v>0.22894115623252886</v>
      </c>
      <c r="I26" s="7"/>
      <c r="J26" s="38">
        <v>3.4291285792708973E-2</v>
      </c>
      <c r="K26" s="38">
        <f t="shared" si="7"/>
        <v>6.7770826798570785E-2</v>
      </c>
      <c r="L26" s="38">
        <f>(L5-K5)/K5</f>
        <v>0.20849570095776412</v>
      </c>
      <c r="N26" s="146"/>
      <c r="O26"/>
      <c r="Q26" s="173"/>
      <c r="R26" s="173"/>
      <c r="S26" s="147"/>
    </row>
    <row r="27" spans="1:19">
      <c r="A27" s="7" t="s">
        <v>426</v>
      </c>
      <c r="B27" s="38">
        <v>3.0005878730073769E-2</v>
      </c>
      <c r="C27" s="38">
        <f t="shared" si="6"/>
        <v>6.7614421020744039E-2</v>
      </c>
      <c r="D27" s="38">
        <f>(D6-C6)/C6</f>
        <v>0.44354140615394905</v>
      </c>
      <c r="E27" s="7"/>
      <c r="F27" s="38">
        <v>7.9884553471095254E-3</v>
      </c>
      <c r="G27" s="38">
        <v>7.1914245788855706E-3</v>
      </c>
      <c r="H27" s="38">
        <f t="shared" si="5"/>
        <v>0.47607449069833752</v>
      </c>
      <c r="I27" s="7"/>
      <c r="J27" s="38">
        <v>2.6300359299116102E-2</v>
      </c>
      <c r="K27" s="38">
        <f t="shared" si="7"/>
        <v>6.6034972707792489E-2</v>
      </c>
      <c r="L27" s="38">
        <f>(L6-K6)/K6</f>
        <v>0.44880973693885634</v>
      </c>
      <c r="N27" s="146"/>
      <c r="Q27" s="173"/>
    </row>
    <row r="28" spans="1:19">
      <c r="A28" s="7" t="s">
        <v>427</v>
      </c>
      <c r="B28" s="38">
        <v>1.949113115538172E-2</v>
      </c>
      <c r="C28" s="38">
        <f t="shared" si="6"/>
        <v>8.0416809597936428E-2</v>
      </c>
      <c r="D28" s="38">
        <f>(D7-C7)/C7</f>
        <v>9.6082094499324658E-2</v>
      </c>
      <c r="E28" s="7"/>
      <c r="F28" s="38">
        <v>1.6118349385184946E-3</v>
      </c>
      <c r="G28" s="38">
        <v>2.534794207137453E-2</v>
      </c>
      <c r="H28" s="38">
        <f t="shared" si="5"/>
        <v>0.12080579126761785</v>
      </c>
      <c r="I28" s="7"/>
      <c r="J28" s="38">
        <v>1.6493280336366191E-2</v>
      </c>
      <c r="K28" s="38">
        <f t="shared" si="7"/>
        <v>7.9150855308698378E-2</v>
      </c>
      <c r="L28" s="38">
        <f>(L7-K7)/K7</f>
        <v>0.10008360003942279</v>
      </c>
      <c r="N28" s="146"/>
      <c r="Q28" s="173"/>
    </row>
    <row r="29" spans="1:19">
      <c r="A29" s="7" t="s">
        <v>428</v>
      </c>
      <c r="B29" s="38">
        <v>1.951924564666753E-2</v>
      </c>
      <c r="C29" s="38">
        <f t="shared" si="6"/>
        <v>9.0132426526917081E-2</v>
      </c>
      <c r="D29" s="38">
        <f>(D8-C8)/C8</f>
        <v>0.17659318151674896</v>
      </c>
      <c r="E29" s="7"/>
      <c r="F29" s="38">
        <v>1.6663697588875429E-3</v>
      </c>
      <c r="G29" s="38">
        <v>2.2122082714070256E-2</v>
      </c>
      <c r="H29" s="38">
        <f t="shared" si="5"/>
        <v>0.20400957343563358</v>
      </c>
      <c r="I29" s="7"/>
      <c r="J29" s="38">
        <v>1.6526928339740482E-2</v>
      </c>
      <c r="K29" s="38">
        <f t="shared" si="7"/>
        <v>8.8863055205991845E-2</v>
      </c>
      <c r="L29" s="38">
        <f>(L8-K8)/K8</f>
        <v>0.18102864189597925</v>
      </c>
      <c r="N29" s="146"/>
    </row>
    <row r="30" spans="1:19">
      <c r="A30" s="7" t="s">
        <v>429</v>
      </c>
      <c r="B30" s="38">
        <v>2.3955005745479464E-2</v>
      </c>
      <c r="C30" s="38">
        <f t="shared" si="6"/>
        <v>9.2237686054888787E-2</v>
      </c>
      <c r="D30" s="38"/>
      <c r="E30" s="7"/>
      <c r="F30" s="38">
        <v>7.7607711030431839E-3</v>
      </c>
      <c r="G30" s="38">
        <v>1.8812554172573784E-2</v>
      </c>
      <c r="H30" s="38"/>
      <c r="I30" s="7"/>
      <c r="J30" s="38">
        <v>2.1243950654319915E-2</v>
      </c>
      <c r="K30" s="38">
        <f t="shared" ref="K30:K35" si="8">(K9-J9)/J9</f>
        <v>9.1221776074321706E-2</v>
      </c>
      <c r="L30" s="38"/>
      <c r="N30" s="146"/>
    </row>
    <row r="31" spans="1:19">
      <c r="A31" s="7" t="s">
        <v>430</v>
      </c>
      <c r="B31" s="38">
        <v>9.774844077562423E-3</v>
      </c>
      <c r="C31" s="38">
        <f>(C10-B10)/B10</f>
        <v>8.9143274219158131E-2</v>
      </c>
      <c r="D31" s="38"/>
      <c r="E31" s="7"/>
      <c r="F31" s="38">
        <v>-6.7859947240014526E-3</v>
      </c>
      <c r="G31" s="38">
        <v>1.8350300274582173E-2</v>
      </c>
      <c r="H31" s="38"/>
      <c r="I31" s="7"/>
      <c r="J31" s="38">
        <v>7.0010705856122148E-3</v>
      </c>
      <c r="K31" s="38">
        <f t="shared" si="8"/>
        <v>8.8060211265604718E-2</v>
      </c>
      <c r="L31" s="38"/>
      <c r="N31" s="146"/>
    </row>
    <row r="32" spans="1:19">
      <c r="A32" s="7" t="s">
        <v>431</v>
      </c>
      <c r="B32" s="38">
        <v>9.10309959763843E-3</v>
      </c>
      <c r="C32" s="38">
        <f>(C11-B11)/B11</f>
        <v>9.155963650712938E-2</v>
      </c>
      <c r="D32" s="38"/>
      <c r="E32" s="7"/>
      <c r="F32" s="38">
        <v>-6.2789492700951292E-3</v>
      </c>
      <c r="G32" s="38">
        <v>1.6021666961882831E-2</v>
      </c>
      <c r="H32" s="38"/>
      <c r="I32" s="7"/>
      <c r="J32" s="38">
        <v>6.5295814050128267E-3</v>
      </c>
      <c r="K32" s="38">
        <f t="shared" si="8"/>
        <v>9.0616230645328116E-2</v>
      </c>
      <c r="L32" s="38"/>
      <c r="N32" s="146"/>
    </row>
    <row r="33" spans="1:18">
      <c r="A33" s="7" t="s">
        <v>432</v>
      </c>
      <c r="B33" s="38">
        <v>7.2698373172050681E-3</v>
      </c>
      <c r="C33" s="38">
        <f>(C12-B12)/B12</f>
        <v>9.0910303913413246E-2</v>
      </c>
      <c r="D33" s="38"/>
      <c r="E33" s="7"/>
      <c r="F33" s="38">
        <v>-8.4541868832781041E-3</v>
      </c>
      <c r="G33" s="38">
        <v>1.5943510382199485E-2</v>
      </c>
      <c r="H33" s="38"/>
      <c r="I33" s="7"/>
      <c r="J33" s="38">
        <v>4.638388570943985E-3</v>
      </c>
      <c r="K33" s="38">
        <f t="shared" si="8"/>
        <v>8.9952468833574273E-2</v>
      </c>
      <c r="L33" s="38"/>
      <c r="N33" s="146"/>
    </row>
    <row r="34" spans="1:18">
      <c r="A34" s="7" t="s">
        <v>433</v>
      </c>
      <c r="B34" s="38">
        <v>-4.7321088364397156E-2</v>
      </c>
      <c r="C34" s="38">
        <f>(C13-B13)/B13</f>
        <v>0.10769552594114734</v>
      </c>
      <c r="D34" s="38"/>
      <c r="E34" s="39"/>
      <c r="F34" s="38">
        <v>-6.4996871054952235E-2</v>
      </c>
      <c r="G34" s="38">
        <v>2.3219335640952765E-3</v>
      </c>
      <c r="H34" s="38"/>
      <c r="I34" s="39"/>
      <c r="J34" s="38">
        <v>-5.0290202714143063E-2</v>
      </c>
      <c r="K34" s="38">
        <f t="shared" si="8"/>
        <v>0.10642152657674063</v>
      </c>
      <c r="L34" s="38"/>
      <c r="N34" s="146"/>
    </row>
    <row r="35" spans="1:18">
      <c r="A35" s="39" t="s">
        <v>434</v>
      </c>
      <c r="B35" s="40">
        <v>-4.6857387229888491E-2</v>
      </c>
      <c r="C35" s="38">
        <f>(C14-B14)/B14</f>
        <v>0.10828707132883063</v>
      </c>
      <c r="D35" s="38"/>
      <c r="E35" s="39"/>
      <c r="F35" s="40">
        <v>-6.4416801031961179E-2</v>
      </c>
      <c r="G35" s="38">
        <v>-2.1272481435045861E-5</v>
      </c>
      <c r="H35" s="38"/>
      <c r="I35" s="39"/>
      <c r="J35" s="40">
        <v>-4.9805611043642561E-2</v>
      </c>
      <c r="K35" s="38">
        <f t="shared" si="8"/>
        <v>0.10707715866290397</v>
      </c>
      <c r="L35" s="38"/>
      <c r="N35" s="146"/>
    </row>
    <row r="36" spans="1:18">
      <c r="A36" s="131" t="str">
        <f>A15</f>
        <v>Anslag SB2026</v>
      </c>
      <c r="B36" s="132"/>
      <c r="C36" s="133"/>
      <c r="D36" s="133">
        <f>(D15-C$14)/C$14</f>
        <v>5.3015959874105241E-2</v>
      </c>
      <c r="E36" s="132"/>
      <c r="F36" s="132"/>
      <c r="G36" s="133"/>
      <c r="H36" s="133">
        <f>(H15-G$14)/G$14</f>
        <v>5.1401406676228036E-2</v>
      </c>
      <c r="I36" s="132"/>
      <c r="J36" s="132"/>
      <c r="K36" s="133"/>
      <c r="L36" s="133">
        <f>(L15-K$14)/K$14</f>
        <v>5.2753507833861672E-2</v>
      </c>
      <c r="O36" s="32"/>
      <c r="P36" s="147"/>
      <c r="Q36" s="147"/>
      <c r="R36" s="147"/>
    </row>
    <row r="37" spans="1:18">
      <c r="A37" s="131" t="str">
        <f>A16</f>
        <v>Anslag RNB2026</v>
      </c>
      <c r="C37" s="40"/>
      <c r="D37" s="133">
        <f>(D16-C$14)/C$14</f>
        <v>6.3487670747374339E-2</v>
      </c>
      <c r="G37" s="40"/>
      <c r="H37" s="133">
        <f>(H16-G$14)/G$14</f>
        <v>8.3975131740593609E-2</v>
      </c>
      <c r="K37" s="40"/>
      <c r="L37" s="133">
        <f>(L16-K$14)/K$14</f>
        <v>6.6817988970490905E-2</v>
      </c>
      <c r="O37" s="32"/>
      <c r="P37" s="147"/>
      <c r="Q37" s="147"/>
      <c r="R37" s="147"/>
    </row>
    <row r="38" spans="1:18">
      <c r="A38" s="7" t="str">
        <f>A17</f>
        <v>Anslag NB2027</v>
      </c>
      <c r="C38" s="40"/>
      <c r="D38" s="40"/>
      <c r="G38" s="40"/>
      <c r="H38" s="40"/>
      <c r="K38" s="38"/>
      <c r="L38" s="38"/>
      <c r="O38" s="32"/>
      <c r="P38" s="147"/>
      <c r="Q38" s="147"/>
      <c r="R38" s="147"/>
    </row>
    <row r="39" spans="1:18">
      <c r="A39" s="7">
        <f>A18</f>
        <v>0</v>
      </c>
      <c r="C39" s="40"/>
      <c r="D39" s="40"/>
      <c r="G39" s="40"/>
      <c r="H39" s="40"/>
      <c r="K39" s="38"/>
      <c r="L39" s="38"/>
    </row>
    <row r="40" spans="1:18">
      <c r="A40" s="139"/>
      <c r="C40" s="148"/>
      <c r="D40" s="148"/>
      <c r="F40" s="149"/>
      <c r="G40" s="148"/>
      <c r="H40" s="148"/>
      <c r="K40" s="148"/>
      <c r="L40" s="148"/>
    </row>
    <row r="41" spans="1:18">
      <c r="A41" s="144"/>
      <c r="B41" s="150"/>
      <c r="C41" s="151"/>
      <c r="D41" s="151"/>
      <c r="E41" s="150"/>
      <c r="F41" s="150"/>
      <c r="G41" s="151"/>
      <c r="H41" s="151"/>
      <c r="I41" s="150"/>
      <c r="J41" s="150"/>
      <c r="K41" s="151"/>
      <c r="L41" s="151"/>
    </row>
    <row r="42" spans="1:18">
      <c r="A42" s="7" t="s">
        <v>440</v>
      </c>
      <c r="B42" s="233"/>
      <c r="C42" s="233"/>
      <c r="D42" s="233"/>
      <c r="E42" s="233"/>
      <c r="F42" s="233"/>
      <c r="G42" s="233"/>
      <c r="H42" s="233"/>
      <c r="I42" s="233"/>
      <c r="J42" s="233"/>
      <c r="K42" s="233"/>
      <c r="L42" s="233"/>
      <c r="M42" s="233"/>
    </row>
    <row r="43" spans="1:18">
      <c r="A43" s="166"/>
      <c r="B43" s="134">
        <f>B23</f>
        <v>2024</v>
      </c>
      <c r="C43" s="134">
        <f>C23</f>
        <v>2025</v>
      </c>
      <c r="D43" s="134">
        <f>D23</f>
        <v>2026</v>
      </c>
      <c r="E43" s="203" t="s">
        <v>443</v>
      </c>
      <c r="F43" s="134">
        <f>F23</f>
        <v>2024</v>
      </c>
      <c r="G43" s="134">
        <f>G23</f>
        <v>2025</v>
      </c>
      <c r="H43" s="134">
        <f>H23</f>
        <v>2026</v>
      </c>
      <c r="I43" s="152" t="str">
        <f>E43</f>
        <v>endring 25-26</v>
      </c>
      <c r="J43" s="134">
        <f>J23</f>
        <v>2024</v>
      </c>
      <c r="K43" s="134">
        <f>K23</f>
        <v>2025</v>
      </c>
      <c r="L43" s="134">
        <f>L23</f>
        <v>2026</v>
      </c>
      <c r="M43" s="152" t="str">
        <f>I43</f>
        <v>endring 25-26</v>
      </c>
    </row>
    <row r="44" spans="1:18">
      <c r="A44" s="32" t="str">
        <f>A3</f>
        <v>Januar</v>
      </c>
      <c r="B44" s="32">
        <f>B3</f>
        <v>25701680.805999998</v>
      </c>
      <c r="C44" s="32">
        <f>C3</f>
        <v>26451927.085000027</v>
      </c>
      <c r="D44" s="32">
        <f>D3</f>
        <v>40197839</v>
      </c>
      <c r="E44" s="153">
        <f t="shared" ref="E44:E49" si="9">(D44-C44)/C44</f>
        <v>0.51965635134367216</v>
      </c>
      <c r="F44" s="32">
        <f>F3</f>
        <v>5090096.4759999998</v>
      </c>
      <c r="G44" s="32">
        <f>G3</f>
        <v>5107753</v>
      </c>
      <c r="H44" s="32">
        <f>H3</f>
        <v>7856887</v>
      </c>
      <c r="I44" s="153">
        <f t="shared" ref="I44:I49" si="10">(H44-G44)/G44</f>
        <v>0.53822767075855082</v>
      </c>
      <c r="J44" s="32">
        <f t="shared" ref="J44:J56" si="11">B44+F44</f>
        <v>30791777.281999998</v>
      </c>
      <c r="K44" s="32">
        <f t="shared" ref="K44:K56" si="12">C44+G44</f>
        <v>31559680.085000027</v>
      </c>
      <c r="L44" s="32">
        <f t="shared" ref="L44:L56" si="13">D44+H44</f>
        <v>48054726</v>
      </c>
      <c r="M44" s="153">
        <f t="shared" ref="M44:M49" si="14">(L44-K44)/K44</f>
        <v>0.52266201275087987</v>
      </c>
      <c r="O44" s="147"/>
    </row>
    <row r="45" spans="1:18">
      <c r="A45" s="32" t="str">
        <f t="shared" ref="A45:A55" si="15">A4</f>
        <v>Februar</v>
      </c>
      <c r="B45" s="32">
        <f>B4-B3</f>
        <v>1168237.194000002</v>
      </c>
      <c r="C45" s="32">
        <f>C4-C3</f>
        <v>1175302.914999973</v>
      </c>
      <c r="D45" s="32">
        <f>D4-D3</f>
        <v>17695559.857000001</v>
      </c>
      <c r="E45" s="153">
        <f t="shared" si="9"/>
        <v>14.056169461640796</v>
      </c>
      <c r="F45" s="32">
        <f>F4-F3</f>
        <v>220065.52400000021</v>
      </c>
      <c r="G45" s="32">
        <f>G4-G3</f>
        <v>219942</v>
      </c>
      <c r="H45" s="32">
        <f>H4-H3</f>
        <v>3525815</v>
      </c>
      <c r="I45" s="153">
        <f t="shared" si="10"/>
        <v>15.030658082585409</v>
      </c>
      <c r="J45" s="32">
        <f t="shared" si="11"/>
        <v>1388302.7180000022</v>
      </c>
      <c r="K45" s="32">
        <f t="shared" si="12"/>
        <v>1395244.914999973</v>
      </c>
      <c r="L45" s="32">
        <f t="shared" si="13"/>
        <v>21221374.857000001</v>
      </c>
      <c r="M45" s="153">
        <f t="shared" si="14"/>
        <v>14.2097847688629</v>
      </c>
      <c r="O45" s="147"/>
    </row>
    <row r="46" spans="1:18">
      <c r="A46" s="32" t="str">
        <f t="shared" si="15"/>
        <v>Mars</v>
      </c>
      <c r="B46" s="32">
        <f t="shared" ref="B46" si="16">B5-B4</f>
        <v>34980049</v>
      </c>
      <c r="C46" s="32">
        <f t="shared" ref="C46:D55" si="17">C5-C4</f>
        <v>38512134.700999998</v>
      </c>
      <c r="D46" s="32">
        <f>D5-D4</f>
        <v>21774263.142999999</v>
      </c>
      <c r="E46" s="153">
        <f t="shared" si="9"/>
        <v>-0.43461292623608805</v>
      </c>
      <c r="F46" s="32">
        <f t="shared" ref="F46" si="18">F5-F4</f>
        <v>6758649</v>
      </c>
      <c r="G46" s="32">
        <f t="shared" ref="G46:G50" si="19">G5-G4</f>
        <v>7461255</v>
      </c>
      <c r="H46" s="32">
        <f>H5-H4</f>
        <v>4334165</v>
      </c>
      <c r="I46" s="153">
        <f t="shared" si="10"/>
        <v>-0.41911045795915031</v>
      </c>
      <c r="J46" s="32">
        <f t="shared" si="11"/>
        <v>41738698</v>
      </c>
      <c r="K46" s="32">
        <f t="shared" si="12"/>
        <v>45973389.700999998</v>
      </c>
      <c r="L46" s="32">
        <f t="shared" ref="L46:L47" si="20">D46+H46</f>
        <v>26108428.142999999</v>
      </c>
      <c r="M46" s="153">
        <f t="shared" si="14"/>
        <v>-0.43209695189319275</v>
      </c>
      <c r="O46" s="147"/>
    </row>
    <row r="47" spans="1:18">
      <c r="A47" s="32" t="str">
        <f t="shared" si="15"/>
        <v>April</v>
      </c>
      <c r="B47" s="32">
        <f t="shared" ref="B47" si="21">B6-B5</f>
        <v>1781881</v>
      </c>
      <c r="C47" s="32">
        <f t="shared" si="17"/>
        <v>1794913.859999992</v>
      </c>
      <c r="D47" s="32">
        <f>D6-D5</f>
        <v>18398282</v>
      </c>
      <c r="E47" s="153">
        <f t="shared" si="9"/>
        <v>9.2502311726536455</v>
      </c>
      <c r="F47" s="32">
        <f t="shared" ref="F47" si="22">F6-F5</f>
        <v>339178</v>
      </c>
      <c r="G47" s="32">
        <f t="shared" si="19"/>
        <v>337897</v>
      </c>
      <c r="H47" s="32">
        <f>H6-H5</f>
        <v>3659337</v>
      </c>
      <c r="I47" s="153">
        <f t="shared" si="10"/>
        <v>9.8297410157533207</v>
      </c>
      <c r="J47" s="32">
        <f t="shared" si="11"/>
        <v>2121059</v>
      </c>
      <c r="K47" s="32">
        <f t="shared" si="12"/>
        <v>2132810.859999992</v>
      </c>
      <c r="L47" s="32">
        <f t="shared" si="20"/>
        <v>22057619</v>
      </c>
      <c r="M47" s="153">
        <f t="shared" si="14"/>
        <v>9.3420417692359656</v>
      </c>
      <c r="O47" s="147"/>
    </row>
    <row r="48" spans="1:18">
      <c r="A48" s="32" t="str">
        <f t="shared" si="15"/>
        <v>Mai</v>
      </c>
      <c r="B48" s="32">
        <f t="shared" ref="B48" si="23">B7-B6</f>
        <v>40386678</v>
      </c>
      <c r="C48" s="32">
        <f t="shared" si="17"/>
        <v>44449085.43900001</v>
      </c>
      <c r="D48" s="32">
        <f>D7-D6</f>
        <v>25115449</v>
      </c>
      <c r="E48" s="153">
        <f t="shared" si="9"/>
        <v>-0.43496140017397322</v>
      </c>
      <c r="F48" s="32">
        <f t="shared" ref="F48" si="24">F7-F6</f>
        <v>7823829</v>
      </c>
      <c r="G48" s="32">
        <f t="shared" si="19"/>
        <v>8574654</v>
      </c>
      <c r="H48" s="32">
        <f>H7-H6</f>
        <v>4946964</v>
      </c>
      <c r="I48" s="153">
        <f t="shared" si="10"/>
        <v>-0.4230712982704608</v>
      </c>
      <c r="J48" s="32">
        <f t="shared" si="11"/>
        <v>48210507</v>
      </c>
      <c r="K48" s="32">
        <f t="shared" si="12"/>
        <v>53023739.43900001</v>
      </c>
      <c r="L48" s="32">
        <f t="shared" si="13"/>
        <v>30062413</v>
      </c>
      <c r="M48" s="153">
        <f t="shared" si="14"/>
        <v>-0.43303861028917739</v>
      </c>
      <c r="N48" s="153"/>
      <c r="O48" s="147"/>
      <c r="P48" s="154"/>
    </row>
    <row r="49" spans="1:16">
      <c r="A49" s="32" t="str">
        <f t="shared" si="15"/>
        <v>Juni</v>
      </c>
      <c r="B49" s="32">
        <f t="shared" ref="B49" si="25">B8-B7</f>
        <v>5043199.5939999968</v>
      </c>
      <c r="C49" s="32">
        <f t="shared" si="17"/>
        <v>6508359.5629999936</v>
      </c>
      <c r="D49" s="32">
        <f>D8-D7</f>
        <v>16705798.282999992</v>
      </c>
      <c r="E49" s="153">
        <f t="shared" si="9"/>
        <v>1.5668216577910676</v>
      </c>
      <c r="F49" s="32">
        <f t="shared" ref="F49" si="26">F8-F7</f>
        <v>969443</v>
      </c>
      <c r="G49" s="32">
        <f t="shared" si="19"/>
        <v>1245329</v>
      </c>
      <c r="H49" s="32">
        <f>H8-H7</f>
        <v>3305035</v>
      </c>
      <c r="I49" s="153">
        <f t="shared" si="10"/>
        <v>1.6539452626574986</v>
      </c>
      <c r="J49" s="32">
        <f t="shared" si="11"/>
        <v>6012642.5939999968</v>
      </c>
      <c r="K49" s="32">
        <f t="shared" si="12"/>
        <v>7753688.5629999936</v>
      </c>
      <c r="L49" s="32">
        <f t="shared" si="13"/>
        <v>20010833.282999992</v>
      </c>
      <c r="M49" s="153">
        <f t="shared" si="14"/>
        <v>1.5808146819940838</v>
      </c>
      <c r="O49" s="147"/>
    </row>
    <row r="50" spans="1:16">
      <c r="A50" s="32" t="str">
        <f t="shared" si="15"/>
        <v>Juli</v>
      </c>
      <c r="B50" s="32">
        <f t="shared" ref="B50" si="27">B9-B8</f>
        <v>23675649.406000003</v>
      </c>
      <c r="C50" s="32">
        <f t="shared" si="17"/>
        <v>26089039.76000005</v>
      </c>
      <c r="D50" s="32"/>
      <c r="E50" s="153"/>
      <c r="F50" s="32">
        <f t="shared" ref="F50" si="28">F9-F8</f>
        <v>4584032</v>
      </c>
      <c r="G50" s="32">
        <f t="shared" si="19"/>
        <v>5055794</v>
      </c>
      <c r="H50" s="32"/>
      <c r="I50" s="153"/>
      <c r="J50" s="32">
        <f t="shared" si="11"/>
        <v>28259681.406000003</v>
      </c>
      <c r="K50" s="32">
        <f t="shared" si="12"/>
        <v>31144833.76000005</v>
      </c>
      <c r="L50" s="32">
        <f t="shared" si="13"/>
        <v>0</v>
      </c>
      <c r="M50" s="153"/>
      <c r="O50" s="147"/>
    </row>
    <row r="51" spans="1:16">
      <c r="A51" s="32" t="str">
        <f t="shared" si="15"/>
        <v>August</v>
      </c>
      <c r="B51" s="32">
        <f t="shared" ref="B51" si="29">B10-B9</f>
        <v>2783149.0419999957</v>
      </c>
      <c r="C51" s="32">
        <f t="shared" si="17"/>
        <v>2620503.9559999704</v>
      </c>
      <c r="D51" s="32">
        <f t="shared" si="17"/>
        <v>0</v>
      </c>
      <c r="E51" s="153"/>
      <c r="F51" s="32">
        <f t="shared" ref="F51" si="30">F10-F9</f>
        <v>547039</v>
      </c>
      <c r="G51" s="32">
        <f t="shared" ref="G51:H55" si="31">G10-G9</f>
        <v>501761.46000000089</v>
      </c>
      <c r="H51" s="32">
        <f t="shared" si="31"/>
        <v>0</v>
      </c>
      <c r="I51" s="153"/>
      <c r="J51" s="32">
        <f t="shared" si="11"/>
        <v>3330188.0419999957</v>
      </c>
      <c r="K51" s="32">
        <f t="shared" si="12"/>
        <v>3122265.4159999713</v>
      </c>
      <c r="L51" s="32">
        <f t="shared" si="13"/>
        <v>0</v>
      </c>
      <c r="M51" s="153"/>
      <c r="O51" s="147"/>
    </row>
    <row r="52" spans="1:16">
      <c r="A52" s="32" t="str">
        <f t="shared" si="15"/>
        <v>September</v>
      </c>
      <c r="B52" s="32">
        <f t="shared" ref="B52" si="32">B11-B10</f>
        <v>37606830.169000059</v>
      </c>
      <c r="C52" s="32">
        <f t="shared" si="17"/>
        <v>41377564.553000242</v>
      </c>
      <c r="D52" s="32">
        <f t="shared" si="17"/>
        <v>0</v>
      </c>
      <c r="E52" s="153"/>
      <c r="F52" s="32">
        <f t="shared" ref="F52" si="33">F11-F10</f>
        <v>7275081</v>
      </c>
      <c r="G52" s="32">
        <f t="shared" si="31"/>
        <v>7985075.2669999897</v>
      </c>
      <c r="H52" s="32">
        <f t="shared" si="31"/>
        <v>0</v>
      </c>
      <c r="I52" s="153"/>
      <c r="J52" s="32">
        <f t="shared" si="11"/>
        <v>44881911.169000059</v>
      </c>
      <c r="K52" s="32">
        <f t="shared" si="12"/>
        <v>49362639.820000231</v>
      </c>
      <c r="L52" s="32">
        <f t="shared" si="13"/>
        <v>0</v>
      </c>
      <c r="M52" s="153"/>
      <c r="O52" s="147"/>
    </row>
    <row r="53" spans="1:16">
      <c r="A53" s="32" t="str">
        <f t="shared" si="15"/>
        <v>Oktober</v>
      </c>
      <c r="B53" s="32">
        <f t="shared" ref="B53" si="34">B12-B11</f>
        <v>1345530.7889999449</v>
      </c>
      <c r="C53" s="32">
        <f t="shared" si="17"/>
        <v>1355436.1679997444</v>
      </c>
      <c r="D53" s="32">
        <f t="shared" si="17"/>
        <v>0</v>
      </c>
      <c r="E53" s="153"/>
      <c r="F53" s="32">
        <f t="shared" ref="F53" si="35">F12-F11</f>
        <v>263211</v>
      </c>
      <c r="G53" s="32">
        <f t="shared" si="31"/>
        <v>260793.27300000936</v>
      </c>
      <c r="H53" s="32">
        <f t="shared" si="31"/>
        <v>0</v>
      </c>
      <c r="I53" s="153"/>
      <c r="J53" s="32">
        <f t="shared" si="11"/>
        <v>1608741.7889999449</v>
      </c>
      <c r="K53" s="32">
        <f t="shared" si="12"/>
        <v>1616229.4409997538</v>
      </c>
      <c r="L53" s="32">
        <f t="shared" si="13"/>
        <v>0</v>
      </c>
      <c r="M53" s="153"/>
      <c r="O53" s="147"/>
      <c r="P53" s="32"/>
    </row>
    <row r="54" spans="1:16">
      <c r="A54" s="32" t="str">
        <f t="shared" si="15"/>
        <v>November</v>
      </c>
      <c r="B54" s="32">
        <f t="shared" ref="B54" si="36">B13-B12</f>
        <v>34711226.133000135</v>
      </c>
      <c r="C54" s="32">
        <f t="shared" si="17"/>
        <v>41378036</v>
      </c>
      <c r="D54" s="32">
        <f t="shared" si="17"/>
        <v>0</v>
      </c>
      <c r="E54" s="153"/>
      <c r="F54" s="32">
        <f t="shared" ref="F54" si="37">F13-F12</f>
        <v>7032998.4780000001</v>
      </c>
      <c r="G54" s="32">
        <f t="shared" si="31"/>
        <v>8239894</v>
      </c>
      <c r="H54" s="32">
        <f t="shared" si="31"/>
        <v>0</v>
      </c>
      <c r="I54" s="153"/>
      <c r="J54" s="32">
        <f t="shared" si="11"/>
        <v>41744224.611000136</v>
      </c>
      <c r="K54" s="32">
        <f t="shared" si="12"/>
        <v>49617930</v>
      </c>
      <c r="L54" s="32">
        <f t="shared" si="13"/>
        <v>0</v>
      </c>
      <c r="M54" s="153"/>
      <c r="O54" s="147"/>
    </row>
    <row r="55" spans="1:16">
      <c r="A55" s="32" t="str">
        <f t="shared" si="15"/>
        <v>Desember</v>
      </c>
      <c r="B55" s="32">
        <f t="shared" ref="B55" si="38">B14-B13</f>
        <v>4160034.8440000415</v>
      </c>
      <c r="C55" s="32">
        <f t="shared" si="17"/>
        <v>4734254.7300000489</v>
      </c>
      <c r="D55" s="32">
        <f t="shared" si="17"/>
        <v>0</v>
      </c>
      <c r="E55" s="153"/>
      <c r="F55" s="32">
        <f t="shared" ref="F55" si="39">F14-F13</f>
        <v>786348.52199999988</v>
      </c>
      <c r="G55" s="32">
        <f t="shared" si="31"/>
        <v>905738.85499999672</v>
      </c>
      <c r="H55" s="32">
        <f t="shared" si="31"/>
        <v>0</v>
      </c>
      <c r="I55" s="153"/>
      <c r="J55" s="32">
        <f t="shared" si="11"/>
        <v>4946383.3660000414</v>
      </c>
      <c r="K55" s="32">
        <f t="shared" si="12"/>
        <v>5639993.5850000456</v>
      </c>
      <c r="L55" s="32">
        <f t="shared" si="13"/>
        <v>0</v>
      </c>
      <c r="M55" s="153"/>
      <c r="O55" s="147"/>
    </row>
    <row r="56" spans="1:16">
      <c r="A56" s="155" t="s">
        <v>441</v>
      </c>
      <c r="B56" s="155">
        <f>SUM(B44:B55)</f>
        <v>213344145.97700018</v>
      </c>
      <c r="C56" s="155">
        <f>SUM(C44:C55)</f>
        <v>236446558.73000005</v>
      </c>
      <c r="D56" s="155">
        <f>SUM(D44:D55)</f>
        <v>139887191.28299999</v>
      </c>
      <c r="E56" s="156"/>
      <c r="F56" s="155">
        <f>SUM(F44:F55)</f>
        <v>41689971</v>
      </c>
      <c r="G56" s="155">
        <f>SUM(G44:G55)</f>
        <v>45895886.854999997</v>
      </c>
      <c r="H56" s="155">
        <f>SUM(H44:H55)</f>
        <v>27628203</v>
      </c>
      <c r="I56" s="156"/>
      <c r="J56" s="155">
        <f t="shared" si="11"/>
        <v>255034116.97700018</v>
      </c>
      <c r="K56" s="155">
        <f t="shared" si="12"/>
        <v>282342445.58500004</v>
      </c>
      <c r="L56" s="155">
        <f t="shared" si="13"/>
        <v>167515394.28299999</v>
      </c>
      <c r="M56" s="156"/>
    </row>
    <row r="57" spans="1:16">
      <c r="A57" s="36"/>
      <c r="B57" s="132"/>
      <c r="C57" s="36"/>
      <c r="D57" s="36"/>
      <c r="E57" s="157"/>
      <c r="F57" s="132"/>
      <c r="G57" s="36"/>
      <c r="H57" s="36"/>
      <c r="I57" s="157"/>
      <c r="J57" s="132"/>
      <c r="K57" s="36"/>
      <c r="L57" s="36"/>
      <c r="M57" s="157"/>
    </row>
    <row r="58" spans="1:16">
      <c r="A58" s="32"/>
      <c r="C58" s="32"/>
      <c r="D58" s="32"/>
      <c r="G58" s="32"/>
      <c r="H58" s="32"/>
      <c r="K58" s="32"/>
      <c r="L58" s="32"/>
    </row>
    <row r="59" spans="1:16">
      <c r="A59" s="32"/>
      <c r="E59" s="158"/>
      <c r="F59" s="158"/>
      <c r="G59" s="158"/>
      <c r="H59" s="158"/>
      <c r="I59" s="158"/>
      <c r="J59" s="158"/>
      <c r="K59" s="159"/>
      <c r="L59" s="159"/>
    </row>
    <row r="60" spans="1:16">
      <c r="A60" s="32"/>
      <c r="E60" s="147"/>
      <c r="G60" s="32"/>
      <c r="H60" s="32"/>
      <c r="I60" s="147"/>
      <c r="K60" s="147"/>
      <c r="L60" s="147"/>
    </row>
    <row r="61" spans="1:16">
      <c r="A61" s="32"/>
      <c r="E61" s="147"/>
      <c r="I61" s="147"/>
      <c r="K61" s="147"/>
      <c r="L61" s="147"/>
    </row>
    <row r="62" spans="1:16">
      <c r="A62" s="32"/>
      <c r="E62" s="147"/>
      <c r="I62" s="147"/>
      <c r="K62" s="147"/>
      <c r="L62" s="147"/>
    </row>
    <row r="63" spans="1:16">
      <c r="A63" s="32"/>
      <c r="E63" s="147"/>
      <c r="I63" s="147"/>
      <c r="K63" s="147"/>
      <c r="L63" s="147"/>
    </row>
  </sheetData>
  <sheetProtection sheet="1" objects="1" scenarios="1"/>
  <mergeCells count="9">
    <mergeCell ref="B42:E42"/>
    <mergeCell ref="F42:I42"/>
    <mergeCell ref="J42:M42"/>
    <mergeCell ref="B1:C1"/>
    <mergeCell ref="F1:G1"/>
    <mergeCell ref="J1:K1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3ADB0A88E2F6E4387B046B8F41D8F89" ma:contentTypeVersion="19" ma:contentTypeDescription="Opprett et nytt dokument." ma:contentTypeScope="" ma:versionID="a90d3dad54420044237841350c40cb2e">
  <xsd:schema xmlns:xsd="http://www.w3.org/2001/XMLSchema" xmlns:xs="http://www.w3.org/2001/XMLSchema" xmlns:p="http://schemas.microsoft.com/office/2006/metadata/properties" xmlns:ns1="http://schemas.microsoft.com/sharepoint/v3" xmlns:ns2="098bea25-4f28-4914-94d6-5ba8f88f4dd3" xmlns:ns3="27fdc8cb-b975-41ad-b711-24278f7b87ff" targetNamespace="http://schemas.microsoft.com/office/2006/metadata/properties" ma:root="true" ma:fieldsID="aa7bbad189e5b6bc2f761f292ca70e78" ns1:_="" ns2:_="" ns3:_="">
    <xsd:import namespace="http://schemas.microsoft.com/sharepoint/v3"/>
    <xsd:import namespace="098bea25-4f28-4914-94d6-5ba8f88f4dd3"/>
    <xsd:import namespace="27fdc8cb-b975-41ad-b711-24278f7b87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8bea25-4f28-4914-94d6-5ba8f88f4d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9" nillable="true" ma:taxonomy="true" ma:internalName="lcf76f155ced4ddcb4097134ff3c332f" ma:taxonomyFieldName="MediaServiceImageTags" ma:displayName="Bildemerkelapper" ma:readOnly="false" ma:fieldId="{5cf76f15-5ced-4ddc-b409-7134ff3c332f}" ma:taxonomyMulti="true" ma:sspId="a5af897e-8ee3-44e6-a379-8efb93aa5b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fdc8cb-b975-41ad-b711-24278f7b87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30043ba-a3c0-4c18-b7a6-93f07f5c214e}" ma:internalName="TaxCatchAll" ma:showField="CatchAllData" ma:web="27fdc8cb-b975-41ad-b711-24278f7b87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27fdc8cb-b975-41ad-b711-24278f7b87ff" xsi:nil="true"/>
    <lcf76f155ced4ddcb4097134ff3c332f xmlns="098bea25-4f28-4914-94d6-5ba8f88f4dd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9A24BA-35B4-4DFC-A01B-159DC88A2D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8bea25-4f28-4914-94d6-5ba8f88f4dd3"/>
    <ds:schemaRef ds:uri="27fdc8cb-b975-41ad-b711-24278f7b87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871DB-B78A-49CF-8420-6E55C23B91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2FB553-5D4E-4B97-A44E-5BA350A60D8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27fdc8cb-b975-41ad-b711-24278f7b87ff"/>
    <ds:schemaRef ds:uri="098bea25-4f28-4914-94d6-5ba8f88f4dd3"/>
  </ds:schemaRefs>
</ds:datastoreItem>
</file>

<file path=docMetadata/LabelInfo.xml><?xml version="1.0" encoding="utf-8"?>
<clbl:labelList xmlns:clbl="http://schemas.microsoft.com/office/2020/mipLabelMetadata">
  <clbl:label id="{5d7f2f1d-22b0-4b65-ac50-06820d127ee2}" enabled="1" method="Privileged" siteId="{e1ae18b6-de6f-4b87-a2fc-90d6217d95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Manager/>
  <Company>KS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Ingunn Monsen;Martin.Fjordholm@ks.no;anita.ekle.kildahl@ks.no</dc:creator>
  <cp:keywords/>
  <dc:description/>
  <cp:lastModifiedBy>Martin Fjordholm</cp:lastModifiedBy>
  <cp:revision/>
  <dcterms:created xsi:type="dcterms:W3CDTF">2019-11-19T09:55:59Z</dcterms:created>
  <dcterms:modified xsi:type="dcterms:W3CDTF">2026-09-02T08:32:26Z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0x01010033ADB0A88E2F6E4387B046B8F41D8F89</vt:lpwstr>
  </property>
  <property fmtid="{D5CDD505-2E9C-101B-9397-08002B2CF9AE}" pid="3" name="MediaServiceImageTags">
    <vt:lpwstr/>
  </property>
  <property fmtid="{D5CDD505-2E9C-101B-9397-08002B2CF9AE}" pid="4" name="CloudStatistics_StoryID">
    <vt:lpwstr>e577fc80-dc6c-4c2e-9d14-75da9e6af95e</vt:lpwstr>
  </property>
</Properties>
</file>