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683" documentId="8_{7F261650-9DE9-4550-9851-D8D461FBE7B6}" xr6:coauthVersionLast="47" xr6:coauthVersionMax="47" xr10:uidLastSave="{2EF017B4-1DAD-49D4-9657-A4985966FFD2}"/>
  <bookViews>
    <workbookView xWindow="40620" yWindow="-21600" windowWidth="26010" windowHeight="2098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4" l="1"/>
  <c r="D15" i="4"/>
  <c r="D36" i="4"/>
  <c r="D365" i="1"/>
  <c r="T365" i="1"/>
  <c r="E365" i="1"/>
  <c r="E8" i="1"/>
  <c r="X365" i="1"/>
  <c r="Y365" i="1"/>
  <c r="Y8" i="1"/>
  <c r="G8" i="1"/>
  <c r="E9" i="1"/>
  <c r="Y9" i="1"/>
  <c r="G9" i="1"/>
  <c r="E10" i="1"/>
  <c r="Y10" i="1"/>
  <c r="G10" i="1"/>
  <c r="E11" i="1"/>
  <c r="Y11" i="1"/>
  <c r="G11" i="1"/>
  <c r="E12" i="1"/>
  <c r="Y12" i="1"/>
  <c r="G12" i="1"/>
  <c r="E13" i="1"/>
  <c r="Y13" i="1"/>
  <c r="G13" i="1"/>
  <c r="E14" i="1"/>
  <c r="Y14" i="1"/>
  <c r="G14" i="1"/>
  <c r="E15" i="1"/>
  <c r="Y15" i="1"/>
  <c r="G15" i="1"/>
  <c r="E16" i="1"/>
  <c r="Y16" i="1"/>
  <c r="G16" i="1"/>
  <c r="E17" i="1"/>
  <c r="Y17" i="1"/>
  <c r="G17" i="1"/>
  <c r="E18" i="1"/>
  <c r="Y18" i="1"/>
  <c r="G18" i="1"/>
  <c r="E19" i="1"/>
  <c r="Y19" i="1"/>
  <c r="G19" i="1"/>
  <c r="E20" i="1"/>
  <c r="Y20" i="1"/>
  <c r="G20" i="1"/>
  <c r="E21" i="1"/>
  <c r="Y21" i="1"/>
  <c r="G21" i="1"/>
  <c r="E22" i="1"/>
  <c r="Y22" i="1"/>
  <c r="G22" i="1"/>
  <c r="E23" i="1"/>
  <c r="Y23" i="1"/>
  <c r="G23" i="1"/>
  <c r="E24" i="1"/>
  <c r="Y24" i="1"/>
  <c r="G24" i="1"/>
  <c r="E25" i="1"/>
  <c r="Y25" i="1"/>
  <c r="G25" i="1"/>
  <c r="E26" i="1"/>
  <c r="Y26" i="1"/>
  <c r="G26" i="1"/>
  <c r="E27" i="1"/>
  <c r="Y27" i="1"/>
  <c r="G27" i="1"/>
  <c r="E28" i="1"/>
  <c r="Y28" i="1"/>
  <c r="G28" i="1"/>
  <c r="E29" i="1"/>
  <c r="Y29" i="1"/>
  <c r="G29" i="1"/>
  <c r="E30" i="1"/>
  <c r="Y30" i="1"/>
  <c r="G30" i="1"/>
  <c r="E31" i="1"/>
  <c r="Y31" i="1"/>
  <c r="G31" i="1"/>
  <c r="E32" i="1"/>
  <c r="Y32" i="1"/>
  <c r="G32" i="1"/>
  <c r="E33" i="1"/>
  <c r="Y33" i="1"/>
  <c r="G33" i="1"/>
  <c r="E34" i="1"/>
  <c r="Y34" i="1"/>
  <c r="G34" i="1"/>
  <c r="E35" i="1"/>
  <c r="Y35" i="1"/>
  <c r="G35" i="1"/>
  <c r="E36" i="1"/>
  <c r="Y36" i="1"/>
  <c r="G36" i="1"/>
  <c r="E37" i="1"/>
  <c r="Y37" i="1"/>
  <c r="G37" i="1"/>
  <c r="E38" i="1"/>
  <c r="Y38" i="1"/>
  <c r="G38" i="1"/>
  <c r="E39" i="1"/>
  <c r="Y39" i="1"/>
  <c r="G39" i="1"/>
  <c r="E40" i="1"/>
  <c r="Y40" i="1"/>
  <c r="G40" i="1"/>
  <c r="E41" i="1"/>
  <c r="Y41" i="1"/>
  <c r="G41" i="1"/>
  <c r="E42" i="1"/>
  <c r="Y42" i="1"/>
  <c r="G42" i="1"/>
  <c r="E43" i="1"/>
  <c r="Y43" i="1"/>
  <c r="G43" i="1"/>
  <c r="E44" i="1"/>
  <c r="Y44" i="1"/>
  <c r="G44" i="1"/>
  <c r="E45" i="1"/>
  <c r="Y45" i="1"/>
  <c r="G45" i="1"/>
  <c r="E46" i="1"/>
  <c r="Y46" i="1"/>
  <c r="G46" i="1"/>
  <c r="E47" i="1"/>
  <c r="Y47" i="1"/>
  <c r="G47" i="1"/>
  <c r="E48" i="1"/>
  <c r="Y48" i="1"/>
  <c r="G48" i="1"/>
  <c r="E49" i="1"/>
  <c r="Y49" i="1"/>
  <c r="G49" i="1"/>
  <c r="E50" i="1"/>
  <c r="Y50" i="1"/>
  <c r="G50" i="1"/>
  <c r="E51" i="1"/>
  <c r="Y51" i="1"/>
  <c r="G51" i="1"/>
  <c r="E52" i="1"/>
  <c r="Y52" i="1"/>
  <c r="G52" i="1"/>
  <c r="E53" i="1"/>
  <c r="Y53" i="1"/>
  <c r="G53" i="1"/>
  <c r="E54" i="1"/>
  <c r="Y54" i="1"/>
  <c r="G54" i="1"/>
  <c r="E55" i="1"/>
  <c r="Y55" i="1"/>
  <c r="G55" i="1"/>
  <c r="E56" i="1"/>
  <c r="Y56" i="1"/>
  <c r="G56" i="1"/>
  <c r="E57" i="1"/>
  <c r="Y57" i="1"/>
  <c r="G57" i="1"/>
  <c r="E58" i="1"/>
  <c r="Y58" i="1"/>
  <c r="G58" i="1"/>
  <c r="E59" i="1"/>
  <c r="Y59" i="1"/>
  <c r="G59" i="1"/>
  <c r="E60" i="1"/>
  <c r="Y60" i="1"/>
  <c r="G60" i="1"/>
  <c r="E61" i="1"/>
  <c r="Y61" i="1"/>
  <c r="G61" i="1"/>
  <c r="E62" i="1"/>
  <c r="Y62" i="1"/>
  <c r="G62" i="1"/>
  <c r="E63" i="1"/>
  <c r="Y63" i="1"/>
  <c r="G63" i="1"/>
  <c r="E64" i="1"/>
  <c r="Y64" i="1"/>
  <c r="G64" i="1"/>
  <c r="E65" i="1"/>
  <c r="Y65" i="1"/>
  <c r="G65" i="1"/>
  <c r="E66" i="1"/>
  <c r="Y66" i="1"/>
  <c r="G66" i="1"/>
  <c r="E67" i="1"/>
  <c r="Y67" i="1"/>
  <c r="G67" i="1"/>
  <c r="E68" i="1"/>
  <c r="Y68" i="1"/>
  <c r="G68" i="1"/>
  <c r="E69" i="1"/>
  <c r="Y69" i="1"/>
  <c r="G69" i="1"/>
  <c r="E70" i="1"/>
  <c r="Y70" i="1"/>
  <c r="G70" i="1"/>
  <c r="E71" i="1"/>
  <c r="Y71" i="1"/>
  <c r="G71" i="1"/>
  <c r="E72" i="1"/>
  <c r="Y72" i="1"/>
  <c r="G72" i="1"/>
  <c r="E73" i="1"/>
  <c r="Y73" i="1"/>
  <c r="G73" i="1"/>
  <c r="E74" i="1"/>
  <c r="Y74" i="1"/>
  <c r="G74" i="1"/>
  <c r="E75" i="1"/>
  <c r="Y75" i="1"/>
  <c r="G75" i="1"/>
  <c r="E76" i="1"/>
  <c r="Y76" i="1"/>
  <c r="G76" i="1"/>
  <c r="E77" i="1"/>
  <c r="Y77" i="1"/>
  <c r="G77" i="1"/>
  <c r="E78" i="1"/>
  <c r="Y78" i="1"/>
  <c r="G78" i="1"/>
  <c r="E79" i="1"/>
  <c r="Y79" i="1"/>
  <c r="G79" i="1"/>
  <c r="E80" i="1"/>
  <c r="Y80" i="1"/>
  <c r="G80" i="1"/>
  <c r="E81" i="1"/>
  <c r="Y81" i="1"/>
  <c r="G81" i="1"/>
  <c r="E82" i="1"/>
  <c r="Y82" i="1"/>
  <c r="G82" i="1"/>
  <c r="E83" i="1"/>
  <c r="Y83" i="1"/>
  <c r="G83" i="1"/>
  <c r="E84" i="1"/>
  <c r="Y84" i="1"/>
  <c r="G84" i="1"/>
  <c r="E85" i="1"/>
  <c r="Y85" i="1"/>
  <c r="G85" i="1"/>
  <c r="E86" i="1"/>
  <c r="Y86" i="1"/>
  <c r="G86" i="1"/>
  <c r="E87" i="1"/>
  <c r="Y87" i="1"/>
  <c r="G87" i="1"/>
  <c r="E88" i="1"/>
  <c r="Y88" i="1"/>
  <c r="G88" i="1"/>
  <c r="E89" i="1"/>
  <c r="Y89" i="1"/>
  <c r="G89" i="1"/>
  <c r="E90" i="1"/>
  <c r="Y90" i="1"/>
  <c r="G90" i="1"/>
  <c r="E91" i="1"/>
  <c r="Y91" i="1"/>
  <c r="G91" i="1"/>
  <c r="E92" i="1"/>
  <c r="Y92" i="1"/>
  <c r="G92" i="1"/>
  <c r="E93" i="1"/>
  <c r="Y93" i="1"/>
  <c r="G93" i="1"/>
  <c r="E94" i="1"/>
  <c r="Y94" i="1"/>
  <c r="G94" i="1"/>
  <c r="E95" i="1"/>
  <c r="Y95" i="1"/>
  <c r="G95" i="1"/>
  <c r="E96" i="1"/>
  <c r="Y96" i="1"/>
  <c r="G96" i="1"/>
  <c r="E97" i="1"/>
  <c r="Y97" i="1"/>
  <c r="G97" i="1"/>
  <c r="E98" i="1"/>
  <c r="Y98" i="1"/>
  <c r="G98" i="1"/>
  <c r="E99" i="1"/>
  <c r="Y99" i="1"/>
  <c r="G99" i="1"/>
  <c r="E100" i="1"/>
  <c r="Y100" i="1"/>
  <c r="G100" i="1"/>
  <c r="E101" i="1"/>
  <c r="Y101" i="1"/>
  <c r="G101" i="1"/>
  <c r="E102" i="1"/>
  <c r="Y102" i="1"/>
  <c r="G102" i="1"/>
  <c r="E103" i="1"/>
  <c r="Y103" i="1"/>
  <c r="G103" i="1"/>
  <c r="E104" i="1"/>
  <c r="Y104" i="1"/>
  <c r="G104" i="1"/>
  <c r="E105" i="1"/>
  <c r="Y105" i="1"/>
  <c r="G105" i="1"/>
  <c r="E106" i="1"/>
  <c r="Y106" i="1"/>
  <c r="G106" i="1"/>
  <c r="E107" i="1"/>
  <c r="Y107" i="1"/>
  <c r="G107" i="1"/>
  <c r="E108" i="1"/>
  <c r="Y108" i="1"/>
  <c r="G108" i="1"/>
  <c r="E109" i="1"/>
  <c r="Y109" i="1"/>
  <c r="G109" i="1"/>
  <c r="E110" i="1"/>
  <c r="Y110" i="1"/>
  <c r="G110" i="1"/>
  <c r="E111" i="1"/>
  <c r="Y111" i="1"/>
  <c r="G111" i="1"/>
  <c r="E112" i="1"/>
  <c r="Y112" i="1"/>
  <c r="G112" i="1"/>
  <c r="E113" i="1"/>
  <c r="Y113" i="1"/>
  <c r="G113" i="1"/>
  <c r="E114" i="1"/>
  <c r="Y114" i="1"/>
  <c r="G114" i="1"/>
  <c r="E115" i="1"/>
  <c r="Y115" i="1"/>
  <c r="G115" i="1"/>
  <c r="E116" i="1"/>
  <c r="Y116" i="1"/>
  <c r="G116" i="1"/>
  <c r="E117" i="1"/>
  <c r="Y117" i="1"/>
  <c r="G117" i="1"/>
  <c r="E118" i="1"/>
  <c r="Y118" i="1"/>
  <c r="G118" i="1"/>
  <c r="E119" i="1"/>
  <c r="Y119" i="1"/>
  <c r="G119" i="1"/>
  <c r="E120" i="1"/>
  <c r="Y120" i="1"/>
  <c r="G120" i="1"/>
  <c r="E121" i="1"/>
  <c r="Y121" i="1"/>
  <c r="G121" i="1"/>
  <c r="E122" i="1"/>
  <c r="Y122" i="1"/>
  <c r="G122" i="1"/>
  <c r="E123" i="1"/>
  <c r="Y123" i="1"/>
  <c r="G123" i="1"/>
  <c r="E124" i="1"/>
  <c r="Y124" i="1"/>
  <c r="G124" i="1"/>
  <c r="E125" i="1"/>
  <c r="Y125" i="1"/>
  <c r="G125" i="1"/>
  <c r="E126" i="1"/>
  <c r="Y126" i="1"/>
  <c r="G126" i="1"/>
  <c r="E127" i="1"/>
  <c r="Y127" i="1"/>
  <c r="G127" i="1"/>
  <c r="E128" i="1"/>
  <c r="Y128" i="1"/>
  <c r="G128" i="1"/>
  <c r="E129" i="1"/>
  <c r="Y129" i="1"/>
  <c r="G129" i="1"/>
  <c r="E130" i="1"/>
  <c r="Y130" i="1"/>
  <c r="G130" i="1"/>
  <c r="E131" i="1"/>
  <c r="Y131" i="1"/>
  <c r="G131" i="1"/>
  <c r="E132" i="1"/>
  <c r="Y132" i="1"/>
  <c r="G132" i="1"/>
  <c r="E133" i="1"/>
  <c r="Y133" i="1"/>
  <c r="G133" i="1"/>
  <c r="E134" i="1"/>
  <c r="Y134" i="1"/>
  <c r="G134" i="1"/>
  <c r="E135" i="1"/>
  <c r="Y135" i="1"/>
  <c r="G135" i="1"/>
  <c r="E136" i="1"/>
  <c r="Y136" i="1"/>
  <c r="G136" i="1"/>
  <c r="E137" i="1"/>
  <c r="Y137" i="1"/>
  <c r="G137" i="1"/>
  <c r="E138" i="1"/>
  <c r="Y138" i="1"/>
  <c r="G138" i="1"/>
  <c r="E139" i="1"/>
  <c r="Y139" i="1"/>
  <c r="G139" i="1"/>
  <c r="E140" i="1"/>
  <c r="Y140" i="1"/>
  <c r="G140" i="1"/>
  <c r="E141" i="1"/>
  <c r="Y141" i="1"/>
  <c r="G141" i="1"/>
  <c r="E142" i="1"/>
  <c r="Y142" i="1"/>
  <c r="G142" i="1"/>
  <c r="E143" i="1"/>
  <c r="Y143" i="1"/>
  <c r="G143" i="1"/>
  <c r="E144" i="1"/>
  <c r="Y144" i="1"/>
  <c r="G144" i="1"/>
  <c r="E145" i="1"/>
  <c r="Y145" i="1"/>
  <c r="G145" i="1"/>
  <c r="E146" i="1"/>
  <c r="Y146" i="1"/>
  <c r="G146" i="1"/>
  <c r="E147" i="1"/>
  <c r="Y147" i="1"/>
  <c r="G147" i="1"/>
  <c r="E148" i="1"/>
  <c r="Y148" i="1"/>
  <c r="G148" i="1"/>
  <c r="E149" i="1"/>
  <c r="Y149" i="1"/>
  <c r="G149" i="1"/>
  <c r="E150" i="1"/>
  <c r="Y150" i="1"/>
  <c r="G150" i="1"/>
  <c r="E151" i="1"/>
  <c r="Y151" i="1"/>
  <c r="G151" i="1"/>
  <c r="E152" i="1"/>
  <c r="Y152" i="1"/>
  <c r="G152" i="1"/>
  <c r="E153" i="1"/>
  <c r="Y153" i="1"/>
  <c r="G153" i="1"/>
  <c r="E154" i="1"/>
  <c r="Y154" i="1"/>
  <c r="G154" i="1"/>
  <c r="E155" i="1"/>
  <c r="Y155" i="1"/>
  <c r="G155" i="1"/>
  <c r="E156" i="1"/>
  <c r="Y156" i="1"/>
  <c r="G156" i="1"/>
  <c r="E157" i="1"/>
  <c r="Y157" i="1"/>
  <c r="G157" i="1"/>
  <c r="E158" i="1"/>
  <c r="Y158" i="1"/>
  <c r="G158" i="1"/>
  <c r="E159" i="1"/>
  <c r="Y159" i="1"/>
  <c r="G159" i="1"/>
  <c r="E160" i="1"/>
  <c r="Y160" i="1"/>
  <c r="G160" i="1"/>
  <c r="E161" i="1"/>
  <c r="Y161" i="1"/>
  <c r="G161" i="1"/>
  <c r="E162" i="1"/>
  <c r="Y162" i="1"/>
  <c r="G162" i="1"/>
  <c r="E163" i="1"/>
  <c r="Y163" i="1"/>
  <c r="G163" i="1"/>
  <c r="E164" i="1"/>
  <c r="Y164" i="1"/>
  <c r="G164" i="1"/>
  <c r="E165" i="1"/>
  <c r="Y165" i="1"/>
  <c r="G165" i="1"/>
  <c r="E166" i="1"/>
  <c r="Y166" i="1"/>
  <c r="G166" i="1"/>
  <c r="E167" i="1"/>
  <c r="Y167" i="1"/>
  <c r="G167" i="1"/>
  <c r="E168" i="1"/>
  <c r="Y168" i="1"/>
  <c r="G168" i="1"/>
  <c r="E169" i="1"/>
  <c r="Y169" i="1"/>
  <c r="G169" i="1"/>
  <c r="E170" i="1"/>
  <c r="Y170" i="1"/>
  <c r="G170" i="1"/>
  <c r="E171" i="1"/>
  <c r="Y171" i="1"/>
  <c r="G171" i="1"/>
  <c r="E172" i="1"/>
  <c r="Y172" i="1"/>
  <c r="G172" i="1"/>
  <c r="E173" i="1"/>
  <c r="Y173" i="1"/>
  <c r="G173" i="1"/>
  <c r="E174" i="1"/>
  <c r="Y174" i="1"/>
  <c r="G174" i="1"/>
  <c r="E175" i="1"/>
  <c r="Y175" i="1"/>
  <c r="G175" i="1"/>
  <c r="E176" i="1"/>
  <c r="Y176" i="1"/>
  <c r="G176" i="1"/>
  <c r="E177" i="1"/>
  <c r="Y177" i="1"/>
  <c r="G177" i="1"/>
  <c r="E178" i="1"/>
  <c r="Y178" i="1"/>
  <c r="G178" i="1"/>
  <c r="E179" i="1"/>
  <c r="Y179" i="1"/>
  <c r="G179" i="1"/>
  <c r="E180" i="1"/>
  <c r="Y180" i="1"/>
  <c r="G180" i="1"/>
  <c r="E181" i="1"/>
  <c r="Y181" i="1"/>
  <c r="G181" i="1"/>
  <c r="E182" i="1"/>
  <c r="Y182" i="1"/>
  <c r="G182" i="1"/>
  <c r="E183" i="1"/>
  <c r="Y183" i="1"/>
  <c r="G183" i="1"/>
  <c r="E184" i="1"/>
  <c r="Y184" i="1"/>
  <c r="G184" i="1"/>
  <c r="E185" i="1"/>
  <c r="Y185" i="1"/>
  <c r="G185" i="1"/>
  <c r="E186" i="1"/>
  <c r="Y186" i="1"/>
  <c r="G186" i="1"/>
  <c r="E187" i="1"/>
  <c r="Y187" i="1"/>
  <c r="G187" i="1"/>
  <c r="E188" i="1"/>
  <c r="Y188" i="1"/>
  <c r="G188" i="1"/>
  <c r="E189" i="1"/>
  <c r="Y189" i="1"/>
  <c r="G189" i="1"/>
  <c r="E190" i="1"/>
  <c r="Y190" i="1"/>
  <c r="G190" i="1"/>
  <c r="E191" i="1"/>
  <c r="Y191" i="1"/>
  <c r="G191" i="1"/>
  <c r="E192" i="1"/>
  <c r="Y192" i="1"/>
  <c r="G192" i="1"/>
  <c r="E193" i="1"/>
  <c r="Y193" i="1"/>
  <c r="G193" i="1"/>
  <c r="E194" i="1"/>
  <c r="Y194" i="1"/>
  <c r="G194" i="1"/>
  <c r="E195" i="1"/>
  <c r="Y195" i="1"/>
  <c r="G195" i="1"/>
  <c r="E196" i="1"/>
  <c r="Y196" i="1"/>
  <c r="G196" i="1"/>
  <c r="E197" i="1"/>
  <c r="Y197" i="1"/>
  <c r="G197" i="1"/>
  <c r="E198" i="1"/>
  <c r="Y198" i="1"/>
  <c r="G198" i="1"/>
  <c r="E199" i="1"/>
  <c r="Y199" i="1"/>
  <c r="G199" i="1"/>
  <c r="E200" i="1"/>
  <c r="Y200" i="1"/>
  <c r="G200" i="1"/>
  <c r="E201" i="1"/>
  <c r="Y201" i="1"/>
  <c r="G201" i="1"/>
  <c r="E202" i="1"/>
  <c r="Y202" i="1"/>
  <c r="G202" i="1"/>
  <c r="E203" i="1"/>
  <c r="Y203" i="1"/>
  <c r="G203" i="1"/>
  <c r="E204" i="1"/>
  <c r="Y204" i="1"/>
  <c r="G204" i="1"/>
  <c r="E205" i="1"/>
  <c r="Y205" i="1"/>
  <c r="G205" i="1"/>
  <c r="E206" i="1"/>
  <c r="Y206" i="1"/>
  <c r="G206" i="1"/>
  <c r="E207" i="1"/>
  <c r="Y207" i="1"/>
  <c r="G207" i="1"/>
  <c r="E208" i="1"/>
  <c r="Y208" i="1"/>
  <c r="G208" i="1"/>
  <c r="E209" i="1"/>
  <c r="Y209" i="1"/>
  <c r="G209" i="1"/>
  <c r="E210" i="1"/>
  <c r="Y210" i="1"/>
  <c r="G210" i="1"/>
  <c r="E211" i="1"/>
  <c r="Y211" i="1"/>
  <c r="G211" i="1"/>
  <c r="E212" i="1"/>
  <c r="Y212" i="1"/>
  <c r="G212" i="1"/>
  <c r="E213" i="1"/>
  <c r="Y213" i="1"/>
  <c r="G213" i="1"/>
  <c r="E214" i="1"/>
  <c r="Y214" i="1"/>
  <c r="G214" i="1"/>
  <c r="E215" i="1"/>
  <c r="Y215" i="1"/>
  <c r="G215" i="1"/>
  <c r="E216" i="1"/>
  <c r="Y216" i="1"/>
  <c r="G216" i="1"/>
  <c r="E217" i="1"/>
  <c r="Y217" i="1"/>
  <c r="G217" i="1"/>
  <c r="E218" i="1"/>
  <c r="Y218" i="1"/>
  <c r="G218" i="1"/>
  <c r="E219" i="1"/>
  <c r="Y219" i="1"/>
  <c r="G219" i="1"/>
  <c r="E220" i="1"/>
  <c r="Y220" i="1"/>
  <c r="G220" i="1"/>
  <c r="E221" i="1"/>
  <c r="Y221" i="1"/>
  <c r="G221" i="1"/>
  <c r="E222" i="1"/>
  <c r="Y222" i="1"/>
  <c r="G222" i="1"/>
  <c r="E223" i="1"/>
  <c r="Y223" i="1"/>
  <c r="G223" i="1"/>
  <c r="E224" i="1"/>
  <c r="Y224" i="1"/>
  <c r="G224" i="1"/>
  <c r="E225" i="1"/>
  <c r="Y225" i="1"/>
  <c r="G225" i="1"/>
  <c r="E226" i="1"/>
  <c r="Y226" i="1"/>
  <c r="G226" i="1"/>
  <c r="E227" i="1"/>
  <c r="Y227" i="1"/>
  <c r="G227" i="1"/>
  <c r="E228" i="1"/>
  <c r="Y228" i="1"/>
  <c r="G228" i="1"/>
  <c r="E229" i="1"/>
  <c r="Y229" i="1"/>
  <c r="G229" i="1"/>
  <c r="E230" i="1"/>
  <c r="Y230" i="1"/>
  <c r="G230" i="1"/>
  <c r="E231" i="1"/>
  <c r="Y231" i="1"/>
  <c r="G231" i="1"/>
  <c r="E232" i="1"/>
  <c r="Y232" i="1"/>
  <c r="G232" i="1"/>
  <c r="E233" i="1"/>
  <c r="Y233" i="1"/>
  <c r="G233" i="1"/>
  <c r="E234" i="1"/>
  <c r="Y234" i="1"/>
  <c r="G234" i="1"/>
  <c r="E235" i="1"/>
  <c r="Y235" i="1"/>
  <c r="G235" i="1"/>
  <c r="E236" i="1"/>
  <c r="Y236" i="1"/>
  <c r="G236" i="1"/>
  <c r="E237" i="1"/>
  <c r="Y237" i="1"/>
  <c r="G237" i="1"/>
  <c r="E238" i="1"/>
  <c r="Y238" i="1"/>
  <c r="G238" i="1"/>
  <c r="E239" i="1"/>
  <c r="Y239" i="1"/>
  <c r="G239" i="1"/>
  <c r="E240" i="1"/>
  <c r="Y240" i="1"/>
  <c r="G240" i="1"/>
  <c r="E241" i="1"/>
  <c r="Y241" i="1"/>
  <c r="G241" i="1"/>
  <c r="E242" i="1"/>
  <c r="Y242" i="1"/>
  <c r="G242" i="1"/>
  <c r="E243" i="1"/>
  <c r="Y243" i="1"/>
  <c r="G243" i="1"/>
  <c r="E244" i="1"/>
  <c r="Y244" i="1"/>
  <c r="G244" i="1"/>
  <c r="E245" i="1"/>
  <c r="Y245" i="1"/>
  <c r="G245" i="1"/>
  <c r="E246" i="1"/>
  <c r="Y246" i="1"/>
  <c r="G246" i="1"/>
  <c r="E247" i="1"/>
  <c r="Y247" i="1"/>
  <c r="G247" i="1"/>
  <c r="E248" i="1"/>
  <c r="Y248" i="1"/>
  <c r="G248" i="1"/>
  <c r="E249" i="1"/>
  <c r="Y249" i="1"/>
  <c r="G249" i="1"/>
  <c r="E250" i="1"/>
  <c r="Y250" i="1"/>
  <c r="G250" i="1"/>
  <c r="E251" i="1"/>
  <c r="Y251" i="1"/>
  <c r="G251" i="1"/>
  <c r="E252" i="1"/>
  <c r="Y252" i="1"/>
  <c r="G252" i="1"/>
  <c r="E253" i="1"/>
  <c r="Y253" i="1"/>
  <c r="G253" i="1"/>
  <c r="E254" i="1"/>
  <c r="Y254" i="1"/>
  <c r="G254" i="1"/>
  <c r="E255" i="1"/>
  <c r="Y255" i="1"/>
  <c r="G255" i="1"/>
  <c r="E256" i="1"/>
  <c r="Y256" i="1"/>
  <c r="G256" i="1"/>
  <c r="E257" i="1"/>
  <c r="Y257" i="1"/>
  <c r="G257" i="1"/>
  <c r="E258" i="1"/>
  <c r="Y258" i="1"/>
  <c r="G258" i="1"/>
  <c r="E259" i="1"/>
  <c r="Y259" i="1"/>
  <c r="G259" i="1"/>
  <c r="E260" i="1"/>
  <c r="Y260" i="1"/>
  <c r="G260" i="1"/>
  <c r="E261" i="1"/>
  <c r="Y261" i="1"/>
  <c r="G261" i="1"/>
  <c r="E262" i="1"/>
  <c r="Y262" i="1"/>
  <c r="G262" i="1"/>
  <c r="E263" i="1"/>
  <c r="Y263" i="1"/>
  <c r="G263" i="1"/>
  <c r="E264" i="1"/>
  <c r="Y264" i="1"/>
  <c r="G264" i="1"/>
  <c r="E265" i="1"/>
  <c r="Y265" i="1"/>
  <c r="G265" i="1"/>
  <c r="E266" i="1"/>
  <c r="Y266" i="1"/>
  <c r="G266" i="1"/>
  <c r="E267" i="1"/>
  <c r="Y267" i="1"/>
  <c r="G267" i="1"/>
  <c r="E268" i="1"/>
  <c r="Y268" i="1"/>
  <c r="G268" i="1"/>
  <c r="E269" i="1"/>
  <c r="Y269" i="1"/>
  <c r="G269" i="1"/>
  <c r="E270" i="1"/>
  <c r="Y270" i="1"/>
  <c r="G270" i="1"/>
  <c r="E271" i="1"/>
  <c r="Y271" i="1"/>
  <c r="G271" i="1"/>
  <c r="E272" i="1"/>
  <c r="Y272" i="1"/>
  <c r="G272" i="1"/>
  <c r="E273" i="1"/>
  <c r="Y273" i="1"/>
  <c r="G273" i="1"/>
  <c r="E274" i="1"/>
  <c r="Y274" i="1"/>
  <c r="G274" i="1"/>
  <c r="E275" i="1"/>
  <c r="Y275" i="1"/>
  <c r="G275" i="1"/>
  <c r="E276" i="1"/>
  <c r="Y276" i="1"/>
  <c r="G276" i="1"/>
  <c r="E277" i="1"/>
  <c r="Y277" i="1"/>
  <c r="G277" i="1"/>
  <c r="E278" i="1"/>
  <c r="Y278" i="1"/>
  <c r="G278" i="1"/>
  <c r="E279" i="1"/>
  <c r="Y279" i="1"/>
  <c r="G279" i="1"/>
  <c r="E280" i="1"/>
  <c r="Y280" i="1"/>
  <c r="G280" i="1"/>
  <c r="E281" i="1"/>
  <c r="Y281" i="1"/>
  <c r="G281" i="1"/>
  <c r="E282" i="1"/>
  <c r="Y282" i="1"/>
  <c r="G282" i="1"/>
  <c r="E283" i="1"/>
  <c r="Y283" i="1"/>
  <c r="G283" i="1"/>
  <c r="E284" i="1"/>
  <c r="Y284" i="1"/>
  <c r="G284" i="1"/>
  <c r="E285" i="1"/>
  <c r="Y285" i="1"/>
  <c r="G285" i="1"/>
  <c r="E286" i="1"/>
  <c r="Y286" i="1"/>
  <c r="G286" i="1"/>
  <c r="E287" i="1"/>
  <c r="Y287" i="1"/>
  <c r="G287" i="1"/>
  <c r="E288" i="1"/>
  <c r="Y288" i="1"/>
  <c r="G288" i="1"/>
  <c r="E289" i="1"/>
  <c r="Y289" i="1"/>
  <c r="G289" i="1"/>
  <c r="E290" i="1"/>
  <c r="Y290" i="1"/>
  <c r="G290" i="1"/>
  <c r="E291" i="1"/>
  <c r="Y291" i="1"/>
  <c r="G291" i="1"/>
  <c r="E292" i="1"/>
  <c r="Y292" i="1"/>
  <c r="G292" i="1"/>
  <c r="E293" i="1"/>
  <c r="Y293" i="1"/>
  <c r="G293" i="1"/>
  <c r="E294" i="1"/>
  <c r="Y294" i="1"/>
  <c r="G294" i="1"/>
  <c r="E295" i="1"/>
  <c r="Y295" i="1"/>
  <c r="G295" i="1"/>
  <c r="E296" i="1"/>
  <c r="Y296" i="1"/>
  <c r="G296" i="1"/>
  <c r="E297" i="1"/>
  <c r="Y297" i="1"/>
  <c r="G297" i="1"/>
  <c r="E298" i="1"/>
  <c r="Y298" i="1"/>
  <c r="G298" i="1"/>
  <c r="E299" i="1"/>
  <c r="Y299" i="1"/>
  <c r="G299" i="1"/>
  <c r="E300" i="1"/>
  <c r="Y300" i="1"/>
  <c r="G300" i="1"/>
  <c r="E301" i="1"/>
  <c r="Y301" i="1"/>
  <c r="G301" i="1"/>
  <c r="E302" i="1"/>
  <c r="Y302" i="1"/>
  <c r="G302" i="1"/>
  <c r="E303" i="1"/>
  <c r="Y303" i="1"/>
  <c r="G303" i="1"/>
  <c r="E304" i="1"/>
  <c r="Y304" i="1"/>
  <c r="G304" i="1"/>
  <c r="E305" i="1"/>
  <c r="Y305" i="1"/>
  <c r="G305" i="1"/>
  <c r="E306" i="1"/>
  <c r="Y306" i="1"/>
  <c r="G306" i="1"/>
  <c r="E307" i="1"/>
  <c r="Y307" i="1"/>
  <c r="G307" i="1"/>
  <c r="E308" i="1"/>
  <c r="Y308" i="1"/>
  <c r="G308" i="1"/>
  <c r="E309" i="1"/>
  <c r="Y309" i="1"/>
  <c r="G309" i="1"/>
  <c r="E310" i="1"/>
  <c r="Y310" i="1"/>
  <c r="G310" i="1"/>
  <c r="E311" i="1"/>
  <c r="Y311" i="1"/>
  <c r="G311" i="1"/>
  <c r="E312" i="1"/>
  <c r="Y312" i="1"/>
  <c r="G312" i="1"/>
  <c r="E313" i="1"/>
  <c r="Y313" i="1"/>
  <c r="G313" i="1"/>
  <c r="E314" i="1"/>
  <c r="Y314" i="1"/>
  <c r="G314" i="1"/>
  <c r="E315" i="1"/>
  <c r="Y315" i="1"/>
  <c r="G315" i="1"/>
  <c r="E316" i="1"/>
  <c r="Y316" i="1"/>
  <c r="G316" i="1"/>
  <c r="E317" i="1"/>
  <c r="Y317" i="1"/>
  <c r="G317" i="1"/>
  <c r="E318" i="1"/>
  <c r="Y318" i="1"/>
  <c r="G318" i="1"/>
  <c r="E319" i="1"/>
  <c r="Y319" i="1"/>
  <c r="G319" i="1"/>
  <c r="E320" i="1"/>
  <c r="Y320" i="1"/>
  <c r="G320" i="1"/>
  <c r="E321" i="1"/>
  <c r="Y321" i="1"/>
  <c r="G321" i="1"/>
  <c r="E322" i="1"/>
  <c r="Y322" i="1"/>
  <c r="G322" i="1"/>
  <c r="E323" i="1"/>
  <c r="Y323" i="1"/>
  <c r="G323" i="1"/>
  <c r="E324" i="1"/>
  <c r="Y324" i="1"/>
  <c r="G324" i="1"/>
  <c r="E325" i="1"/>
  <c r="Y325" i="1"/>
  <c r="G325" i="1"/>
  <c r="E326" i="1"/>
  <c r="Y326" i="1"/>
  <c r="G326" i="1"/>
  <c r="E327" i="1"/>
  <c r="Y327" i="1"/>
  <c r="G327" i="1"/>
  <c r="E328" i="1"/>
  <c r="Y328" i="1"/>
  <c r="G328" i="1"/>
  <c r="E329" i="1"/>
  <c r="Y329" i="1"/>
  <c r="G329" i="1"/>
  <c r="E330" i="1"/>
  <c r="Y330" i="1"/>
  <c r="G330" i="1"/>
  <c r="E331" i="1"/>
  <c r="Y331" i="1"/>
  <c r="G331" i="1"/>
  <c r="E332" i="1"/>
  <c r="Y332" i="1"/>
  <c r="G332" i="1"/>
  <c r="E333" i="1"/>
  <c r="Y333" i="1"/>
  <c r="G333" i="1"/>
  <c r="E334" i="1"/>
  <c r="Y334" i="1"/>
  <c r="G334" i="1"/>
  <c r="E335" i="1"/>
  <c r="Y335" i="1"/>
  <c r="G335" i="1"/>
  <c r="E336" i="1"/>
  <c r="Y336" i="1"/>
  <c r="G336" i="1"/>
  <c r="E337" i="1"/>
  <c r="Y337" i="1"/>
  <c r="G337" i="1"/>
  <c r="E338" i="1"/>
  <c r="Y338" i="1"/>
  <c r="G338" i="1"/>
  <c r="E339" i="1"/>
  <c r="Y339" i="1"/>
  <c r="G339" i="1"/>
  <c r="E340" i="1"/>
  <c r="Y340" i="1"/>
  <c r="G340" i="1"/>
  <c r="E341" i="1"/>
  <c r="Y341" i="1"/>
  <c r="G341" i="1"/>
  <c r="E342" i="1"/>
  <c r="Y342" i="1"/>
  <c r="G342" i="1"/>
  <c r="E343" i="1"/>
  <c r="Y343" i="1"/>
  <c r="G343" i="1"/>
  <c r="E344" i="1"/>
  <c r="Y344" i="1"/>
  <c r="G344" i="1"/>
  <c r="E345" i="1"/>
  <c r="Y345" i="1"/>
  <c r="G345" i="1"/>
  <c r="E346" i="1"/>
  <c r="Y346" i="1"/>
  <c r="G346" i="1"/>
  <c r="E347" i="1"/>
  <c r="Y347" i="1"/>
  <c r="G347" i="1"/>
  <c r="E348" i="1"/>
  <c r="Y348" i="1"/>
  <c r="G348" i="1"/>
  <c r="E349" i="1"/>
  <c r="Y349" i="1"/>
  <c r="G349" i="1"/>
  <c r="E350" i="1"/>
  <c r="Y350" i="1"/>
  <c r="G350" i="1"/>
  <c r="E351" i="1"/>
  <c r="Y351" i="1"/>
  <c r="G351" i="1"/>
  <c r="E352" i="1"/>
  <c r="Y352" i="1"/>
  <c r="G352" i="1"/>
  <c r="E353" i="1"/>
  <c r="Y353" i="1"/>
  <c r="G353" i="1"/>
  <c r="E354" i="1"/>
  <c r="Y354" i="1"/>
  <c r="G354" i="1"/>
  <c r="E355" i="1"/>
  <c r="Y355" i="1"/>
  <c r="G355" i="1"/>
  <c r="E356" i="1"/>
  <c r="Y356" i="1"/>
  <c r="G356" i="1"/>
  <c r="E357" i="1"/>
  <c r="Y357" i="1"/>
  <c r="G357" i="1"/>
  <c r="E358" i="1"/>
  <c r="Y358" i="1"/>
  <c r="G358" i="1"/>
  <c r="E359" i="1"/>
  <c r="Y359" i="1"/>
  <c r="G359" i="1"/>
  <c r="E360" i="1"/>
  <c r="Y360" i="1"/>
  <c r="G360" i="1"/>
  <c r="E361" i="1"/>
  <c r="Y361" i="1"/>
  <c r="G361" i="1"/>
  <c r="E362" i="1"/>
  <c r="Y362" i="1"/>
  <c r="G362" i="1"/>
  <c r="E363" i="1"/>
  <c r="Y363" i="1"/>
  <c r="G363" i="1"/>
  <c r="E7" i="1"/>
  <c r="Y7" i="1"/>
  <c r="G7" i="1"/>
  <c r="K23" i="3"/>
  <c r="Q23" i="3"/>
  <c r="U365" i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O13" i="3"/>
  <c r="D14" i="3"/>
  <c r="O14" i="3"/>
  <c r="D15" i="3"/>
  <c r="O15" i="3"/>
  <c r="D16" i="3"/>
  <c r="O16" i="3"/>
  <c r="D17" i="3"/>
  <c r="O17" i="3"/>
  <c r="D18" i="3"/>
  <c r="O18" i="3"/>
  <c r="D19" i="3"/>
  <c r="O19" i="3"/>
  <c r="D20" i="3"/>
  <c r="O20" i="3"/>
  <c r="D21" i="3"/>
  <c r="O21" i="3"/>
  <c r="S363" i="1"/>
  <c r="R363" i="1"/>
  <c r="Q365" i="1"/>
  <c r="L15" i="4"/>
  <c r="H36" i="4"/>
  <c r="R365" i="1"/>
  <c r="K3" i="3"/>
  <c r="S365" i="1"/>
  <c r="F363" i="1"/>
  <c r="F365" i="1"/>
  <c r="I365" i="1"/>
  <c r="G365" i="1"/>
  <c r="H24" i="4"/>
  <c r="I43" i="4"/>
  <c r="H44" i="4"/>
  <c r="H46" i="4"/>
  <c r="H47" i="4"/>
  <c r="H48" i="4"/>
  <c r="H49" i="4"/>
  <c r="H50" i="4"/>
  <c r="H51" i="4"/>
  <c r="H52" i="4"/>
  <c r="H53" i="4"/>
  <c r="H54" i="4"/>
  <c r="H55" i="4"/>
  <c r="D44" i="4"/>
  <c r="D46" i="4"/>
  <c r="L46" i="4"/>
  <c r="D47" i="4"/>
  <c r="L47" i="4"/>
  <c r="D48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E44" i="4"/>
  <c r="L45" i="4"/>
  <c r="D56" i="4"/>
  <c r="H56" i="4"/>
  <c r="L44" i="4"/>
  <c r="K55" i="4"/>
  <c r="L56" i="4"/>
  <c r="R15" i="1"/>
  <c r="R23" i="1"/>
  <c r="R31" i="1"/>
  <c r="R39" i="1"/>
  <c r="R47" i="1"/>
  <c r="R55" i="1"/>
  <c r="S226" i="1"/>
  <c r="S234" i="1"/>
  <c r="S242" i="1"/>
  <c r="S250" i="1"/>
  <c r="S257" i="1"/>
  <c r="S258" i="1"/>
  <c r="S265" i="1"/>
  <c r="S273" i="1"/>
  <c r="S305" i="1"/>
  <c r="S313" i="1"/>
  <c r="S321" i="1"/>
  <c r="R356" i="1"/>
  <c r="R357" i="1"/>
  <c r="R360" i="1"/>
  <c r="R358" i="1"/>
  <c r="R355" i="1"/>
  <c r="R353" i="1"/>
  <c r="R352" i="1"/>
  <c r="R350" i="1"/>
  <c r="R349" i="1"/>
  <c r="R348" i="1"/>
  <c r="R347" i="1"/>
  <c r="R344" i="1"/>
  <c r="R342" i="1"/>
  <c r="R341" i="1"/>
  <c r="R340" i="1"/>
  <c r="R339" i="1"/>
  <c r="R337" i="1"/>
  <c r="R336" i="1"/>
  <c r="R334" i="1"/>
  <c r="R333" i="1"/>
  <c r="R332" i="1"/>
  <c r="R331" i="1"/>
  <c r="R328" i="1"/>
  <c r="R326" i="1"/>
  <c r="S326" i="1"/>
  <c r="R325" i="1"/>
  <c r="S325" i="1"/>
  <c r="R324" i="1"/>
  <c r="S324" i="1"/>
  <c r="R323" i="1"/>
  <c r="S323" i="1"/>
  <c r="R321" i="1"/>
  <c r="R320" i="1"/>
  <c r="S320" i="1"/>
  <c r="R318" i="1"/>
  <c r="R317" i="1"/>
  <c r="S317" i="1"/>
  <c r="R316" i="1"/>
  <c r="S316" i="1"/>
  <c r="R315" i="1"/>
  <c r="S315" i="1"/>
  <c r="R312" i="1"/>
  <c r="S312" i="1"/>
  <c r="R310" i="1"/>
  <c r="R309" i="1"/>
  <c r="R308" i="1"/>
  <c r="R307" i="1"/>
  <c r="R305" i="1"/>
  <c r="R304" i="1"/>
  <c r="R302" i="1"/>
  <c r="R301" i="1"/>
  <c r="R300" i="1"/>
  <c r="S300" i="1"/>
  <c r="R299" i="1"/>
  <c r="R298" i="1"/>
  <c r="R296" i="1"/>
  <c r="S296" i="1"/>
  <c r="R294" i="1"/>
  <c r="S294" i="1"/>
  <c r="R293" i="1"/>
  <c r="R292" i="1"/>
  <c r="R291" i="1"/>
  <c r="S291" i="1"/>
  <c r="R289" i="1"/>
  <c r="R288" i="1"/>
  <c r="S288" i="1"/>
  <c r="R286" i="1"/>
  <c r="S286" i="1"/>
  <c r="R285" i="1"/>
  <c r="R284" i="1"/>
  <c r="S284" i="1"/>
  <c r="R283" i="1"/>
  <c r="R282" i="1"/>
  <c r="R280" i="1"/>
  <c r="R278" i="1"/>
  <c r="R277" i="1"/>
  <c r="S277" i="1"/>
  <c r="R276" i="1"/>
  <c r="S276" i="1"/>
  <c r="R275" i="1"/>
  <c r="R273" i="1"/>
  <c r="R272" i="1"/>
  <c r="R270" i="1"/>
  <c r="S270" i="1"/>
  <c r="R269" i="1"/>
  <c r="S269" i="1"/>
  <c r="R268" i="1"/>
  <c r="R267" i="1"/>
  <c r="R266" i="1"/>
  <c r="R264" i="1"/>
  <c r="R262" i="1"/>
  <c r="S262" i="1"/>
  <c r="R261" i="1"/>
  <c r="R260" i="1"/>
  <c r="R259" i="1"/>
  <c r="R257" i="1"/>
  <c r="R256" i="1"/>
  <c r="R254" i="1"/>
  <c r="S254" i="1"/>
  <c r="R253" i="1"/>
  <c r="S253" i="1"/>
  <c r="R252" i="1"/>
  <c r="S252" i="1"/>
  <c r="R251" i="1"/>
  <c r="R250" i="1"/>
  <c r="R249" i="1"/>
  <c r="S249" i="1"/>
  <c r="R248" i="1"/>
  <c r="R246" i="1"/>
  <c r="S246" i="1"/>
  <c r="R245" i="1"/>
  <c r="S245" i="1"/>
  <c r="R244" i="1"/>
  <c r="S244" i="1"/>
  <c r="R243" i="1"/>
  <c r="R242" i="1"/>
  <c r="R241" i="1"/>
  <c r="R240" i="1"/>
  <c r="S240" i="1"/>
  <c r="R238" i="1"/>
  <c r="R237" i="1"/>
  <c r="R236" i="1"/>
  <c r="S236" i="1"/>
  <c r="R235" i="1"/>
  <c r="R234" i="1"/>
  <c r="R233" i="1"/>
  <c r="R232" i="1"/>
  <c r="R230" i="1"/>
  <c r="R229" i="1"/>
  <c r="R228" i="1"/>
  <c r="S228" i="1"/>
  <c r="R227" i="1"/>
  <c r="S227" i="1"/>
  <c r="R226" i="1"/>
  <c r="R225" i="1"/>
  <c r="R224" i="1"/>
  <c r="R222" i="1"/>
  <c r="R221" i="1"/>
  <c r="R220" i="1"/>
  <c r="S220" i="1"/>
  <c r="R219" i="1"/>
  <c r="R218" i="1"/>
  <c r="R217" i="1"/>
  <c r="R216" i="1"/>
  <c r="R214" i="1"/>
  <c r="R213" i="1"/>
  <c r="R212" i="1"/>
  <c r="S212" i="1"/>
  <c r="R211" i="1"/>
  <c r="S211" i="1"/>
  <c r="R210" i="1"/>
  <c r="R209" i="1"/>
  <c r="R208" i="1"/>
  <c r="R206" i="1"/>
  <c r="R205" i="1"/>
  <c r="S205" i="1"/>
  <c r="R204" i="1"/>
  <c r="R203" i="1"/>
  <c r="R202" i="1"/>
  <c r="R201" i="1"/>
  <c r="R200" i="1"/>
  <c r="R198" i="1"/>
  <c r="S198" i="1"/>
  <c r="R197" i="1"/>
  <c r="R196" i="1"/>
  <c r="S196" i="1"/>
  <c r="R195" i="1"/>
  <c r="R194" i="1"/>
  <c r="R193" i="1"/>
  <c r="S193" i="1"/>
  <c r="R192" i="1"/>
  <c r="S192" i="1"/>
  <c r="R190" i="1"/>
  <c r="R189" i="1"/>
  <c r="R188" i="1"/>
  <c r="S188" i="1"/>
  <c r="R187" i="1"/>
  <c r="R186" i="1"/>
  <c r="R185" i="1"/>
  <c r="S185" i="1"/>
  <c r="R184" i="1"/>
  <c r="S184" i="1"/>
  <c r="R182" i="1"/>
  <c r="R181" i="1"/>
  <c r="R180" i="1"/>
  <c r="S180" i="1"/>
  <c r="R179" i="1"/>
  <c r="R178" i="1"/>
  <c r="R177" i="1"/>
  <c r="S177" i="1"/>
  <c r="R176" i="1"/>
  <c r="R174" i="1"/>
  <c r="S174" i="1"/>
  <c r="R173" i="1"/>
  <c r="S173" i="1"/>
  <c r="R172" i="1"/>
  <c r="R171" i="1"/>
  <c r="R170" i="1"/>
  <c r="R169" i="1"/>
  <c r="S169" i="1"/>
  <c r="R168" i="1"/>
  <c r="S168" i="1"/>
  <c r="R166" i="1"/>
  <c r="S166" i="1"/>
  <c r="R165" i="1"/>
  <c r="R164" i="1"/>
  <c r="S164" i="1"/>
  <c r="R163" i="1"/>
  <c r="R162" i="1"/>
  <c r="R161" i="1"/>
  <c r="S161" i="1"/>
  <c r="R160" i="1"/>
  <c r="S160" i="1"/>
  <c r="R158" i="1"/>
  <c r="S158" i="1"/>
  <c r="R157" i="1"/>
  <c r="R156" i="1"/>
  <c r="S156" i="1"/>
  <c r="R155" i="1"/>
  <c r="R154" i="1"/>
  <c r="S154" i="1"/>
  <c r="R153" i="1"/>
  <c r="R152" i="1"/>
  <c r="R150" i="1"/>
  <c r="S150" i="1"/>
  <c r="R149" i="1"/>
  <c r="R148" i="1"/>
  <c r="S148" i="1"/>
  <c r="R147" i="1"/>
  <c r="R146" i="1"/>
  <c r="R145" i="1"/>
  <c r="R144" i="1"/>
  <c r="R142" i="1"/>
  <c r="R141" i="1"/>
  <c r="R140" i="1"/>
  <c r="R139" i="1"/>
  <c r="R138" i="1"/>
  <c r="S138" i="1"/>
  <c r="R137" i="1"/>
  <c r="R136" i="1"/>
  <c r="S136" i="1"/>
  <c r="R134" i="1"/>
  <c r="S134" i="1"/>
  <c r="R133" i="1"/>
  <c r="R132" i="1"/>
  <c r="R131" i="1"/>
  <c r="S131" i="1"/>
  <c r="R130" i="1"/>
  <c r="R129" i="1"/>
  <c r="R128" i="1"/>
  <c r="S128" i="1"/>
  <c r="R126" i="1"/>
  <c r="S126" i="1"/>
  <c r="R125" i="1"/>
  <c r="R124" i="1"/>
  <c r="S124" i="1"/>
  <c r="R123" i="1"/>
  <c r="R122" i="1"/>
  <c r="R121" i="1"/>
  <c r="R120" i="1"/>
  <c r="S120" i="1"/>
  <c r="R118" i="1"/>
  <c r="S118" i="1"/>
  <c r="R117" i="1"/>
  <c r="R116" i="1"/>
  <c r="S116" i="1"/>
  <c r="R115" i="1"/>
  <c r="R114" i="1"/>
  <c r="R113" i="1"/>
  <c r="R112" i="1"/>
  <c r="S112" i="1"/>
  <c r="R110" i="1"/>
  <c r="S110" i="1"/>
  <c r="R109" i="1"/>
  <c r="R108" i="1"/>
  <c r="R107" i="1"/>
  <c r="R106" i="1"/>
  <c r="R105" i="1"/>
  <c r="R104" i="1"/>
  <c r="S104" i="1"/>
  <c r="R102" i="1"/>
  <c r="R101" i="1"/>
  <c r="R100" i="1"/>
  <c r="S100" i="1"/>
  <c r="R99" i="1"/>
  <c r="S99" i="1"/>
  <c r="R98" i="1"/>
  <c r="R97" i="1"/>
  <c r="R96" i="1"/>
  <c r="R94" i="1"/>
  <c r="R93" i="1"/>
  <c r="R92" i="1"/>
  <c r="S92" i="1"/>
  <c r="R91" i="1"/>
  <c r="R90" i="1"/>
  <c r="R89" i="1"/>
  <c r="R88" i="1"/>
  <c r="R86" i="1"/>
  <c r="R85" i="1"/>
  <c r="R84" i="1"/>
  <c r="S84" i="1"/>
  <c r="R83" i="1"/>
  <c r="R82" i="1"/>
  <c r="S82" i="1"/>
  <c r="R81" i="1"/>
  <c r="R80" i="1"/>
  <c r="S80" i="1"/>
  <c r="R78" i="1"/>
  <c r="S78" i="1"/>
  <c r="R77" i="1"/>
  <c r="R76" i="1"/>
  <c r="R75" i="1"/>
  <c r="S75" i="1"/>
  <c r="R74" i="1"/>
  <c r="R73" i="1"/>
  <c r="R72" i="1"/>
  <c r="S72" i="1"/>
  <c r="R70" i="1"/>
  <c r="S70" i="1"/>
  <c r="R69" i="1"/>
  <c r="R68" i="1"/>
  <c r="R67" i="1"/>
  <c r="S67" i="1"/>
  <c r="R66" i="1"/>
  <c r="R65" i="1"/>
  <c r="R64" i="1"/>
  <c r="S64" i="1"/>
  <c r="R62" i="1"/>
  <c r="S62" i="1"/>
  <c r="R61" i="1"/>
  <c r="R60" i="1"/>
  <c r="R59" i="1"/>
  <c r="S59" i="1"/>
  <c r="R58" i="1"/>
  <c r="R57" i="1"/>
  <c r="R56" i="1"/>
  <c r="S56" i="1"/>
  <c r="R54" i="1"/>
  <c r="R53" i="1"/>
  <c r="R52" i="1"/>
  <c r="S52" i="1"/>
  <c r="R51" i="1"/>
  <c r="R50" i="1"/>
  <c r="R49" i="1"/>
  <c r="R48" i="1"/>
  <c r="S48" i="1"/>
  <c r="R46" i="1"/>
  <c r="R45" i="1"/>
  <c r="R44" i="1"/>
  <c r="S44" i="1"/>
  <c r="R43" i="1"/>
  <c r="S43" i="1"/>
  <c r="R42" i="1"/>
  <c r="R41" i="1"/>
  <c r="R40" i="1"/>
  <c r="S40" i="1"/>
  <c r="R38" i="1"/>
  <c r="R37" i="1"/>
  <c r="R36" i="1"/>
  <c r="S36" i="1"/>
  <c r="R35" i="1"/>
  <c r="S35" i="1"/>
  <c r="R34" i="1"/>
  <c r="R33" i="1"/>
  <c r="R32" i="1"/>
  <c r="S32" i="1"/>
  <c r="S31" i="1"/>
  <c r="R30" i="1"/>
  <c r="R29" i="1"/>
  <c r="R28" i="1"/>
  <c r="S28" i="1"/>
  <c r="R27" i="1"/>
  <c r="S27" i="1"/>
  <c r="R26" i="1"/>
  <c r="R25" i="1"/>
  <c r="R24" i="1"/>
  <c r="R22" i="1"/>
  <c r="S22" i="1"/>
  <c r="R21" i="1"/>
  <c r="R20" i="1"/>
  <c r="S20" i="1"/>
  <c r="R19" i="1"/>
  <c r="S19" i="1"/>
  <c r="R18" i="1"/>
  <c r="R17" i="1"/>
  <c r="R16" i="1"/>
  <c r="S15" i="1"/>
  <c r="R14" i="1"/>
  <c r="R13" i="1"/>
  <c r="R12" i="1"/>
  <c r="S12" i="1"/>
  <c r="R11" i="1"/>
  <c r="S11" i="1"/>
  <c r="R10" i="1"/>
  <c r="R9" i="1"/>
  <c r="R8" i="1"/>
  <c r="R7" i="1"/>
  <c r="U2" i="1"/>
  <c r="V2" i="1"/>
  <c r="N2" i="1"/>
  <c r="Q2" i="1"/>
  <c r="M2" i="1"/>
  <c r="B25" i="3"/>
  <c r="G53" i="4"/>
  <c r="C53" i="4"/>
  <c r="C33" i="4"/>
  <c r="G52" i="4"/>
  <c r="C52" i="4"/>
  <c r="C32" i="4"/>
  <c r="I363" i="1"/>
  <c r="J363" i="1"/>
  <c r="H74" i="1"/>
  <c r="H363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R319" i="1"/>
  <c r="S319" i="1"/>
  <c r="R287" i="1"/>
  <c r="S287" i="1"/>
  <c r="R255" i="1"/>
  <c r="S255" i="1"/>
  <c r="R223" i="1"/>
  <c r="S223" i="1"/>
  <c r="R191" i="1"/>
  <c r="S191" i="1"/>
  <c r="R159" i="1"/>
  <c r="S159" i="1"/>
  <c r="R127" i="1"/>
  <c r="S127" i="1"/>
  <c r="R95" i="1"/>
  <c r="S95" i="1"/>
  <c r="R335" i="1"/>
  <c r="S335" i="1"/>
  <c r="R303" i="1"/>
  <c r="S303" i="1"/>
  <c r="R279" i="1"/>
  <c r="S279" i="1"/>
  <c r="R247" i="1"/>
  <c r="S247" i="1"/>
  <c r="R215" i="1"/>
  <c r="S215" i="1"/>
  <c r="R175" i="1"/>
  <c r="S175" i="1"/>
  <c r="R143" i="1"/>
  <c r="S143" i="1"/>
  <c r="R111" i="1"/>
  <c r="S111" i="1"/>
  <c r="R79" i="1"/>
  <c r="S79" i="1"/>
  <c r="R343" i="1"/>
  <c r="R311" i="1"/>
  <c r="S311" i="1"/>
  <c r="R271" i="1"/>
  <c r="S271" i="1"/>
  <c r="R239" i="1"/>
  <c r="S239" i="1"/>
  <c r="R199" i="1"/>
  <c r="S199" i="1"/>
  <c r="R167" i="1"/>
  <c r="S167" i="1"/>
  <c r="R135" i="1"/>
  <c r="S135" i="1"/>
  <c r="R103" i="1"/>
  <c r="R71" i="1"/>
  <c r="S71" i="1"/>
  <c r="R290" i="1"/>
  <c r="R306" i="1"/>
  <c r="R322" i="1"/>
  <c r="R338" i="1"/>
  <c r="R354" i="1"/>
  <c r="S55" i="1"/>
  <c r="R361" i="1"/>
  <c r="R351" i="1"/>
  <c r="R327" i="1"/>
  <c r="S327" i="1"/>
  <c r="R295" i="1"/>
  <c r="S295" i="1"/>
  <c r="R263" i="1"/>
  <c r="S263" i="1"/>
  <c r="R231" i="1"/>
  <c r="S231" i="1"/>
  <c r="R207" i="1"/>
  <c r="S207" i="1"/>
  <c r="R183" i="1"/>
  <c r="S183" i="1"/>
  <c r="R151" i="1"/>
  <c r="S151" i="1"/>
  <c r="R119" i="1"/>
  <c r="S119" i="1"/>
  <c r="R87" i="1"/>
  <c r="S87" i="1"/>
  <c r="R63" i="1"/>
  <c r="S63" i="1"/>
  <c r="R258" i="1"/>
  <c r="R274" i="1"/>
  <c r="S47" i="1"/>
  <c r="R265" i="1"/>
  <c r="R281" i="1"/>
  <c r="R297" i="1"/>
  <c r="R313" i="1"/>
  <c r="R329" i="1"/>
  <c r="R345" i="1"/>
  <c r="R362" i="1"/>
  <c r="R314" i="1"/>
  <c r="R330" i="1"/>
  <c r="R346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K52" i="4"/>
  <c r="C51" i="4"/>
  <c r="C31" i="4"/>
  <c r="I340" i="1"/>
  <c r="I345" i="1"/>
  <c r="J345" i="1"/>
  <c r="I362" i="1"/>
  <c r="J362" i="1"/>
  <c r="I330" i="1"/>
  <c r="J330" i="1"/>
  <c r="I329" i="1"/>
  <c r="J329" i="1"/>
  <c r="I356" i="1"/>
  <c r="J356" i="1"/>
  <c r="I361" i="1"/>
  <c r="J361" i="1"/>
  <c r="I349" i="1"/>
  <c r="J349" i="1"/>
  <c r="I355" i="1"/>
  <c r="I350" i="1"/>
  <c r="J350" i="1"/>
  <c r="I337" i="1"/>
  <c r="I360" i="1"/>
  <c r="J360" i="1"/>
  <c r="I334" i="1"/>
  <c r="J334" i="1"/>
  <c r="I348" i="1"/>
  <c r="J348" i="1"/>
  <c r="I347" i="1"/>
  <c r="J347" i="1"/>
  <c r="I333" i="1"/>
  <c r="J333" i="1"/>
  <c r="I335" i="1"/>
  <c r="J335" i="1"/>
  <c r="I346" i="1"/>
  <c r="I339" i="1"/>
  <c r="J339" i="1"/>
  <c r="I352" i="1"/>
  <c r="J352" i="1"/>
  <c r="I336" i="1"/>
  <c r="J336" i="1"/>
  <c r="I344" i="1"/>
  <c r="J344" i="1"/>
  <c r="I354" i="1"/>
  <c r="J354" i="1"/>
  <c r="I332" i="1"/>
  <c r="J332" i="1"/>
  <c r="S357" i="1"/>
  <c r="I357" i="1"/>
  <c r="J357" i="1"/>
  <c r="S351" i="1"/>
  <c r="I351" i="1"/>
  <c r="J351" i="1"/>
  <c r="S343" i="1"/>
  <c r="I343" i="1"/>
  <c r="J343" i="1"/>
  <c r="I8" i="1"/>
  <c r="J8" i="1"/>
  <c r="I16" i="1"/>
  <c r="J16" i="1"/>
  <c r="I24" i="1"/>
  <c r="J24" i="1"/>
  <c r="I32" i="1"/>
  <c r="J32" i="1"/>
  <c r="I40" i="1"/>
  <c r="J40" i="1"/>
  <c r="I48" i="1"/>
  <c r="J48" i="1"/>
  <c r="I56" i="1"/>
  <c r="J56" i="1"/>
  <c r="I64" i="1"/>
  <c r="J64" i="1"/>
  <c r="I72" i="1"/>
  <c r="J72" i="1"/>
  <c r="I80" i="1"/>
  <c r="J80" i="1"/>
  <c r="I88" i="1"/>
  <c r="J88" i="1"/>
  <c r="I96" i="1"/>
  <c r="J96" i="1"/>
  <c r="I104" i="1"/>
  <c r="J104" i="1"/>
  <c r="I112" i="1"/>
  <c r="J112" i="1"/>
  <c r="I120" i="1"/>
  <c r="J120" i="1"/>
  <c r="I128" i="1"/>
  <c r="J128" i="1"/>
  <c r="I136" i="1"/>
  <c r="J136" i="1"/>
  <c r="I144" i="1"/>
  <c r="J144" i="1"/>
  <c r="I152" i="1"/>
  <c r="J152" i="1"/>
  <c r="I160" i="1"/>
  <c r="I168" i="1"/>
  <c r="J168" i="1"/>
  <c r="I176" i="1"/>
  <c r="J176" i="1"/>
  <c r="I184" i="1"/>
  <c r="J184" i="1"/>
  <c r="I192" i="1"/>
  <c r="J192" i="1"/>
  <c r="I200" i="1"/>
  <c r="J200" i="1"/>
  <c r="I208" i="1"/>
  <c r="J208" i="1"/>
  <c r="I216" i="1"/>
  <c r="J216" i="1"/>
  <c r="I224" i="1"/>
  <c r="J224" i="1"/>
  <c r="I232" i="1"/>
  <c r="J232" i="1"/>
  <c r="I240" i="1"/>
  <c r="J240" i="1"/>
  <c r="I248" i="1"/>
  <c r="J248" i="1"/>
  <c r="I256" i="1"/>
  <c r="J256" i="1"/>
  <c r="I264" i="1"/>
  <c r="J264" i="1"/>
  <c r="I272" i="1"/>
  <c r="J272" i="1"/>
  <c r="I280" i="1"/>
  <c r="J280" i="1"/>
  <c r="I288" i="1"/>
  <c r="J288" i="1"/>
  <c r="I296" i="1"/>
  <c r="J296" i="1"/>
  <c r="I304" i="1"/>
  <c r="J304" i="1"/>
  <c r="I312" i="1"/>
  <c r="J312" i="1"/>
  <c r="I320" i="1"/>
  <c r="J320" i="1"/>
  <c r="I11" i="1"/>
  <c r="J11" i="1"/>
  <c r="I35" i="1"/>
  <c r="J35" i="1"/>
  <c r="I59" i="1"/>
  <c r="J59" i="1"/>
  <c r="I75" i="1"/>
  <c r="J75" i="1"/>
  <c r="I99" i="1"/>
  <c r="J99" i="1"/>
  <c r="I115" i="1"/>
  <c r="J115" i="1"/>
  <c r="I139" i="1"/>
  <c r="J139" i="1"/>
  <c r="I163" i="1"/>
  <c r="J163" i="1"/>
  <c r="I195" i="1"/>
  <c r="J195" i="1"/>
  <c r="I211" i="1"/>
  <c r="J211" i="1"/>
  <c r="I227" i="1"/>
  <c r="J227" i="1"/>
  <c r="I251" i="1"/>
  <c r="J251" i="1"/>
  <c r="I259" i="1"/>
  <c r="J259" i="1"/>
  <c r="I283" i="1"/>
  <c r="J283" i="1"/>
  <c r="I315" i="1"/>
  <c r="J315" i="1"/>
  <c r="I7" i="1"/>
  <c r="J7" i="1"/>
  <c r="I229" i="1"/>
  <c r="J229" i="1"/>
  <c r="I269" i="1"/>
  <c r="J269" i="1"/>
  <c r="I301" i="1"/>
  <c r="J301" i="1"/>
  <c r="I30" i="1"/>
  <c r="J30" i="1"/>
  <c r="I54" i="1"/>
  <c r="J54" i="1"/>
  <c r="I78" i="1"/>
  <c r="J78" i="1"/>
  <c r="I110" i="1"/>
  <c r="J110" i="1"/>
  <c r="I126" i="1"/>
  <c r="J126" i="1"/>
  <c r="I142" i="1"/>
  <c r="J142" i="1"/>
  <c r="I166" i="1"/>
  <c r="J166" i="1"/>
  <c r="I182" i="1"/>
  <c r="J182" i="1"/>
  <c r="I198" i="1"/>
  <c r="J198" i="1"/>
  <c r="I222" i="1"/>
  <c r="J222" i="1"/>
  <c r="I246" i="1"/>
  <c r="J246" i="1"/>
  <c r="I270" i="1"/>
  <c r="J270" i="1"/>
  <c r="I294" i="1"/>
  <c r="J294" i="1"/>
  <c r="I318" i="1"/>
  <c r="J318" i="1"/>
  <c r="I39" i="1"/>
  <c r="J39" i="1"/>
  <c r="I63" i="1"/>
  <c r="J63" i="1"/>
  <c r="I9" i="1"/>
  <c r="J9" i="1"/>
  <c r="I17" i="1"/>
  <c r="J17" i="1"/>
  <c r="I25" i="1"/>
  <c r="J25" i="1"/>
  <c r="I33" i="1"/>
  <c r="J33" i="1"/>
  <c r="I41" i="1"/>
  <c r="J41" i="1"/>
  <c r="I49" i="1"/>
  <c r="J49" i="1"/>
  <c r="I57" i="1"/>
  <c r="J57" i="1"/>
  <c r="I65" i="1"/>
  <c r="J65" i="1"/>
  <c r="I73" i="1"/>
  <c r="J73" i="1"/>
  <c r="I81" i="1"/>
  <c r="J81" i="1"/>
  <c r="I89" i="1"/>
  <c r="J89" i="1"/>
  <c r="I97" i="1"/>
  <c r="J97" i="1"/>
  <c r="I105" i="1"/>
  <c r="J105" i="1"/>
  <c r="I113" i="1"/>
  <c r="J113" i="1"/>
  <c r="I121" i="1"/>
  <c r="J121" i="1"/>
  <c r="I129" i="1"/>
  <c r="J129" i="1"/>
  <c r="I137" i="1"/>
  <c r="I145" i="1"/>
  <c r="J145" i="1"/>
  <c r="I153" i="1"/>
  <c r="J153" i="1"/>
  <c r="I161" i="1"/>
  <c r="J161" i="1"/>
  <c r="I169" i="1"/>
  <c r="J169" i="1"/>
  <c r="I177" i="1"/>
  <c r="J177" i="1"/>
  <c r="I185" i="1"/>
  <c r="J185" i="1"/>
  <c r="I193" i="1"/>
  <c r="J193" i="1"/>
  <c r="I201" i="1"/>
  <c r="J201" i="1"/>
  <c r="I209" i="1"/>
  <c r="J209" i="1"/>
  <c r="I217" i="1"/>
  <c r="J217" i="1"/>
  <c r="I225" i="1"/>
  <c r="J225" i="1"/>
  <c r="I233" i="1"/>
  <c r="J233" i="1"/>
  <c r="I241" i="1"/>
  <c r="J241" i="1"/>
  <c r="I249" i="1"/>
  <c r="J249" i="1"/>
  <c r="I257" i="1"/>
  <c r="J257" i="1"/>
  <c r="I265" i="1"/>
  <c r="J265" i="1"/>
  <c r="I273" i="1"/>
  <c r="J273" i="1"/>
  <c r="I281" i="1"/>
  <c r="J281" i="1"/>
  <c r="I289" i="1"/>
  <c r="J289" i="1"/>
  <c r="I297" i="1"/>
  <c r="J297" i="1"/>
  <c r="I305" i="1"/>
  <c r="J305" i="1"/>
  <c r="I313" i="1"/>
  <c r="J313" i="1"/>
  <c r="I321" i="1"/>
  <c r="J321" i="1"/>
  <c r="I27" i="1"/>
  <c r="J27" i="1"/>
  <c r="I51" i="1"/>
  <c r="J51" i="1"/>
  <c r="I83" i="1"/>
  <c r="J83" i="1"/>
  <c r="I107" i="1"/>
  <c r="J107" i="1"/>
  <c r="I131" i="1"/>
  <c r="J131" i="1"/>
  <c r="I147" i="1"/>
  <c r="J147" i="1"/>
  <c r="I171" i="1"/>
  <c r="J171" i="1"/>
  <c r="I179" i="1"/>
  <c r="J179" i="1"/>
  <c r="I203" i="1"/>
  <c r="J203" i="1"/>
  <c r="I235" i="1"/>
  <c r="J235" i="1"/>
  <c r="I267" i="1"/>
  <c r="J267" i="1"/>
  <c r="I299" i="1"/>
  <c r="J299" i="1"/>
  <c r="I125" i="1"/>
  <c r="J125" i="1"/>
  <c r="I157" i="1"/>
  <c r="J157" i="1"/>
  <c r="I181" i="1"/>
  <c r="J181" i="1"/>
  <c r="I213" i="1"/>
  <c r="J213" i="1"/>
  <c r="I245" i="1"/>
  <c r="J245" i="1"/>
  <c r="I277" i="1"/>
  <c r="J277" i="1"/>
  <c r="I309" i="1"/>
  <c r="J309" i="1"/>
  <c r="I22" i="1"/>
  <c r="J22" i="1"/>
  <c r="I46" i="1"/>
  <c r="J46" i="1"/>
  <c r="I70" i="1"/>
  <c r="J70" i="1"/>
  <c r="I94" i="1"/>
  <c r="J94" i="1"/>
  <c r="I118" i="1"/>
  <c r="J118" i="1"/>
  <c r="I150" i="1"/>
  <c r="J150" i="1"/>
  <c r="I190" i="1"/>
  <c r="J190" i="1"/>
  <c r="I214" i="1"/>
  <c r="J214" i="1"/>
  <c r="I230" i="1"/>
  <c r="J230" i="1"/>
  <c r="I254" i="1"/>
  <c r="J254" i="1"/>
  <c r="I278" i="1"/>
  <c r="J278" i="1"/>
  <c r="I302" i="1"/>
  <c r="J302" i="1"/>
  <c r="I326" i="1"/>
  <c r="J326" i="1"/>
  <c r="I31" i="1"/>
  <c r="J31" i="1"/>
  <c r="I47" i="1"/>
  <c r="J47" i="1"/>
  <c r="I79" i="1"/>
  <c r="J79" i="1"/>
  <c r="I10" i="1"/>
  <c r="J10" i="1"/>
  <c r="I18" i="1"/>
  <c r="J18" i="1"/>
  <c r="I26" i="1"/>
  <c r="J26" i="1"/>
  <c r="I34" i="1"/>
  <c r="J34" i="1"/>
  <c r="I42" i="1"/>
  <c r="J42" i="1"/>
  <c r="I50" i="1"/>
  <c r="I58" i="1"/>
  <c r="J58" i="1"/>
  <c r="I66" i="1"/>
  <c r="J66" i="1"/>
  <c r="I74" i="1"/>
  <c r="J74" i="1"/>
  <c r="I82" i="1"/>
  <c r="J82" i="1"/>
  <c r="I90" i="1"/>
  <c r="J90" i="1"/>
  <c r="I98" i="1"/>
  <c r="J98" i="1"/>
  <c r="I106" i="1"/>
  <c r="J106" i="1"/>
  <c r="I114" i="1"/>
  <c r="J114" i="1"/>
  <c r="I122" i="1"/>
  <c r="J122" i="1"/>
  <c r="I130" i="1"/>
  <c r="J130" i="1"/>
  <c r="I138" i="1"/>
  <c r="J138" i="1"/>
  <c r="I146" i="1"/>
  <c r="J146" i="1"/>
  <c r="I154" i="1"/>
  <c r="J154" i="1"/>
  <c r="I162" i="1"/>
  <c r="J162" i="1"/>
  <c r="I170" i="1"/>
  <c r="J170" i="1"/>
  <c r="I178" i="1"/>
  <c r="J178" i="1"/>
  <c r="I186" i="1"/>
  <c r="J186" i="1"/>
  <c r="I194" i="1"/>
  <c r="J194" i="1"/>
  <c r="I202" i="1"/>
  <c r="J202" i="1"/>
  <c r="I210" i="1"/>
  <c r="J210" i="1"/>
  <c r="I218" i="1"/>
  <c r="J218" i="1"/>
  <c r="I226" i="1"/>
  <c r="J226" i="1"/>
  <c r="I234" i="1"/>
  <c r="J234" i="1"/>
  <c r="I242" i="1"/>
  <c r="J242" i="1"/>
  <c r="I250" i="1"/>
  <c r="J250" i="1"/>
  <c r="I258" i="1"/>
  <c r="J258" i="1"/>
  <c r="I266" i="1"/>
  <c r="J266" i="1"/>
  <c r="I274" i="1"/>
  <c r="J274" i="1"/>
  <c r="I282" i="1"/>
  <c r="J282" i="1"/>
  <c r="I290" i="1"/>
  <c r="J290" i="1"/>
  <c r="I298" i="1"/>
  <c r="J298" i="1"/>
  <c r="I306" i="1"/>
  <c r="J306" i="1"/>
  <c r="I314" i="1"/>
  <c r="J314" i="1"/>
  <c r="I322" i="1"/>
  <c r="J322" i="1"/>
  <c r="I19" i="1"/>
  <c r="J19" i="1"/>
  <c r="I43" i="1"/>
  <c r="J43" i="1"/>
  <c r="I67" i="1"/>
  <c r="J67" i="1"/>
  <c r="I91" i="1"/>
  <c r="J91" i="1"/>
  <c r="I123" i="1"/>
  <c r="J123" i="1"/>
  <c r="I155" i="1"/>
  <c r="J155" i="1"/>
  <c r="I187" i="1"/>
  <c r="J187" i="1"/>
  <c r="I219" i="1"/>
  <c r="J219" i="1"/>
  <c r="I243" i="1"/>
  <c r="J243" i="1"/>
  <c r="I275" i="1"/>
  <c r="J275" i="1"/>
  <c r="I291" i="1"/>
  <c r="J291" i="1"/>
  <c r="I307" i="1"/>
  <c r="J307" i="1"/>
  <c r="I323" i="1"/>
  <c r="J323" i="1"/>
  <c r="I109" i="1"/>
  <c r="J109" i="1"/>
  <c r="I141" i="1"/>
  <c r="J141" i="1"/>
  <c r="I173" i="1"/>
  <c r="J173" i="1"/>
  <c r="I197" i="1"/>
  <c r="J197" i="1"/>
  <c r="I221" i="1"/>
  <c r="J221" i="1"/>
  <c r="I253" i="1"/>
  <c r="J253" i="1"/>
  <c r="I285" i="1"/>
  <c r="J285" i="1"/>
  <c r="I317" i="1"/>
  <c r="J317" i="1"/>
  <c r="I14" i="1"/>
  <c r="J14" i="1"/>
  <c r="I38" i="1"/>
  <c r="J38" i="1"/>
  <c r="I62" i="1"/>
  <c r="J62" i="1"/>
  <c r="I86" i="1"/>
  <c r="J86" i="1"/>
  <c r="I102" i="1"/>
  <c r="J102" i="1"/>
  <c r="I134" i="1"/>
  <c r="J134" i="1"/>
  <c r="I158" i="1"/>
  <c r="J158" i="1"/>
  <c r="I174" i="1"/>
  <c r="J174" i="1"/>
  <c r="I206" i="1"/>
  <c r="J206" i="1"/>
  <c r="I238" i="1"/>
  <c r="J238" i="1"/>
  <c r="I262" i="1"/>
  <c r="J262" i="1"/>
  <c r="I286" i="1"/>
  <c r="J286" i="1"/>
  <c r="I310" i="1"/>
  <c r="J310" i="1"/>
  <c r="I15" i="1"/>
  <c r="J15" i="1"/>
  <c r="I55" i="1"/>
  <c r="J55" i="1"/>
  <c r="I71" i="1"/>
  <c r="J71" i="1"/>
  <c r="I23" i="1"/>
  <c r="J23" i="1"/>
  <c r="I12" i="1"/>
  <c r="J12" i="1"/>
  <c r="I20" i="1"/>
  <c r="J20" i="1"/>
  <c r="I28" i="1"/>
  <c r="J28" i="1"/>
  <c r="I36" i="1"/>
  <c r="J36" i="1"/>
  <c r="I44" i="1"/>
  <c r="J44" i="1"/>
  <c r="I52" i="1"/>
  <c r="J52" i="1"/>
  <c r="I60" i="1"/>
  <c r="J60" i="1"/>
  <c r="I68" i="1"/>
  <c r="J68" i="1"/>
  <c r="I76" i="1"/>
  <c r="J76" i="1"/>
  <c r="I84" i="1"/>
  <c r="J84" i="1"/>
  <c r="I92" i="1"/>
  <c r="J92" i="1"/>
  <c r="I100" i="1"/>
  <c r="J100" i="1"/>
  <c r="I108" i="1"/>
  <c r="J108" i="1"/>
  <c r="I116" i="1"/>
  <c r="J116" i="1"/>
  <c r="I124" i="1"/>
  <c r="J124" i="1"/>
  <c r="I132" i="1"/>
  <c r="J132" i="1"/>
  <c r="I140" i="1"/>
  <c r="J140" i="1"/>
  <c r="I148" i="1"/>
  <c r="J148" i="1"/>
  <c r="I156" i="1"/>
  <c r="J156" i="1"/>
  <c r="I164" i="1"/>
  <c r="J164" i="1"/>
  <c r="I172" i="1"/>
  <c r="J172" i="1"/>
  <c r="I180" i="1"/>
  <c r="J180" i="1"/>
  <c r="I188" i="1"/>
  <c r="J188" i="1"/>
  <c r="I196" i="1"/>
  <c r="J196" i="1"/>
  <c r="I204" i="1"/>
  <c r="J204" i="1"/>
  <c r="I212" i="1"/>
  <c r="J212" i="1"/>
  <c r="I220" i="1"/>
  <c r="J220" i="1"/>
  <c r="I228" i="1"/>
  <c r="J228" i="1"/>
  <c r="I236" i="1"/>
  <c r="J236" i="1"/>
  <c r="I244" i="1"/>
  <c r="J244" i="1"/>
  <c r="I252" i="1"/>
  <c r="J252" i="1"/>
  <c r="I260" i="1"/>
  <c r="J260" i="1"/>
  <c r="I268" i="1"/>
  <c r="J268" i="1"/>
  <c r="I276" i="1"/>
  <c r="J276" i="1"/>
  <c r="I284" i="1"/>
  <c r="J284" i="1"/>
  <c r="I292" i="1"/>
  <c r="J292" i="1"/>
  <c r="I300" i="1"/>
  <c r="J300" i="1"/>
  <c r="I308" i="1"/>
  <c r="J308" i="1"/>
  <c r="I316" i="1"/>
  <c r="J316" i="1"/>
  <c r="I324" i="1"/>
  <c r="J324" i="1"/>
  <c r="I13" i="1"/>
  <c r="J13" i="1"/>
  <c r="I21" i="1"/>
  <c r="J21" i="1"/>
  <c r="I29" i="1"/>
  <c r="J29" i="1"/>
  <c r="I37" i="1"/>
  <c r="J37" i="1"/>
  <c r="I45" i="1"/>
  <c r="J45" i="1"/>
  <c r="I53" i="1"/>
  <c r="J53" i="1"/>
  <c r="I61" i="1"/>
  <c r="J61" i="1"/>
  <c r="I69" i="1"/>
  <c r="J69" i="1"/>
  <c r="I77" i="1"/>
  <c r="J77" i="1"/>
  <c r="I85" i="1"/>
  <c r="J85" i="1"/>
  <c r="I93" i="1"/>
  <c r="J93" i="1"/>
  <c r="I101" i="1"/>
  <c r="J101" i="1"/>
  <c r="I117" i="1"/>
  <c r="J117" i="1"/>
  <c r="I133" i="1"/>
  <c r="J133" i="1"/>
  <c r="I149" i="1"/>
  <c r="J149" i="1"/>
  <c r="I165" i="1"/>
  <c r="J165" i="1"/>
  <c r="I189" i="1"/>
  <c r="J189" i="1"/>
  <c r="I205" i="1"/>
  <c r="J205" i="1"/>
  <c r="I237" i="1"/>
  <c r="J237" i="1"/>
  <c r="I261" i="1"/>
  <c r="J261" i="1"/>
  <c r="I293" i="1"/>
  <c r="J293" i="1"/>
  <c r="I325" i="1"/>
  <c r="J325" i="1"/>
  <c r="I87" i="1"/>
  <c r="J87" i="1"/>
  <c r="I151" i="1"/>
  <c r="J151" i="1"/>
  <c r="I215" i="1"/>
  <c r="J215" i="1"/>
  <c r="I279" i="1"/>
  <c r="J279" i="1"/>
  <c r="I223" i="1"/>
  <c r="J223" i="1"/>
  <c r="I183" i="1"/>
  <c r="J183" i="1"/>
  <c r="I127" i="1"/>
  <c r="J127" i="1"/>
  <c r="I135" i="1"/>
  <c r="J135" i="1"/>
  <c r="I271" i="1"/>
  <c r="J271" i="1"/>
  <c r="I95" i="1"/>
  <c r="J95" i="1"/>
  <c r="I159" i="1"/>
  <c r="J159" i="1"/>
  <c r="I287" i="1"/>
  <c r="J287" i="1"/>
  <c r="I119" i="1"/>
  <c r="J119" i="1"/>
  <c r="I319" i="1"/>
  <c r="J319" i="1"/>
  <c r="I207" i="1"/>
  <c r="J207" i="1"/>
  <c r="I103" i="1"/>
  <c r="J103" i="1"/>
  <c r="I167" i="1"/>
  <c r="J167" i="1"/>
  <c r="I231" i="1"/>
  <c r="J231" i="1"/>
  <c r="I295" i="1"/>
  <c r="J295" i="1"/>
  <c r="I247" i="1"/>
  <c r="J247" i="1"/>
  <c r="I191" i="1"/>
  <c r="I199" i="1"/>
  <c r="J199" i="1"/>
  <c r="I111" i="1"/>
  <c r="J111" i="1"/>
  <c r="I175" i="1"/>
  <c r="J175" i="1"/>
  <c r="I239" i="1"/>
  <c r="J239" i="1"/>
  <c r="I303" i="1"/>
  <c r="J303" i="1"/>
  <c r="I311" i="1"/>
  <c r="J311" i="1"/>
  <c r="I255" i="1"/>
  <c r="J255" i="1"/>
  <c r="I327" i="1"/>
  <c r="J327" i="1"/>
  <c r="I263" i="1"/>
  <c r="J263" i="1"/>
  <c r="I143" i="1"/>
  <c r="J143" i="1"/>
  <c r="S359" i="1"/>
  <c r="I359" i="1"/>
  <c r="J359" i="1"/>
  <c r="I353" i="1"/>
  <c r="J353" i="1"/>
  <c r="I338" i="1"/>
  <c r="J338" i="1"/>
  <c r="I331" i="1"/>
  <c r="J331" i="1"/>
  <c r="I342" i="1"/>
  <c r="J342" i="1"/>
  <c r="I328" i="1"/>
  <c r="J328" i="1"/>
  <c r="H9" i="1"/>
  <c r="H8" i="1"/>
  <c r="H7" i="1"/>
  <c r="F7" i="1"/>
  <c r="H323" i="1"/>
  <c r="F21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H343" i="1"/>
  <c r="F216" i="1"/>
  <c r="F222" i="1"/>
  <c r="F125" i="1"/>
  <c r="F10" i="1"/>
  <c r="F107" i="1"/>
  <c r="F211" i="1"/>
  <c r="F221" i="1"/>
  <c r="F188" i="1"/>
  <c r="F146" i="1"/>
  <c r="F101" i="1"/>
  <c r="F167" i="1"/>
  <c r="F322" i="1"/>
  <c r="F343" i="1"/>
  <c r="F204" i="1"/>
  <c r="F105" i="1"/>
  <c r="F72" i="1"/>
  <c r="H22" i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H87" i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H169" i="1"/>
  <c r="F62" i="1"/>
  <c r="F23" i="1"/>
  <c r="F84" i="1"/>
  <c r="F159" i="1"/>
  <c r="F323" i="1"/>
  <c r="F331" i="1"/>
  <c r="F361" i="1"/>
  <c r="F315" i="1"/>
  <c r="F349" i="1"/>
  <c r="H314" i="1"/>
  <c r="F319" i="1"/>
  <c r="F252" i="1"/>
  <c r="H228" i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H60" i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H142" i="1"/>
  <c r="F215" i="1"/>
  <c r="F360" i="1"/>
  <c r="F193" i="1"/>
  <c r="F177" i="1"/>
  <c r="F11" i="1"/>
  <c r="F347" i="1"/>
  <c r="F139" i="1"/>
  <c r="F293" i="1"/>
  <c r="F130" i="1"/>
  <c r="F39" i="1"/>
  <c r="F326" i="1"/>
  <c r="F345" i="1"/>
  <c r="F229" i="1"/>
  <c r="F129" i="1"/>
  <c r="H49" i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H335" i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H279" i="1"/>
  <c r="F278" i="1"/>
  <c r="H214" i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H270" i="1"/>
  <c r="F9" i="1"/>
  <c r="H257" i="1"/>
  <c r="F310" i="1"/>
  <c r="F21" i="1"/>
  <c r="F327" i="1"/>
  <c r="F111" i="1"/>
  <c r="F140" i="1"/>
  <c r="F318" i="1"/>
  <c r="F183" i="1"/>
  <c r="F79" i="1"/>
  <c r="F97" i="1"/>
  <c r="H144" i="1"/>
  <c r="H175" i="1"/>
  <c r="H289" i="1"/>
  <c r="H212" i="1"/>
  <c r="J346" i="1"/>
  <c r="H166" i="1"/>
  <c r="H360" i="1"/>
  <c r="H113" i="1"/>
  <c r="H42" i="1"/>
  <c r="H151" i="1"/>
  <c r="H12" i="1"/>
  <c r="H352" i="1"/>
  <c r="H340" i="1"/>
  <c r="H316" i="1"/>
  <c r="H333" i="1"/>
  <c r="H187" i="1"/>
  <c r="H137" i="1"/>
  <c r="H156" i="1"/>
  <c r="H341" i="1"/>
  <c r="H356" i="1"/>
  <c r="H345" i="1"/>
  <c r="H272" i="1"/>
  <c r="H239" i="1"/>
  <c r="H81" i="1"/>
  <c r="J137" i="1"/>
  <c r="J355" i="1"/>
  <c r="H265" i="1"/>
  <c r="H259" i="1"/>
  <c r="H67" i="1"/>
  <c r="H173" i="1"/>
  <c r="J358" i="1"/>
  <c r="H337" i="1"/>
  <c r="H229" i="1"/>
  <c r="H162" i="1"/>
  <c r="H17" i="1"/>
  <c r="H262" i="1"/>
  <c r="H202" i="1"/>
  <c r="H52" i="1"/>
  <c r="H148" i="1"/>
  <c r="H312" i="1"/>
  <c r="H311" i="1"/>
  <c r="H351" i="1"/>
  <c r="H329" i="1"/>
  <c r="H310" i="1"/>
  <c r="H299" i="1"/>
  <c r="H320" i="1"/>
  <c r="H319" i="1"/>
  <c r="H359" i="1"/>
  <c r="H330" i="1"/>
  <c r="H305" i="1"/>
  <c r="H281" i="1"/>
  <c r="H277" i="1"/>
  <c r="H223" i="1"/>
  <c r="H120" i="1"/>
  <c r="H82" i="1"/>
  <c r="H50" i="1"/>
  <c r="H254" i="1"/>
  <c r="H287" i="1"/>
  <c r="H309" i="1"/>
  <c r="H193" i="1"/>
  <c r="H69" i="1"/>
  <c r="H275" i="1"/>
  <c r="H205" i="1"/>
  <c r="H35" i="1"/>
  <c r="H44" i="1"/>
  <c r="H47" i="1"/>
  <c r="H63" i="1"/>
  <c r="H85" i="1"/>
  <c r="H150" i="1"/>
  <c r="H317" i="1"/>
  <c r="H249" i="1"/>
  <c r="H146" i="1"/>
  <c r="H293" i="1"/>
  <c r="H124" i="1"/>
  <c r="H199" i="1"/>
  <c r="H321" i="1"/>
  <c r="H250" i="1"/>
  <c r="H355" i="1"/>
  <c r="H191" i="1"/>
  <c r="H251" i="1"/>
  <c r="H296" i="1"/>
  <c r="H218" i="1"/>
  <c r="H111" i="1"/>
  <c r="H295" i="1"/>
  <c r="H70" i="1"/>
  <c r="H103" i="1"/>
  <c r="H303" i="1"/>
  <c r="H33" i="1"/>
  <c r="H65" i="1"/>
  <c r="H94" i="1"/>
  <c r="H66" i="1"/>
  <c r="H129" i="1"/>
  <c r="H79" i="1"/>
  <c r="H128" i="1"/>
  <c r="H147" i="1"/>
  <c r="H222" i="1"/>
  <c r="H256" i="1"/>
  <c r="H247" i="1"/>
  <c r="H261" i="1"/>
  <c r="H61" i="1"/>
  <c r="H55" i="1"/>
  <c r="H292" i="1"/>
  <c r="H53" i="1"/>
  <c r="H231" i="1"/>
  <c r="H224" i="1"/>
  <c r="H138" i="1"/>
  <c r="H267" i="1"/>
  <c r="H133" i="1"/>
  <c r="H313" i="1"/>
  <c r="H215" i="1"/>
  <c r="H353" i="1"/>
  <c r="H246" i="1"/>
  <c r="H300" i="1"/>
  <c r="H134" i="1"/>
  <c r="H197" i="1"/>
  <c r="H253" i="1"/>
  <c r="H177" i="1"/>
  <c r="H10" i="1"/>
  <c r="H71" i="1"/>
  <c r="H24" i="1"/>
  <c r="H89" i="1"/>
  <c r="H105" i="1"/>
  <c r="H136" i="1"/>
  <c r="H174" i="1"/>
  <c r="H235" i="1"/>
  <c r="H206" i="1"/>
  <c r="H241" i="1"/>
  <c r="H160" i="1"/>
  <c r="H255" i="1"/>
  <c r="H290" i="1"/>
  <c r="H201" i="1"/>
  <c r="H283" i="1"/>
  <c r="H339" i="1"/>
  <c r="H198" i="1"/>
  <c r="H131" i="1"/>
  <c r="H196" i="1"/>
  <c r="H115" i="1"/>
  <c r="H232" i="1"/>
  <c r="H107" i="1"/>
  <c r="H116" i="1"/>
  <c r="H301" i="1"/>
  <c r="H331" i="1"/>
  <c r="H125" i="1"/>
  <c r="H268" i="1"/>
  <c r="H119" i="1"/>
  <c r="H304" i="1"/>
  <c r="H302" i="1"/>
  <c r="H39" i="1"/>
  <c r="H149" i="1"/>
  <c r="H96" i="1"/>
  <c r="H114" i="1"/>
  <c r="H32" i="1"/>
  <c r="H121" i="1"/>
  <c r="H130" i="1"/>
  <c r="H141" i="1"/>
  <c r="H178" i="1"/>
  <c r="H168" i="1"/>
  <c r="H263" i="1"/>
  <c r="H221" i="1"/>
  <c r="H220" i="1"/>
  <c r="H297" i="1"/>
  <c r="H21" i="1"/>
  <c r="H210" i="1"/>
  <c r="H30" i="1"/>
  <c r="H274" i="1"/>
  <c r="H123" i="1"/>
  <c r="H288" i="1"/>
  <c r="H194" i="1"/>
  <c r="H98" i="1"/>
  <c r="H84" i="1"/>
  <c r="H190" i="1"/>
  <c r="H117" i="1"/>
  <c r="H308" i="1"/>
  <c r="H240" i="1"/>
  <c r="H62" i="1"/>
  <c r="H110" i="1"/>
  <c r="H118" i="1"/>
  <c r="H185" i="1"/>
  <c r="H58" i="1"/>
  <c r="H158" i="1"/>
  <c r="H90" i="1"/>
  <c r="H230" i="1"/>
  <c r="H157" i="1"/>
  <c r="H40" i="1"/>
  <c r="H88" i="1"/>
  <c r="H127" i="1"/>
  <c r="H171" i="1"/>
  <c r="H152" i="1"/>
  <c r="H307" i="1"/>
  <c r="H161" i="1"/>
  <c r="H155" i="1"/>
  <c r="H225" i="1"/>
  <c r="H176" i="1"/>
  <c r="H280" i="1"/>
  <c r="H38" i="1"/>
  <c r="H20" i="1"/>
  <c r="H76" i="1"/>
  <c r="H243" i="1"/>
  <c r="H182" i="1"/>
  <c r="H284" i="1"/>
  <c r="H183" i="1"/>
  <c r="H101" i="1"/>
  <c r="H188" i="1"/>
  <c r="H83" i="1"/>
  <c r="H59" i="1"/>
  <c r="H285" i="1"/>
  <c r="H189" i="1"/>
  <c r="H242" i="1"/>
  <c r="H99" i="1"/>
  <c r="J340" i="1"/>
  <c r="H145" i="1"/>
  <c r="H234" i="1"/>
  <c r="H126" i="1"/>
  <c r="H73" i="1"/>
  <c r="H25" i="1"/>
  <c r="H15" i="1"/>
  <c r="H78" i="1"/>
  <c r="H18" i="1"/>
  <c r="H106" i="1"/>
  <c r="H48" i="1"/>
  <c r="H186" i="1"/>
  <c r="H195" i="1"/>
  <c r="H227" i="1"/>
  <c r="H217" i="1"/>
  <c r="H271" i="1"/>
  <c r="H236" i="1"/>
  <c r="H278" i="1"/>
  <c r="H298" i="1"/>
  <c r="H294" i="1"/>
  <c r="H361" i="1"/>
  <c r="H322" i="1"/>
  <c r="H349" i="1"/>
  <c r="H350" i="1"/>
  <c r="H326" i="1"/>
  <c r="H31" i="1"/>
  <c r="H28" i="1"/>
  <c r="H216" i="1"/>
  <c r="H180" i="1"/>
  <c r="H93" i="1"/>
  <c r="H165" i="1"/>
  <c r="H75" i="1"/>
  <c r="H154" i="1"/>
  <c r="H51" i="1"/>
  <c r="H273" i="1"/>
  <c r="H159" i="1"/>
  <c r="H219" i="1"/>
  <c r="H77" i="1"/>
  <c r="H260" i="1"/>
  <c r="H153" i="1"/>
  <c r="J341" i="1"/>
  <c r="H276" i="1"/>
  <c r="H252" i="1"/>
  <c r="H226" i="1"/>
  <c r="H269" i="1"/>
  <c r="H86" i="1"/>
  <c r="H14" i="1"/>
  <c r="H34" i="1"/>
  <c r="H56" i="1"/>
  <c r="H97" i="1"/>
  <c r="H139" i="1"/>
  <c r="H104" i="1"/>
  <c r="H163" i="1"/>
  <c r="H170" i="1"/>
  <c r="H184" i="1"/>
  <c r="H264" i="1"/>
  <c r="H179" i="1"/>
  <c r="H233" i="1"/>
  <c r="H248" i="1"/>
  <c r="H306" i="1"/>
  <c r="J337" i="1"/>
  <c r="H324" i="1"/>
  <c r="H362" i="1"/>
  <c r="H348" i="1"/>
  <c r="H286" i="1"/>
  <c r="H244" i="1"/>
  <c r="H238" i="1"/>
  <c r="H112" i="1"/>
  <c r="H72" i="1"/>
  <c r="H181" i="1"/>
  <c r="J50" i="1"/>
  <c r="H122" i="1"/>
  <c r="H80" i="1"/>
  <c r="H200" i="1"/>
  <c r="H315" i="1"/>
  <c r="H258" i="1"/>
  <c r="H143" i="1"/>
  <c r="H68" i="1"/>
  <c r="H342" i="1"/>
  <c r="H328" i="1"/>
  <c r="H357" i="1"/>
  <c r="H338" i="1"/>
  <c r="H336" i="1"/>
  <c r="H327" i="1"/>
  <c r="H332" i="1"/>
  <c r="H346" i="1"/>
  <c r="H282" i="1"/>
  <c r="H291" i="1"/>
  <c r="H204" i="1"/>
  <c r="H95" i="1"/>
  <c r="H135" i="1"/>
  <c r="H64" i="1"/>
  <c r="H209" i="1"/>
  <c r="H57" i="1"/>
  <c r="J160" i="1"/>
  <c r="H102" i="1"/>
  <c r="H245" i="1"/>
  <c r="H207" i="1"/>
  <c r="H318" i="1"/>
  <c r="H266" i="1"/>
  <c r="H172" i="1"/>
  <c r="H344" i="1"/>
  <c r="H334" i="1"/>
  <c r="H358" i="1"/>
  <c r="H354" i="1"/>
  <c r="H237" i="1"/>
  <c r="H192" i="1"/>
  <c r="H41" i="1"/>
  <c r="H16" i="1"/>
  <c r="H132" i="1"/>
  <c r="H325" i="1"/>
  <c r="H36" i="1"/>
  <c r="H37" i="1"/>
  <c r="H140" i="1"/>
  <c r="H19" i="1"/>
  <c r="H29" i="1"/>
  <c r="H91" i="1"/>
  <c r="H108" i="1"/>
  <c r="H54" i="1"/>
  <c r="H11" i="1"/>
  <c r="H26" i="1"/>
  <c r="H23" i="1"/>
  <c r="H208" i="1"/>
  <c r="H164" i="1"/>
  <c r="H100" i="1"/>
  <c r="H347" i="1"/>
  <c r="H27" i="1"/>
  <c r="H13" i="1"/>
  <c r="H109" i="1"/>
  <c r="H167" i="1"/>
  <c r="H211" i="1"/>
  <c r="H213" i="1"/>
  <c r="H203" i="1"/>
  <c r="H92" i="1"/>
  <c r="H45" i="1"/>
  <c r="H43" i="1"/>
  <c r="H46" i="1"/>
  <c r="G50" i="4"/>
  <c r="C50" i="4"/>
  <c r="C30" i="4"/>
  <c r="D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I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Q2" i="3"/>
  <c r="N2" i="3"/>
  <c r="H2" i="3"/>
  <c r="N8" i="3"/>
  <c r="N10" i="3"/>
  <c r="L24" i="4"/>
  <c r="O8" i="3"/>
  <c r="O10" i="3"/>
  <c r="O9" i="3"/>
  <c r="J365" i="1"/>
  <c r="J367" i="1"/>
  <c r="C4" i="1"/>
  <c r="H365" i="1"/>
  <c r="K34" i="4"/>
  <c r="K35" i="4"/>
  <c r="J54" i="4"/>
  <c r="C46" i="4"/>
  <c r="K46" i="4"/>
  <c r="J55" i="4"/>
  <c r="M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M53" i="4"/>
  <c r="J49" i="4"/>
  <c r="J44" i="4"/>
  <c r="J48" i="4"/>
  <c r="J45" i="4"/>
  <c r="K47" i="4"/>
  <c r="K27" i="4"/>
  <c r="K48" i="4"/>
  <c r="F56" i="4"/>
  <c r="C26" i="4"/>
  <c r="J52" i="4"/>
  <c r="M52" i="4"/>
  <c r="K45" i="4"/>
  <c r="J50" i="4"/>
  <c r="K49" i="4"/>
  <c r="K54" i="4"/>
  <c r="K51" i="4"/>
  <c r="M51" i="4"/>
  <c r="B56" i="4"/>
  <c r="K30" i="4"/>
  <c r="J46" i="4"/>
  <c r="K44" i="4"/>
  <c r="M44" i="4"/>
  <c r="K31" i="4"/>
  <c r="G56" i="4"/>
  <c r="O7" i="3"/>
  <c r="C23" i="3"/>
  <c r="N23" i="3"/>
  <c r="N7" i="3"/>
  <c r="K7" i="1"/>
  <c r="K363" i="1"/>
  <c r="L363" i="1"/>
  <c r="M363" i="1"/>
  <c r="N363" i="1"/>
  <c r="O363" i="1"/>
  <c r="M54" i="4"/>
  <c r="C56" i="4"/>
  <c r="K56" i="4"/>
  <c r="M47" i="4"/>
  <c r="M50" i="4"/>
  <c r="M49" i="4"/>
  <c r="M46" i="4"/>
  <c r="M45" i="4"/>
  <c r="M48" i="4"/>
  <c r="J368" i="1"/>
  <c r="J56" i="4"/>
  <c r="D23" i="3"/>
  <c r="F15" i="3"/>
  <c r="G15" i="3"/>
  <c r="H15" i="3"/>
  <c r="I15" i="3"/>
  <c r="F19" i="3"/>
  <c r="G19" i="3"/>
  <c r="H19" i="3"/>
  <c r="I19" i="3"/>
  <c r="F17" i="3"/>
  <c r="G17" i="3"/>
  <c r="H17" i="3"/>
  <c r="I17" i="3"/>
  <c r="F12" i="3"/>
  <c r="G12" i="3"/>
  <c r="H12" i="3"/>
  <c r="I12" i="3"/>
  <c r="F14" i="3"/>
  <c r="G14" i="3"/>
  <c r="H14" i="3"/>
  <c r="I14" i="3"/>
  <c r="F16" i="3"/>
  <c r="G16" i="3"/>
  <c r="H16" i="3"/>
  <c r="I16" i="3"/>
  <c r="F18" i="3"/>
  <c r="G18" i="3"/>
  <c r="H18" i="3"/>
  <c r="I18" i="3"/>
  <c r="F20" i="3"/>
  <c r="G20" i="3"/>
  <c r="H20" i="3"/>
  <c r="I20" i="3"/>
  <c r="F13" i="3"/>
  <c r="G13" i="3"/>
  <c r="H13" i="3"/>
  <c r="I13" i="3"/>
  <c r="F21" i="3"/>
  <c r="G21" i="3"/>
  <c r="H21" i="3"/>
  <c r="I21" i="3"/>
  <c r="F11" i="3"/>
  <c r="G11" i="3"/>
  <c r="H11" i="3"/>
  <c r="I11" i="3"/>
  <c r="E11" i="3"/>
  <c r="E12" i="3"/>
  <c r="E20" i="3"/>
  <c r="E15" i="3"/>
  <c r="E7" i="3"/>
  <c r="E16" i="3"/>
  <c r="E19" i="3"/>
  <c r="E10" i="3"/>
  <c r="E9" i="3"/>
  <c r="E8" i="3"/>
  <c r="E14" i="3"/>
  <c r="E13" i="3"/>
  <c r="E17" i="3"/>
  <c r="E21" i="3"/>
  <c r="E18" i="3"/>
  <c r="K317" i="1"/>
  <c r="L317" i="1"/>
  <c r="M317" i="1"/>
  <c r="N317" i="1"/>
  <c r="O317" i="1"/>
  <c r="K308" i="1"/>
  <c r="L308" i="1"/>
  <c r="M308" i="1"/>
  <c r="N308" i="1"/>
  <c r="O308" i="1"/>
  <c r="K313" i="1"/>
  <c r="L313" i="1"/>
  <c r="M313" i="1"/>
  <c r="N313" i="1"/>
  <c r="O313" i="1"/>
  <c r="K300" i="1"/>
  <c r="L300" i="1"/>
  <c r="M300" i="1"/>
  <c r="N300" i="1"/>
  <c r="O300" i="1"/>
  <c r="K284" i="1"/>
  <c r="L284" i="1"/>
  <c r="M284" i="1"/>
  <c r="N284" i="1"/>
  <c r="O284" i="1"/>
  <c r="K266" i="1"/>
  <c r="L266" i="1"/>
  <c r="M266" i="1"/>
  <c r="N266" i="1"/>
  <c r="O266" i="1"/>
  <c r="K250" i="1"/>
  <c r="L250" i="1"/>
  <c r="M250" i="1"/>
  <c r="N250" i="1"/>
  <c r="O250" i="1"/>
  <c r="K318" i="1"/>
  <c r="L318" i="1"/>
  <c r="M318" i="1"/>
  <c r="N318" i="1"/>
  <c r="O318" i="1"/>
  <c r="K349" i="1"/>
  <c r="L349" i="1"/>
  <c r="M349" i="1"/>
  <c r="N349" i="1"/>
  <c r="O349" i="1"/>
  <c r="K246" i="1"/>
  <c r="L246" i="1"/>
  <c r="M246" i="1"/>
  <c r="N246" i="1"/>
  <c r="O246" i="1"/>
  <c r="K310" i="1"/>
  <c r="L310" i="1"/>
  <c r="M310" i="1"/>
  <c r="N310" i="1"/>
  <c r="O310" i="1"/>
  <c r="K277" i="1"/>
  <c r="L277" i="1"/>
  <c r="M277" i="1"/>
  <c r="N277" i="1"/>
  <c r="O277" i="1"/>
  <c r="K269" i="1"/>
  <c r="L269" i="1"/>
  <c r="M269" i="1"/>
  <c r="N269" i="1"/>
  <c r="O269" i="1"/>
  <c r="K253" i="1"/>
  <c r="L253" i="1"/>
  <c r="M253" i="1"/>
  <c r="N253" i="1"/>
  <c r="O253" i="1"/>
  <c r="K254" i="1"/>
  <c r="L254" i="1"/>
  <c r="M254" i="1"/>
  <c r="N254" i="1"/>
  <c r="O254" i="1"/>
  <c r="K261" i="1"/>
  <c r="L261" i="1"/>
  <c r="M261" i="1"/>
  <c r="N261" i="1"/>
  <c r="O261" i="1"/>
  <c r="K185" i="1"/>
  <c r="L185" i="1"/>
  <c r="M185" i="1"/>
  <c r="N185" i="1"/>
  <c r="O185" i="1"/>
  <c r="K142" i="1"/>
  <c r="L142" i="1"/>
  <c r="M142" i="1"/>
  <c r="N142" i="1"/>
  <c r="O142" i="1"/>
  <c r="K193" i="1"/>
  <c r="L193" i="1"/>
  <c r="M193" i="1"/>
  <c r="N193" i="1"/>
  <c r="O193" i="1"/>
  <c r="K103" i="1"/>
  <c r="L103" i="1"/>
  <c r="M103" i="1"/>
  <c r="N103" i="1"/>
  <c r="O103" i="1"/>
  <c r="K192" i="1"/>
  <c r="L192" i="1"/>
  <c r="M192" i="1"/>
  <c r="N192" i="1"/>
  <c r="O192" i="1"/>
  <c r="K153" i="1"/>
  <c r="L153" i="1"/>
  <c r="M153" i="1"/>
  <c r="N153" i="1"/>
  <c r="O153" i="1"/>
  <c r="K119" i="1"/>
  <c r="L119" i="1"/>
  <c r="M119" i="1"/>
  <c r="N119" i="1"/>
  <c r="O119" i="1"/>
  <c r="K111" i="1"/>
  <c r="L111" i="1"/>
  <c r="M111" i="1"/>
  <c r="N111" i="1"/>
  <c r="O111" i="1"/>
  <c r="K127" i="1"/>
  <c r="L127" i="1"/>
  <c r="M127" i="1"/>
  <c r="N127" i="1"/>
  <c r="O127" i="1"/>
  <c r="K14" i="1"/>
  <c r="L14" i="1"/>
  <c r="M14" i="1"/>
  <c r="N14" i="1"/>
  <c r="O14" i="1"/>
  <c r="K31" i="1"/>
  <c r="L31" i="1"/>
  <c r="M31" i="1"/>
  <c r="N31" i="1"/>
  <c r="O31" i="1"/>
  <c r="K55" i="1"/>
  <c r="L55" i="1"/>
  <c r="M55" i="1"/>
  <c r="N55" i="1"/>
  <c r="O55" i="1"/>
  <c r="K22" i="1"/>
  <c r="L22" i="1"/>
  <c r="M22" i="1"/>
  <c r="N22" i="1"/>
  <c r="O22" i="1"/>
  <c r="K15" i="1"/>
  <c r="L15" i="1"/>
  <c r="M15" i="1"/>
  <c r="N15" i="1"/>
  <c r="O15" i="1"/>
  <c r="K23" i="1"/>
  <c r="L23" i="1"/>
  <c r="M23" i="1"/>
  <c r="N23" i="1"/>
  <c r="O23" i="1"/>
  <c r="K63" i="1"/>
  <c r="L63" i="1"/>
  <c r="M63" i="1"/>
  <c r="N63" i="1"/>
  <c r="O63" i="1"/>
  <c r="K135" i="1"/>
  <c r="L135" i="1"/>
  <c r="M135" i="1"/>
  <c r="N135" i="1"/>
  <c r="O135" i="1"/>
  <c r="L7" i="1"/>
  <c r="K47" i="1"/>
  <c r="L47" i="1"/>
  <c r="M47" i="1"/>
  <c r="N47" i="1"/>
  <c r="O47" i="1"/>
  <c r="K126" i="1"/>
  <c r="L126" i="1"/>
  <c r="M126" i="1"/>
  <c r="N126" i="1"/>
  <c r="O126" i="1"/>
  <c r="K168" i="1"/>
  <c r="L168" i="1"/>
  <c r="M168" i="1"/>
  <c r="N168" i="1"/>
  <c r="O168" i="1"/>
  <c r="K52" i="1"/>
  <c r="L52" i="1"/>
  <c r="M52" i="1"/>
  <c r="N52" i="1"/>
  <c r="O52" i="1"/>
  <c r="K132" i="1"/>
  <c r="L132" i="1"/>
  <c r="M132" i="1"/>
  <c r="N132" i="1"/>
  <c r="O132" i="1"/>
  <c r="K21" i="1"/>
  <c r="L21" i="1"/>
  <c r="M21" i="1"/>
  <c r="N21" i="1"/>
  <c r="O21" i="1"/>
  <c r="K79" i="1"/>
  <c r="L79" i="1"/>
  <c r="M79" i="1"/>
  <c r="N79" i="1"/>
  <c r="O79" i="1"/>
  <c r="K45" i="1"/>
  <c r="L45" i="1"/>
  <c r="M45" i="1"/>
  <c r="N45" i="1"/>
  <c r="O45" i="1"/>
  <c r="K77" i="1"/>
  <c r="L77" i="1"/>
  <c r="M77" i="1"/>
  <c r="N77" i="1"/>
  <c r="O77" i="1"/>
  <c r="K107" i="1"/>
  <c r="L107" i="1"/>
  <c r="M107" i="1"/>
  <c r="N107" i="1"/>
  <c r="O107" i="1"/>
  <c r="K118" i="1"/>
  <c r="L118" i="1"/>
  <c r="M118" i="1"/>
  <c r="N118" i="1"/>
  <c r="O118" i="1"/>
  <c r="K141" i="1"/>
  <c r="L141" i="1"/>
  <c r="M141" i="1"/>
  <c r="N141" i="1"/>
  <c r="O141" i="1"/>
  <c r="K125" i="1"/>
  <c r="L125" i="1"/>
  <c r="M125" i="1"/>
  <c r="N125" i="1"/>
  <c r="O125" i="1"/>
  <c r="K82" i="1"/>
  <c r="L82" i="1"/>
  <c r="M82" i="1"/>
  <c r="N82" i="1"/>
  <c r="O82" i="1"/>
  <c r="K123" i="1"/>
  <c r="L123" i="1"/>
  <c r="M123" i="1"/>
  <c r="N123" i="1"/>
  <c r="O123" i="1"/>
  <c r="K148" i="1"/>
  <c r="L148" i="1"/>
  <c r="M148" i="1"/>
  <c r="N148" i="1"/>
  <c r="O148" i="1"/>
  <c r="K240" i="1"/>
  <c r="L240" i="1"/>
  <c r="M240" i="1"/>
  <c r="N240" i="1"/>
  <c r="O240" i="1"/>
  <c r="K221" i="1"/>
  <c r="L221" i="1"/>
  <c r="M221" i="1"/>
  <c r="N221" i="1"/>
  <c r="O221" i="1"/>
  <c r="K188" i="1"/>
  <c r="L188" i="1"/>
  <c r="M188" i="1"/>
  <c r="N188" i="1"/>
  <c r="O188" i="1"/>
  <c r="K217" i="1"/>
  <c r="L217" i="1"/>
  <c r="M217" i="1"/>
  <c r="N217" i="1"/>
  <c r="O217" i="1"/>
  <c r="K216" i="1"/>
  <c r="L216" i="1"/>
  <c r="M216" i="1"/>
  <c r="N216" i="1"/>
  <c r="O216" i="1"/>
  <c r="K282" i="1"/>
  <c r="L282" i="1"/>
  <c r="M282" i="1"/>
  <c r="N282" i="1"/>
  <c r="O282" i="1"/>
  <c r="K267" i="1"/>
  <c r="L267" i="1"/>
  <c r="M267" i="1"/>
  <c r="N267" i="1"/>
  <c r="O267" i="1"/>
  <c r="K323" i="1"/>
  <c r="L323" i="1"/>
  <c r="M323" i="1"/>
  <c r="N323" i="1"/>
  <c r="O323" i="1"/>
  <c r="K332" i="1"/>
  <c r="L332" i="1"/>
  <c r="M332" i="1"/>
  <c r="N332" i="1"/>
  <c r="O332" i="1"/>
  <c r="K340" i="1"/>
  <c r="L340" i="1"/>
  <c r="M340" i="1"/>
  <c r="N340" i="1"/>
  <c r="O340" i="1"/>
  <c r="K78" i="1"/>
  <c r="L78" i="1"/>
  <c r="M78" i="1"/>
  <c r="N78" i="1"/>
  <c r="O78" i="1"/>
  <c r="K37" i="1"/>
  <c r="L37" i="1"/>
  <c r="M37" i="1"/>
  <c r="N37" i="1"/>
  <c r="O37" i="1"/>
  <c r="K13" i="1"/>
  <c r="L13" i="1"/>
  <c r="M13" i="1"/>
  <c r="N13" i="1"/>
  <c r="O13" i="1"/>
  <c r="K76" i="1"/>
  <c r="L76" i="1"/>
  <c r="M76" i="1"/>
  <c r="N76" i="1"/>
  <c r="O76" i="1"/>
  <c r="K182" i="1"/>
  <c r="L182" i="1"/>
  <c r="M182" i="1"/>
  <c r="N182" i="1"/>
  <c r="O182" i="1"/>
  <c r="K99" i="1"/>
  <c r="L99" i="1"/>
  <c r="M99" i="1"/>
  <c r="N99" i="1"/>
  <c r="O99" i="1"/>
  <c r="K152" i="1"/>
  <c r="L152" i="1"/>
  <c r="M152" i="1"/>
  <c r="N152" i="1"/>
  <c r="O152" i="1"/>
  <c r="K156" i="1"/>
  <c r="L156" i="1"/>
  <c r="M156" i="1"/>
  <c r="N156" i="1"/>
  <c r="O156" i="1"/>
  <c r="K208" i="1"/>
  <c r="L208" i="1"/>
  <c r="M208" i="1"/>
  <c r="N208" i="1"/>
  <c r="O208" i="1"/>
  <c r="K237" i="1"/>
  <c r="L237" i="1"/>
  <c r="M237" i="1"/>
  <c r="N237" i="1"/>
  <c r="O237" i="1"/>
  <c r="K224" i="1"/>
  <c r="L224" i="1"/>
  <c r="M224" i="1"/>
  <c r="N224" i="1"/>
  <c r="O224" i="1"/>
  <c r="K295" i="1"/>
  <c r="L295" i="1"/>
  <c r="M295" i="1"/>
  <c r="N295" i="1"/>
  <c r="O295" i="1"/>
  <c r="K232" i="1"/>
  <c r="L232" i="1"/>
  <c r="M232" i="1"/>
  <c r="N232" i="1"/>
  <c r="O232" i="1"/>
  <c r="K252" i="1"/>
  <c r="L252" i="1"/>
  <c r="M252" i="1"/>
  <c r="N252" i="1"/>
  <c r="O252" i="1"/>
  <c r="K309" i="1"/>
  <c r="L309" i="1"/>
  <c r="M309" i="1"/>
  <c r="N309" i="1"/>
  <c r="O309" i="1"/>
  <c r="K328" i="1"/>
  <c r="L328" i="1"/>
  <c r="M328" i="1"/>
  <c r="N328" i="1"/>
  <c r="O328" i="1"/>
  <c r="K326" i="1"/>
  <c r="L326" i="1"/>
  <c r="M326" i="1"/>
  <c r="N326" i="1"/>
  <c r="O326" i="1"/>
  <c r="K150" i="1"/>
  <c r="L150" i="1"/>
  <c r="M150" i="1"/>
  <c r="N150" i="1"/>
  <c r="O150" i="1"/>
  <c r="K347" i="1"/>
  <c r="L347" i="1"/>
  <c r="M347" i="1"/>
  <c r="N347" i="1"/>
  <c r="O347" i="1"/>
  <c r="K134" i="1"/>
  <c r="L134" i="1"/>
  <c r="M134" i="1"/>
  <c r="N134" i="1"/>
  <c r="O134" i="1"/>
  <c r="K226" i="1"/>
  <c r="L226" i="1"/>
  <c r="M226" i="1"/>
  <c r="N226" i="1"/>
  <c r="O226" i="1"/>
  <c r="K292" i="1"/>
  <c r="L292" i="1"/>
  <c r="M292" i="1"/>
  <c r="N292" i="1"/>
  <c r="O292" i="1"/>
  <c r="K356" i="1"/>
  <c r="L356" i="1"/>
  <c r="M356" i="1"/>
  <c r="N356" i="1"/>
  <c r="O356" i="1"/>
  <c r="K84" i="1"/>
  <c r="L84" i="1"/>
  <c r="M84" i="1"/>
  <c r="N84" i="1"/>
  <c r="O84" i="1"/>
  <c r="K92" i="1"/>
  <c r="L92" i="1"/>
  <c r="M92" i="1"/>
  <c r="N92" i="1"/>
  <c r="O92" i="1"/>
  <c r="K133" i="1"/>
  <c r="L133" i="1"/>
  <c r="M133" i="1"/>
  <c r="N133" i="1"/>
  <c r="O133" i="1"/>
  <c r="K93" i="1"/>
  <c r="L93" i="1"/>
  <c r="M93" i="1"/>
  <c r="N93" i="1"/>
  <c r="O93" i="1"/>
  <c r="K91" i="1"/>
  <c r="L91" i="1"/>
  <c r="M91" i="1"/>
  <c r="N91" i="1"/>
  <c r="O91" i="1"/>
  <c r="K201" i="1"/>
  <c r="L201" i="1"/>
  <c r="M201" i="1"/>
  <c r="N201" i="1"/>
  <c r="O201" i="1"/>
  <c r="K288" i="1"/>
  <c r="L288" i="1"/>
  <c r="M288" i="1"/>
  <c r="N288" i="1"/>
  <c r="O288" i="1"/>
  <c r="K173" i="1"/>
  <c r="L173" i="1"/>
  <c r="M173" i="1"/>
  <c r="N173" i="1"/>
  <c r="O173" i="1"/>
  <c r="K172" i="1"/>
  <c r="L172" i="1"/>
  <c r="M172" i="1"/>
  <c r="N172" i="1"/>
  <c r="O172" i="1"/>
  <c r="K262" i="1"/>
  <c r="L262" i="1"/>
  <c r="M262" i="1"/>
  <c r="N262" i="1"/>
  <c r="O262" i="1"/>
  <c r="K274" i="1"/>
  <c r="L274" i="1"/>
  <c r="M274" i="1"/>
  <c r="N274" i="1"/>
  <c r="O274" i="1"/>
  <c r="K199" i="1"/>
  <c r="L199" i="1"/>
  <c r="M199" i="1"/>
  <c r="N199" i="1"/>
  <c r="O199" i="1"/>
  <c r="K234" i="1"/>
  <c r="L234" i="1"/>
  <c r="M234" i="1"/>
  <c r="N234" i="1"/>
  <c r="O234" i="1"/>
  <c r="K243" i="1"/>
  <c r="L243" i="1"/>
  <c r="M243" i="1"/>
  <c r="N243" i="1"/>
  <c r="O243" i="1"/>
  <c r="K258" i="1"/>
  <c r="L258" i="1"/>
  <c r="M258" i="1"/>
  <c r="N258" i="1"/>
  <c r="O258" i="1"/>
  <c r="K276" i="1"/>
  <c r="L276" i="1"/>
  <c r="M276" i="1"/>
  <c r="N276" i="1"/>
  <c r="O276" i="1"/>
  <c r="K293" i="1"/>
  <c r="L293" i="1"/>
  <c r="M293" i="1"/>
  <c r="N293" i="1"/>
  <c r="O293" i="1"/>
  <c r="K283" i="1"/>
  <c r="L283" i="1"/>
  <c r="M283" i="1"/>
  <c r="N283" i="1"/>
  <c r="O283" i="1"/>
  <c r="K325" i="1"/>
  <c r="L325" i="1"/>
  <c r="M325" i="1"/>
  <c r="N325" i="1"/>
  <c r="O325" i="1"/>
  <c r="K355" i="1"/>
  <c r="L355" i="1"/>
  <c r="M355" i="1"/>
  <c r="N355" i="1"/>
  <c r="O355" i="1"/>
  <c r="K177" i="1"/>
  <c r="L177" i="1"/>
  <c r="M177" i="1"/>
  <c r="N177" i="1"/>
  <c r="O177" i="1"/>
  <c r="K210" i="1"/>
  <c r="L210" i="1"/>
  <c r="M210" i="1"/>
  <c r="N210" i="1"/>
  <c r="O210" i="1"/>
  <c r="K335" i="1"/>
  <c r="L335" i="1"/>
  <c r="M335" i="1"/>
  <c r="N335" i="1"/>
  <c r="O335" i="1"/>
  <c r="K39" i="1"/>
  <c r="L39" i="1"/>
  <c r="M39" i="1"/>
  <c r="N39" i="1"/>
  <c r="O39" i="1"/>
  <c r="K28" i="1"/>
  <c r="L28" i="1"/>
  <c r="M28" i="1"/>
  <c r="N28" i="1"/>
  <c r="O28" i="1"/>
  <c r="K87" i="1"/>
  <c r="L87" i="1"/>
  <c r="M87" i="1"/>
  <c r="N87" i="1"/>
  <c r="O87" i="1"/>
  <c r="K85" i="1"/>
  <c r="L85" i="1"/>
  <c r="M85" i="1"/>
  <c r="N85" i="1"/>
  <c r="O85" i="1"/>
  <c r="K62" i="1"/>
  <c r="L62" i="1"/>
  <c r="M62" i="1"/>
  <c r="N62" i="1"/>
  <c r="O62" i="1"/>
  <c r="K100" i="1"/>
  <c r="L100" i="1"/>
  <c r="M100" i="1"/>
  <c r="N100" i="1"/>
  <c r="O100" i="1"/>
  <c r="K110" i="1"/>
  <c r="L110" i="1"/>
  <c r="M110" i="1"/>
  <c r="N110" i="1"/>
  <c r="O110" i="1"/>
  <c r="K108" i="1"/>
  <c r="L108" i="1"/>
  <c r="M108" i="1"/>
  <c r="N108" i="1"/>
  <c r="O108" i="1"/>
  <c r="K176" i="1"/>
  <c r="L176" i="1"/>
  <c r="M176" i="1"/>
  <c r="N176" i="1"/>
  <c r="O176" i="1"/>
  <c r="K164" i="1"/>
  <c r="L164" i="1"/>
  <c r="M164" i="1"/>
  <c r="N164" i="1"/>
  <c r="O164" i="1"/>
  <c r="K184" i="1"/>
  <c r="L184" i="1"/>
  <c r="M184" i="1"/>
  <c r="N184" i="1"/>
  <c r="O184" i="1"/>
  <c r="K202" i="1"/>
  <c r="L202" i="1"/>
  <c r="M202" i="1"/>
  <c r="N202" i="1"/>
  <c r="O202" i="1"/>
  <c r="K205" i="1"/>
  <c r="L205" i="1"/>
  <c r="M205" i="1"/>
  <c r="N205" i="1"/>
  <c r="O205" i="1"/>
  <c r="K316" i="1"/>
  <c r="L316" i="1"/>
  <c r="M316" i="1"/>
  <c r="N316" i="1"/>
  <c r="O316" i="1"/>
  <c r="K260" i="1"/>
  <c r="L260" i="1"/>
  <c r="M260" i="1"/>
  <c r="N260" i="1"/>
  <c r="O260" i="1"/>
  <c r="K200" i="1"/>
  <c r="L200" i="1"/>
  <c r="M200" i="1"/>
  <c r="N200" i="1"/>
  <c r="O200" i="1"/>
  <c r="K320" i="1"/>
  <c r="L320" i="1"/>
  <c r="M320" i="1"/>
  <c r="N320" i="1"/>
  <c r="O320" i="1"/>
  <c r="K333" i="1"/>
  <c r="L333" i="1"/>
  <c r="M333" i="1"/>
  <c r="N333" i="1"/>
  <c r="O333" i="1"/>
  <c r="K189" i="1"/>
  <c r="L189" i="1"/>
  <c r="M189" i="1"/>
  <c r="N189" i="1"/>
  <c r="O189" i="1"/>
  <c r="K69" i="1"/>
  <c r="L69" i="1"/>
  <c r="M69" i="1"/>
  <c r="N69" i="1"/>
  <c r="O69" i="1"/>
  <c r="K20" i="1"/>
  <c r="L20" i="1"/>
  <c r="M20" i="1"/>
  <c r="N20" i="1"/>
  <c r="O20" i="1"/>
  <c r="K124" i="1"/>
  <c r="L124" i="1"/>
  <c r="M124" i="1"/>
  <c r="N124" i="1"/>
  <c r="O124" i="1"/>
  <c r="K231" i="1"/>
  <c r="L231" i="1"/>
  <c r="M231" i="1"/>
  <c r="N231" i="1"/>
  <c r="O231" i="1"/>
  <c r="K259" i="1"/>
  <c r="L259" i="1"/>
  <c r="M259" i="1"/>
  <c r="N259" i="1"/>
  <c r="O259" i="1"/>
  <c r="K190" i="1"/>
  <c r="L190" i="1"/>
  <c r="M190" i="1"/>
  <c r="N190" i="1"/>
  <c r="O190" i="1"/>
  <c r="K303" i="1"/>
  <c r="L303" i="1"/>
  <c r="M303" i="1"/>
  <c r="N303" i="1"/>
  <c r="O303" i="1"/>
  <c r="K71" i="1"/>
  <c r="L71" i="1"/>
  <c r="M71" i="1"/>
  <c r="N71" i="1"/>
  <c r="O71" i="1"/>
  <c r="K44" i="1"/>
  <c r="L44" i="1"/>
  <c r="M44" i="1"/>
  <c r="N44" i="1"/>
  <c r="O44" i="1"/>
  <c r="K12" i="1"/>
  <c r="L12" i="1"/>
  <c r="M12" i="1"/>
  <c r="N12" i="1"/>
  <c r="O12" i="1"/>
  <c r="K36" i="1"/>
  <c r="L36" i="1"/>
  <c r="M36" i="1"/>
  <c r="N36" i="1"/>
  <c r="O36" i="1"/>
  <c r="K68" i="1"/>
  <c r="L68" i="1"/>
  <c r="M68" i="1"/>
  <c r="N68" i="1"/>
  <c r="O68" i="1"/>
  <c r="K116" i="1"/>
  <c r="L116" i="1"/>
  <c r="M116" i="1"/>
  <c r="N116" i="1"/>
  <c r="O116" i="1"/>
  <c r="K109" i="1"/>
  <c r="L109" i="1"/>
  <c r="M109" i="1"/>
  <c r="N109" i="1"/>
  <c r="O109" i="1"/>
  <c r="K140" i="1"/>
  <c r="L140" i="1"/>
  <c r="M140" i="1"/>
  <c r="N140" i="1"/>
  <c r="O140" i="1"/>
  <c r="K166" i="1"/>
  <c r="L166" i="1"/>
  <c r="M166" i="1"/>
  <c r="N166" i="1"/>
  <c r="O166" i="1"/>
  <c r="K215" i="1"/>
  <c r="L215" i="1"/>
  <c r="M215" i="1"/>
  <c r="N215" i="1"/>
  <c r="O215" i="1"/>
  <c r="K242" i="1"/>
  <c r="L242" i="1"/>
  <c r="M242" i="1"/>
  <c r="N242" i="1"/>
  <c r="O242" i="1"/>
  <c r="K245" i="1"/>
  <c r="L245" i="1"/>
  <c r="M245" i="1"/>
  <c r="N245" i="1"/>
  <c r="O245" i="1"/>
  <c r="K304" i="1"/>
  <c r="L304" i="1"/>
  <c r="M304" i="1"/>
  <c r="N304" i="1"/>
  <c r="O304" i="1"/>
  <c r="K312" i="1"/>
  <c r="L312" i="1"/>
  <c r="M312" i="1"/>
  <c r="N312" i="1"/>
  <c r="O312" i="1"/>
  <c r="K285" i="1"/>
  <c r="L285" i="1"/>
  <c r="M285" i="1"/>
  <c r="N285" i="1"/>
  <c r="O285" i="1"/>
  <c r="K327" i="1"/>
  <c r="L327" i="1"/>
  <c r="M327" i="1"/>
  <c r="N327" i="1"/>
  <c r="O327" i="1"/>
  <c r="K315" i="1"/>
  <c r="L315" i="1"/>
  <c r="M315" i="1"/>
  <c r="N315" i="1"/>
  <c r="O315" i="1"/>
  <c r="K61" i="1"/>
  <c r="L61" i="1"/>
  <c r="M61" i="1"/>
  <c r="N61" i="1"/>
  <c r="O61" i="1"/>
  <c r="K38" i="1"/>
  <c r="L38" i="1"/>
  <c r="M38" i="1"/>
  <c r="N38" i="1"/>
  <c r="O38" i="1"/>
  <c r="K131" i="1"/>
  <c r="L131" i="1"/>
  <c r="M131" i="1"/>
  <c r="N131" i="1"/>
  <c r="O131" i="1"/>
  <c r="K218" i="1"/>
  <c r="L218" i="1"/>
  <c r="M218" i="1"/>
  <c r="N218" i="1"/>
  <c r="O218" i="1"/>
  <c r="K287" i="1"/>
  <c r="L287" i="1"/>
  <c r="M287" i="1"/>
  <c r="N287" i="1"/>
  <c r="O287" i="1"/>
  <c r="K302" i="1"/>
  <c r="L302" i="1"/>
  <c r="M302" i="1"/>
  <c r="N302" i="1"/>
  <c r="O302" i="1"/>
  <c r="K294" i="1"/>
  <c r="L294" i="1"/>
  <c r="M294" i="1"/>
  <c r="N294" i="1"/>
  <c r="O294" i="1"/>
  <c r="K30" i="1"/>
  <c r="L30" i="1"/>
  <c r="M30" i="1"/>
  <c r="N30" i="1"/>
  <c r="O30" i="1"/>
  <c r="K60" i="1"/>
  <c r="L60" i="1"/>
  <c r="M60" i="1"/>
  <c r="N60" i="1"/>
  <c r="O60" i="1"/>
  <c r="K46" i="1"/>
  <c r="L46" i="1"/>
  <c r="M46" i="1"/>
  <c r="N46" i="1"/>
  <c r="O46" i="1"/>
  <c r="K102" i="1"/>
  <c r="L102" i="1"/>
  <c r="M102" i="1"/>
  <c r="N102" i="1"/>
  <c r="O102" i="1"/>
  <c r="K54" i="1"/>
  <c r="L54" i="1"/>
  <c r="M54" i="1"/>
  <c r="N54" i="1"/>
  <c r="O54" i="1"/>
  <c r="K70" i="1"/>
  <c r="L70" i="1"/>
  <c r="M70" i="1"/>
  <c r="N70" i="1"/>
  <c r="O70" i="1"/>
  <c r="K101" i="1"/>
  <c r="L101" i="1"/>
  <c r="M101" i="1"/>
  <c r="N101" i="1"/>
  <c r="O101" i="1"/>
  <c r="K115" i="1"/>
  <c r="L115" i="1"/>
  <c r="M115" i="1"/>
  <c r="N115" i="1"/>
  <c r="O115" i="1"/>
  <c r="K151" i="1"/>
  <c r="L151" i="1"/>
  <c r="M151" i="1"/>
  <c r="N151" i="1"/>
  <c r="O151" i="1"/>
  <c r="K167" i="1"/>
  <c r="L167" i="1"/>
  <c r="M167" i="1"/>
  <c r="N167" i="1"/>
  <c r="O167" i="1"/>
  <c r="K159" i="1"/>
  <c r="L159" i="1"/>
  <c r="M159" i="1"/>
  <c r="N159" i="1"/>
  <c r="O159" i="1"/>
  <c r="K279" i="1"/>
  <c r="L279" i="1"/>
  <c r="M279" i="1"/>
  <c r="N279" i="1"/>
  <c r="O279" i="1"/>
  <c r="K275" i="1"/>
  <c r="L275" i="1"/>
  <c r="M275" i="1"/>
  <c r="N275" i="1"/>
  <c r="O275" i="1"/>
  <c r="K207" i="1"/>
  <c r="L207" i="1"/>
  <c r="M207" i="1"/>
  <c r="N207" i="1"/>
  <c r="O207" i="1"/>
  <c r="K191" i="1"/>
  <c r="L191" i="1"/>
  <c r="M191" i="1"/>
  <c r="N191" i="1"/>
  <c r="O191" i="1"/>
  <c r="K268" i="1"/>
  <c r="L268" i="1"/>
  <c r="M268" i="1"/>
  <c r="N268" i="1"/>
  <c r="O268" i="1"/>
  <c r="K251" i="1"/>
  <c r="L251" i="1"/>
  <c r="M251" i="1"/>
  <c r="N251" i="1"/>
  <c r="O251" i="1"/>
  <c r="K301" i="1"/>
  <c r="L301" i="1"/>
  <c r="M301" i="1"/>
  <c r="N301" i="1"/>
  <c r="O301" i="1"/>
  <c r="K341" i="1"/>
  <c r="L341" i="1"/>
  <c r="M341" i="1"/>
  <c r="N341" i="1"/>
  <c r="O341" i="1"/>
  <c r="K286" i="1"/>
  <c r="L286" i="1"/>
  <c r="M286" i="1"/>
  <c r="N286" i="1"/>
  <c r="O286" i="1"/>
  <c r="K339" i="1"/>
  <c r="L339" i="1"/>
  <c r="M339" i="1"/>
  <c r="N339" i="1"/>
  <c r="O339" i="1"/>
  <c r="K331" i="1"/>
  <c r="L331" i="1"/>
  <c r="M331" i="1"/>
  <c r="N331" i="1"/>
  <c r="O331" i="1"/>
  <c r="K53" i="1"/>
  <c r="L53" i="1"/>
  <c r="M53" i="1"/>
  <c r="N53" i="1"/>
  <c r="O53" i="1"/>
  <c r="K117" i="1"/>
  <c r="L117" i="1"/>
  <c r="M117" i="1"/>
  <c r="N117" i="1"/>
  <c r="O117" i="1"/>
  <c r="K83" i="1"/>
  <c r="L83" i="1"/>
  <c r="M83" i="1"/>
  <c r="N83" i="1"/>
  <c r="O83" i="1"/>
  <c r="K183" i="1"/>
  <c r="L183" i="1"/>
  <c r="M183" i="1"/>
  <c r="N183" i="1"/>
  <c r="O183" i="1"/>
  <c r="K324" i="1"/>
  <c r="L324" i="1"/>
  <c r="M324" i="1"/>
  <c r="N324" i="1"/>
  <c r="O324" i="1"/>
  <c r="K357" i="1"/>
  <c r="L357" i="1"/>
  <c r="M357" i="1"/>
  <c r="N357" i="1"/>
  <c r="O357" i="1"/>
  <c r="K160" i="1"/>
  <c r="L160" i="1"/>
  <c r="M160" i="1"/>
  <c r="N160" i="1"/>
  <c r="O160" i="1"/>
  <c r="K29" i="1"/>
  <c r="L29" i="1"/>
  <c r="M29" i="1"/>
  <c r="N29" i="1"/>
  <c r="O29" i="1"/>
  <c r="K144" i="1"/>
  <c r="L144" i="1"/>
  <c r="M144" i="1"/>
  <c r="N144" i="1"/>
  <c r="O144" i="1"/>
  <c r="K197" i="1"/>
  <c r="L197" i="1"/>
  <c r="M197" i="1"/>
  <c r="N197" i="1"/>
  <c r="O197" i="1"/>
  <c r="K348" i="1"/>
  <c r="L348" i="1"/>
  <c r="M348" i="1"/>
  <c r="N348" i="1"/>
  <c r="O348" i="1"/>
  <c r="K272" i="1"/>
  <c r="L272" i="1"/>
  <c r="M272" i="1"/>
  <c r="N272" i="1"/>
  <c r="O272" i="1"/>
  <c r="K175" i="1"/>
  <c r="L175" i="1"/>
  <c r="M175" i="1"/>
  <c r="N175" i="1"/>
  <c r="O175" i="1"/>
  <c r="K137" i="1"/>
  <c r="L137" i="1"/>
  <c r="M137" i="1"/>
  <c r="N137" i="1"/>
  <c r="O137" i="1"/>
  <c r="K163" i="1"/>
  <c r="L163" i="1"/>
  <c r="M163" i="1"/>
  <c r="N163" i="1"/>
  <c r="O163" i="1"/>
  <c r="K280" i="1"/>
  <c r="L280" i="1"/>
  <c r="M280" i="1"/>
  <c r="N280" i="1"/>
  <c r="O280" i="1"/>
  <c r="K350" i="1"/>
  <c r="L350" i="1"/>
  <c r="M350" i="1"/>
  <c r="N350" i="1"/>
  <c r="O350" i="1"/>
  <c r="K337" i="1"/>
  <c r="L337" i="1"/>
  <c r="M337" i="1"/>
  <c r="N337" i="1"/>
  <c r="O337" i="1"/>
  <c r="K307" i="1"/>
  <c r="L307" i="1"/>
  <c r="M307" i="1"/>
  <c r="N307" i="1"/>
  <c r="O307" i="1"/>
  <c r="K96" i="1"/>
  <c r="L96" i="1"/>
  <c r="M96" i="1"/>
  <c r="N96" i="1"/>
  <c r="O96" i="1"/>
  <c r="K353" i="1"/>
  <c r="L353" i="1"/>
  <c r="M353" i="1"/>
  <c r="N353" i="1"/>
  <c r="O353" i="1"/>
  <c r="K187" i="1"/>
  <c r="L187" i="1"/>
  <c r="M187" i="1"/>
  <c r="N187" i="1"/>
  <c r="O187" i="1"/>
  <c r="K94" i="1"/>
  <c r="L94" i="1"/>
  <c r="M94" i="1"/>
  <c r="N94" i="1"/>
  <c r="O94" i="1"/>
  <c r="K57" i="1"/>
  <c r="L57" i="1"/>
  <c r="M57" i="1"/>
  <c r="N57" i="1"/>
  <c r="O57" i="1"/>
  <c r="K322" i="1"/>
  <c r="L322" i="1"/>
  <c r="M322" i="1"/>
  <c r="N322" i="1"/>
  <c r="O322" i="1"/>
  <c r="K170" i="1"/>
  <c r="L170" i="1"/>
  <c r="M170" i="1"/>
  <c r="N170" i="1"/>
  <c r="O170" i="1"/>
  <c r="K247" i="1"/>
  <c r="L247" i="1"/>
  <c r="M247" i="1"/>
  <c r="N247" i="1"/>
  <c r="O247" i="1"/>
  <c r="K227" i="1"/>
  <c r="L227" i="1"/>
  <c r="M227" i="1"/>
  <c r="N227" i="1"/>
  <c r="O227" i="1"/>
  <c r="K65" i="1"/>
  <c r="L65" i="1"/>
  <c r="M65" i="1"/>
  <c r="N65" i="1"/>
  <c r="O65" i="1"/>
  <c r="K338" i="1"/>
  <c r="L338" i="1"/>
  <c r="M338" i="1"/>
  <c r="N338" i="1"/>
  <c r="O338" i="1"/>
  <c r="K128" i="1"/>
  <c r="L128" i="1"/>
  <c r="M128" i="1"/>
  <c r="N128" i="1"/>
  <c r="O128" i="1"/>
  <c r="K42" i="1"/>
  <c r="L42" i="1"/>
  <c r="M42" i="1"/>
  <c r="N42" i="1"/>
  <c r="O42" i="1"/>
  <c r="K120" i="1"/>
  <c r="L120" i="1"/>
  <c r="M120" i="1"/>
  <c r="N120" i="1"/>
  <c r="O120" i="1"/>
  <c r="K106" i="1"/>
  <c r="L106" i="1"/>
  <c r="M106" i="1"/>
  <c r="N106" i="1"/>
  <c r="O106" i="1"/>
  <c r="K49" i="1"/>
  <c r="L49" i="1"/>
  <c r="M49" i="1"/>
  <c r="N49" i="1"/>
  <c r="O49" i="1"/>
  <c r="K342" i="1"/>
  <c r="L342" i="1"/>
  <c r="M342" i="1"/>
  <c r="N342" i="1"/>
  <c r="O342" i="1"/>
  <c r="K95" i="1"/>
  <c r="L95" i="1"/>
  <c r="M95" i="1"/>
  <c r="N95" i="1"/>
  <c r="O95" i="1"/>
  <c r="K72" i="1"/>
  <c r="L72" i="1"/>
  <c r="M72" i="1"/>
  <c r="N72" i="1"/>
  <c r="O72" i="1"/>
  <c r="K51" i="1"/>
  <c r="L51" i="1"/>
  <c r="M51" i="1"/>
  <c r="N51" i="1"/>
  <c r="O51" i="1"/>
  <c r="K180" i="1"/>
  <c r="L180" i="1"/>
  <c r="M180" i="1"/>
  <c r="N180" i="1"/>
  <c r="O180" i="1"/>
  <c r="K297" i="1"/>
  <c r="L297" i="1"/>
  <c r="M297" i="1"/>
  <c r="N297" i="1"/>
  <c r="O297" i="1"/>
  <c r="K8" i="1"/>
  <c r="L8" i="1"/>
  <c r="M8" i="1"/>
  <c r="N8" i="1"/>
  <c r="O8" i="1"/>
  <c r="K273" i="1"/>
  <c r="L273" i="1"/>
  <c r="M273" i="1"/>
  <c r="N273" i="1"/>
  <c r="O273" i="1"/>
  <c r="K138" i="1"/>
  <c r="L138" i="1"/>
  <c r="M138" i="1"/>
  <c r="N138" i="1"/>
  <c r="O138" i="1"/>
  <c r="K26" i="1"/>
  <c r="L26" i="1"/>
  <c r="M26" i="1"/>
  <c r="N26" i="1"/>
  <c r="O26" i="1"/>
  <c r="K230" i="1"/>
  <c r="L230" i="1"/>
  <c r="M230" i="1"/>
  <c r="N230" i="1"/>
  <c r="O230" i="1"/>
  <c r="K314" i="1"/>
  <c r="L314" i="1"/>
  <c r="M314" i="1"/>
  <c r="N314" i="1"/>
  <c r="O314" i="1"/>
  <c r="K169" i="1"/>
  <c r="L169" i="1"/>
  <c r="M169" i="1"/>
  <c r="N169" i="1"/>
  <c r="O169" i="1"/>
  <c r="K64" i="1"/>
  <c r="L64" i="1"/>
  <c r="M64" i="1"/>
  <c r="N64" i="1"/>
  <c r="O64" i="1"/>
  <c r="K249" i="1"/>
  <c r="L249" i="1"/>
  <c r="M249" i="1"/>
  <c r="N249" i="1"/>
  <c r="O249" i="1"/>
  <c r="K73" i="1"/>
  <c r="L73" i="1"/>
  <c r="M73" i="1"/>
  <c r="N73" i="1"/>
  <c r="O73" i="1"/>
  <c r="K311" i="1"/>
  <c r="L311" i="1"/>
  <c r="M311" i="1"/>
  <c r="N311" i="1"/>
  <c r="O311" i="1"/>
  <c r="K56" i="1"/>
  <c r="L56" i="1"/>
  <c r="M56" i="1"/>
  <c r="N56" i="1"/>
  <c r="O56" i="1"/>
  <c r="K257" i="1"/>
  <c r="L257" i="1"/>
  <c r="M257" i="1"/>
  <c r="N257" i="1"/>
  <c r="O257" i="1"/>
  <c r="K165" i="1"/>
  <c r="L165" i="1"/>
  <c r="M165" i="1"/>
  <c r="N165" i="1"/>
  <c r="O165" i="1"/>
  <c r="K121" i="1"/>
  <c r="L121" i="1"/>
  <c r="M121" i="1"/>
  <c r="N121" i="1"/>
  <c r="O121" i="1"/>
  <c r="K80" i="1"/>
  <c r="L80" i="1"/>
  <c r="M80" i="1"/>
  <c r="N80" i="1"/>
  <c r="O80" i="1"/>
  <c r="K334" i="1"/>
  <c r="L334" i="1"/>
  <c r="M334" i="1"/>
  <c r="N334" i="1"/>
  <c r="O334" i="1"/>
  <c r="K291" i="1"/>
  <c r="L291" i="1"/>
  <c r="M291" i="1"/>
  <c r="N291" i="1"/>
  <c r="O291" i="1"/>
  <c r="K290" i="1"/>
  <c r="L290" i="1"/>
  <c r="M290" i="1"/>
  <c r="N290" i="1"/>
  <c r="O290" i="1"/>
  <c r="K40" i="1"/>
  <c r="L40" i="1"/>
  <c r="M40" i="1"/>
  <c r="N40" i="1"/>
  <c r="O40" i="1"/>
  <c r="K171" i="1"/>
  <c r="L171" i="1"/>
  <c r="M171" i="1"/>
  <c r="N171" i="1"/>
  <c r="O171" i="1"/>
  <c r="K19" i="1"/>
  <c r="L19" i="1"/>
  <c r="M19" i="1"/>
  <c r="N19" i="1"/>
  <c r="O19" i="1"/>
  <c r="K248" i="1"/>
  <c r="L248" i="1"/>
  <c r="M248" i="1"/>
  <c r="N248" i="1"/>
  <c r="O248" i="1"/>
  <c r="K351" i="1"/>
  <c r="L351" i="1"/>
  <c r="M351" i="1"/>
  <c r="N351" i="1"/>
  <c r="O351" i="1"/>
  <c r="K352" i="1"/>
  <c r="L352" i="1"/>
  <c r="M352" i="1"/>
  <c r="N352" i="1"/>
  <c r="O352" i="1"/>
  <c r="K158" i="1"/>
  <c r="L158" i="1"/>
  <c r="M158" i="1"/>
  <c r="N158" i="1"/>
  <c r="O158" i="1"/>
  <c r="K81" i="1"/>
  <c r="L81" i="1"/>
  <c r="M81" i="1"/>
  <c r="N81" i="1"/>
  <c r="O81" i="1"/>
  <c r="K241" i="1"/>
  <c r="L241" i="1"/>
  <c r="M241" i="1"/>
  <c r="N241" i="1"/>
  <c r="O241" i="1"/>
  <c r="K139" i="1"/>
  <c r="L139" i="1"/>
  <c r="M139" i="1"/>
  <c r="N139" i="1"/>
  <c r="O139" i="1"/>
  <c r="K319" i="1"/>
  <c r="L319" i="1"/>
  <c r="M319" i="1"/>
  <c r="N319" i="1"/>
  <c r="O319" i="1"/>
  <c r="K17" i="1"/>
  <c r="L17" i="1"/>
  <c r="M17" i="1"/>
  <c r="N17" i="1"/>
  <c r="O17" i="1"/>
  <c r="K299" i="1"/>
  <c r="L299" i="1"/>
  <c r="M299" i="1"/>
  <c r="N299" i="1"/>
  <c r="O299" i="1"/>
  <c r="K112" i="1"/>
  <c r="L112" i="1"/>
  <c r="M112" i="1"/>
  <c r="N112" i="1"/>
  <c r="O112" i="1"/>
  <c r="K214" i="1"/>
  <c r="L214" i="1"/>
  <c r="M214" i="1"/>
  <c r="N214" i="1"/>
  <c r="O214" i="1"/>
  <c r="K265" i="1"/>
  <c r="L265" i="1"/>
  <c r="M265" i="1"/>
  <c r="N265" i="1"/>
  <c r="O265" i="1"/>
  <c r="K198" i="1"/>
  <c r="L198" i="1"/>
  <c r="M198" i="1"/>
  <c r="N198" i="1"/>
  <c r="O198" i="1"/>
  <c r="K178" i="1"/>
  <c r="L178" i="1"/>
  <c r="M178" i="1"/>
  <c r="N178" i="1"/>
  <c r="O178" i="1"/>
  <c r="K113" i="1"/>
  <c r="L113" i="1"/>
  <c r="M113" i="1"/>
  <c r="N113" i="1"/>
  <c r="O113" i="1"/>
  <c r="K114" i="1"/>
  <c r="L114" i="1"/>
  <c r="M114" i="1"/>
  <c r="N114" i="1"/>
  <c r="O114" i="1"/>
  <c r="K33" i="1"/>
  <c r="L33" i="1"/>
  <c r="M33" i="1"/>
  <c r="N33" i="1"/>
  <c r="O33" i="1"/>
  <c r="K270" i="1"/>
  <c r="L270" i="1"/>
  <c r="M270" i="1"/>
  <c r="N270" i="1"/>
  <c r="O270" i="1"/>
  <c r="K196" i="1"/>
  <c r="L196" i="1"/>
  <c r="M196" i="1"/>
  <c r="N196" i="1"/>
  <c r="O196" i="1"/>
  <c r="K154" i="1"/>
  <c r="L154" i="1"/>
  <c r="M154" i="1"/>
  <c r="N154" i="1"/>
  <c r="O154" i="1"/>
  <c r="K58" i="1"/>
  <c r="L58" i="1"/>
  <c r="M58" i="1"/>
  <c r="N58" i="1"/>
  <c r="O58" i="1"/>
  <c r="K90" i="1"/>
  <c r="L90" i="1"/>
  <c r="M90" i="1"/>
  <c r="N90" i="1"/>
  <c r="O90" i="1"/>
  <c r="K321" i="1"/>
  <c r="L321" i="1"/>
  <c r="M321" i="1"/>
  <c r="N321" i="1"/>
  <c r="O321" i="1"/>
  <c r="K145" i="1"/>
  <c r="L145" i="1"/>
  <c r="M145" i="1"/>
  <c r="N145" i="1"/>
  <c r="O145" i="1"/>
  <c r="K186" i="1"/>
  <c r="L186" i="1"/>
  <c r="M186" i="1"/>
  <c r="N186" i="1"/>
  <c r="O186" i="1"/>
  <c r="K35" i="1"/>
  <c r="L35" i="1"/>
  <c r="M35" i="1"/>
  <c r="N35" i="1"/>
  <c r="O35" i="1"/>
  <c r="K344" i="1"/>
  <c r="L344" i="1"/>
  <c r="M344" i="1"/>
  <c r="N344" i="1"/>
  <c r="O344" i="1"/>
  <c r="K298" i="1"/>
  <c r="L298" i="1"/>
  <c r="M298" i="1"/>
  <c r="N298" i="1"/>
  <c r="O298" i="1"/>
  <c r="K223" i="1"/>
  <c r="L223" i="1"/>
  <c r="M223" i="1"/>
  <c r="N223" i="1"/>
  <c r="O223" i="1"/>
  <c r="K211" i="1"/>
  <c r="L211" i="1"/>
  <c r="M211" i="1"/>
  <c r="N211" i="1"/>
  <c r="O211" i="1"/>
  <c r="K256" i="1"/>
  <c r="L256" i="1"/>
  <c r="M256" i="1"/>
  <c r="N256" i="1"/>
  <c r="O256" i="1"/>
  <c r="K204" i="1"/>
  <c r="L204" i="1"/>
  <c r="M204" i="1"/>
  <c r="N204" i="1"/>
  <c r="O204" i="1"/>
  <c r="K209" i="1"/>
  <c r="L209" i="1"/>
  <c r="M209" i="1"/>
  <c r="N209" i="1"/>
  <c r="O209" i="1"/>
  <c r="K41" i="1"/>
  <c r="L41" i="1"/>
  <c r="M41" i="1"/>
  <c r="N41" i="1"/>
  <c r="O41" i="1"/>
  <c r="K354" i="1"/>
  <c r="L354" i="1"/>
  <c r="M354" i="1"/>
  <c r="N354" i="1"/>
  <c r="O354" i="1"/>
  <c r="K143" i="1"/>
  <c r="L143" i="1"/>
  <c r="M143" i="1"/>
  <c r="N143" i="1"/>
  <c r="O143" i="1"/>
  <c r="K24" i="1"/>
  <c r="L24" i="1"/>
  <c r="M24" i="1"/>
  <c r="N24" i="1"/>
  <c r="O24" i="1"/>
  <c r="K104" i="1"/>
  <c r="L104" i="1"/>
  <c r="M104" i="1"/>
  <c r="N104" i="1"/>
  <c r="O104" i="1"/>
  <c r="K343" i="1"/>
  <c r="L343" i="1"/>
  <c r="M343" i="1"/>
  <c r="N343" i="1"/>
  <c r="O343" i="1"/>
  <c r="K67" i="1"/>
  <c r="L67" i="1"/>
  <c r="M67" i="1"/>
  <c r="N67" i="1"/>
  <c r="O67" i="1"/>
  <c r="K74" i="1"/>
  <c r="L74" i="1"/>
  <c r="M74" i="1"/>
  <c r="N74" i="1"/>
  <c r="O74" i="1"/>
  <c r="K9" i="1"/>
  <c r="L9" i="1"/>
  <c r="M9" i="1"/>
  <c r="N9" i="1"/>
  <c r="O9" i="1"/>
  <c r="K346" i="1"/>
  <c r="L346" i="1"/>
  <c r="M346" i="1"/>
  <c r="N346" i="1"/>
  <c r="O346" i="1"/>
  <c r="K130" i="1"/>
  <c r="L130" i="1"/>
  <c r="M130" i="1"/>
  <c r="N130" i="1"/>
  <c r="O130" i="1"/>
  <c r="K281" i="1"/>
  <c r="L281" i="1"/>
  <c r="M281" i="1"/>
  <c r="N281" i="1"/>
  <c r="O281" i="1"/>
  <c r="K238" i="1"/>
  <c r="L238" i="1"/>
  <c r="M238" i="1"/>
  <c r="N238" i="1"/>
  <c r="O238" i="1"/>
  <c r="K235" i="1"/>
  <c r="L235" i="1"/>
  <c r="M235" i="1"/>
  <c r="N235" i="1"/>
  <c r="O235" i="1"/>
  <c r="K233" i="1"/>
  <c r="L233" i="1"/>
  <c r="M233" i="1"/>
  <c r="N233" i="1"/>
  <c r="O233" i="1"/>
  <c r="K174" i="1"/>
  <c r="L174" i="1"/>
  <c r="M174" i="1"/>
  <c r="N174" i="1"/>
  <c r="O174" i="1"/>
  <c r="K50" i="1"/>
  <c r="L50" i="1"/>
  <c r="M50" i="1"/>
  <c r="N50" i="1"/>
  <c r="O50" i="1"/>
  <c r="K149" i="1"/>
  <c r="L149" i="1"/>
  <c r="M149" i="1"/>
  <c r="N149" i="1"/>
  <c r="O149" i="1"/>
  <c r="K18" i="1"/>
  <c r="L18" i="1"/>
  <c r="M18" i="1"/>
  <c r="N18" i="1"/>
  <c r="O18" i="1"/>
  <c r="K264" i="1"/>
  <c r="L264" i="1"/>
  <c r="M264" i="1"/>
  <c r="N264" i="1"/>
  <c r="O264" i="1"/>
  <c r="K98" i="1"/>
  <c r="L98" i="1"/>
  <c r="M98" i="1"/>
  <c r="N98" i="1"/>
  <c r="O98" i="1"/>
  <c r="K122" i="1"/>
  <c r="L122" i="1"/>
  <c r="M122" i="1"/>
  <c r="N122" i="1"/>
  <c r="O122" i="1"/>
  <c r="K195" i="1"/>
  <c r="L195" i="1"/>
  <c r="M195" i="1"/>
  <c r="N195" i="1"/>
  <c r="O195" i="1"/>
  <c r="K206" i="1"/>
  <c r="L206" i="1"/>
  <c r="M206" i="1"/>
  <c r="N206" i="1"/>
  <c r="O206" i="1"/>
  <c r="K34" i="1"/>
  <c r="L34" i="1"/>
  <c r="M34" i="1"/>
  <c r="N34" i="1"/>
  <c r="O34" i="1"/>
  <c r="K244" i="1"/>
  <c r="L244" i="1"/>
  <c r="M244" i="1"/>
  <c r="N244" i="1"/>
  <c r="O244" i="1"/>
  <c r="K147" i="1"/>
  <c r="L147" i="1"/>
  <c r="M147" i="1"/>
  <c r="N147" i="1"/>
  <c r="O147" i="1"/>
  <c r="K289" i="1"/>
  <c r="L289" i="1"/>
  <c r="M289" i="1"/>
  <c r="N289" i="1"/>
  <c r="O289" i="1"/>
  <c r="K225" i="1"/>
  <c r="L225" i="1"/>
  <c r="M225" i="1"/>
  <c r="N225" i="1"/>
  <c r="O225" i="1"/>
  <c r="K88" i="1"/>
  <c r="L88" i="1"/>
  <c r="M88" i="1"/>
  <c r="N88" i="1"/>
  <c r="O88" i="1"/>
  <c r="K361" i="1"/>
  <c r="L361" i="1"/>
  <c r="M361" i="1"/>
  <c r="N361" i="1"/>
  <c r="O361" i="1"/>
  <c r="K305" i="1"/>
  <c r="L305" i="1"/>
  <c r="M305" i="1"/>
  <c r="N305" i="1"/>
  <c r="O305" i="1"/>
  <c r="K27" i="1"/>
  <c r="L27" i="1"/>
  <c r="M27" i="1"/>
  <c r="N27" i="1"/>
  <c r="O27" i="1"/>
  <c r="K329" i="1"/>
  <c r="L329" i="1"/>
  <c r="M329" i="1"/>
  <c r="N329" i="1"/>
  <c r="O329" i="1"/>
  <c r="K296" i="1"/>
  <c r="L296" i="1"/>
  <c r="M296" i="1"/>
  <c r="N296" i="1"/>
  <c r="O296" i="1"/>
  <c r="K97" i="1"/>
  <c r="L97" i="1"/>
  <c r="M97" i="1"/>
  <c r="N97" i="1"/>
  <c r="O97" i="1"/>
  <c r="K162" i="1"/>
  <c r="L162" i="1"/>
  <c r="M162" i="1"/>
  <c r="N162" i="1"/>
  <c r="O162" i="1"/>
  <c r="K66" i="1"/>
  <c r="L66" i="1"/>
  <c r="M66" i="1"/>
  <c r="N66" i="1"/>
  <c r="O66" i="1"/>
  <c r="K16" i="1"/>
  <c r="L16" i="1"/>
  <c r="M16" i="1"/>
  <c r="N16" i="1"/>
  <c r="O16" i="1"/>
  <c r="K362" i="1"/>
  <c r="L362" i="1"/>
  <c r="M362" i="1"/>
  <c r="N362" i="1"/>
  <c r="O362" i="1"/>
  <c r="K212" i="1"/>
  <c r="L212" i="1"/>
  <c r="M212" i="1"/>
  <c r="N212" i="1"/>
  <c r="O212" i="1"/>
  <c r="K263" i="1"/>
  <c r="L263" i="1"/>
  <c r="M263" i="1"/>
  <c r="N263" i="1"/>
  <c r="O263" i="1"/>
  <c r="K358" i="1"/>
  <c r="L358" i="1"/>
  <c r="M358" i="1"/>
  <c r="N358" i="1"/>
  <c r="O358" i="1"/>
  <c r="K136" i="1"/>
  <c r="L136" i="1"/>
  <c r="M136" i="1"/>
  <c r="N136" i="1"/>
  <c r="O136" i="1"/>
  <c r="K157" i="1"/>
  <c r="L157" i="1"/>
  <c r="M157" i="1"/>
  <c r="N157" i="1"/>
  <c r="O157" i="1"/>
  <c r="K25" i="1"/>
  <c r="L25" i="1"/>
  <c r="M25" i="1"/>
  <c r="N25" i="1"/>
  <c r="O25" i="1"/>
  <c r="K336" i="1"/>
  <c r="L336" i="1"/>
  <c r="M336" i="1"/>
  <c r="N336" i="1"/>
  <c r="O336" i="1"/>
  <c r="K345" i="1"/>
  <c r="L345" i="1"/>
  <c r="M345" i="1"/>
  <c r="N345" i="1"/>
  <c r="O345" i="1"/>
  <c r="K220" i="1"/>
  <c r="L220" i="1"/>
  <c r="M220" i="1"/>
  <c r="N220" i="1"/>
  <c r="O220" i="1"/>
  <c r="K105" i="1"/>
  <c r="L105" i="1"/>
  <c r="M105" i="1"/>
  <c r="N105" i="1"/>
  <c r="O105" i="1"/>
  <c r="K203" i="1"/>
  <c r="L203" i="1"/>
  <c r="M203" i="1"/>
  <c r="N203" i="1"/>
  <c r="O203" i="1"/>
  <c r="K32" i="1"/>
  <c r="L32" i="1"/>
  <c r="M32" i="1"/>
  <c r="N32" i="1"/>
  <c r="O32" i="1"/>
  <c r="K219" i="1"/>
  <c r="L219" i="1"/>
  <c r="M219" i="1"/>
  <c r="N219" i="1"/>
  <c r="O219" i="1"/>
  <c r="K181" i="1"/>
  <c r="L181" i="1"/>
  <c r="M181" i="1"/>
  <c r="N181" i="1"/>
  <c r="O181" i="1"/>
  <c r="K359" i="1"/>
  <c r="L359" i="1"/>
  <c r="M359" i="1"/>
  <c r="N359" i="1"/>
  <c r="O359" i="1"/>
  <c r="K43" i="1"/>
  <c r="L43" i="1"/>
  <c r="M43" i="1"/>
  <c r="N43" i="1"/>
  <c r="O43" i="1"/>
  <c r="K75" i="1"/>
  <c r="L75" i="1"/>
  <c r="M75" i="1"/>
  <c r="N75" i="1"/>
  <c r="O75" i="1"/>
  <c r="K306" i="1"/>
  <c r="L306" i="1"/>
  <c r="M306" i="1"/>
  <c r="N306" i="1"/>
  <c r="O306" i="1"/>
  <c r="K48" i="1"/>
  <c r="L48" i="1"/>
  <c r="M48" i="1"/>
  <c r="N48" i="1"/>
  <c r="O48" i="1"/>
  <c r="K360" i="1"/>
  <c r="L360" i="1"/>
  <c r="M360" i="1"/>
  <c r="N360" i="1"/>
  <c r="O360" i="1"/>
  <c r="K89" i="1"/>
  <c r="L89" i="1"/>
  <c r="M89" i="1"/>
  <c r="N89" i="1"/>
  <c r="O89" i="1"/>
  <c r="K255" i="1"/>
  <c r="L255" i="1"/>
  <c r="M255" i="1"/>
  <c r="N255" i="1"/>
  <c r="O255" i="1"/>
  <c r="K229" i="1"/>
  <c r="L229" i="1"/>
  <c r="M229" i="1"/>
  <c r="N229" i="1"/>
  <c r="O229" i="1"/>
  <c r="K194" i="1"/>
  <c r="L194" i="1"/>
  <c r="M194" i="1"/>
  <c r="N194" i="1"/>
  <c r="O194" i="1"/>
  <c r="K11" i="1"/>
  <c r="L11" i="1"/>
  <c r="M11" i="1"/>
  <c r="N11" i="1"/>
  <c r="O11" i="1"/>
  <c r="K10" i="1"/>
  <c r="L10" i="1"/>
  <c r="M10" i="1"/>
  <c r="N10" i="1"/>
  <c r="O10" i="1"/>
  <c r="K278" i="1"/>
  <c r="L278" i="1"/>
  <c r="M278" i="1"/>
  <c r="N278" i="1"/>
  <c r="O278" i="1"/>
  <c r="K179" i="1"/>
  <c r="L179" i="1"/>
  <c r="M179" i="1"/>
  <c r="N179" i="1"/>
  <c r="O179" i="1"/>
  <c r="K155" i="1"/>
  <c r="L155" i="1"/>
  <c r="M155" i="1"/>
  <c r="N155" i="1"/>
  <c r="O155" i="1"/>
  <c r="K129" i="1"/>
  <c r="L129" i="1"/>
  <c r="M129" i="1"/>
  <c r="N129" i="1"/>
  <c r="O129" i="1"/>
  <c r="K222" i="1"/>
  <c r="L222" i="1"/>
  <c r="M222" i="1"/>
  <c r="N222" i="1"/>
  <c r="O222" i="1"/>
  <c r="K271" i="1"/>
  <c r="L271" i="1"/>
  <c r="M271" i="1"/>
  <c r="N271" i="1"/>
  <c r="O271" i="1"/>
  <c r="K236" i="1"/>
  <c r="L236" i="1"/>
  <c r="M236" i="1"/>
  <c r="N236" i="1"/>
  <c r="O236" i="1"/>
  <c r="K213" i="1"/>
  <c r="L213" i="1"/>
  <c r="M213" i="1"/>
  <c r="N213" i="1"/>
  <c r="O213" i="1"/>
  <c r="K228" i="1"/>
  <c r="L228" i="1"/>
  <c r="M228" i="1"/>
  <c r="N228" i="1"/>
  <c r="O228" i="1"/>
  <c r="K59" i="1"/>
  <c r="L59" i="1"/>
  <c r="M59" i="1"/>
  <c r="N59" i="1"/>
  <c r="O59" i="1"/>
  <c r="K330" i="1"/>
  <c r="L330" i="1"/>
  <c r="M330" i="1"/>
  <c r="N330" i="1"/>
  <c r="O330" i="1"/>
  <c r="K86" i="1"/>
  <c r="L86" i="1"/>
  <c r="M86" i="1"/>
  <c r="N86" i="1"/>
  <c r="O86" i="1"/>
  <c r="K146" i="1"/>
  <c r="L146" i="1"/>
  <c r="M146" i="1"/>
  <c r="N146" i="1"/>
  <c r="O146" i="1"/>
  <c r="K161" i="1"/>
  <c r="L161" i="1"/>
  <c r="M161" i="1"/>
  <c r="N161" i="1"/>
  <c r="O161" i="1"/>
  <c r="K239" i="1"/>
  <c r="L239" i="1"/>
  <c r="M239" i="1"/>
  <c r="N239" i="1"/>
  <c r="O239" i="1"/>
  <c r="F8" i="3"/>
  <c r="G8" i="3"/>
  <c r="F9" i="3"/>
  <c r="G9" i="3"/>
  <c r="F10" i="3"/>
  <c r="G10" i="3"/>
  <c r="F7" i="3"/>
  <c r="G7" i="3"/>
  <c r="O23" i="3"/>
  <c r="E23" i="3"/>
  <c r="L365" i="1"/>
  <c r="H10" i="3"/>
  <c r="I10" i="3"/>
  <c r="H8" i="3"/>
  <c r="I8" i="3"/>
  <c r="H9" i="3"/>
  <c r="I9" i="3"/>
  <c r="M7" i="1"/>
  <c r="M365" i="1"/>
  <c r="G23" i="3"/>
  <c r="H7" i="3"/>
  <c r="N7" i="1"/>
  <c r="N365" i="1"/>
  <c r="O365" i="1"/>
  <c r="H23" i="3"/>
  <c r="I23" i="3"/>
  <c r="J13" i="3"/>
  <c r="I7" i="3"/>
  <c r="J7" i="3"/>
  <c r="J16" i="3"/>
  <c r="J10" i="3"/>
  <c r="J14" i="3"/>
  <c r="J12" i="3"/>
  <c r="J11" i="3"/>
  <c r="J20" i="3"/>
  <c r="J15" i="3"/>
  <c r="J9" i="3"/>
  <c r="J8" i="3"/>
  <c r="J21" i="3"/>
  <c r="J18" i="3"/>
  <c r="J19" i="3"/>
  <c r="J17" i="3"/>
  <c r="P365" i="1"/>
  <c r="P363" i="1"/>
  <c r="O7" i="1"/>
  <c r="J23" i="3"/>
  <c r="P7" i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<sst xmlns="http://schemas.openxmlformats.org/spreadsheetml/2006/main" count="498" uniqueCount="448">
  <si>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</si>
  <si>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</si>
  <si>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</si>
  <si>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</si>
  <si>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</si>
  <si>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</si>
  <si>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</si>
  <si>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</si>
  <si>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</si>
  <si>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</si>
  <si>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</si>
  <si>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</si>
  <si>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</si>
  <si>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Jan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</si>
  <si>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</si>
  <si>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</si>
  <si>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</si>
  <si>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</si>
  <si>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</si>
  <si>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</si>
  <si>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</si>
  <si>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</si>
  <si>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</si>
  <si>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</si>
  <si>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</si>
  <si>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</si>
  <si>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</si>
  <si>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</si>
  <si>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</si>
  <si>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</si>
  <si>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</si>
  <si>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</si>
  <si>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</si>
  <si>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</si>
  <si>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</si>
  <si>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</si>
  <si>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</si>
  <si>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</si>
  <si>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</si>
  <si>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</si>
  <si>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</si>
  <si>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</si>
  <si>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</si>
  <si>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</si>
  <si>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</si>
  <si>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</si>
  <si>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</si>
  <si>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</si>
  <si>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</si>
  <si>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</si>
  <si>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</si>
  <si>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</si>
  <si>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</si>
  <si>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</si>
  <si>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</si>
  <si>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</si>
  <si>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</si>
  <si>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</si>
  <si>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</si>
  <si>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</si>
  <si>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</si>
  <si>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</si>
  <si>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</si>
  <si>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</si>
  <si>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</si>
  <si>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</si>
  <si>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</si>
  <si>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</si>
  <si>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</si>
  <si>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</si>
  <si>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</si>
  <si>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</si>
  <si>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</si>
  <si>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</si>
  <si>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</si>
  <si>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</si>
  <si>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</si>
  <si>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</si>
  <si>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</si>
  <si>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</si>
  <si>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</si>
  <si>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</si>
  <si>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</si>
  <si>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</si>
  <si>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</si>
  <si>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</si>
  <si>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</si>
  <si>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</si>
  <si>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</si>
  <si>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</si>
  <si>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</si>
  <si>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</si>
  <si>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</si>
  <si>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</si>
  <si>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</si>
  <si>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</si>
  <si>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</si>
  <si>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</si>
  <si>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</si>
  <si>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</si>
  <si>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</si>
  <si>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</si>
  <si>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</si>
  <si>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</si>
  <si>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</si>
  <si>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</si>
  <si>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</si>
  <si>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</si>
  <si>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</si>
  <si>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</si>
  <si>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</si>
  <si>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</si>
  <si>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</si>
  <si>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</si>
  <si>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</si>
  <si>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</si>
  <si>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</si>
  <si>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</si>
  <si>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</si>
  <si>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</si>
  <si>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</si>
  <si>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</si>
  <si>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</si>
  <si>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</si>
  <si>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</si>
  <si>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</si>
  <si>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</si>
  <si>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</si>
  <si>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</si>
  <si>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</si>
  <si>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</si>
  <si>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</si>
  <si>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</si>
  <si>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</si>
  <si>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</si>
  <si>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</si>
  <si>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</si>
  <si>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</si>
  <si>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</si>
  <si>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</si>
  <si>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</si>
  <si>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</si>
  <si>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</si>
  <si>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</si>
  <si>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</si>
  <si>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</si>
  <si>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</si>
  <si>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</si>
  <si>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</si>
  <si>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</si>
  <si>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</si>
  <si>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</si>
  <si>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</si>
  <si>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</si>
  <si>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</si>
  <si>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</si>
  <si>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</si>
  <si>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</si>
  <si>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</si>
  <si>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</si>
  <si>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</si>
  <si>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</si>
  <si>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</si>
  <si>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</si>
  <si>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</si>
  <si>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</si>
  <si>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</si>
  <si>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</si>
  <si>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</si>
  <si>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</si>
  <si>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</si>
  <si>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</si>
  <si>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</si>
  <si>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</si>
  <si>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</si>
  <si>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</si>
  <si>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</si>
  <si>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</si>
  <si>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</si>
  <si>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</si>
  <si>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</si>
  <si>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</si>
  <si>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</si>
  <si>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</si>
  <si>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</si>
  <si>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</si>
  <si>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</si>
  <si>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</si>
  <si>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</si>
  <si>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</si>
  <si>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</si>
  <si>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</si>
  <si>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</si>
  <si>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</si>
  <si>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</si>
  <si>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</si>
  <si>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</si>
  <si>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</si>
  <si>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</si>
  <si>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</si>
  <si>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</si>
  <si>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</si>
  <si>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</si>
  <si>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</si>
  <si>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</si>
  <si>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</si>
  <si>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</si>
  <si>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</si>
  <si>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</si>
  <si>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</si>
  <si>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</si>
  <si>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</si>
  <si>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</si>
  <si>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</si>
  <si>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</si>
  <si>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</si>
  <si>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</si>
  <si>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</si>
  <si>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</si>
  <si>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</si>
  <si>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</si>
  <si>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</si>
  <si>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</si>
  <si>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</si>
  <si>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</si>
  <si>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</si>
  <si>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</si>
  <si>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</si>
  <si>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</si>
  <si>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</si>
  <si>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</si>
  <si>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</si>
  <si>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</si>
  <si>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</si>
  <si>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</si>
  <si>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</si>
  <si>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</si>
  <si>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</si>
  <si>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</si>
  <si>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</si>
  <si>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</si>
  <si>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</si>
  <si>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</si>
  <si>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</si>
  <si>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</si>
  <si>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</si>
  <si>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</si>
  <si>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</si>
  <si>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</si>
  <si>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</si>
  <si>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</si>
  <si>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</si>
  <si>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</si>
  <si>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</si>
  <si>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</si>
  <si>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</si>
  <si>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</si>
  <si>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</si>
  <si>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</si>
  <si>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</si>
  <si>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</si>
  <si>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</si>
  <si>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</si>
  <si>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</si>
  <si>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</si>
  <si>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</si>
  <si>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</si>
  <si>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</si>
  <si>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</si>
  <si>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</si>
  <si>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</si>
  <si>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</si>
  <si>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</si>
  <si>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</si>
  <si>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</si>
  <si>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</si>
  <si>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</si>
  <si>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</si>
  <si>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</si>
  <si>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</si>
  <si>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</si>
  <si>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</si>
  <si>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</si>
  <si>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</si>
  <si>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</si>
  <si>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</si>
  <si>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</si>
  <si>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</si>
  <si>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</si>
  <si>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</si>
  <si>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</si>
  <si>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</si>
  <si>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</si>
  <si>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</si>
  <si>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</si>
  <si>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</si>
  <si>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</si>
  <si>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</si>
  <si>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</si>
  <si>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</si>
  <si>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</si>
  <si>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</si>
  <si>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</si>
  <si>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</si>
  <si>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</si>
  <si>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</si>
  <si>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</si>
  <si>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</si>
  <si>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</si>
  <si>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</si>
  <si>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</si>
  <si>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</si>
  <si>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</si>
  <si>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</si>
  <si>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</si>
  <si>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</si>
  <si>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</si>
  <si>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</si>
  <si>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</si>
  <si>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</si>
  <si>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</si>
  <si>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</si>
  <si>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</si>
  <si>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</si>
  <si>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</si>
  <si>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</si>
  <si>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</si>
  <si>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</si>
  <si>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</si>
  <si>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</si>
  <si>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</si>
  <si>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</si>
  <si>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</si>
  <si>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</si>
  <si>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</si>
  <si>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</si>
  <si>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</si>
  <si>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</si>
  <si>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</si>
  <si>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</si>
  <si>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</si>
  <si>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</si>
  <si>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</si>
  <si>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</si>
  <si>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</si>
  <si>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</si>
  <si>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</si>
  <si>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</si>
  <si>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</si>
  <si>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</si>
  <si>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</si>
  <si>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</si>
  <si>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</si>
  <si>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</si>
  <si>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</si>
  <si>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</si>
  <si>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</si>
  <si>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</si>
  <si>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</si>
  <si>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</si>
  <si>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</si>
  <si>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</si>
  <si>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</si>
  <si>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</si>
  <si>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</si>
  <si>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</si>
  <si>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</si>
  <si>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</si>
  <si>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</si>
  <si>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</si>
  <si>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</si>
  <si>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</si>
  <si>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</si>
  <si>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</si>
  <si>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</si>
  <si>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</si>
  <si>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</si>
  <si>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</si>
  <si>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</si>
  <si>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</si>
  <si>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</si>
  <si>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</si>
  <si>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</si>
  <si>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</si>
  <si>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</si>
  <si>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</si>
  <si>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</si>
  <si>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</si>
  <si>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</si>
  <si>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</si>
  <si>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</si>
  <si>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</si>
  <si>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</si>
  <si>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</si>
  <si>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</si>
  <si>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</si>
  <si>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</si>
  <si>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Utbetales/trekkes ved 3. termin rammetilskudd i mars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</si>
  <si>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</si>
  <si>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</si>
  <si>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</si>
  <si>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</si>
  <si>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</si>
  <si>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</si>
  <si>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</si>
  <si>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</si>
  <si>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</si>
  <si>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</si>
  <si>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</si>
  <si>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</si>
  <si>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</si>
  <si>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</si>
  <si>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</si>
  <si>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</si>
  <si>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</si>
  <si>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</si>
  <si>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</si>
  <si>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</si>
  <si>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</si>
  <si>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</si>
  <si>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</si>
  <si>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</si>
  <si>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</si>
  <si>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</si>
  <si>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</si>
  <si>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</si>
  <si>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</si>
  <si>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</si>
  <si>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</si>
  <si>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</si>
  <si>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</si>
  <si>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</si>
  <si>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</si>
  <si>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</si>
  <si>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</si>
  <si>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</si>
  <si>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</si>
  <si>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</si>
  <si>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</si>
  <si>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SB2026</t>
  </si>
  <si>
    <t>Anslag RNB2026</t>
  </si>
  <si>
    <t>Anslag NB2027</t>
  </si>
  <si>
    <t>Pst-vis endring</t>
  </si>
  <si>
    <t>fra året før</t>
  </si>
  <si>
    <t>Analyse pr måned:</t>
  </si>
  <si>
    <t>endring 24-25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</si>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</sst>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2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71" fontId="29" fillId="0" borderId="0" xfId="1" applyNumberFormat="1" applyFont="1" applyFill="1"/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3" fontId="0" fillId="5" borderId="9" xfId="0" applyNumberFormat="1" applyFill="1" applyBorder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166" fontId="6" fillId="0" borderId="0" xfId="7" applyNumberFormat="1" applyFont="1" applyFill="1"/>
    <xf numFmtId="49" fontId="6" fillId="0" borderId="0" xfId="3" quotePrefix="1" applyNumberFormat="1" applyFont="1" applyFill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5" fillId="0" borderId="0" xfId="0" applyFont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0.9575786363701092</c:v>
                </c:pt>
                <c:pt idx="1">
                  <c:v>0.99351252585297634</c:v>
                </c:pt>
                <c:pt idx="2">
                  <c:v>1.0377183544985198</c:v>
                </c:pt>
                <c:pt idx="3">
                  <c:v>1.1394477888121224</c:v>
                </c:pt>
                <c:pt idx="4">
                  <c:v>1.1494131639071317</c:v>
                </c:pt>
                <c:pt idx="5">
                  <c:v>1.3025895116307933</c:v>
                </c:pt>
                <c:pt idx="6">
                  <c:v>1.1120207300585503</c:v>
                </c:pt>
                <c:pt idx="7">
                  <c:v>0.910303752641754</c:v>
                </c:pt>
                <c:pt idx="8">
                  <c:v>0.89955745924910357</c:v>
                </c:pt>
                <c:pt idx="9">
                  <c:v>0.96376439087957755</c:v>
                </c:pt>
                <c:pt idx="10">
                  <c:v>0.91173514261892197</c:v>
                </c:pt>
                <c:pt idx="11">
                  <c:v>0.94947485621157646</c:v>
                </c:pt>
                <c:pt idx="12">
                  <c:v>1.0813142831056637</c:v>
                </c:pt>
                <c:pt idx="13">
                  <c:v>0.98366371315288115</c:v>
                </c:pt>
                <c:pt idx="14">
                  <c:v>0.8989904713547936</c:v>
                </c:pt>
                <c:pt idx="15">
                  <c:v>1.1867184149274723</c:v>
                </c:pt>
                <c:pt idx="16">
                  <c:v>1.0103173653170183</c:v>
                </c:pt>
                <c:pt idx="17">
                  <c:v>0.79847100723547726</c:v>
                </c:pt>
                <c:pt idx="18">
                  <c:v>0.86251393235639096</c:v>
                </c:pt>
                <c:pt idx="19">
                  <c:v>1.0042632684172663</c:v>
                </c:pt>
                <c:pt idx="20">
                  <c:v>0.82219558169366702</c:v>
                </c:pt>
                <c:pt idx="21">
                  <c:v>1.1330867108907454</c:v>
                </c:pt>
                <c:pt idx="22">
                  <c:v>0.98672014619962578</c:v>
                </c:pt>
                <c:pt idx="23">
                  <c:v>0.83321838012416916</c:v>
                </c:pt>
                <c:pt idx="24">
                  <c:v>0.78318029710371007</c:v>
                </c:pt>
                <c:pt idx="25">
                  <c:v>0.939115380727779</c:v>
                </c:pt>
                <c:pt idx="26">
                  <c:v>0.95897216077442438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0.97789082663682303</c:v>
                </c:pt>
                <c:pt idx="1">
                  <c:v>0.99082702685065527</c:v>
                </c:pt>
                <c:pt idx="2">
                  <c:v>1.0067411251630509</c:v>
                </c:pt>
                <c:pt idx="3">
                  <c:v>1.0433637215159479</c:v>
                </c:pt>
                <c:pt idx="4">
                  <c:v>1.0360957017616317</c:v>
                </c:pt>
                <c:pt idx="5">
                  <c:v>1.1020947417306695</c:v>
                </c:pt>
                <c:pt idx="6">
                  <c:v>1.033489980364662</c:v>
                </c:pt>
                <c:pt idx="7">
                  <c:v>0.96087186849461526</c:v>
                </c:pt>
                <c:pt idx="8">
                  <c:v>0.95716340539561529</c:v>
                </c:pt>
                <c:pt idx="9">
                  <c:v>0.98011769826023165</c:v>
                </c:pt>
                <c:pt idx="10">
                  <c:v>0.96138716888639553</c:v>
                </c:pt>
                <c:pt idx="11">
                  <c:v>0.97497346577975119</c:v>
                </c:pt>
                <c:pt idx="12">
                  <c:v>1.0224356594616228</c:v>
                </c:pt>
                <c:pt idx="13">
                  <c:v>0.9872814542786208</c:v>
                </c:pt>
                <c:pt idx="14">
                  <c:v>0.95715773551667216</c:v>
                </c:pt>
                <c:pt idx="15">
                  <c:v>1.0603811469174742</c:v>
                </c:pt>
                <c:pt idx="16">
                  <c:v>0.99687676905771039</c:v>
                </c:pt>
                <c:pt idx="17">
                  <c:v>0.95615254087547885</c:v>
                </c:pt>
                <c:pt idx="18">
                  <c:v>0.95679297012668829</c:v>
                </c:pt>
                <c:pt idx="19">
                  <c:v>0.99469729417379971</c:v>
                </c:pt>
                <c:pt idx="20">
                  <c:v>0.95638978662006102</c:v>
                </c:pt>
                <c:pt idx="21">
                  <c:v>1.0410737334642524</c:v>
                </c:pt>
                <c:pt idx="22">
                  <c:v>0.98838177017544893</c:v>
                </c:pt>
                <c:pt idx="23">
                  <c:v>0.95650001460436607</c:v>
                </c:pt>
                <c:pt idx="24">
                  <c:v>0.95599963377416142</c:v>
                </c:pt>
                <c:pt idx="25">
                  <c:v>0.97124405460558427</c:v>
                </c:pt>
                <c:pt idx="26">
                  <c:v>0.97839249542237672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1.0437970081280099</c:v>
                </c:pt>
                <c:pt idx="1">
                  <c:v>1.2324698480552181</c:v>
                </c:pt>
                <c:pt idx="2">
                  <c:v>1.0375913216769752</c:v>
                </c:pt>
                <c:pt idx="3">
                  <c:v>1.0758825339680613</c:v>
                </c:pt>
                <c:pt idx="4">
                  <c:v>0.89981792074686007</c:v>
                </c:pt>
                <c:pt idx="5">
                  <c:v>0.80228256819230492</c:v>
                </c:pt>
                <c:pt idx="6">
                  <c:v>0.91203454343692258</c:v>
                </c:pt>
                <c:pt idx="7">
                  <c:v>0.88006649594563036</c:v>
                </c:pt>
                <c:pt idx="8">
                  <c:v>0.99512929202229872</c:v>
                </c:pt>
                <c:pt idx="9">
                  <c:v>1.015960126595554</c:v>
                </c:pt>
                <c:pt idx="10">
                  <c:v>0.90498343654433111</c:v>
                </c:pt>
                <c:pt idx="11">
                  <c:v>1.2740211012857454</c:v>
                </c:pt>
                <c:pt idx="12">
                  <c:v>1.1393569071528011</c:v>
                </c:pt>
                <c:pt idx="13">
                  <c:v>0.96848798173443584</c:v>
                </c:pt>
                <c:pt idx="14">
                  <c:v>0.95958446454508639</c:v>
                </c:pt>
                <c:pt idx="15">
                  <c:v>0.92339251412340828</c:v>
                </c:pt>
                <c:pt idx="16">
                  <c:v>0.95860075557397517</c:v>
                </c:pt>
                <c:pt idx="17">
                  <c:v>0.96375144513470989</c:v>
                </c:pt>
                <c:pt idx="18">
                  <c:v>1.2370935748009351</c:v>
                </c:pt>
                <c:pt idx="19">
                  <c:v>0.99605911061165175</c:v>
                </c:pt>
                <c:pt idx="20">
                  <c:v>0.99999680629203191</c:v>
                </c:pt>
                <c:pt idx="21">
                  <c:v>1.2612154494202346</c:v>
                </c:pt>
                <c:pt idx="22">
                  <c:v>0.97232691980758001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1.0089294404696674</c:v>
                </c:pt>
                <c:pt idx="1">
                  <c:v>1.0768516628434623</c:v>
                </c:pt>
                <c:pt idx="2">
                  <c:v>1.0066953933472951</c:v>
                </c:pt>
                <c:pt idx="3">
                  <c:v>1.0204802297720859</c:v>
                </c:pt>
                <c:pt idx="4">
                  <c:v>0.95716601001059287</c:v>
                </c:pt>
                <c:pt idx="5">
                  <c:v>0.95619065648504731</c:v>
                </c:pt>
                <c:pt idx="6">
                  <c:v>0.96149495318087597</c:v>
                </c:pt>
                <c:pt idx="7">
                  <c:v>0.9569684957625807</c:v>
                </c:pt>
                <c:pt idx="8">
                  <c:v>0.99140906267161144</c:v>
                </c:pt>
                <c:pt idx="9">
                  <c:v>0.99890816311798314</c:v>
                </c:pt>
                <c:pt idx="10">
                  <c:v>0.95895655469954277</c:v>
                </c:pt>
                <c:pt idx="11">
                  <c:v>1.091810114006452</c:v>
                </c:pt>
                <c:pt idx="12">
                  <c:v>1.0433310041185924</c:v>
                </c:pt>
                <c:pt idx="13">
                  <c:v>0.98181819096798051</c:v>
                </c:pt>
                <c:pt idx="14">
                  <c:v>0.97861292477981499</c:v>
                </c:pt>
                <c:pt idx="15">
                  <c:v>0.96558382262801079</c:v>
                </c:pt>
                <c:pt idx="16">
                  <c:v>0.97825878955021495</c:v>
                </c:pt>
                <c:pt idx="17">
                  <c:v>0.98011303779207937</c:v>
                </c:pt>
                <c:pt idx="18">
                  <c:v>1.0785162044719205</c:v>
                </c:pt>
                <c:pt idx="19">
                  <c:v>0.99174379736377838</c:v>
                </c:pt>
                <c:pt idx="20">
                  <c:v>0.99316136780871522</c:v>
                </c:pt>
                <c:pt idx="21">
                  <c:v>1.0872000793348682</c:v>
                </c:pt>
                <c:pt idx="22">
                  <c:v>0.98320020867431268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1.0190220710014621</c:v>
                </c:pt>
                <c:pt idx="1">
                  <c:v>0.95331305554231116</c:v>
                </c:pt>
                <c:pt idx="2">
                  <c:v>0.75180662479063853</c:v>
                </c:pt>
                <c:pt idx="3">
                  <c:v>0.80080739908487542</c:v>
                </c:pt>
                <c:pt idx="4">
                  <c:v>0.8918951885977553</c:v>
                </c:pt>
                <c:pt idx="5">
                  <c:v>0.75423847728340543</c:v>
                </c:pt>
                <c:pt idx="6">
                  <c:v>0.70319333590641719</c:v>
                </c:pt>
                <c:pt idx="7">
                  <c:v>0.88268796937053062</c:v>
                </c:pt>
                <c:pt idx="8">
                  <c:v>0.98703568390272989</c:v>
                </c:pt>
                <c:pt idx="9">
                  <c:v>0.79243527664182289</c:v>
                </c:pt>
                <c:pt idx="10">
                  <c:v>0.92556752748766569</c:v>
                </c:pt>
                <c:pt idx="11">
                  <c:v>0.81819228736654004</c:v>
                </c:pt>
                <c:pt idx="12">
                  <c:v>0.69349518998147752</c:v>
                </c:pt>
                <c:pt idx="13">
                  <c:v>0.68155760215540451</c:v>
                </c:pt>
                <c:pt idx="14">
                  <c:v>0.76988353735035475</c:v>
                </c:pt>
                <c:pt idx="15">
                  <c:v>0.81427491646107397</c:v>
                </c:pt>
                <c:pt idx="16">
                  <c:v>0.96021198927943729</c:v>
                </c:pt>
                <c:pt idx="17">
                  <c:v>1.1203023823975324</c:v>
                </c:pt>
                <c:pt idx="18">
                  <c:v>0.72808998981357154</c:v>
                </c:pt>
                <c:pt idx="19">
                  <c:v>0.89804279677960741</c:v>
                </c:pt>
                <c:pt idx="20">
                  <c:v>1.0637531760847996</c:v>
                </c:pt>
                <c:pt idx="21">
                  <c:v>0.94453773191667456</c:v>
                </c:pt>
                <c:pt idx="22">
                  <c:v>0.68395803463959393</c:v>
                </c:pt>
                <c:pt idx="23">
                  <c:v>0.84830288934646136</c:v>
                </c:pt>
                <c:pt idx="24">
                  <c:v>0.91678323244185311</c:v>
                </c:pt>
                <c:pt idx="25">
                  <c:v>0.92707841888413778</c:v>
                </c:pt>
                <c:pt idx="26">
                  <c:v>0.91693061642436657</c:v>
                </c:pt>
                <c:pt idx="27">
                  <c:v>0.86433558234425401</c:v>
                </c:pt>
                <c:pt idx="28">
                  <c:v>0.86501041632097997</c:v>
                </c:pt>
                <c:pt idx="29">
                  <c:v>0.80429097739087341</c:v>
                </c:pt>
                <c:pt idx="30">
                  <c:v>1.1564360543939269</c:v>
                </c:pt>
                <c:pt idx="31">
                  <c:v>1.0513644119699408</c:v>
                </c:pt>
                <c:pt idx="32">
                  <c:v>0.89584179795519359</c:v>
                </c:pt>
                <c:pt idx="33">
                  <c:v>0.80038399090632506</c:v>
                </c:pt>
                <c:pt idx="34">
                  <c:v>0.98968061054008538</c:v>
                </c:pt>
                <c:pt idx="35">
                  <c:v>0.71278918146832537</c:v>
                </c:pt>
                <c:pt idx="36">
                  <c:v>1.0480507603255689</c:v>
                </c:pt>
                <c:pt idx="37">
                  <c:v>0.98596854298741188</c:v>
                </c:pt>
                <c:pt idx="38">
                  <c:v>1.0047629987180293</c:v>
                </c:pt>
                <c:pt idx="39">
                  <c:v>1.0307271287784183</c:v>
                </c:pt>
                <c:pt idx="40">
                  <c:v>0.898138833361114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1.00001046310411</c:v>
                </c:pt>
                <c:pt idx="1">
                  <c:v>0.97635521753881571</c:v>
                </c:pt>
                <c:pt idx="2">
                  <c:v>0.95568589705103069</c:v>
                </c:pt>
                <c:pt idx="3">
                  <c:v>0.95617590479397307</c:v>
                </c:pt>
                <c:pt idx="4">
                  <c:v>0.95708678268910186</c:v>
                </c:pt>
                <c:pt idx="5">
                  <c:v>0.95571021557595848</c:v>
                </c:pt>
                <c:pt idx="6">
                  <c:v>0.95519976416218821</c:v>
                </c:pt>
                <c:pt idx="7">
                  <c:v>0.95699471049682971</c:v>
                </c:pt>
                <c:pt idx="8">
                  <c:v>0.9884953637485665</c:v>
                </c:pt>
                <c:pt idx="9">
                  <c:v>0.9560921835695424</c:v>
                </c:pt>
                <c:pt idx="10">
                  <c:v>0.96636682743914326</c:v>
                </c:pt>
                <c:pt idx="11">
                  <c:v>0.95634975367678965</c:v>
                </c:pt>
                <c:pt idx="12">
                  <c:v>0.95510278270293902</c:v>
                </c:pt>
                <c:pt idx="13">
                  <c:v>0.95498340682467819</c:v>
                </c:pt>
                <c:pt idx="14">
                  <c:v>0.95586666617662774</c:v>
                </c:pt>
                <c:pt idx="15">
                  <c:v>0.95631057996773505</c:v>
                </c:pt>
                <c:pt idx="16">
                  <c:v>0.97883883368418134</c:v>
                </c:pt>
                <c:pt idx="17">
                  <c:v>1.0364713752066956</c:v>
                </c:pt>
                <c:pt idx="18">
                  <c:v>0.95544873070126002</c:v>
                </c:pt>
                <c:pt idx="19">
                  <c:v>0.95714825877092036</c:v>
                </c:pt>
                <c:pt idx="20">
                  <c:v>1.0161136609341117</c:v>
                </c:pt>
                <c:pt idx="21">
                  <c:v>0.97319610103358689</c:v>
                </c:pt>
                <c:pt idx="22">
                  <c:v>0.95500741114952004</c:v>
                </c:pt>
                <c:pt idx="23">
                  <c:v>0.95665085969658892</c:v>
                </c:pt>
                <c:pt idx="24">
                  <c:v>0.9632044812226509</c:v>
                </c:pt>
                <c:pt idx="25">
                  <c:v>0.96691074834187329</c:v>
                </c:pt>
                <c:pt idx="26">
                  <c:v>0.96325753945635562</c:v>
                </c:pt>
                <c:pt idx="27">
                  <c:v>0.95681118662656672</c:v>
                </c:pt>
                <c:pt idx="28">
                  <c:v>0.95681793496633405</c:v>
                </c:pt>
                <c:pt idx="29">
                  <c:v>0.95621074057703281</c:v>
                </c:pt>
                <c:pt idx="30">
                  <c:v>1.0494794971253976</c:v>
                </c:pt>
                <c:pt idx="31">
                  <c:v>1.0116537058527624</c:v>
                </c:pt>
                <c:pt idx="32">
                  <c:v>0.95712624878267627</c:v>
                </c:pt>
                <c:pt idx="33">
                  <c:v>0.95617167071218745</c:v>
                </c:pt>
                <c:pt idx="34">
                  <c:v>0.9894475373380146</c:v>
                </c:pt>
                <c:pt idx="35">
                  <c:v>0.93496289110516773</c:v>
                </c:pt>
                <c:pt idx="36">
                  <c:v>1.0104607912607886</c:v>
                </c:pt>
                <c:pt idx="37">
                  <c:v>0.98811119301905193</c:v>
                </c:pt>
                <c:pt idx="38">
                  <c:v>0.99487719708207434</c:v>
                </c:pt>
                <c:pt idx="39">
                  <c:v>1.0042242839038145</c:v>
                </c:pt>
                <c:pt idx="40">
                  <c:v>0.95714921913673556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0.82517410814382874</c:v>
                </c:pt>
                <c:pt idx="1">
                  <c:v>0.86944210216590179</c:v>
                </c:pt>
                <c:pt idx="2">
                  <c:v>0.79530683620355558</c:v>
                </c:pt>
                <c:pt idx="3">
                  <c:v>0.8363267974983899</c:v>
                </c:pt>
                <c:pt idx="4">
                  <c:v>0.90475745691206266</c:v>
                </c:pt>
                <c:pt idx="5">
                  <c:v>0.89336889465810032</c:v>
                </c:pt>
                <c:pt idx="6">
                  <c:v>0.85607212318675596</c:v>
                </c:pt>
                <c:pt idx="7">
                  <c:v>0.83505467501731301</c:v>
                </c:pt>
                <c:pt idx="8">
                  <c:v>0.81419784660596739</c:v>
                </c:pt>
                <c:pt idx="9">
                  <c:v>0.78124019324355198</c:v>
                </c:pt>
                <c:pt idx="10">
                  <c:v>0.75666080621913712</c:v>
                </c:pt>
                <c:pt idx="11">
                  <c:v>0.82517290283645062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0.95641957188456261</c:v>
                </c:pt>
                <c:pt idx="1">
                  <c:v>0.95686225182478324</c:v>
                </c:pt>
                <c:pt idx="2">
                  <c:v>0.95612089916515974</c:v>
                </c:pt>
                <c:pt idx="3">
                  <c:v>0.95653109877810827</c:v>
                </c:pt>
                <c:pt idx="4">
                  <c:v>0.95887520203192655</c:v>
                </c:pt>
                <c:pt idx="5">
                  <c:v>0.95710151974970525</c:v>
                </c:pt>
                <c:pt idx="6">
                  <c:v>0.95672855203499174</c:v>
                </c:pt>
                <c:pt idx="7">
                  <c:v>0.95651837755329738</c:v>
                </c:pt>
                <c:pt idx="8">
                  <c:v>0.95630980926918396</c:v>
                </c:pt>
                <c:pt idx="9">
                  <c:v>0.95598023273555977</c:v>
                </c:pt>
                <c:pt idx="10">
                  <c:v>0.95573443886531573</c:v>
                </c:pt>
                <c:pt idx="11">
                  <c:v>0.95641955983148896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0.86997103464724468</c:v>
                </c:pt>
                <c:pt idx="1">
                  <c:v>0.92893307889553456</c:v>
                </c:pt>
                <c:pt idx="2">
                  <c:v>0.94273709298892439</c:v>
                </c:pt>
                <c:pt idx="3">
                  <c:v>0.85885626527762349</c:v>
                </c:pt>
                <c:pt idx="4">
                  <c:v>0.832787275686248</c:v>
                </c:pt>
                <c:pt idx="5">
                  <c:v>0.90557701974281124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0.95686754114959671</c:v>
                </c:pt>
                <c:pt idx="1">
                  <c:v>0.96757842594597632</c:v>
                </c:pt>
                <c:pt idx="2">
                  <c:v>0.97254787101959672</c:v>
                </c:pt>
                <c:pt idx="3">
                  <c:v>0.95675639345590058</c:v>
                </c:pt>
                <c:pt idx="4">
                  <c:v>0.9564957035599867</c:v>
                </c:pt>
                <c:pt idx="5">
                  <c:v>0.95917024465099598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0.80619682210343591</c:v>
                </c:pt>
                <c:pt idx="1">
                  <c:v>0.8864098096741434</c:v>
                </c:pt>
                <c:pt idx="2">
                  <c:v>0.92519757635088706</c:v>
                </c:pt>
                <c:pt idx="3">
                  <c:v>0.86228094931986821</c:v>
                </c:pt>
                <c:pt idx="4">
                  <c:v>0.82950075868706663</c:v>
                </c:pt>
                <c:pt idx="5">
                  <c:v>0.73604166190856168</c:v>
                </c:pt>
                <c:pt idx="6">
                  <c:v>0.80615043383493978</c:v>
                </c:pt>
                <c:pt idx="7">
                  <c:v>0.78528815851120792</c:v>
                </c:pt>
                <c:pt idx="8">
                  <c:v>0.82306966678590987</c:v>
                </c:pt>
                <c:pt idx="9">
                  <c:v>0.7098055553878958</c:v>
                </c:pt>
                <c:pt idx="10">
                  <c:v>0.73569252872594471</c:v>
                </c:pt>
                <c:pt idx="11">
                  <c:v>0.71567927740092885</c:v>
                </c:pt>
                <c:pt idx="12">
                  <c:v>0.71216692114890701</c:v>
                </c:pt>
                <c:pt idx="13">
                  <c:v>0.836180080212647</c:v>
                </c:pt>
                <c:pt idx="14">
                  <c:v>0.81085224096485997</c:v>
                </c:pt>
                <c:pt idx="15">
                  <c:v>0.9369276014591893</c:v>
                </c:pt>
                <c:pt idx="16">
                  <c:v>0.76867972632837811</c:v>
                </c:pt>
                <c:pt idx="17">
                  <c:v>0.67358286330578809</c:v>
                </c:pt>
                <c:pt idx="18">
                  <c:v>0.6869120257573762</c:v>
                </c:pt>
                <c:pt idx="19">
                  <c:v>0.72580583121201725</c:v>
                </c:pt>
                <c:pt idx="20">
                  <c:v>0.82725122540013862</c:v>
                </c:pt>
                <c:pt idx="21">
                  <c:v>0.78400572574291982</c:v>
                </c:pt>
                <c:pt idx="22">
                  <c:v>0.73319611044170119</c:v>
                </c:pt>
                <c:pt idx="23">
                  <c:v>0.82439489195939941</c:v>
                </c:pt>
                <c:pt idx="24">
                  <c:v>0.7697672809298326</c:v>
                </c:pt>
                <c:pt idx="25">
                  <c:v>0.76796768795251513</c:v>
                </c:pt>
                <c:pt idx="26">
                  <c:v>0.78677986512073761</c:v>
                </c:pt>
                <c:pt idx="27">
                  <c:v>0.83883253688152926</c:v>
                </c:pt>
                <c:pt idx="28">
                  <c:v>0.77593078900503787</c:v>
                </c:pt>
                <c:pt idx="29">
                  <c:v>0.86123854969583458</c:v>
                </c:pt>
                <c:pt idx="30">
                  <c:v>0.78712464126544102</c:v>
                </c:pt>
                <c:pt idx="31">
                  <c:v>0.82293180770824137</c:v>
                </c:pt>
                <c:pt idx="32">
                  <c:v>0.8082673290213509</c:v>
                </c:pt>
                <c:pt idx="33">
                  <c:v>0.89868409023644436</c:v>
                </c:pt>
                <c:pt idx="34">
                  <c:v>0.84952314634139015</c:v>
                </c:pt>
                <c:pt idx="35">
                  <c:v>0.81214697891155974</c:v>
                </c:pt>
                <c:pt idx="36">
                  <c:v>0.89367407356588069</c:v>
                </c:pt>
                <c:pt idx="37">
                  <c:v>0.85957275172875436</c:v>
                </c:pt>
                <c:pt idx="38">
                  <c:v>0.76082933373654538</c:v>
                </c:pt>
                <c:pt idx="39">
                  <c:v>0.76437036628678023</c:v>
                </c:pt>
                <c:pt idx="40">
                  <c:v>0.74914239212479106</c:v>
                </c:pt>
                <c:pt idx="41">
                  <c:v>0.60285747684194735</c:v>
                </c:pt>
                <c:pt idx="42">
                  <c:v>0.81929899155191344</c:v>
                </c:pt>
                <c:pt idx="43">
                  <c:v>0.75660142216613768</c:v>
                </c:pt>
                <c:pt idx="44">
                  <c:v>0.86379903723458262</c:v>
                </c:pt>
                <c:pt idx="45">
                  <c:v>0.77349071967631566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0.95622979902415861</c:v>
                </c:pt>
                <c:pt idx="1">
                  <c:v>0.95703192889986566</c:v>
                </c:pt>
                <c:pt idx="2">
                  <c:v>0.96623364502990328</c:v>
                </c:pt>
                <c:pt idx="3">
                  <c:v>0.95679064029632299</c:v>
                </c:pt>
                <c:pt idx="4">
                  <c:v>0.95646283838999513</c:v>
                </c:pt>
                <c:pt idx="5">
                  <c:v>0.95552824742220988</c:v>
                </c:pt>
                <c:pt idx="6">
                  <c:v>0.95622933514147379</c:v>
                </c:pt>
                <c:pt idx="7">
                  <c:v>0.95602071238823649</c:v>
                </c:pt>
                <c:pt idx="8">
                  <c:v>0.95639852747098342</c:v>
                </c:pt>
                <c:pt idx="9">
                  <c:v>0.95526588635700316</c:v>
                </c:pt>
                <c:pt idx="10">
                  <c:v>0.95552475609038368</c:v>
                </c:pt>
                <c:pt idx="11">
                  <c:v>0.95532462357713355</c:v>
                </c:pt>
                <c:pt idx="12">
                  <c:v>0.95528950001461332</c:v>
                </c:pt>
                <c:pt idx="13">
                  <c:v>0.95652963160525062</c:v>
                </c:pt>
                <c:pt idx="14">
                  <c:v>0.95627635321277282</c:v>
                </c:pt>
                <c:pt idx="15">
                  <c:v>0.97045645406889203</c:v>
                </c:pt>
                <c:pt idx="16">
                  <c:v>0.95585462806640797</c:v>
                </c:pt>
                <c:pt idx="17">
                  <c:v>0.95490365943618216</c:v>
                </c:pt>
                <c:pt idx="18">
                  <c:v>0.95503695106069797</c:v>
                </c:pt>
                <c:pt idx="19">
                  <c:v>0.9554258891152444</c:v>
                </c:pt>
                <c:pt idx="20">
                  <c:v>0.95644034305712577</c:v>
                </c:pt>
                <c:pt idx="21">
                  <c:v>0.95600788806055348</c:v>
                </c:pt>
                <c:pt idx="22">
                  <c:v>0.95549979190754131</c:v>
                </c:pt>
                <c:pt idx="23">
                  <c:v>0.9564117797227184</c:v>
                </c:pt>
                <c:pt idx="24">
                  <c:v>0.95586550361242273</c:v>
                </c:pt>
                <c:pt idx="25">
                  <c:v>0.95584750768264937</c:v>
                </c:pt>
                <c:pt idx="26">
                  <c:v>0.95603562945433174</c:v>
                </c:pt>
                <c:pt idx="27">
                  <c:v>0.95655615617193956</c:v>
                </c:pt>
                <c:pt idx="28">
                  <c:v>0.95592713869317458</c:v>
                </c:pt>
                <c:pt idx="29">
                  <c:v>0.9567802163000827</c:v>
                </c:pt>
                <c:pt idx="30">
                  <c:v>0.95603907721577863</c:v>
                </c:pt>
                <c:pt idx="31">
                  <c:v>0.95639714888020666</c:v>
                </c:pt>
                <c:pt idx="32">
                  <c:v>0.95625050409333778</c:v>
                </c:pt>
                <c:pt idx="33">
                  <c:v>0.95715467170548862</c:v>
                </c:pt>
                <c:pt idx="34">
                  <c:v>0.95666306226653819</c:v>
                </c:pt>
                <c:pt idx="35">
                  <c:v>0.95628930059223982</c:v>
                </c:pt>
                <c:pt idx="36">
                  <c:v>0.95710457153878326</c:v>
                </c:pt>
                <c:pt idx="37">
                  <c:v>0.95676355832041182</c:v>
                </c:pt>
                <c:pt idx="38">
                  <c:v>0.95577612414048974</c:v>
                </c:pt>
                <c:pt idx="39">
                  <c:v>0.95581153446599187</c:v>
                </c:pt>
                <c:pt idx="40">
                  <c:v>0.95565925472437208</c:v>
                </c:pt>
                <c:pt idx="41">
                  <c:v>0.95419640557154373</c:v>
                </c:pt>
                <c:pt idx="42">
                  <c:v>0.95636082071864337</c:v>
                </c:pt>
                <c:pt idx="43">
                  <c:v>0.95573384502478564</c:v>
                </c:pt>
                <c:pt idx="44">
                  <c:v>0.95680582117547008</c:v>
                </c:pt>
                <c:pt idx="45">
                  <c:v>0.95590273799988723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0.76184427864698245</c:v>
                </c:pt>
                <c:pt idx="1">
                  <c:v>0.82730501200225315</c:v>
                </c:pt>
                <c:pt idx="2">
                  <c:v>0.88989561763468716</c:v>
                </c:pt>
                <c:pt idx="3">
                  <c:v>0.85516759719227908</c:v>
                </c:pt>
                <c:pt idx="4">
                  <c:v>0.85056583988442547</c:v>
                </c:pt>
                <c:pt idx="5">
                  <c:v>0.88371898627756074</c:v>
                </c:pt>
                <c:pt idx="6">
                  <c:v>0.92204498959777648</c:v>
                </c:pt>
                <c:pt idx="7">
                  <c:v>0.77415791722244354</c:v>
                </c:pt>
                <c:pt idx="8">
                  <c:v>0.79236160672642508</c:v>
                </c:pt>
                <c:pt idx="9">
                  <c:v>0.80562377517973438</c:v>
                </c:pt>
                <c:pt idx="10">
                  <c:v>0.80739888780931102</c:v>
                </c:pt>
                <c:pt idx="11">
                  <c:v>1.0031015731312649</c:v>
                </c:pt>
                <c:pt idx="12">
                  <c:v>0.79367059770706938</c:v>
                </c:pt>
                <c:pt idx="13">
                  <c:v>0.76565699063455428</c:v>
                </c:pt>
                <c:pt idx="14">
                  <c:v>0.73370067205429867</c:v>
                </c:pt>
                <c:pt idx="15">
                  <c:v>0.76748373229109779</c:v>
                </c:pt>
                <c:pt idx="16">
                  <c:v>0.80528962298606588</c:v>
                </c:pt>
                <c:pt idx="17">
                  <c:v>0.98585639200492381</c:v>
                </c:pt>
                <c:pt idx="18">
                  <c:v>1.2266936043705046</c:v>
                </c:pt>
                <c:pt idx="19">
                  <c:v>0.78882308215783159</c:v>
                </c:pt>
                <c:pt idx="20">
                  <c:v>0.9959015097586863</c:v>
                </c:pt>
                <c:pt idx="21">
                  <c:v>0.79191790307257159</c:v>
                </c:pt>
                <c:pt idx="22">
                  <c:v>0.899341857537864</c:v>
                </c:pt>
                <c:pt idx="23">
                  <c:v>0.88999392932237842</c:v>
                </c:pt>
                <c:pt idx="24">
                  <c:v>1.0986996188414409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0.95578627358959412</c:v>
                </c:pt>
                <c:pt idx="1">
                  <c:v>0.95644088092314694</c:v>
                </c:pt>
                <c:pt idx="2">
                  <c:v>0.95706678697947123</c:v>
                </c:pt>
                <c:pt idx="3">
                  <c:v>0.95671950677504713</c:v>
                </c:pt>
                <c:pt idx="4">
                  <c:v>0.95667348920196849</c:v>
                </c:pt>
                <c:pt idx="5">
                  <c:v>0.95700502066589976</c:v>
                </c:pt>
                <c:pt idx="6">
                  <c:v>0.96509871379878343</c:v>
                </c:pt>
                <c:pt idx="7">
                  <c:v>0.95590940997534879</c:v>
                </c:pt>
                <c:pt idx="8">
                  <c:v>0.95609144687038849</c:v>
                </c:pt>
                <c:pt idx="9">
                  <c:v>0.9562240685549217</c:v>
                </c:pt>
                <c:pt idx="10">
                  <c:v>0.95624181968121735</c:v>
                </c:pt>
                <c:pt idx="11">
                  <c:v>0.99427908387083908</c:v>
                </c:pt>
                <c:pt idx="12">
                  <c:v>0.9561045367801948</c:v>
                </c:pt>
                <c:pt idx="13">
                  <c:v>0.95582440070946972</c:v>
                </c:pt>
                <c:pt idx="14">
                  <c:v>0.95550483752366722</c:v>
                </c:pt>
                <c:pt idx="15">
                  <c:v>0.95584266812603513</c:v>
                </c:pt>
                <c:pt idx="16">
                  <c:v>0.95622072703298489</c:v>
                </c:pt>
                <c:pt idx="17">
                  <c:v>0.98807081866535651</c:v>
                </c:pt>
                <c:pt idx="18">
                  <c:v>1.0747722151169656</c:v>
                </c:pt>
                <c:pt idx="19">
                  <c:v>0.95605606162470269</c:v>
                </c:pt>
                <c:pt idx="20">
                  <c:v>0.99168706105671101</c:v>
                </c:pt>
                <c:pt idx="21">
                  <c:v>0.95608700983384987</c:v>
                </c:pt>
                <c:pt idx="22">
                  <c:v>0.95716124937850289</c:v>
                </c:pt>
                <c:pt idx="23">
                  <c:v>0.95706777009634814</c:v>
                </c:pt>
                <c:pt idx="24">
                  <c:v>1.0286943803265025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1.0885901228785007</c:v>
                </c:pt>
                <c:pt idx="1">
                  <c:v>1.0211519614050975</c:v>
                </c:pt>
                <c:pt idx="2">
                  <c:v>0.91449617424471019</c:v>
                </c:pt>
                <c:pt idx="3">
                  <c:v>0.9463973343422506</c:v>
                </c:pt>
                <c:pt idx="4">
                  <c:v>1.0850323090310314</c:v>
                </c:pt>
                <c:pt idx="5">
                  <c:v>1.2736414145719348</c:v>
                </c:pt>
                <c:pt idx="6">
                  <c:v>1.0224635277023424</c:v>
                </c:pt>
                <c:pt idx="7">
                  <c:v>0.96729520975170158</c:v>
                </c:pt>
                <c:pt idx="8">
                  <c:v>0.99916881610530139</c:v>
                </c:pt>
                <c:pt idx="9">
                  <c:v>1.1208662480242788</c:v>
                </c:pt>
                <c:pt idx="10">
                  <c:v>0.99871146308342396</c:v>
                </c:pt>
                <c:pt idx="11">
                  <c:v>0.7905708664430724</c:v>
                </c:pt>
                <c:pt idx="12">
                  <c:v>0.93342574943371082</c:v>
                </c:pt>
                <c:pt idx="13">
                  <c:v>0.94065730385729562</c:v>
                </c:pt>
                <c:pt idx="14">
                  <c:v>0.91971293281587674</c:v>
                </c:pt>
                <c:pt idx="15">
                  <c:v>1.0268734638846124</c:v>
                </c:pt>
                <c:pt idx="16">
                  <c:v>1.8591019256535666</c:v>
                </c:pt>
                <c:pt idx="17">
                  <c:v>1.0242178537322242</c:v>
                </c:pt>
                <c:pt idx="18">
                  <c:v>0.97197686929606841</c:v>
                </c:pt>
                <c:pt idx="19">
                  <c:v>0.8677483343641107</c:v>
                </c:pt>
                <c:pt idx="20">
                  <c:v>0.78635864910978304</c:v>
                </c:pt>
                <c:pt idx="21">
                  <c:v>0.87465434001178544</c:v>
                </c:pt>
                <c:pt idx="22">
                  <c:v>0.99843181239771117</c:v>
                </c:pt>
                <c:pt idx="23">
                  <c:v>1.333995027696703</c:v>
                </c:pt>
                <c:pt idx="24">
                  <c:v>1.0135598850169254</c:v>
                </c:pt>
                <c:pt idx="25">
                  <c:v>0.97124328182471864</c:v>
                </c:pt>
                <c:pt idx="26">
                  <c:v>1.1222558999824965</c:v>
                </c:pt>
                <c:pt idx="27">
                  <c:v>1.1774882686777828</c:v>
                </c:pt>
                <c:pt idx="28">
                  <c:v>1.0867848517818648</c:v>
                </c:pt>
                <c:pt idx="29">
                  <c:v>1.0072429448954983</c:v>
                </c:pt>
                <c:pt idx="30">
                  <c:v>0.90376205837112056</c:v>
                </c:pt>
                <c:pt idx="31">
                  <c:v>0.92962844968081326</c:v>
                </c:pt>
                <c:pt idx="32">
                  <c:v>0.94454010418679102</c:v>
                </c:pt>
                <c:pt idx="33">
                  <c:v>0.96162531121778949</c:v>
                </c:pt>
                <c:pt idx="34">
                  <c:v>1.0976391835150792</c:v>
                </c:pt>
                <c:pt idx="35">
                  <c:v>0.83586910396972036</c:v>
                </c:pt>
                <c:pt idx="36">
                  <c:v>0.96539630472077653</c:v>
                </c:pt>
                <c:pt idx="37">
                  <c:v>0.87153713606601169</c:v>
                </c:pt>
                <c:pt idx="38">
                  <c:v>0.97971769947798115</c:v>
                </c:pt>
                <c:pt idx="39">
                  <c:v>1.0241723706249513</c:v>
                </c:pt>
                <c:pt idx="40">
                  <c:v>0.93294210044302961</c:v>
                </c:pt>
                <c:pt idx="41">
                  <c:v>0.84642352307023072</c:v>
                </c:pt>
                <c:pt idx="42">
                  <c:v>0.84670993385338844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1.0250549617798443</c:v>
                </c:pt>
                <c:pt idx="1">
                  <c:v>1.0007772236494188</c:v>
                </c:pt>
                <c:pt idx="2">
                  <c:v>0.96238114027167942</c:v>
                </c:pt>
                <c:pt idx="3">
                  <c:v>0.97386555790679386</c:v>
                </c:pt>
                <c:pt idx="4">
                  <c:v>1.0237741487947551</c:v>
                </c:pt>
                <c:pt idx="5">
                  <c:v>1.0916734267894805</c:v>
                </c:pt>
                <c:pt idx="6">
                  <c:v>1.001249387516427</c:v>
                </c:pt>
                <c:pt idx="7">
                  <c:v>0.98138879305419646</c:v>
                </c:pt>
                <c:pt idx="8">
                  <c:v>0.99286329134149232</c:v>
                </c:pt>
                <c:pt idx="9">
                  <c:v>1.0366743668323242</c:v>
                </c:pt>
                <c:pt idx="10">
                  <c:v>0.99269864425361642</c:v>
                </c:pt>
                <c:pt idx="11">
                  <c:v>0.95607353946755491</c:v>
                </c:pt>
                <c:pt idx="12">
                  <c:v>0.96919578733971967</c:v>
                </c:pt>
                <c:pt idx="13">
                  <c:v>0.97179914693221037</c:v>
                </c:pt>
                <c:pt idx="14">
                  <c:v>0.96425917335729949</c:v>
                </c:pt>
                <c:pt idx="15">
                  <c:v>1.0028369645420443</c:v>
                </c:pt>
                <c:pt idx="16">
                  <c:v>1.3024392107788683</c:v>
                </c:pt>
                <c:pt idx="17">
                  <c:v>1.0018809448871846</c:v>
                </c:pt>
                <c:pt idx="18">
                  <c:v>0.98307419049016842</c:v>
                </c:pt>
                <c:pt idx="19">
                  <c:v>0.95684531414676544</c:v>
                </c:pt>
                <c:pt idx="20">
                  <c:v>0.95603141729422214</c:v>
                </c:pt>
                <c:pt idx="21">
                  <c:v>0.95691437420324199</c:v>
                </c:pt>
                <c:pt idx="22">
                  <c:v>0.99259797000675964</c:v>
                </c:pt>
                <c:pt idx="23">
                  <c:v>1.1134007275143969</c:v>
                </c:pt>
                <c:pt idx="24">
                  <c:v>0.99804407614967683</c:v>
                </c:pt>
                <c:pt idx="25">
                  <c:v>0.98281009900048244</c:v>
                </c:pt>
                <c:pt idx="26">
                  <c:v>1.0371746415372827</c:v>
                </c:pt>
                <c:pt idx="27">
                  <c:v>1.0570582942675857</c:v>
                </c:pt>
                <c:pt idx="28">
                  <c:v>1.0244050641850551</c:v>
                </c:pt>
                <c:pt idx="29">
                  <c:v>0.99576997770596309</c:v>
                </c:pt>
                <c:pt idx="30">
                  <c:v>0.95851685855718705</c:v>
                </c:pt>
                <c:pt idx="31">
                  <c:v>0.96782875942867674</c:v>
                </c:pt>
                <c:pt idx="32">
                  <c:v>0.97319695505082859</c:v>
                </c:pt>
                <c:pt idx="33">
                  <c:v>0.97934762958198818</c:v>
                </c:pt>
                <c:pt idx="34">
                  <c:v>1.0283126236090123</c:v>
                </c:pt>
                <c:pt idx="35">
                  <c:v>0.9565265218428215</c:v>
                </c:pt>
                <c:pt idx="36">
                  <c:v>0.98070518724306333</c:v>
                </c:pt>
                <c:pt idx="37">
                  <c:v>0.95688320216378442</c:v>
                </c:pt>
                <c:pt idx="38">
                  <c:v>0.98586088935565719</c:v>
                </c:pt>
                <c:pt idx="39">
                  <c:v>1.0018645709685665</c:v>
                </c:pt>
                <c:pt idx="40">
                  <c:v>0.96902167370307435</c:v>
                </c:pt>
                <c:pt idx="41">
                  <c:v>0.95663206603382656</c:v>
                </c:pt>
                <c:pt idx="42">
                  <c:v>0.95663493014165812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1.0367081886710776</c:v>
                </c:pt>
                <c:pt idx="1">
                  <c:v>0.80301060810405978</c:v>
                </c:pt>
                <c:pt idx="2">
                  <c:v>0.88203369725145031</c:v>
                </c:pt>
                <c:pt idx="3">
                  <c:v>1.2516253433852584</c:v>
                </c:pt>
                <c:pt idx="4">
                  <c:v>1.031430293114781</c:v>
                </c:pt>
                <c:pt idx="5">
                  <c:v>0.82007486499395388</c:v>
                </c:pt>
                <c:pt idx="6">
                  <c:v>0.6838162312206888</c:v>
                </c:pt>
                <c:pt idx="7">
                  <c:v>0.84137330777211194</c:v>
                </c:pt>
                <c:pt idx="8">
                  <c:v>0.78889524523954524</c:v>
                </c:pt>
                <c:pt idx="9">
                  <c:v>0.80029176751384834</c:v>
                </c:pt>
                <c:pt idx="10">
                  <c:v>0.88443410688969215</c:v>
                </c:pt>
                <c:pt idx="11">
                  <c:v>0.91622428695858082</c:v>
                </c:pt>
                <c:pt idx="12">
                  <c:v>1.014872032646549</c:v>
                </c:pt>
                <c:pt idx="13">
                  <c:v>0.84400193293499803</c:v>
                </c:pt>
                <c:pt idx="14">
                  <c:v>0.95115552542621695</c:v>
                </c:pt>
                <c:pt idx="15">
                  <c:v>0.7203379504960733</c:v>
                </c:pt>
                <c:pt idx="16">
                  <c:v>0.87936655815648457</c:v>
                </c:pt>
                <c:pt idx="17">
                  <c:v>0.77933109450049365</c:v>
                </c:pt>
                <c:pt idx="18">
                  <c:v>0.87106230494778358</c:v>
                </c:pt>
                <c:pt idx="19">
                  <c:v>0.85598439224035106</c:v>
                </c:pt>
                <c:pt idx="20">
                  <c:v>0.73769313129836644</c:v>
                </c:pt>
                <c:pt idx="21">
                  <c:v>0.8195288974311209</c:v>
                </c:pt>
                <c:pt idx="22">
                  <c:v>0.73217294193627658</c:v>
                </c:pt>
                <c:pt idx="23">
                  <c:v>0.89557163945146923</c:v>
                </c:pt>
                <c:pt idx="24">
                  <c:v>0.81381618426605373</c:v>
                </c:pt>
                <c:pt idx="25">
                  <c:v>0.79238312709016623</c:v>
                </c:pt>
                <c:pt idx="26">
                  <c:v>0.80226209992702646</c:v>
                </c:pt>
                <c:pt idx="27">
                  <c:v>0.90781044473316796</c:v>
                </c:pt>
                <c:pt idx="28">
                  <c:v>0.77536389877390632</c:v>
                </c:pt>
                <c:pt idx="29">
                  <c:v>0.84013629282991242</c:v>
                </c:pt>
                <c:pt idx="30">
                  <c:v>0.79401185044796119</c:v>
                </c:pt>
                <c:pt idx="31">
                  <c:v>0.88422572749610584</c:v>
                </c:pt>
                <c:pt idx="32">
                  <c:v>0.98623658533083014</c:v>
                </c:pt>
                <c:pt idx="33">
                  <c:v>0.90845072722041231</c:v>
                </c:pt>
                <c:pt idx="34">
                  <c:v>0.89021353363831313</c:v>
                </c:pt>
                <c:pt idx="35">
                  <c:v>0.84237293654763812</c:v>
                </c:pt>
                <c:pt idx="36">
                  <c:v>0.91499253606137931</c:v>
                </c:pt>
                <c:pt idx="37">
                  <c:v>0.76384809517121066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1.0063774654651718</c:v>
                </c:pt>
                <c:pt idx="1">
                  <c:v>0.95619793688416488</c:v>
                </c:pt>
                <c:pt idx="2">
                  <c:v>0.95698816777563889</c:v>
                </c:pt>
                <c:pt idx="3">
                  <c:v>1.0837476411622768</c:v>
                </c:pt>
                <c:pt idx="4">
                  <c:v>1.0044774230649052</c:v>
                </c:pt>
                <c:pt idx="5">
                  <c:v>0.95636857945306375</c:v>
                </c:pt>
                <c:pt idx="6">
                  <c:v>0.95500599311533108</c:v>
                </c:pt>
                <c:pt idx="7">
                  <c:v>0.95658156388084548</c:v>
                </c:pt>
                <c:pt idx="8">
                  <c:v>0.95605678325551979</c:v>
                </c:pt>
                <c:pt idx="9">
                  <c:v>0.95617074847826267</c:v>
                </c:pt>
                <c:pt idx="10">
                  <c:v>0.95701217187202137</c:v>
                </c:pt>
                <c:pt idx="11">
                  <c:v>0.96300326084867294</c:v>
                </c:pt>
                <c:pt idx="12">
                  <c:v>0.99851644929634142</c:v>
                </c:pt>
                <c:pt idx="13">
                  <c:v>0.95660785013247418</c:v>
                </c:pt>
                <c:pt idx="14">
                  <c:v>0.97557850669702206</c:v>
                </c:pt>
                <c:pt idx="15">
                  <c:v>0.95537121030808492</c:v>
                </c:pt>
                <c:pt idx="16">
                  <c:v>0.95696149638468897</c:v>
                </c:pt>
                <c:pt idx="17">
                  <c:v>0.95596114174812918</c:v>
                </c:pt>
                <c:pt idx="18">
                  <c:v>0.95687845385260217</c:v>
                </c:pt>
                <c:pt idx="19">
                  <c:v>0.95672767472552789</c:v>
                </c:pt>
                <c:pt idx="20">
                  <c:v>0.95554476211610784</c:v>
                </c:pt>
                <c:pt idx="21">
                  <c:v>0.95636311977743549</c:v>
                </c:pt>
                <c:pt idx="22">
                  <c:v>0.95548956022248688</c:v>
                </c:pt>
                <c:pt idx="23">
                  <c:v>0.95712354719763892</c:v>
                </c:pt>
                <c:pt idx="24">
                  <c:v>0.95630599264578497</c:v>
                </c:pt>
                <c:pt idx="25">
                  <c:v>0.95609166207402596</c:v>
                </c:pt>
                <c:pt idx="26">
                  <c:v>0.95619045180239448</c:v>
                </c:pt>
                <c:pt idx="27">
                  <c:v>0.9599742776475243</c:v>
                </c:pt>
                <c:pt idx="28">
                  <c:v>0.95592146979086334</c:v>
                </c:pt>
                <c:pt idx="29">
                  <c:v>0.95656919373142335</c:v>
                </c:pt>
                <c:pt idx="30">
                  <c:v>0.95610794930760401</c:v>
                </c:pt>
                <c:pt idx="31">
                  <c:v>0.9570100880780853</c:v>
                </c:pt>
                <c:pt idx="32">
                  <c:v>0.98820768826268257</c:v>
                </c:pt>
                <c:pt idx="33">
                  <c:v>0.96020477934293214</c:v>
                </c:pt>
                <c:pt idx="34">
                  <c:v>0.95706996613950746</c:v>
                </c:pt>
                <c:pt idx="35">
                  <c:v>0.9565915601686007</c:v>
                </c:pt>
                <c:pt idx="36">
                  <c:v>0.96255983052568028</c:v>
                </c:pt>
                <c:pt idx="37">
                  <c:v>0.95580631175483644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1.0681569177892891</c:v>
                </c:pt>
                <c:pt idx="1">
                  <c:v>0.99400360213257588</c:v>
                </c:pt>
                <c:pt idx="2">
                  <c:v>0.85293906412928888</c:v>
                </c:pt>
                <c:pt idx="3">
                  <c:v>0.88086809876816063</c:v>
                </c:pt>
                <c:pt idx="4">
                  <c:v>0.80395356807169704</c:v>
                </c:pt>
                <c:pt idx="5">
                  <c:v>0.93697761196630369</c:v>
                </c:pt>
                <c:pt idx="6">
                  <c:v>0.68208164890251899</c:v>
                </c:pt>
                <c:pt idx="7">
                  <c:v>1.0371509161214865</c:v>
                </c:pt>
                <c:pt idx="8">
                  <c:v>0.81743565750990099</c:v>
                </c:pt>
                <c:pt idx="9">
                  <c:v>0.98625364191348031</c:v>
                </c:pt>
                <c:pt idx="10">
                  <c:v>0.96570566105667932</c:v>
                </c:pt>
                <c:pt idx="11">
                  <c:v>0.90144051568915862</c:v>
                </c:pt>
                <c:pt idx="12">
                  <c:v>0.99645490507763301</c:v>
                </c:pt>
                <c:pt idx="13">
                  <c:v>0.87584596560439898</c:v>
                </c:pt>
                <c:pt idx="14">
                  <c:v>0.84997985308386625</c:v>
                </c:pt>
                <c:pt idx="15">
                  <c:v>0.75720223983553492</c:v>
                </c:pt>
                <c:pt idx="16">
                  <c:v>0.84003373682648519</c:v>
                </c:pt>
                <c:pt idx="17">
                  <c:v>0.80082636650173522</c:v>
                </c:pt>
                <c:pt idx="18">
                  <c:v>0.9713075867406189</c:v>
                </c:pt>
                <c:pt idx="19">
                  <c:v>0.91460364244184522</c:v>
                </c:pt>
                <c:pt idx="20">
                  <c:v>0.83958466838100709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1.0176990079477279</c:v>
                </c:pt>
                <c:pt idx="1">
                  <c:v>0.99100381431131113</c:v>
                </c:pt>
                <c:pt idx="2">
                  <c:v>0.95669722144441727</c:v>
                </c:pt>
                <c:pt idx="3">
                  <c:v>0.95697651179080589</c:v>
                </c:pt>
                <c:pt idx="4">
                  <c:v>0.95620736648384119</c:v>
                </c:pt>
                <c:pt idx="5">
                  <c:v>0.97047445785145303</c:v>
                </c:pt>
                <c:pt idx="6">
                  <c:v>0.95498864729214938</c:v>
                </c:pt>
                <c:pt idx="7">
                  <c:v>1.0065368473473191</c:v>
                </c:pt>
                <c:pt idx="8">
                  <c:v>0.9563421873782233</c:v>
                </c:pt>
                <c:pt idx="9">
                  <c:v>0.98821382863243679</c:v>
                </c:pt>
                <c:pt idx="10">
                  <c:v>0.9808165555239885</c:v>
                </c:pt>
                <c:pt idx="11">
                  <c:v>0.95768110319168087</c:v>
                </c:pt>
                <c:pt idx="12">
                  <c:v>0.99188628337153184</c:v>
                </c:pt>
                <c:pt idx="13">
                  <c:v>0.95692629045916822</c:v>
                </c:pt>
                <c:pt idx="14">
                  <c:v>0.95666762933396288</c:v>
                </c:pt>
                <c:pt idx="15">
                  <c:v>0.95573985320147969</c:v>
                </c:pt>
                <c:pt idx="16">
                  <c:v>0.95656816817138923</c:v>
                </c:pt>
                <c:pt idx="17">
                  <c:v>0.95617609446814167</c:v>
                </c:pt>
                <c:pt idx="18">
                  <c:v>0.9828332487702065</c:v>
                </c:pt>
                <c:pt idx="19">
                  <c:v>0.96241982882264809</c:v>
                </c:pt>
                <c:pt idx="20">
                  <c:v>0.95656367748693427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1.3505738974081201</c:v>
                </c:pt>
                <c:pt idx="1">
                  <c:v>1.1415961467080085</c:v>
                </c:pt>
                <c:pt idx="2">
                  <c:v>1.0413074091964885</c:v>
                </c:pt>
                <c:pt idx="3">
                  <c:v>1.0830127708398996</c:v>
                </c:pt>
                <c:pt idx="4">
                  <c:v>0.91179032559392148</c:v>
                </c:pt>
                <c:pt idx="5">
                  <c:v>0.98870179217676823</c:v>
                </c:pt>
                <c:pt idx="6">
                  <c:v>1.0613614796348958</c:v>
                </c:pt>
                <c:pt idx="7">
                  <c:v>0.91656643827914808</c:v>
                </c:pt>
                <c:pt idx="8">
                  <c:v>0.94831779911403402</c:v>
                </c:pt>
                <c:pt idx="9">
                  <c:v>0.90372499072925627</c:v>
                </c:pt>
                <c:pt idx="10">
                  <c:v>1.0087779437944318</c:v>
                </c:pt>
                <c:pt idx="11">
                  <c:v>0.97518275336755678</c:v>
                </c:pt>
                <c:pt idx="12">
                  <c:v>0.80354524171229536</c:v>
                </c:pt>
                <c:pt idx="13">
                  <c:v>0.87559031958217581</c:v>
                </c:pt>
                <c:pt idx="14">
                  <c:v>1.0368243053555963</c:v>
                </c:pt>
                <c:pt idx="15">
                  <c:v>1.0696944934598414</c:v>
                </c:pt>
                <c:pt idx="16">
                  <c:v>0.91229928666242388</c:v>
                </c:pt>
                <c:pt idx="17">
                  <c:v>0.84331861038705325</c:v>
                </c:pt>
                <c:pt idx="18">
                  <c:v>0.89383957533834335</c:v>
                </c:pt>
                <c:pt idx="19">
                  <c:v>0.86349067970127524</c:v>
                </c:pt>
                <c:pt idx="20">
                  <c:v>0.78374247150463627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1.119369120610507</c:v>
                </c:pt>
                <c:pt idx="1">
                  <c:v>1.044137130358467</c:v>
                </c:pt>
                <c:pt idx="2">
                  <c:v>1.0080331848543198</c:v>
                </c:pt>
                <c:pt idx="3">
                  <c:v>1.0230471150459477</c:v>
                </c:pt>
                <c:pt idx="4">
                  <c:v>0.96140703475739542</c:v>
                </c:pt>
                <c:pt idx="5">
                  <c:v>0.98909516272722031</c:v>
                </c:pt>
                <c:pt idx="6">
                  <c:v>1.0152526502121464</c:v>
                </c:pt>
                <c:pt idx="7">
                  <c:v>0.96312643532407693</c:v>
                </c:pt>
                <c:pt idx="8">
                  <c:v>0.97455692522463611</c:v>
                </c:pt>
                <c:pt idx="9">
                  <c:v>0.95850351420611601</c:v>
                </c:pt>
                <c:pt idx="10">
                  <c:v>0.99632257730957929</c:v>
                </c:pt>
                <c:pt idx="11">
                  <c:v>0.98422830875590428</c:v>
                </c:pt>
                <c:pt idx="12">
                  <c:v>0.95620328322024717</c:v>
                </c:pt>
                <c:pt idx="13">
                  <c:v>0.95692373399894615</c:v>
                </c:pt>
                <c:pt idx="14">
                  <c:v>1.0064192674715984</c:v>
                </c:pt>
                <c:pt idx="15">
                  <c:v>1.0182525351891265</c:v>
                </c:pt>
                <c:pt idx="16">
                  <c:v>0.96159026074205645</c:v>
                </c:pt>
                <c:pt idx="17">
                  <c:v>0.95660101690699484</c:v>
                </c:pt>
                <c:pt idx="18">
                  <c:v>0.95710622655650779</c:v>
                </c:pt>
                <c:pt idx="19">
                  <c:v>0.95680273760013712</c:v>
                </c:pt>
                <c:pt idx="20">
                  <c:v>0.95600525551817062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0.92920974172022985</c:v>
                </c:pt>
                <c:pt idx="1">
                  <c:v>1.1038756666961695</c:v>
                </c:pt>
                <c:pt idx="2">
                  <c:v>0.83996674848983699</c:v>
                </c:pt>
                <c:pt idx="3">
                  <c:v>0.99382398506870029</c:v>
                </c:pt>
                <c:pt idx="4">
                  <c:v>1.0382437200511734</c:v>
                </c:pt>
                <c:pt idx="5">
                  <c:v>0.9136838443227987</c:v>
                </c:pt>
                <c:pt idx="6">
                  <c:v>0.79931302108333457</c:v>
                </c:pt>
                <c:pt idx="7">
                  <c:v>0.93707966253782016</c:v>
                </c:pt>
                <c:pt idx="8">
                  <c:v>0.89560582327125604</c:v>
                </c:pt>
                <c:pt idx="9">
                  <c:v>0.86489180071850746</c:v>
                </c:pt>
                <c:pt idx="10">
                  <c:v>0.90952610648246468</c:v>
                </c:pt>
                <c:pt idx="11">
                  <c:v>0.98331246703147046</c:v>
                </c:pt>
                <c:pt idx="12">
                  <c:v>0.87949380402015542</c:v>
                </c:pt>
                <c:pt idx="13">
                  <c:v>0.9880700819827728</c:v>
                </c:pt>
                <c:pt idx="14">
                  <c:v>0.91481479626971363</c:v>
                </c:pt>
                <c:pt idx="15">
                  <c:v>0.88978344762549166</c:v>
                </c:pt>
                <c:pt idx="16">
                  <c:v>0.78789447169467297</c:v>
                </c:pt>
                <c:pt idx="17">
                  <c:v>0.8370545089222664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0.96767802456286656</c:v>
                </c:pt>
                <c:pt idx="1">
                  <c:v>1.0305577575542051</c:v>
                </c:pt>
                <c:pt idx="2">
                  <c:v>0.95656749828802257</c:v>
                </c:pt>
                <c:pt idx="3">
                  <c:v>0.99093915216831585</c:v>
                </c:pt>
                <c:pt idx="4">
                  <c:v>1.0069302567620062</c:v>
                </c:pt>
                <c:pt idx="5">
                  <c:v>0.96208870149979131</c:v>
                </c:pt>
                <c:pt idx="6">
                  <c:v>0.95616096101395764</c:v>
                </c:pt>
                <c:pt idx="7">
                  <c:v>0.97051119605719915</c:v>
                </c:pt>
                <c:pt idx="8">
                  <c:v>0.95712388903583701</c:v>
                </c:pt>
                <c:pt idx="9">
                  <c:v>0.95681674881030931</c:v>
                </c:pt>
                <c:pt idx="10">
                  <c:v>0.960591915877271</c:v>
                </c:pt>
                <c:pt idx="11">
                  <c:v>0.98715500567491332</c:v>
                </c:pt>
                <c:pt idx="12">
                  <c:v>0.95696276884332587</c:v>
                </c:pt>
                <c:pt idx="13">
                  <c:v>0.98886774705738201</c:v>
                </c:pt>
                <c:pt idx="14">
                  <c:v>0.96249584420068068</c:v>
                </c:pt>
                <c:pt idx="15">
                  <c:v>0.95706566527937931</c:v>
                </c:pt>
                <c:pt idx="16">
                  <c:v>0.956046775520071</c:v>
                </c:pt>
                <c:pt idx="17">
                  <c:v>0.95653837589234703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0.96954733340872978</c:v>
                </c:pt>
                <c:pt idx="1">
                  <c:v>0.89057401503749656</c:v>
                </c:pt>
                <c:pt idx="2">
                  <c:v>0.86149697580861107</c:v>
                </c:pt>
                <c:pt idx="3">
                  <c:v>0.89414122132347107</c:v>
                </c:pt>
                <c:pt idx="4">
                  <c:v>0.9476192408368741</c:v>
                </c:pt>
                <c:pt idx="5">
                  <c:v>0.80377941121329644</c:v>
                </c:pt>
                <c:pt idx="6">
                  <c:v>0.82660066304356583</c:v>
                </c:pt>
                <c:pt idx="7">
                  <c:v>0.81645785669582627</c:v>
                </c:pt>
                <c:pt idx="8">
                  <c:v>0.7719502708702346</c:v>
                </c:pt>
                <c:pt idx="9">
                  <c:v>0.75976598229365455</c:v>
                </c:pt>
                <c:pt idx="10">
                  <c:v>0.82030084668490277</c:v>
                </c:pt>
                <c:pt idx="11">
                  <c:v>0.98538316541659243</c:v>
                </c:pt>
                <c:pt idx="12">
                  <c:v>0.8916809336807181</c:v>
                </c:pt>
                <c:pt idx="13">
                  <c:v>0.7801200220217035</c:v>
                </c:pt>
                <c:pt idx="14">
                  <c:v>0.86006686724949555</c:v>
                </c:pt>
                <c:pt idx="15">
                  <c:v>0.99899552264786917</c:v>
                </c:pt>
                <c:pt idx="16">
                  <c:v>0.96112194037429677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0.98219955757072652</c:v>
                </c:pt>
                <c:pt idx="1">
                  <c:v>0.95707357095349932</c:v>
                </c:pt>
                <c:pt idx="2">
                  <c:v>0.95678280056121057</c:v>
                </c:pt>
                <c:pt idx="3">
                  <c:v>0.95710924301635902</c:v>
                </c:pt>
                <c:pt idx="4">
                  <c:v>0.97430544424485843</c:v>
                </c:pt>
                <c:pt idx="5">
                  <c:v>0.95620562491525729</c:v>
                </c:pt>
                <c:pt idx="6">
                  <c:v>0.95643383743355981</c:v>
                </c:pt>
                <c:pt idx="7">
                  <c:v>0.95633240937008257</c:v>
                </c:pt>
                <c:pt idx="8">
                  <c:v>0.95588733351182675</c:v>
                </c:pt>
                <c:pt idx="9">
                  <c:v>0.95576549062606087</c:v>
                </c:pt>
                <c:pt idx="10">
                  <c:v>0.95637083926997346</c:v>
                </c:pt>
                <c:pt idx="11">
                  <c:v>0.98790045709355689</c:v>
                </c:pt>
                <c:pt idx="12">
                  <c:v>0.95708464013993155</c:v>
                </c:pt>
                <c:pt idx="13">
                  <c:v>0.95596903102334119</c:v>
                </c:pt>
                <c:pt idx="14">
                  <c:v>0.95676849947561915</c:v>
                </c:pt>
                <c:pt idx="15">
                  <c:v>0.99280090569681667</c:v>
                </c:pt>
                <c:pt idx="16">
                  <c:v>0.97916641607833077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0.95942197179407762</c:v>
                </c:pt>
                <c:pt idx="1">
                  <c:v>1.1001942849579496</c:v>
                </c:pt>
                <c:pt idx="2">
                  <c:v>0.99840185176212681</c:v>
                </c:pt>
                <c:pt idx="3">
                  <c:v>0.93743244594803055</c:v>
                </c:pt>
                <c:pt idx="4">
                  <c:v>0.87323682547437276</c:v>
                </c:pt>
                <c:pt idx="5">
                  <c:v>0.73047628012251142</c:v>
                </c:pt>
                <c:pt idx="6">
                  <c:v>0.88414017009130152</c:v>
                </c:pt>
                <c:pt idx="7">
                  <c:v>0.88633864167811727</c:v>
                </c:pt>
                <c:pt idx="8">
                  <c:v>1.1070887894003139</c:v>
                </c:pt>
                <c:pt idx="9">
                  <c:v>1.0646598158545517</c:v>
                </c:pt>
                <c:pt idx="10">
                  <c:v>1.0147879472520229</c:v>
                </c:pt>
                <c:pt idx="11">
                  <c:v>0.92861647844776174</c:v>
                </c:pt>
                <c:pt idx="12">
                  <c:v>0.88007373885428708</c:v>
                </c:pt>
                <c:pt idx="13">
                  <c:v>0.9162406960401579</c:v>
                </c:pt>
                <c:pt idx="14">
                  <c:v>0.98675619535386339</c:v>
                </c:pt>
                <c:pt idx="15">
                  <c:v>0.95353595175445094</c:v>
                </c:pt>
                <c:pt idx="16">
                  <c:v>0.83448339655849635</c:v>
                </c:pt>
                <c:pt idx="17">
                  <c:v>0.79607001825123491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0.97855442738945175</c:v>
                </c:pt>
                <c:pt idx="1">
                  <c:v>1.0292324601284455</c:v>
                </c:pt>
                <c:pt idx="2">
                  <c:v>0.99258718417794933</c:v>
                </c:pt>
                <c:pt idx="3">
                  <c:v>0.97063819808487495</c:v>
                </c:pt>
                <c:pt idx="4">
                  <c:v>0.95690019905786805</c:v>
                </c:pt>
                <c:pt idx="5">
                  <c:v>0.95547259360434944</c:v>
                </c:pt>
                <c:pt idx="6">
                  <c:v>0.95700923250403747</c:v>
                </c:pt>
                <c:pt idx="7">
                  <c:v>0.95703121721990547</c:v>
                </c:pt>
                <c:pt idx="8">
                  <c:v>1.0317144817276969</c:v>
                </c:pt>
                <c:pt idx="9">
                  <c:v>1.0164400512512224</c:v>
                </c:pt>
                <c:pt idx="10">
                  <c:v>0.9984861785543121</c:v>
                </c:pt>
                <c:pt idx="11">
                  <c:v>0.96746444978477819</c:v>
                </c:pt>
                <c:pt idx="12">
                  <c:v>0.9569685681916672</c:v>
                </c:pt>
                <c:pt idx="13">
                  <c:v>0.9630091681180406</c:v>
                </c:pt>
                <c:pt idx="14">
                  <c:v>0.9883947478709747</c:v>
                </c:pt>
                <c:pt idx="15">
                  <c:v>0.97643546017518612</c:v>
                </c:pt>
                <c:pt idx="16">
                  <c:v>0.95651266476870922</c:v>
                </c:pt>
                <c:pt idx="17">
                  <c:v>0.95612853098563655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7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7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17993" cy="759493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7993" cy="759493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" sqref="B1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1" t="s">
        <v>2</v>
      </c>
      <c r="E1" s="241"/>
      <c r="F1" s="241"/>
      <c r="G1" s="242" t="s">
        <v>3</v>
      </c>
      <c r="H1" s="242"/>
      <c r="I1" s="242" t="s">
        <v>4</v>
      </c>
      <c r="J1" s="242"/>
      <c r="K1" s="242"/>
      <c r="L1" s="242"/>
      <c r="M1" s="69" t="s">
        <v>5</v>
      </c>
      <c r="N1" s="243" t="s">
        <v>6</v>
      </c>
      <c r="O1" s="243"/>
      <c r="P1" s="243"/>
      <c r="Q1" s="70" t="s">
        <v>7</v>
      </c>
      <c r="R1" s="235" t="s">
        <v>8</v>
      </c>
      <c r="S1" s="235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6" t="s">
        <v>13</v>
      </c>
      <c r="E2" s="237"/>
      <c r="F2" s="237"/>
      <c r="G2" s="238" t="s">
        <v>14</v>
      </c>
      <c r="H2" s="238"/>
      <c r="I2" s="179" t="s">
        <v>15</v>
      </c>
      <c r="J2" s="179"/>
      <c r="K2" s="179"/>
      <c r="L2" s="179"/>
      <c r="M2" s="180" t="str">
        <f>D2</f>
        <v>Jan</v>
      </c>
      <c r="N2" s="239" t="str">
        <f>D2</f>
        <v>Jan</v>
      </c>
      <c r="O2" s="240"/>
      <c r="P2" s="240"/>
      <c r="Q2" s="181" t="str">
        <f>RIGHT(N2,4)</f>
        <v>Jan</v>
      </c>
      <c r="R2" s="244" t="s">
        <v>16</v>
      </c>
      <c r="S2" s="244"/>
      <c r="T2" s="73" t="s">
        <v>17</v>
      </c>
      <c r="U2" s="76" t="str">
        <f>D2</f>
        <v>Jan</v>
      </c>
      <c r="V2" s="74" t="str">
        <f>U2</f>
        <v>Jan</v>
      </c>
      <c r="X2" t="s">
        <v>18</v>
      </c>
      <c r="Y2"/>
    </row>
    <row r="3" spans="2:27">
      <c r="B3" s="182" t="s">
        <v>19</v>
      </c>
      <c r="C3" s="183"/>
      <c r="D3" s="175"/>
      <c r="E3" s="175"/>
      <c r="F3" s="75" t="s">
        <v>20</v>
      </c>
      <c r="G3" s="240" t="s">
        <v>21</v>
      </c>
      <c r="H3" s="240"/>
      <c r="I3" s="179" t="s">
        <v>22</v>
      </c>
      <c r="J3" s="179"/>
      <c r="K3" s="179" t="s">
        <v>23</v>
      </c>
      <c r="L3" s="179"/>
      <c r="M3" s="180" t="s">
        <v>24</v>
      </c>
      <c r="N3" s="184" t="s">
        <v>25</v>
      </c>
      <c r="O3" s="179"/>
      <c r="P3" s="184" t="s">
        <v>26</v>
      </c>
      <c r="Q3" s="185" t="s">
        <v>27</v>
      </c>
      <c r="R3" s="176" t="s">
        <v>28</v>
      </c>
      <c r="S3" s="186" t="s">
        <v>29</v>
      </c>
      <c r="T3" s="165">
        <v>46023</v>
      </c>
      <c r="V3" s="74"/>
      <c r="X3" s="184"/>
      <c r="Y3" s="179"/>
    </row>
    <row r="4" spans="2:27">
      <c r="B4" s="183"/>
      <c r="C4" s="77">
        <f>J367</f>
        <v>-48.918715854929786</v>
      </c>
      <c r="D4" s="187" t="s">
        <v>30</v>
      </c>
      <c r="E4" s="175" t="s">
        <v>31</v>
      </c>
      <c r="F4" s="175" t="s">
        <v>32</v>
      </c>
      <c r="G4" s="184" t="s">
        <v>33</v>
      </c>
      <c r="H4" s="184" t="s">
        <v>30</v>
      </c>
      <c r="I4" s="184" t="s">
        <v>31</v>
      </c>
      <c r="J4" s="184" t="s">
        <v>30</v>
      </c>
      <c r="K4" s="184" t="s">
        <v>31</v>
      </c>
      <c r="L4" s="184" t="s">
        <v>30</v>
      </c>
      <c r="M4" s="181" t="s">
        <v>30</v>
      </c>
      <c r="N4" s="184" t="s">
        <v>30</v>
      </c>
      <c r="O4" s="184" t="s">
        <v>31</v>
      </c>
      <c r="P4" s="184" t="s">
        <v>34</v>
      </c>
      <c r="Q4" s="181" t="s">
        <v>30</v>
      </c>
      <c r="R4" s="186" t="s">
        <v>35</v>
      </c>
      <c r="S4" s="186" t="s">
        <v>31</v>
      </c>
      <c r="T4" s="188"/>
      <c r="U4" s="78" t="s">
        <v>30</v>
      </c>
      <c r="V4" s="187" t="s">
        <v>31</v>
      </c>
      <c r="X4" s="184" t="s">
        <v>30</v>
      </c>
      <c r="Y4" s="184" t="s">
        <v>31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6">
        <v>301</v>
      </c>
      <c r="C7" t="s">
        <v>36</v>
      </c>
      <c r="D7" s="1">
        <v>6234783</v>
      </c>
      <c r="E7" s="86">
        <f>D7/T7*1000</f>
        <v>8555.8710275910707</v>
      </c>
      <c r="F7" s="87">
        <f t="shared" ref="F7:F70" si="0">E7/E$365</f>
        <v>1.1977620285811552</v>
      </c>
      <c r="G7" s="189">
        <f>($E$365+$Y$365-E7-Y7)*0.64</f>
        <v>-904.02309867853296</v>
      </c>
      <c r="H7" s="189">
        <f>G7*T7/1000</f>
        <v>-658774.28833042854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-48.918715854929786</v>
      </c>
      <c r="L7" s="88">
        <f t="shared" ref="L7:L70" si="3">K7*T7/1000</f>
        <v>-35647.753105509306</v>
      </c>
      <c r="M7" s="89">
        <f>+H7+L7</f>
        <v>-694422.04143593786</v>
      </c>
      <c r="N7" s="89">
        <f>D7+M7</f>
        <v>5540360.9585640617</v>
      </c>
      <c r="O7" s="89">
        <f>N7/T7*1000</f>
        <v>7602.9292130576077</v>
      </c>
      <c r="P7" s="90">
        <f t="shared" ref="P7:P70" si="4">O7/O$365</f>
        <v>1.0643568478327996</v>
      </c>
      <c r="Q7" s="195">
        <v>-694422.03314083267</v>
      </c>
      <c r="R7" s="90">
        <f>(D7-U7)/U7</f>
        <v>0.41988682715957748</v>
      </c>
      <c r="S7" s="90">
        <f>(E7-V7)/V7</f>
        <v>0.64823727673183085</v>
      </c>
      <c r="T7" s="92">
        <v>728714</v>
      </c>
      <c r="U7" s="191">
        <v>4391042.216</v>
      </c>
      <c r="V7" s="191">
        <v>5190.9219311893503</v>
      </c>
      <c r="W7" s="197"/>
      <c r="X7" s="89">
        <v>0</v>
      </c>
      <c r="Y7" s="89">
        <f>X7*1000/T7</f>
        <v>0</v>
      </c>
      <c r="Z7" s="1"/>
      <c r="AA7" s="1"/>
    </row>
    <row r="8" spans="2:27" ht="25.2" customHeight="1">
      <c r="B8" s="206">
        <v>1101</v>
      </c>
      <c r="C8" t="s">
        <v>37</v>
      </c>
      <c r="D8" s="1">
        <v>115912</v>
      </c>
      <c r="E8" s="86">
        <f t="shared" ref="E8:E71" si="5">D8/T8*1000</f>
        <v>7456.065869033835</v>
      </c>
      <c r="F8" s="87">
        <f t="shared" si="0"/>
        <v>1.0437970081280099</v>
      </c>
      <c r="G8" s="189">
        <f t="shared" ref="G8:G71" si="6">($E$365+$Y$365-E8-Y8)*0.64</f>
        <v>-200.14779720190214</v>
      </c>
      <c r="H8" s="189">
        <f t="shared" ref="H8:H70" si="7">G8*T8/1000</f>
        <v>-3111.4976553007705</v>
      </c>
      <c r="I8" s="189">
        <f t="shared" si="1"/>
        <v>0</v>
      </c>
      <c r="J8" s="88">
        <f t="shared" si="2"/>
        <v>0</v>
      </c>
      <c r="K8" s="189">
        <f t="shared" ref="K8:K71" si="8">I8+J$367</f>
        <v>-48.918715854929786</v>
      </c>
      <c r="L8" s="88">
        <f t="shared" si="3"/>
        <v>-760.4903566807385</v>
      </c>
      <c r="M8" s="89">
        <f t="shared" ref="M8:M71" si="9">+H8+L8</f>
        <v>-3871.9880119815089</v>
      </c>
      <c r="N8" s="89">
        <f t="shared" ref="N8:N71" si="10">D8+M8</f>
        <v>112040.01198801849</v>
      </c>
      <c r="O8" s="89">
        <f t="shared" ref="O8:O71" si="11">N8/T8*1000</f>
        <v>7206.9993559770028</v>
      </c>
      <c r="P8" s="90">
        <f t="shared" si="4"/>
        <v>1.0089294404696674</v>
      </c>
      <c r="Q8" s="195">
        <v>-3871.9878350181139</v>
      </c>
      <c r="R8" s="90">
        <f t="shared" ref="R8:S71" si="12">(D8-U8)/U8</f>
        <v>0.55051059957227744</v>
      </c>
      <c r="S8" s="90">
        <f t="shared" si="12"/>
        <v>0.57473245914286697</v>
      </c>
      <c r="T8" s="92">
        <v>15546</v>
      </c>
      <c r="U8" s="191">
        <v>74757.308999999994</v>
      </c>
      <c r="V8" s="191">
        <v>4734.814365287295</v>
      </c>
      <c r="W8" s="197"/>
      <c r="X8" s="89">
        <v>0</v>
      </c>
      <c r="Y8" s="89">
        <f t="shared" ref="Y8:Y71" si="13">X8*1000/T8</f>
        <v>0</v>
      </c>
      <c r="Z8" s="1"/>
    </row>
    <row r="9" spans="2:27">
      <c r="B9" s="206">
        <v>1103</v>
      </c>
      <c r="C9" t="s">
        <v>38</v>
      </c>
      <c r="D9" s="1">
        <v>1335263</v>
      </c>
      <c r="E9" s="86">
        <f t="shared" si="5"/>
        <v>8803.7964251099438</v>
      </c>
      <c r="F9" s="87">
        <f t="shared" si="0"/>
        <v>1.2324698480552181</v>
      </c>
      <c r="G9" s="189">
        <f t="shared" si="6"/>
        <v>-1062.6953530906117</v>
      </c>
      <c r="H9" s="189">
        <f t="shared" si="7"/>
        <v>-161177.94150789996</v>
      </c>
      <c r="I9" s="189">
        <f t="shared" si="1"/>
        <v>0</v>
      </c>
      <c r="J9" s="88">
        <f t="shared" si="2"/>
        <v>0</v>
      </c>
      <c r="K9" s="189">
        <f t="shared" si="8"/>
        <v>-48.918715854929786</v>
      </c>
      <c r="L9" s="88">
        <f t="shared" si="3"/>
        <v>-7419.4527150013455</v>
      </c>
      <c r="M9" s="89">
        <f t="shared" si="9"/>
        <v>-168597.39422290132</v>
      </c>
      <c r="N9" s="89">
        <f t="shared" si="10"/>
        <v>1166665.6057770988</v>
      </c>
      <c r="O9" s="89">
        <f t="shared" si="11"/>
        <v>7692.1823561644023</v>
      </c>
      <c r="P9" s="90">
        <f t="shared" si="4"/>
        <v>1.0768516628434623</v>
      </c>
      <c r="Q9" s="195">
        <v>-168597.39249642112</v>
      </c>
      <c r="R9" s="93">
        <f t="shared" si="12"/>
        <v>0.54662110524129504</v>
      </c>
      <c r="S9" s="93">
        <f t="shared" si="12"/>
        <v>0.73559482600538151</v>
      </c>
      <c r="T9" s="92">
        <v>151669</v>
      </c>
      <c r="U9" s="191">
        <v>863342.027</v>
      </c>
      <c r="V9" s="191">
        <v>5072.4952006065996</v>
      </c>
      <c r="W9" s="197"/>
      <c r="X9" s="89">
        <v>0</v>
      </c>
      <c r="Y9" s="89">
        <f t="shared" si="13"/>
        <v>0</v>
      </c>
      <c r="Z9" s="1"/>
      <c r="AA9" s="1"/>
    </row>
    <row r="10" spans="2:27">
      <c r="B10" s="206">
        <v>1106</v>
      </c>
      <c r="C10" t="s">
        <v>39</v>
      </c>
      <c r="D10" s="1">
        <v>286560</v>
      </c>
      <c r="E10" s="86">
        <f>D10/T10*1000</f>
        <v>7411.7373199182684</v>
      </c>
      <c r="F10" s="87">
        <f t="shared" si="0"/>
        <v>1.0375913216769752</v>
      </c>
      <c r="G10" s="189">
        <f t="shared" si="6"/>
        <v>-171.77752576793952</v>
      </c>
      <c r="H10" s="189">
        <f t="shared" si="7"/>
        <v>-6641.4344787658456</v>
      </c>
      <c r="I10" s="189">
        <f t="shared" si="1"/>
        <v>0</v>
      </c>
      <c r="J10" s="88">
        <f t="shared" si="2"/>
        <v>0</v>
      </c>
      <c r="K10" s="189">
        <f t="shared" si="8"/>
        <v>-48.918715854929786</v>
      </c>
      <c r="L10" s="88">
        <f t="shared" si="3"/>
        <v>-1891.3443110991502</v>
      </c>
      <c r="M10" s="89">
        <f t="shared" si="9"/>
        <v>-8532.7787898649949</v>
      </c>
      <c r="N10" s="89">
        <f t="shared" si="10"/>
        <v>278027.22121013503</v>
      </c>
      <c r="O10" s="89">
        <f t="shared" si="11"/>
        <v>7191.0410782953995</v>
      </c>
      <c r="P10" s="90">
        <f t="shared" si="4"/>
        <v>1.0066953933472951</v>
      </c>
      <c r="Q10" s="195">
        <v>-8532.7783497559158</v>
      </c>
      <c r="R10" s="93">
        <f t="shared" si="12"/>
        <v>0.50415955546752134</v>
      </c>
      <c r="S10" s="93">
        <f t="shared" si="12"/>
        <v>0.55368805188412817</v>
      </c>
      <c r="T10" s="92">
        <v>38663</v>
      </c>
      <c r="U10" s="191">
        <v>190511.704</v>
      </c>
      <c r="V10" s="191">
        <v>4770.4153423399212</v>
      </c>
      <c r="W10" s="197"/>
      <c r="X10" s="89">
        <v>0</v>
      </c>
      <c r="Y10" s="89">
        <f t="shared" si="13"/>
        <v>0</v>
      </c>
      <c r="Z10" s="1"/>
    </row>
    <row r="11" spans="2:27">
      <c r="B11" s="206">
        <v>1108</v>
      </c>
      <c r="C11" t="s">
        <v>40</v>
      </c>
      <c r="D11" s="1">
        <v>659280</v>
      </c>
      <c r="E11" s="86">
        <f t="shared" si="5"/>
        <v>7685.2596607798569</v>
      </c>
      <c r="F11" s="87">
        <f t="shared" si="0"/>
        <v>1.0758825339680613</v>
      </c>
      <c r="G11" s="189">
        <f t="shared" si="6"/>
        <v>-346.83182391935611</v>
      </c>
      <c r="H11" s="189">
        <f t="shared" si="7"/>
        <v>-29752.968014921964</v>
      </c>
      <c r="I11" s="189">
        <f t="shared" si="1"/>
        <v>0</v>
      </c>
      <c r="J11" s="88">
        <f t="shared" si="2"/>
        <v>0</v>
      </c>
      <c r="K11" s="189">
        <f t="shared" si="8"/>
        <v>-48.918715854929786</v>
      </c>
      <c r="L11" s="88">
        <f t="shared" si="3"/>
        <v>-4196.492039615151</v>
      </c>
      <c r="M11" s="89">
        <f t="shared" si="9"/>
        <v>-33949.460054537114</v>
      </c>
      <c r="N11" s="89">
        <f t="shared" si="10"/>
        <v>625330.53994546284</v>
      </c>
      <c r="O11" s="89">
        <f t="shared" si="11"/>
        <v>7289.5091210055698</v>
      </c>
      <c r="P11" s="90">
        <f t="shared" si="4"/>
        <v>1.0204802297720859</v>
      </c>
      <c r="Q11" s="195">
        <v>-33949.459078028376</v>
      </c>
      <c r="R11" s="93">
        <f t="shared" si="12"/>
        <v>0.6401716141752124</v>
      </c>
      <c r="S11" s="93">
        <f t="shared" si="12"/>
        <v>0.64001553258359489</v>
      </c>
      <c r="T11" s="92">
        <v>85785</v>
      </c>
      <c r="U11" s="191">
        <v>401957.93800000002</v>
      </c>
      <c r="V11" s="191">
        <v>4686.0895571354131</v>
      </c>
      <c r="W11" s="197"/>
      <c r="X11" s="89">
        <v>0</v>
      </c>
      <c r="Y11" s="89">
        <f t="shared" si="13"/>
        <v>0</v>
      </c>
      <c r="Z11" s="1"/>
      <c r="AA11" s="1"/>
    </row>
    <row r="12" spans="2:27">
      <c r="B12" s="206">
        <v>1111</v>
      </c>
      <c r="C12" t="s">
        <v>41</v>
      </c>
      <c r="D12" s="1">
        <v>21571</v>
      </c>
      <c r="E12" s="86">
        <f t="shared" si="5"/>
        <v>6427.5923718712756</v>
      </c>
      <c r="F12" s="87">
        <f t="shared" si="0"/>
        <v>0.89981792074686007</v>
      </c>
      <c r="G12" s="189">
        <f t="shared" si="6"/>
        <v>458.07524098213588</v>
      </c>
      <c r="H12" s="189">
        <f t="shared" si="7"/>
        <v>1537.3005087360482</v>
      </c>
      <c r="I12" s="189">
        <f t="shared" si="1"/>
        <v>0.49317465540048028</v>
      </c>
      <c r="J12" s="88">
        <f t="shared" si="2"/>
        <v>1.6550941435240119</v>
      </c>
      <c r="K12" s="189">
        <f t="shared" si="8"/>
        <v>-48.425541199529306</v>
      </c>
      <c r="L12" s="88">
        <f t="shared" si="3"/>
        <v>-162.51611626562033</v>
      </c>
      <c r="M12" s="89">
        <f t="shared" si="9"/>
        <v>1374.784392470428</v>
      </c>
      <c r="N12" s="89">
        <f t="shared" si="10"/>
        <v>22945.784392470428</v>
      </c>
      <c r="O12" s="89">
        <f t="shared" si="11"/>
        <v>6837.2420716538818</v>
      </c>
      <c r="P12" s="90">
        <f t="shared" si="4"/>
        <v>0.95716601001059287</v>
      </c>
      <c r="Q12" s="195">
        <v>1374.784424144776</v>
      </c>
      <c r="R12" s="93">
        <f t="shared" si="12"/>
        <v>0.51661999954299609</v>
      </c>
      <c r="S12" s="93">
        <f t="shared" si="12"/>
        <v>0.4272995651108818</v>
      </c>
      <c r="T12" s="92">
        <v>3356</v>
      </c>
      <c r="U12" s="191">
        <v>14223.075000000001</v>
      </c>
      <c r="V12" s="191">
        <v>4503.3239895732322</v>
      </c>
      <c r="W12" s="197"/>
      <c r="X12" s="89">
        <v>0</v>
      </c>
      <c r="Y12" s="89">
        <f t="shared" si="13"/>
        <v>0</v>
      </c>
      <c r="Z12" s="1"/>
      <c r="AA12" s="1"/>
    </row>
    <row r="13" spans="2:27">
      <c r="B13" s="206">
        <v>1112</v>
      </c>
      <c r="C13" t="s">
        <v>42</v>
      </c>
      <c r="D13" s="1">
        <v>18505</v>
      </c>
      <c r="E13" s="86">
        <f t="shared" si="5"/>
        <v>5730.8764323319911</v>
      </c>
      <c r="F13" s="87">
        <f t="shared" si="0"/>
        <v>0.80228256819230492</v>
      </c>
      <c r="G13" s="189">
        <f t="shared" si="6"/>
        <v>903.97344228727798</v>
      </c>
      <c r="H13" s="189">
        <f t="shared" si="7"/>
        <v>2918.9302451456206</v>
      </c>
      <c r="I13" s="189">
        <f t="shared" si="1"/>
        <v>244.34375349415006</v>
      </c>
      <c r="J13" s="88">
        <f t="shared" si="2"/>
        <v>788.98598003261054</v>
      </c>
      <c r="K13" s="189">
        <f t="shared" si="8"/>
        <v>195.42503763922028</v>
      </c>
      <c r="L13" s="88">
        <f t="shared" si="3"/>
        <v>631.02744653704224</v>
      </c>
      <c r="M13" s="89">
        <f t="shared" si="9"/>
        <v>3549.9576916826627</v>
      </c>
      <c r="N13" s="89">
        <f t="shared" si="10"/>
        <v>22054.957691682663</v>
      </c>
      <c r="O13" s="89">
        <f t="shared" si="11"/>
        <v>6830.2749122584892</v>
      </c>
      <c r="P13" s="90">
        <f t="shared" si="4"/>
        <v>0.95619065648504731</v>
      </c>
      <c r="Q13" s="195">
        <v>3549.9577221583691</v>
      </c>
      <c r="R13" s="93">
        <f t="shared" si="12"/>
        <v>0.42538152737891793</v>
      </c>
      <c r="S13" s="93">
        <f t="shared" si="12"/>
        <v>0.27458910510811102</v>
      </c>
      <c r="T13" s="92">
        <v>3229</v>
      </c>
      <c r="U13" s="191">
        <v>12982.489</v>
      </c>
      <c r="V13" s="191">
        <v>4496.2540550241847</v>
      </c>
      <c r="W13" s="197"/>
      <c r="X13" s="89">
        <v>0</v>
      </c>
      <c r="Y13" s="89">
        <f t="shared" si="13"/>
        <v>0</v>
      </c>
      <c r="Z13" s="1"/>
      <c r="AA13" s="1"/>
    </row>
    <row r="14" spans="2:27">
      <c r="B14" s="206">
        <v>1114</v>
      </c>
      <c r="C14" t="s">
        <v>43</v>
      </c>
      <c r="D14" s="1">
        <v>18854</v>
      </c>
      <c r="E14" s="86">
        <f t="shared" si="5"/>
        <v>6514.8583275742913</v>
      </c>
      <c r="F14" s="87">
        <f t="shared" si="0"/>
        <v>0.91203454343692258</v>
      </c>
      <c r="G14" s="189">
        <f t="shared" si="6"/>
        <v>402.22502933220591</v>
      </c>
      <c r="H14" s="189">
        <f t="shared" si="7"/>
        <v>1164.0392348874038</v>
      </c>
      <c r="I14" s="189">
        <f t="shared" si="1"/>
        <v>0</v>
      </c>
      <c r="J14" s="88">
        <f t="shared" si="2"/>
        <v>0</v>
      </c>
      <c r="K14" s="189">
        <f t="shared" si="8"/>
        <v>-48.918715854929786</v>
      </c>
      <c r="L14" s="88">
        <f t="shared" si="3"/>
        <v>-141.57076368416679</v>
      </c>
      <c r="M14" s="89">
        <f t="shared" si="9"/>
        <v>1022.4684712032371</v>
      </c>
      <c r="N14" s="89">
        <f t="shared" si="10"/>
        <v>19876.468471203236</v>
      </c>
      <c r="O14" s="89">
        <f t="shared" si="11"/>
        <v>6868.1646410515677</v>
      </c>
      <c r="P14" s="90">
        <f t="shared" si="4"/>
        <v>0.96149495318087597</v>
      </c>
      <c r="Q14" s="195">
        <v>1022.4685041462492</v>
      </c>
      <c r="R14" s="93">
        <f t="shared" si="12"/>
        <v>0.65088674964180726</v>
      </c>
      <c r="S14" s="93">
        <f t="shared" si="12"/>
        <v>0.44945771897578579</v>
      </c>
      <c r="T14" s="92">
        <v>2894</v>
      </c>
      <c r="U14" s="191">
        <v>11420.529</v>
      </c>
      <c r="V14" s="191">
        <v>4494.686697158585</v>
      </c>
      <c r="W14" s="197"/>
      <c r="X14" s="89">
        <v>0</v>
      </c>
      <c r="Y14" s="89">
        <f t="shared" si="13"/>
        <v>0</v>
      </c>
      <c r="Z14" s="1"/>
      <c r="AA14" s="1"/>
    </row>
    <row r="15" spans="2:27">
      <c r="B15" s="206">
        <v>1119</v>
      </c>
      <c r="C15" t="s">
        <v>44</v>
      </c>
      <c r="D15" s="1">
        <v>126277</v>
      </c>
      <c r="E15" s="86">
        <f t="shared" si="5"/>
        <v>6286.5037088664312</v>
      </c>
      <c r="F15" s="87">
        <f t="shared" si="0"/>
        <v>0.88006649594563036</v>
      </c>
      <c r="G15" s="189">
        <f t="shared" si="6"/>
        <v>548.37198530523631</v>
      </c>
      <c r="H15" s="189">
        <f t="shared" si="7"/>
        <v>11015.148068826282</v>
      </c>
      <c r="I15" s="189">
        <f t="shared" si="1"/>
        <v>49.874206707096022</v>
      </c>
      <c r="J15" s="88">
        <f t="shared" si="2"/>
        <v>1001.8231901254378</v>
      </c>
      <c r="K15" s="189">
        <f t="shared" si="8"/>
        <v>0.95549085216623553</v>
      </c>
      <c r="L15" s="88">
        <f t="shared" si="3"/>
        <v>19.192944747463173</v>
      </c>
      <c r="M15" s="89">
        <f t="shared" si="9"/>
        <v>11034.341013573745</v>
      </c>
      <c r="N15" s="89">
        <f t="shared" si="10"/>
        <v>137311.34101357375</v>
      </c>
      <c r="O15" s="89">
        <f t="shared" si="11"/>
        <v>6835.8311850238342</v>
      </c>
      <c r="P15" s="90">
        <f t="shared" si="4"/>
        <v>0.9569684957625807</v>
      </c>
      <c r="Q15" s="195">
        <v>11034.341203157366</v>
      </c>
      <c r="R15" s="93">
        <f t="shared" si="12"/>
        <v>0.60083746528367488</v>
      </c>
      <c r="S15" s="93">
        <f t="shared" si="12"/>
        <v>0.39865610685589586</v>
      </c>
      <c r="T15" s="92">
        <v>20087</v>
      </c>
      <c r="U15" s="191">
        <v>78881.837</v>
      </c>
      <c r="V15" s="191">
        <v>4494.6743363514533</v>
      </c>
      <c r="W15" s="197"/>
      <c r="X15" s="89">
        <v>0</v>
      </c>
      <c r="Y15" s="89">
        <f t="shared" si="13"/>
        <v>0</v>
      </c>
      <c r="Z15" s="1"/>
      <c r="AA15" s="1"/>
    </row>
    <row r="16" spans="2:27">
      <c r="B16" s="206">
        <v>1120</v>
      </c>
      <c r="C16" t="s">
        <v>45</v>
      </c>
      <c r="D16" s="1">
        <v>152433</v>
      </c>
      <c r="E16" s="86">
        <f t="shared" si="5"/>
        <v>7108.4219362059312</v>
      </c>
      <c r="F16" s="87">
        <f t="shared" si="0"/>
        <v>0.99512929202229872</v>
      </c>
      <c r="G16" s="189">
        <f t="shared" si="6"/>
        <v>22.344319807956346</v>
      </c>
      <c r="H16" s="189">
        <f t="shared" si="7"/>
        <v>479.15159396181588</v>
      </c>
      <c r="I16" s="189">
        <f t="shared" si="1"/>
        <v>0</v>
      </c>
      <c r="J16" s="88">
        <f t="shared" si="2"/>
        <v>0</v>
      </c>
      <c r="K16" s="189">
        <f t="shared" si="8"/>
        <v>-48.918715854929786</v>
      </c>
      <c r="L16" s="88">
        <f t="shared" si="3"/>
        <v>-1049.0129427931142</v>
      </c>
      <c r="M16" s="89">
        <f t="shared" si="9"/>
        <v>-569.8613488312983</v>
      </c>
      <c r="N16" s="89">
        <f t="shared" si="10"/>
        <v>151863.1386511687</v>
      </c>
      <c r="O16" s="89">
        <f t="shared" si="11"/>
        <v>7081.8475401589585</v>
      </c>
      <c r="P16" s="90">
        <f t="shared" si="4"/>
        <v>0.99140906267161144</v>
      </c>
      <c r="Q16" s="195">
        <v>-569.86110472972609</v>
      </c>
      <c r="R16" s="93">
        <f t="shared" si="12"/>
        <v>0.61268322090141891</v>
      </c>
      <c r="S16" s="93">
        <f t="shared" si="12"/>
        <v>0.55120223624251408</v>
      </c>
      <c r="T16" s="92">
        <v>21444</v>
      </c>
      <c r="U16" s="191">
        <v>94521.353000000003</v>
      </c>
      <c r="V16" s="191">
        <v>4582.5242963965175</v>
      </c>
      <c r="W16" s="197"/>
      <c r="X16" s="89">
        <v>0</v>
      </c>
      <c r="Y16" s="89">
        <f t="shared" si="13"/>
        <v>0</v>
      </c>
      <c r="Z16" s="1"/>
      <c r="AA16" s="1"/>
    </row>
    <row r="17" spans="2:27">
      <c r="B17" s="206">
        <v>1121</v>
      </c>
      <c r="C17" t="s">
        <v>46</v>
      </c>
      <c r="D17" s="1">
        <v>148490</v>
      </c>
      <c r="E17" s="86">
        <f t="shared" si="5"/>
        <v>7257.2210546894094</v>
      </c>
      <c r="F17" s="87">
        <f t="shared" si="0"/>
        <v>1.015960126595554</v>
      </c>
      <c r="G17" s="189">
        <f t="shared" si="6"/>
        <v>-72.887116021469708</v>
      </c>
      <c r="H17" s="189">
        <f t="shared" si="7"/>
        <v>-1491.3432809152916</v>
      </c>
      <c r="I17" s="189">
        <f t="shared" si="1"/>
        <v>0</v>
      </c>
      <c r="J17" s="88">
        <f t="shared" si="2"/>
        <v>0</v>
      </c>
      <c r="K17" s="189">
        <f t="shared" si="8"/>
        <v>-48.918715854929786</v>
      </c>
      <c r="L17" s="88">
        <f t="shared" si="3"/>
        <v>-1000.9258451077184</v>
      </c>
      <c r="M17" s="89">
        <f t="shared" si="9"/>
        <v>-2492.2691260230099</v>
      </c>
      <c r="N17" s="89">
        <f t="shared" si="10"/>
        <v>145997.73087397698</v>
      </c>
      <c r="O17" s="89">
        <f t="shared" si="11"/>
        <v>7135.4152228130088</v>
      </c>
      <c r="P17" s="90">
        <f t="shared" si="4"/>
        <v>0.99890816311798314</v>
      </c>
      <c r="Q17" s="195">
        <v>-2492.2688931111338</v>
      </c>
      <c r="R17" s="93">
        <f t="shared" si="12"/>
        <v>0.61718983158866747</v>
      </c>
      <c r="S17" s="93">
        <f t="shared" si="12"/>
        <v>0.5714592426254077</v>
      </c>
      <c r="T17" s="92">
        <v>20461</v>
      </c>
      <c r="U17" s="191">
        <v>91819.770999999993</v>
      </c>
      <c r="V17" s="191">
        <v>4618.1414432135734</v>
      </c>
      <c r="W17" s="197"/>
      <c r="X17" s="89">
        <v>0</v>
      </c>
      <c r="Y17" s="89">
        <f t="shared" si="13"/>
        <v>0</v>
      </c>
      <c r="Z17" s="1"/>
      <c r="AA17" s="1"/>
    </row>
    <row r="18" spans="2:27">
      <c r="B18" s="206">
        <v>1122</v>
      </c>
      <c r="C18" t="s">
        <v>47</v>
      </c>
      <c r="D18" s="1">
        <v>82196</v>
      </c>
      <c r="E18" s="86">
        <f t="shared" si="5"/>
        <v>6464.4907589461272</v>
      </c>
      <c r="F18" s="87">
        <f t="shared" si="0"/>
        <v>0.90498343654433111</v>
      </c>
      <c r="G18" s="189">
        <f t="shared" si="6"/>
        <v>434.46027325423086</v>
      </c>
      <c r="H18" s="189">
        <f t="shared" si="7"/>
        <v>5524.1623744275448</v>
      </c>
      <c r="I18" s="189">
        <f t="shared" si="1"/>
        <v>0</v>
      </c>
      <c r="J18" s="88">
        <f t="shared" si="2"/>
        <v>0</v>
      </c>
      <c r="K18" s="189">
        <f t="shared" si="8"/>
        <v>-48.918715854929786</v>
      </c>
      <c r="L18" s="88">
        <f t="shared" si="3"/>
        <v>-622.00147209543218</v>
      </c>
      <c r="M18" s="89">
        <f t="shared" si="9"/>
        <v>4902.1609023321125</v>
      </c>
      <c r="N18" s="89">
        <f t="shared" si="10"/>
        <v>87098.160902332107</v>
      </c>
      <c r="O18" s="89">
        <f t="shared" si="11"/>
        <v>6850.0323163454268</v>
      </c>
      <c r="P18" s="90">
        <f t="shared" si="4"/>
        <v>0.95895655469954277</v>
      </c>
      <c r="Q18" s="195">
        <v>4902.1610470696387</v>
      </c>
      <c r="R18" s="93">
        <f t="shared" si="12"/>
        <v>0.59241341978531237</v>
      </c>
      <c r="S18" s="93">
        <f t="shared" si="12"/>
        <v>0.43646658542190236</v>
      </c>
      <c r="T18" s="92">
        <v>12715</v>
      </c>
      <c r="U18" s="191">
        <v>51617.249000000003</v>
      </c>
      <c r="V18" s="191">
        <v>4500.2722823848017</v>
      </c>
      <c r="W18" s="197"/>
      <c r="X18" s="89">
        <v>0</v>
      </c>
      <c r="Y18" s="89">
        <f t="shared" si="13"/>
        <v>0</v>
      </c>
      <c r="Z18" s="1"/>
      <c r="AA18" s="1"/>
    </row>
    <row r="19" spans="2:27">
      <c r="B19" s="206">
        <v>1124</v>
      </c>
      <c r="C19" t="s">
        <v>48</v>
      </c>
      <c r="D19" s="1">
        <v>268841</v>
      </c>
      <c r="E19" s="86">
        <f t="shared" si="5"/>
        <v>9100.6059375105797</v>
      </c>
      <c r="F19" s="87">
        <f t="shared" si="0"/>
        <v>1.2740211012857454</v>
      </c>
      <c r="G19" s="189">
        <f t="shared" si="6"/>
        <v>-1252.6534410270187</v>
      </c>
      <c r="H19" s="189">
        <f t="shared" si="7"/>
        <v>-37004.63530137916</v>
      </c>
      <c r="I19" s="189">
        <f t="shared" si="1"/>
        <v>0</v>
      </c>
      <c r="J19" s="88">
        <f t="shared" si="2"/>
        <v>0</v>
      </c>
      <c r="K19" s="189">
        <f t="shared" si="8"/>
        <v>-48.918715854929786</v>
      </c>
      <c r="L19" s="88">
        <f t="shared" si="3"/>
        <v>-1445.1077850704808</v>
      </c>
      <c r="M19" s="89">
        <f t="shared" si="9"/>
        <v>-38449.743086449642</v>
      </c>
      <c r="N19" s="89">
        <f t="shared" si="10"/>
        <v>230391.25691355037</v>
      </c>
      <c r="O19" s="89">
        <f t="shared" si="11"/>
        <v>7799.0337806286307</v>
      </c>
      <c r="P19" s="90">
        <f t="shared" si="4"/>
        <v>1.091810114006452</v>
      </c>
      <c r="Q19" s="195">
        <v>-38449.742750178215</v>
      </c>
      <c r="R19" s="93">
        <f t="shared" si="12"/>
        <v>0.57477834450478338</v>
      </c>
      <c r="S19" s="93">
        <f t="shared" si="12"/>
        <v>0.78010730854228794</v>
      </c>
      <c r="T19" s="92">
        <v>29541</v>
      </c>
      <c r="U19" s="191">
        <v>170716.72399999999</v>
      </c>
      <c r="V19" s="191">
        <v>5112.3917607882722</v>
      </c>
      <c r="W19" s="197"/>
      <c r="X19" s="89">
        <v>0</v>
      </c>
      <c r="Y19" s="89">
        <f t="shared" si="13"/>
        <v>0</v>
      </c>
      <c r="Z19" s="1"/>
      <c r="AA19" s="1"/>
    </row>
    <row r="20" spans="2:27">
      <c r="B20" s="206">
        <v>1127</v>
      </c>
      <c r="C20" t="s">
        <v>49</v>
      </c>
      <c r="D20" s="1">
        <v>96370</v>
      </c>
      <c r="E20" s="86">
        <f t="shared" si="5"/>
        <v>8138.6707203783462</v>
      </c>
      <c r="F20" s="87">
        <f t="shared" si="0"/>
        <v>1.1393569071528011</v>
      </c>
      <c r="G20" s="189">
        <f t="shared" si="6"/>
        <v>-637.0149020623893</v>
      </c>
      <c r="H20" s="189">
        <f t="shared" si="7"/>
        <v>-7542.8934553207509</v>
      </c>
      <c r="I20" s="189">
        <f t="shared" si="1"/>
        <v>0</v>
      </c>
      <c r="J20" s="88">
        <f t="shared" si="2"/>
        <v>0</v>
      </c>
      <c r="K20" s="189">
        <f t="shared" si="8"/>
        <v>-48.918715854929786</v>
      </c>
      <c r="L20" s="88">
        <f t="shared" si="3"/>
        <v>-579.24651443822358</v>
      </c>
      <c r="M20" s="89">
        <f t="shared" si="9"/>
        <v>-8122.139969758975</v>
      </c>
      <c r="N20" s="89">
        <f t="shared" si="10"/>
        <v>88247.86003024102</v>
      </c>
      <c r="O20" s="89">
        <f t="shared" si="11"/>
        <v>7452.7371024610275</v>
      </c>
      <c r="P20" s="90">
        <f t="shared" si="4"/>
        <v>1.0433310041185924</v>
      </c>
      <c r="Q20" s="195">
        <v>-8122.1398349703768</v>
      </c>
      <c r="R20" s="93">
        <f t="shared" si="12"/>
        <v>0.63255642428909897</v>
      </c>
      <c r="S20" s="93">
        <f t="shared" si="12"/>
        <v>0.69947588134335847</v>
      </c>
      <c r="T20" s="92">
        <v>11841</v>
      </c>
      <c r="U20" s="191">
        <v>59030.118999999999</v>
      </c>
      <c r="V20" s="191">
        <v>4788.9298163767389</v>
      </c>
      <c r="W20" s="197"/>
      <c r="X20" s="89">
        <v>0</v>
      </c>
      <c r="Y20" s="89">
        <f t="shared" si="13"/>
        <v>0</v>
      </c>
      <c r="Z20" s="1"/>
      <c r="AA20" s="1"/>
    </row>
    <row r="21" spans="2:27">
      <c r="B21" s="206">
        <v>1130</v>
      </c>
      <c r="C21" t="s">
        <v>50</v>
      </c>
      <c r="D21" s="1">
        <v>96570</v>
      </c>
      <c r="E21" s="86">
        <f t="shared" si="5"/>
        <v>6918.1173436492591</v>
      </c>
      <c r="F21" s="87">
        <f t="shared" si="0"/>
        <v>0.96848798173443584</v>
      </c>
      <c r="G21" s="189">
        <f t="shared" si="6"/>
        <v>144.13925904422649</v>
      </c>
      <c r="H21" s="189">
        <f t="shared" si="7"/>
        <v>2012.0399169983575</v>
      </c>
      <c r="I21" s="189">
        <f t="shared" si="1"/>
        <v>0</v>
      </c>
      <c r="J21" s="88">
        <f t="shared" si="2"/>
        <v>0</v>
      </c>
      <c r="K21" s="189">
        <f t="shared" si="8"/>
        <v>-48.918715854929786</v>
      </c>
      <c r="L21" s="88">
        <f t="shared" si="3"/>
        <v>-682.85635461896482</v>
      </c>
      <c r="M21" s="89">
        <f t="shared" si="9"/>
        <v>1329.1835623793927</v>
      </c>
      <c r="N21" s="89">
        <f t="shared" si="10"/>
        <v>97899.183562379389</v>
      </c>
      <c r="O21" s="89">
        <f t="shared" si="11"/>
        <v>7013.3378868385544</v>
      </c>
      <c r="P21" s="90">
        <f t="shared" si="4"/>
        <v>0.98181819096798051</v>
      </c>
      <c r="Q21" s="195">
        <v>1329.1837212776322</v>
      </c>
      <c r="R21" s="93">
        <f t="shared" si="12"/>
        <v>0.63614400520529979</v>
      </c>
      <c r="S21" s="94">
        <f t="shared" si="12"/>
        <v>0.53364685877223439</v>
      </c>
      <c r="T21" s="92">
        <v>13959</v>
      </c>
      <c r="U21" s="191">
        <v>59022.921999999999</v>
      </c>
      <c r="V21" s="191">
        <v>4510.8933025087526</v>
      </c>
      <c r="W21" s="197"/>
      <c r="X21" s="89">
        <v>0</v>
      </c>
      <c r="Y21" s="89">
        <f t="shared" si="13"/>
        <v>0</v>
      </c>
      <c r="Z21" s="1"/>
      <c r="AA21" s="1"/>
    </row>
    <row r="22" spans="2:27">
      <c r="B22" s="206">
        <v>1133</v>
      </c>
      <c r="C22" t="s">
        <v>51</v>
      </c>
      <c r="D22" s="1">
        <v>17904</v>
      </c>
      <c r="E22" s="86">
        <f t="shared" si="5"/>
        <v>6854.5176110260336</v>
      </c>
      <c r="F22" s="87">
        <f t="shared" si="0"/>
        <v>0.95958446454508639</v>
      </c>
      <c r="G22" s="189">
        <f t="shared" si="6"/>
        <v>184.84308792309079</v>
      </c>
      <c r="H22" s="189">
        <f t="shared" si="7"/>
        <v>482.81014565511316</v>
      </c>
      <c r="I22" s="189">
        <f t="shared" si="1"/>
        <v>0</v>
      </c>
      <c r="J22" s="88">
        <f t="shared" si="2"/>
        <v>0</v>
      </c>
      <c r="K22" s="189">
        <f t="shared" si="8"/>
        <v>-48.918715854929786</v>
      </c>
      <c r="L22" s="88">
        <f t="shared" si="3"/>
        <v>-127.77568581307661</v>
      </c>
      <c r="M22" s="89">
        <f t="shared" si="9"/>
        <v>355.03445984203654</v>
      </c>
      <c r="N22" s="89">
        <f t="shared" si="10"/>
        <v>18259.034459842038</v>
      </c>
      <c r="O22" s="89">
        <f t="shared" si="11"/>
        <v>6990.4419830941952</v>
      </c>
      <c r="P22" s="90">
        <f t="shared" si="4"/>
        <v>0.97861292477981499</v>
      </c>
      <c r="Q22" s="195">
        <v>355.03448957498313</v>
      </c>
      <c r="R22" s="93">
        <f t="shared" si="12"/>
        <v>0.6048987418612165</v>
      </c>
      <c r="S22" s="94">
        <f t="shared" si="12"/>
        <v>0.522691870518177</v>
      </c>
      <c r="T22" s="92">
        <v>2612</v>
      </c>
      <c r="U22" s="191">
        <v>11155.843999999999</v>
      </c>
      <c r="V22" s="191">
        <v>4501.5789101792598</v>
      </c>
      <c r="W22" s="197"/>
      <c r="X22" s="89">
        <v>0</v>
      </c>
      <c r="Y22" s="89">
        <f t="shared" si="13"/>
        <v>0</v>
      </c>
      <c r="Z22" s="1"/>
      <c r="AA22" s="1"/>
    </row>
    <row r="23" spans="2:27">
      <c r="B23" s="206">
        <v>1134</v>
      </c>
      <c r="C23" t="s">
        <v>52</v>
      </c>
      <c r="D23" s="1">
        <v>25665</v>
      </c>
      <c r="E23" s="86">
        <f t="shared" si="5"/>
        <v>6595.9907478797222</v>
      </c>
      <c r="F23" s="87">
        <f t="shared" si="0"/>
        <v>0.92339251412340828</v>
      </c>
      <c r="G23" s="189">
        <f t="shared" si="6"/>
        <v>350.30028033673005</v>
      </c>
      <c r="H23" s="189">
        <f t="shared" si="7"/>
        <v>1363.0183907902167</v>
      </c>
      <c r="I23" s="189">
        <f t="shared" si="1"/>
        <v>0</v>
      </c>
      <c r="J23" s="88">
        <f t="shared" si="2"/>
        <v>0</v>
      </c>
      <c r="K23" s="189">
        <f t="shared" si="8"/>
        <v>-48.918715854929786</v>
      </c>
      <c r="L23" s="88">
        <f t="shared" si="3"/>
        <v>-190.34272339153179</v>
      </c>
      <c r="M23" s="89">
        <f t="shared" si="9"/>
        <v>1172.6756673986849</v>
      </c>
      <c r="N23" s="89">
        <f t="shared" si="10"/>
        <v>26837.675667398686</v>
      </c>
      <c r="O23" s="89">
        <f t="shared" si="11"/>
        <v>6897.3723123615227</v>
      </c>
      <c r="P23" s="90">
        <f t="shared" si="4"/>
        <v>0.96558382262801079</v>
      </c>
      <c r="Q23" s="195">
        <v>1172.6757116907581</v>
      </c>
      <c r="R23" s="93">
        <f t="shared" si="12"/>
        <v>0.55636497180047362</v>
      </c>
      <c r="S23" s="93">
        <f t="shared" si="12"/>
        <v>0.46501406406759543</v>
      </c>
      <c r="T23" s="92">
        <v>3891</v>
      </c>
      <c r="U23" s="191">
        <v>16490.348000000002</v>
      </c>
      <c r="V23" s="191">
        <v>4502.3395403905042</v>
      </c>
      <c r="W23" s="197"/>
      <c r="X23" s="89">
        <v>0</v>
      </c>
      <c r="Y23" s="89">
        <f t="shared" si="13"/>
        <v>0</v>
      </c>
      <c r="Z23" s="1"/>
      <c r="AA23" s="1"/>
    </row>
    <row r="24" spans="2:27">
      <c r="B24" s="206">
        <v>1135</v>
      </c>
      <c r="C24" t="s">
        <v>53</v>
      </c>
      <c r="D24" s="1">
        <v>31519</v>
      </c>
      <c r="E24" s="86">
        <f t="shared" si="5"/>
        <v>6847.4907668911583</v>
      </c>
      <c r="F24" s="87">
        <f t="shared" si="0"/>
        <v>0.95860075557397517</v>
      </c>
      <c r="G24" s="189">
        <f t="shared" si="6"/>
        <v>189.34026816941099</v>
      </c>
      <c r="H24" s="189">
        <f t="shared" si="7"/>
        <v>871.53325438379875</v>
      </c>
      <c r="I24" s="189">
        <f t="shared" si="1"/>
        <v>0</v>
      </c>
      <c r="J24" s="88">
        <f t="shared" si="2"/>
        <v>0</v>
      </c>
      <c r="K24" s="189">
        <f t="shared" si="8"/>
        <v>-48.918715854929786</v>
      </c>
      <c r="L24" s="88">
        <f t="shared" si="3"/>
        <v>-225.1728490802418</v>
      </c>
      <c r="M24" s="89">
        <f t="shared" si="9"/>
        <v>646.36040530355695</v>
      </c>
      <c r="N24" s="89">
        <f t="shared" si="10"/>
        <v>32165.360405303556</v>
      </c>
      <c r="O24" s="89">
        <f t="shared" si="11"/>
        <v>6987.9123192056395</v>
      </c>
      <c r="P24" s="90">
        <f t="shared" si="4"/>
        <v>0.97825878955021495</v>
      </c>
      <c r="Q24" s="195">
        <v>646.36045770047633</v>
      </c>
      <c r="R24" s="93">
        <f t="shared" si="12"/>
        <v>0.65968264934195076</v>
      </c>
      <c r="S24" s="93">
        <f t="shared" si="12"/>
        <v>0.52146146391022452</v>
      </c>
      <c r="T24" s="92">
        <v>4603</v>
      </c>
      <c r="U24" s="191">
        <v>18990.98</v>
      </c>
      <c r="V24" s="191">
        <v>4500.6008560300952</v>
      </c>
      <c r="W24" s="197"/>
      <c r="X24" s="89">
        <v>0</v>
      </c>
      <c r="Y24" s="89">
        <f t="shared" si="13"/>
        <v>0</v>
      </c>
      <c r="Z24" s="1"/>
      <c r="AA24" s="1"/>
    </row>
    <row r="25" spans="2:27">
      <c r="B25" s="206">
        <v>1144</v>
      </c>
      <c r="C25" t="s">
        <v>54</v>
      </c>
      <c r="D25" s="1">
        <v>3986</v>
      </c>
      <c r="E25" s="86">
        <f t="shared" si="5"/>
        <v>6884.2832469775476</v>
      </c>
      <c r="F25" s="87">
        <f t="shared" si="0"/>
        <v>0.96375144513470989</v>
      </c>
      <c r="G25" s="189">
        <f t="shared" si="6"/>
        <v>165.79308091412182</v>
      </c>
      <c r="H25" s="189">
        <f t="shared" si="7"/>
        <v>95.994193849276527</v>
      </c>
      <c r="I25" s="189">
        <f t="shared" si="1"/>
        <v>0</v>
      </c>
      <c r="J25" s="88">
        <f t="shared" si="2"/>
        <v>0</v>
      </c>
      <c r="K25" s="189">
        <f t="shared" si="8"/>
        <v>-48.918715854929786</v>
      </c>
      <c r="L25" s="88">
        <f t="shared" si="3"/>
        <v>-28.323936480004349</v>
      </c>
      <c r="M25" s="89">
        <f t="shared" si="9"/>
        <v>67.670257369272178</v>
      </c>
      <c r="N25" s="89">
        <f t="shared" si="10"/>
        <v>4053.6702573692723</v>
      </c>
      <c r="O25" s="89">
        <f t="shared" si="11"/>
        <v>7001.1576120367399</v>
      </c>
      <c r="P25" s="90">
        <f t="shared" si="4"/>
        <v>0.98011303779207937</v>
      </c>
      <c r="Q25" s="195">
        <v>67.670263960151246</v>
      </c>
      <c r="R25" s="93">
        <f t="shared" si="12"/>
        <v>0.54038367378801067</v>
      </c>
      <c r="S25" s="93">
        <f t="shared" si="12"/>
        <v>0.492603456619923</v>
      </c>
      <c r="T25" s="92">
        <v>579</v>
      </c>
      <c r="U25" s="191">
        <v>2587.6669999999999</v>
      </c>
      <c r="V25" s="191">
        <v>4612.2653786206283</v>
      </c>
      <c r="W25" s="197"/>
      <c r="X25" s="89">
        <v>0</v>
      </c>
      <c r="Y25" s="89">
        <f t="shared" si="13"/>
        <v>0</v>
      </c>
      <c r="Z25" s="1"/>
      <c r="AA25" s="1"/>
    </row>
    <row r="26" spans="2:27">
      <c r="B26" s="206">
        <v>1145</v>
      </c>
      <c r="C26" t="s">
        <v>55</v>
      </c>
      <c r="D26" s="1">
        <v>8015</v>
      </c>
      <c r="E26" s="86">
        <f t="shared" si="5"/>
        <v>8836.8246968026451</v>
      </c>
      <c r="F26" s="87">
        <f t="shared" si="0"/>
        <v>1.2370935748009351</v>
      </c>
      <c r="G26" s="189">
        <f t="shared" si="6"/>
        <v>-1083.8334469739407</v>
      </c>
      <c r="H26" s="189">
        <f t="shared" si="7"/>
        <v>-983.03693640536414</v>
      </c>
      <c r="I26" s="189">
        <f t="shared" si="1"/>
        <v>0</v>
      </c>
      <c r="J26" s="88">
        <f t="shared" si="2"/>
        <v>0</v>
      </c>
      <c r="K26" s="189">
        <f t="shared" si="8"/>
        <v>-48.918715854929786</v>
      </c>
      <c r="L26" s="88">
        <f t="shared" si="3"/>
        <v>-44.369275280421313</v>
      </c>
      <c r="M26" s="89">
        <f t="shared" si="9"/>
        <v>-1027.4062116857854</v>
      </c>
      <c r="N26" s="89">
        <f t="shared" si="10"/>
        <v>6987.5937883142142</v>
      </c>
      <c r="O26" s="89">
        <f t="shared" si="11"/>
        <v>7704.0725339737755</v>
      </c>
      <c r="P26" s="90">
        <f t="shared" si="4"/>
        <v>1.0785162044719205</v>
      </c>
      <c r="Q26" s="195">
        <v>-1027.4062013612131</v>
      </c>
      <c r="R26" s="93">
        <f t="shared" si="12"/>
        <v>0.70265322869999913</v>
      </c>
      <c r="S26" s="93">
        <f t="shared" si="12"/>
        <v>0.80701610042835947</v>
      </c>
      <c r="T26" s="92">
        <v>907</v>
      </c>
      <c r="U26" s="191">
        <v>4707.3590000000004</v>
      </c>
      <c r="V26" s="191">
        <v>4890.2855346489969</v>
      </c>
      <c r="W26" s="197"/>
      <c r="X26" s="89">
        <v>0</v>
      </c>
      <c r="Y26" s="89">
        <f t="shared" si="13"/>
        <v>0</v>
      </c>
      <c r="Z26" s="1"/>
      <c r="AA26" s="1"/>
    </row>
    <row r="27" spans="2:27">
      <c r="B27" s="206">
        <v>1146</v>
      </c>
      <c r="C27" t="s">
        <v>56</v>
      </c>
      <c r="D27" s="1">
        <v>83602</v>
      </c>
      <c r="E27" s="86">
        <f t="shared" si="5"/>
        <v>7115.0638297872338</v>
      </c>
      <c r="F27" s="87">
        <f t="shared" si="0"/>
        <v>0.99605911061165175</v>
      </c>
      <c r="G27" s="189">
        <f t="shared" si="6"/>
        <v>18.093507915922675</v>
      </c>
      <c r="H27" s="189">
        <f t="shared" si="7"/>
        <v>212.59871801209144</v>
      </c>
      <c r="I27" s="189">
        <f t="shared" si="1"/>
        <v>0</v>
      </c>
      <c r="J27" s="88">
        <f t="shared" si="2"/>
        <v>0</v>
      </c>
      <c r="K27" s="189">
        <f t="shared" si="8"/>
        <v>-48.918715854929786</v>
      </c>
      <c r="L27" s="88">
        <f t="shared" si="3"/>
        <v>-574.79491129542498</v>
      </c>
      <c r="M27" s="89">
        <f t="shared" si="9"/>
        <v>-362.19619328333351</v>
      </c>
      <c r="N27" s="89">
        <f t="shared" si="10"/>
        <v>83239.803806716664</v>
      </c>
      <c r="O27" s="89">
        <f t="shared" si="11"/>
        <v>7084.2386218482261</v>
      </c>
      <c r="P27" s="90">
        <f t="shared" si="4"/>
        <v>0.99174379736377838</v>
      </c>
      <c r="Q27" s="195">
        <v>-362.19605953060659</v>
      </c>
      <c r="R27" s="93">
        <f t="shared" si="12"/>
        <v>0.57995939752675763</v>
      </c>
      <c r="S27" s="93">
        <f t="shared" si="12"/>
        <v>0.54556745248628613</v>
      </c>
      <c r="T27" s="92">
        <v>11750</v>
      </c>
      <c r="U27" s="191">
        <v>52914.017999999996</v>
      </c>
      <c r="V27" s="191">
        <v>4603.5285087956172</v>
      </c>
      <c r="W27" s="197"/>
      <c r="X27" s="89">
        <v>0</v>
      </c>
      <c r="Y27" s="89">
        <f t="shared" si="13"/>
        <v>0</v>
      </c>
      <c r="Z27" s="1"/>
      <c r="AA27" s="1"/>
    </row>
    <row r="28" spans="2:27">
      <c r="B28" s="206">
        <v>1149</v>
      </c>
      <c r="C28" t="s">
        <v>57</v>
      </c>
      <c r="D28" s="1">
        <v>314229</v>
      </c>
      <c r="E28" s="86">
        <f t="shared" si="5"/>
        <v>7143.1916344623778</v>
      </c>
      <c r="F28" s="87">
        <f t="shared" si="0"/>
        <v>0.99999680629203191</v>
      </c>
      <c r="G28" s="189">
        <f t="shared" si="6"/>
        <v>9.1712923830491497E-2</v>
      </c>
      <c r="H28" s="189">
        <f t="shared" si="7"/>
        <v>4.034451519303321</v>
      </c>
      <c r="I28" s="189">
        <f t="shared" si="1"/>
        <v>0</v>
      </c>
      <c r="J28" s="88">
        <f t="shared" si="2"/>
        <v>0</v>
      </c>
      <c r="K28" s="189">
        <f t="shared" si="8"/>
        <v>-48.918715854929786</v>
      </c>
      <c r="L28" s="88">
        <f t="shared" si="3"/>
        <v>-2151.9343104583613</v>
      </c>
      <c r="M28" s="89">
        <f t="shared" si="9"/>
        <v>-2147.899858939058</v>
      </c>
      <c r="N28" s="89">
        <f t="shared" si="10"/>
        <v>312081.10014106095</v>
      </c>
      <c r="O28" s="89">
        <f t="shared" si="11"/>
        <v>7094.3646315312781</v>
      </c>
      <c r="P28" s="90">
        <f t="shared" si="4"/>
        <v>0.99316136780871522</v>
      </c>
      <c r="Q28" s="195">
        <v>-2147.8993581916147</v>
      </c>
      <c r="R28" s="93">
        <f t="shared" si="12"/>
        <v>0.60365918189461754</v>
      </c>
      <c r="S28" s="93">
        <f t="shared" si="12"/>
        <v>0.55620773464447759</v>
      </c>
      <c r="T28" s="92">
        <v>43990</v>
      </c>
      <c r="U28" s="191">
        <v>195945.00099999999</v>
      </c>
      <c r="V28" s="191">
        <v>4590.1273174781327</v>
      </c>
      <c r="W28" s="197"/>
      <c r="X28" s="89">
        <v>0</v>
      </c>
      <c r="Y28" s="89">
        <f t="shared" si="13"/>
        <v>0</v>
      </c>
      <c r="Z28" s="1"/>
      <c r="AA28" s="1"/>
    </row>
    <row r="29" spans="2:27">
      <c r="B29" s="206">
        <v>1151</v>
      </c>
      <c r="C29" t="s">
        <v>58</v>
      </c>
      <c r="D29" s="1">
        <v>1973</v>
      </c>
      <c r="E29" s="86">
        <f t="shared" si="5"/>
        <v>9009.1324200913241</v>
      </c>
      <c r="F29" s="87">
        <f t="shared" si="0"/>
        <v>1.2612154494202346</v>
      </c>
      <c r="G29" s="189">
        <f t="shared" si="6"/>
        <v>-1194.1103898786951</v>
      </c>
      <c r="H29" s="189">
        <f t="shared" si="7"/>
        <v>-261.51017538343422</v>
      </c>
      <c r="I29" s="189">
        <f t="shared" si="1"/>
        <v>0</v>
      </c>
      <c r="J29" s="88">
        <f t="shared" si="2"/>
        <v>0</v>
      </c>
      <c r="K29" s="189">
        <f t="shared" si="8"/>
        <v>-48.918715854929786</v>
      </c>
      <c r="L29" s="88">
        <f t="shared" si="3"/>
        <v>-10.713198772229623</v>
      </c>
      <c r="M29" s="89">
        <f t="shared" si="9"/>
        <v>-272.22337415566386</v>
      </c>
      <c r="N29" s="89">
        <f t="shared" si="10"/>
        <v>1700.7766258443362</v>
      </c>
      <c r="O29" s="89">
        <f t="shared" si="11"/>
        <v>7766.1033143576988</v>
      </c>
      <c r="P29" s="90">
        <f t="shared" si="4"/>
        <v>1.0872000793348682</v>
      </c>
      <c r="Q29" s="195">
        <v>-272.2233716627407</v>
      </c>
      <c r="R29" s="93">
        <f t="shared" si="12"/>
        <v>0.60489880515161931</v>
      </c>
      <c r="S29" s="93">
        <f t="shared" si="12"/>
        <v>0.78754325910503764</v>
      </c>
      <c r="T29" s="92">
        <v>219</v>
      </c>
      <c r="U29" s="191">
        <v>1229.3610000000001</v>
      </c>
      <c r="V29" s="191">
        <v>5039.9521098034247</v>
      </c>
      <c r="W29" s="197"/>
      <c r="X29" s="89">
        <v>0</v>
      </c>
      <c r="Y29" s="89">
        <f t="shared" si="13"/>
        <v>0</v>
      </c>
      <c r="Z29" s="1"/>
      <c r="AA29" s="1"/>
    </row>
    <row r="30" spans="2:27">
      <c r="B30" s="206">
        <v>1160</v>
      </c>
      <c r="C30" t="s">
        <v>59</v>
      </c>
      <c r="D30" s="1">
        <v>63767</v>
      </c>
      <c r="E30" s="86">
        <f t="shared" si="5"/>
        <v>6945.5397015575645</v>
      </c>
      <c r="F30" s="87">
        <f t="shared" si="0"/>
        <v>0.97232691980758001</v>
      </c>
      <c r="G30" s="189">
        <f t="shared" si="6"/>
        <v>126.588949982911</v>
      </c>
      <c r="H30" s="189">
        <f t="shared" si="7"/>
        <v>1162.2131497931059</v>
      </c>
      <c r="I30" s="189">
        <f t="shared" si="1"/>
        <v>0</v>
      </c>
      <c r="J30" s="88">
        <f t="shared" si="2"/>
        <v>0</v>
      </c>
      <c r="K30" s="189">
        <f t="shared" si="8"/>
        <v>-48.918715854929786</v>
      </c>
      <c r="L30" s="88">
        <f t="shared" si="3"/>
        <v>-449.12273026411037</v>
      </c>
      <c r="M30" s="89">
        <f t="shared" si="9"/>
        <v>713.09041952899554</v>
      </c>
      <c r="N30" s="89">
        <f t="shared" si="10"/>
        <v>64480.090419528999</v>
      </c>
      <c r="O30" s="89">
        <f t="shared" si="11"/>
        <v>7023.209935685546</v>
      </c>
      <c r="P30" s="90">
        <f t="shared" si="4"/>
        <v>0.98320020867431268</v>
      </c>
      <c r="Q30" s="195">
        <v>713.09052403825399</v>
      </c>
      <c r="R30" s="93">
        <f t="shared" si="12"/>
        <v>0.41350637516490107</v>
      </c>
      <c r="S30" s="93">
        <f t="shared" si="12"/>
        <v>0.45382714707824651</v>
      </c>
      <c r="T30" s="92">
        <v>9181</v>
      </c>
      <c r="U30" s="191">
        <v>45112.637000000002</v>
      </c>
      <c r="V30" s="191">
        <v>4777.4178075543587</v>
      </c>
      <c r="W30" s="197"/>
      <c r="X30" s="89">
        <v>0</v>
      </c>
      <c r="Y30" s="89">
        <f t="shared" si="13"/>
        <v>0</v>
      </c>
      <c r="Z30" s="1"/>
      <c r="AA30" s="1"/>
    </row>
    <row r="31" spans="2:27">
      <c r="B31" s="206">
        <v>1505</v>
      </c>
      <c r="C31" t="s">
        <v>60</v>
      </c>
      <c r="D31" s="1">
        <v>167441</v>
      </c>
      <c r="E31" s="86">
        <f t="shared" si="5"/>
        <v>6840.1895502267253</v>
      </c>
      <c r="F31" s="87">
        <f t="shared" si="0"/>
        <v>0.9575786363701092</v>
      </c>
      <c r="G31" s="189">
        <f t="shared" si="6"/>
        <v>194.01304683464812</v>
      </c>
      <c r="H31" s="189">
        <f t="shared" si="7"/>
        <v>4749.2453734653518</v>
      </c>
      <c r="I31" s="189">
        <f t="shared" si="1"/>
        <v>0</v>
      </c>
      <c r="J31" s="88">
        <f t="shared" si="2"/>
        <v>0</v>
      </c>
      <c r="K31" s="189">
        <f t="shared" si="8"/>
        <v>-48.918715854929786</v>
      </c>
      <c r="L31" s="88">
        <f t="shared" si="3"/>
        <v>-1197.4812454128264</v>
      </c>
      <c r="M31" s="89">
        <f t="shared" si="9"/>
        <v>3551.7641280525254</v>
      </c>
      <c r="N31" s="89">
        <f t="shared" si="10"/>
        <v>170992.76412805251</v>
      </c>
      <c r="O31" s="89">
        <f t="shared" si="11"/>
        <v>6985.2838812064429</v>
      </c>
      <c r="P31" s="90">
        <f t="shared" si="4"/>
        <v>0.97789082663682303</v>
      </c>
      <c r="Q31" s="195">
        <v>3551.764406702142</v>
      </c>
      <c r="R31" s="93">
        <f t="shared" si="12"/>
        <v>0.58580186202181783</v>
      </c>
      <c r="S31" s="93">
        <f t="shared" si="12"/>
        <v>0.51343619604730095</v>
      </c>
      <c r="T31" s="92">
        <v>24479</v>
      </c>
      <c r="U31" s="191">
        <v>105587.592</v>
      </c>
      <c r="V31" s="191">
        <v>4519.6418376219026</v>
      </c>
      <c r="W31" s="197"/>
      <c r="X31" s="89">
        <v>0</v>
      </c>
      <c r="Y31" s="89">
        <f t="shared" si="13"/>
        <v>0</v>
      </c>
      <c r="Z31" s="1"/>
      <c r="AA31" s="1"/>
    </row>
    <row r="32" spans="2:27">
      <c r="B32" s="206">
        <v>1506</v>
      </c>
      <c r="C32" t="s">
        <v>61</v>
      </c>
      <c r="D32" s="1">
        <v>236262</v>
      </c>
      <c r="E32" s="86">
        <f t="shared" si="5"/>
        <v>7096.8730287465078</v>
      </c>
      <c r="F32" s="87">
        <f t="shared" si="0"/>
        <v>0.99351252585297634</v>
      </c>
      <c r="G32" s="189">
        <f t="shared" si="6"/>
        <v>29.735620581987316</v>
      </c>
      <c r="H32" s="189">
        <f t="shared" si="7"/>
        <v>989.92854479493974</v>
      </c>
      <c r="I32" s="189">
        <f t="shared" si="1"/>
        <v>0</v>
      </c>
      <c r="J32" s="88">
        <f t="shared" si="2"/>
        <v>0</v>
      </c>
      <c r="K32" s="189">
        <f t="shared" si="8"/>
        <v>-48.918715854929786</v>
      </c>
      <c r="L32" s="88">
        <f t="shared" si="3"/>
        <v>-1628.5529695264677</v>
      </c>
      <c r="M32" s="89">
        <f t="shared" si="9"/>
        <v>-638.62442473152794</v>
      </c>
      <c r="N32" s="89">
        <f t="shared" si="10"/>
        <v>235623.37557526847</v>
      </c>
      <c r="O32" s="89">
        <f t="shared" si="11"/>
        <v>7077.6899334735654</v>
      </c>
      <c r="P32" s="90">
        <f t="shared" si="4"/>
        <v>0.99082702685065527</v>
      </c>
      <c r="Q32" s="195">
        <v>-638.62404577305711</v>
      </c>
      <c r="R32" s="93">
        <f t="shared" si="12"/>
        <v>0.57249562440789414</v>
      </c>
      <c r="S32" s="93">
        <f t="shared" si="12"/>
        <v>0.53986543478368487</v>
      </c>
      <c r="T32" s="92">
        <v>33291</v>
      </c>
      <c r="U32" s="191">
        <v>150246.52299999999</v>
      </c>
      <c r="V32" s="191">
        <v>4608.7618232325949</v>
      </c>
      <c r="W32" s="197"/>
      <c r="X32" s="89">
        <v>0</v>
      </c>
      <c r="Y32" s="89">
        <f t="shared" si="13"/>
        <v>0</v>
      </c>
      <c r="Z32" s="1"/>
      <c r="AA32" s="1"/>
    </row>
    <row r="33" spans="2:27">
      <c r="B33" s="206">
        <v>1508</v>
      </c>
      <c r="C33" s="229" t="s">
        <v>62</v>
      </c>
      <c r="D33" s="1">
        <v>442260.62327801046</v>
      </c>
      <c r="E33" s="86">
        <f t="shared" si="5"/>
        <v>7412.6447426044697</v>
      </c>
      <c r="F33" s="87">
        <f t="shared" si="0"/>
        <v>1.0377183544985198</v>
      </c>
      <c r="G33" s="189">
        <f t="shared" si="6"/>
        <v>-172.35827628710831</v>
      </c>
      <c r="H33" s="189">
        <f t="shared" si="7"/>
        <v>-10283.411838117743</v>
      </c>
      <c r="I33" s="189">
        <f t="shared" si="1"/>
        <v>0</v>
      </c>
      <c r="J33" s="88">
        <f t="shared" si="2"/>
        <v>0</v>
      </c>
      <c r="K33" s="189">
        <f t="shared" si="8"/>
        <v>-48.918715854929786</v>
      </c>
      <c r="L33" s="88">
        <f t="shared" si="3"/>
        <v>-2918.6373440526759</v>
      </c>
      <c r="M33" s="89">
        <f t="shared" si="9"/>
        <v>-13202.04918217042</v>
      </c>
      <c r="N33" s="89">
        <f t="shared" si="10"/>
        <v>429058.57409584004</v>
      </c>
      <c r="O33" s="89">
        <f t="shared" si="11"/>
        <v>7191.3677504624311</v>
      </c>
      <c r="P33" s="90">
        <f t="shared" si="4"/>
        <v>1.0067411251630509</v>
      </c>
      <c r="Q33" s="195">
        <v>-13202.048503013913</v>
      </c>
      <c r="R33" s="93">
        <f t="shared" si="12"/>
        <v>0.50915251554841201</v>
      </c>
      <c r="S33" s="93">
        <f t="shared" si="12"/>
        <v>0.55456872592194673</v>
      </c>
      <c r="T33" s="92">
        <v>59663</v>
      </c>
      <c r="U33" s="191">
        <v>293052.30499999999</v>
      </c>
      <c r="V33" s="191">
        <v>4768.2965821973257</v>
      </c>
      <c r="W33" s="197"/>
      <c r="X33" s="89">
        <v>0</v>
      </c>
      <c r="Y33" s="89">
        <f t="shared" si="13"/>
        <v>0</v>
      </c>
      <c r="Z33" s="1"/>
      <c r="AA33" s="1"/>
    </row>
    <row r="34" spans="2:27">
      <c r="B34" s="206">
        <v>1511</v>
      </c>
      <c r="C34" t="s">
        <v>63</v>
      </c>
      <c r="D34" s="1">
        <v>24654</v>
      </c>
      <c r="E34" s="86">
        <f t="shared" si="5"/>
        <v>8139.3199075602515</v>
      </c>
      <c r="F34" s="87">
        <f t="shared" si="0"/>
        <v>1.1394477888121224</v>
      </c>
      <c r="G34" s="189">
        <f t="shared" si="6"/>
        <v>-637.43038185880869</v>
      </c>
      <c r="H34" s="189">
        <f t="shared" si="7"/>
        <v>-1930.7766266503315</v>
      </c>
      <c r="I34" s="189">
        <f t="shared" si="1"/>
        <v>0</v>
      </c>
      <c r="J34" s="88">
        <f t="shared" si="2"/>
        <v>0</v>
      </c>
      <c r="K34" s="189">
        <f t="shared" si="8"/>
        <v>-48.918715854929786</v>
      </c>
      <c r="L34" s="88">
        <f t="shared" si="3"/>
        <v>-148.17479032458232</v>
      </c>
      <c r="M34" s="89">
        <f t="shared" si="9"/>
        <v>-2078.9514169749136</v>
      </c>
      <c r="N34" s="89">
        <f t="shared" si="10"/>
        <v>22575.048583025087</v>
      </c>
      <c r="O34" s="89">
        <f t="shared" si="11"/>
        <v>7452.9708098465135</v>
      </c>
      <c r="P34" s="90">
        <f t="shared" si="4"/>
        <v>1.0433637215159479</v>
      </c>
      <c r="Q34" s="195">
        <v>-2078.9513824951687</v>
      </c>
      <c r="R34" s="93">
        <f t="shared" si="12"/>
        <v>0.87016571379546459</v>
      </c>
      <c r="S34" s="93">
        <f t="shared" si="12"/>
        <v>0.79649063810816034</v>
      </c>
      <c r="T34" s="92">
        <v>3029</v>
      </c>
      <c r="U34" s="191">
        <v>13182.789000000001</v>
      </c>
      <c r="V34" s="191">
        <v>4530.6776082794213</v>
      </c>
      <c r="W34" s="197"/>
      <c r="X34" s="89">
        <v>0</v>
      </c>
      <c r="Y34" s="89">
        <f t="shared" si="13"/>
        <v>0</v>
      </c>
      <c r="Z34" s="1"/>
      <c r="AA34" s="1"/>
    </row>
    <row r="35" spans="2:27">
      <c r="B35" s="207">
        <v>1514</v>
      </c>
      <c r="C35" s="208" t="s">
        <v>64</v>
      </c>
      <c r="D35" s="219">
        <v>20009</v>
      </c>
      <c r="E35" s="220">
        <f t="shared" si="5"/>
        <v>8210.5047189166999</v>
      </c>
      <c r="F35" s="221">
        <f t="shared" si="0"/>
        <v>1.1494131639071317</v>
      </c>
      <c r="G35" s="222">
        <f t="shared" si="6"/>
        <v>-760.532216931211</v>
      </c>
      <c r="H35" s="222">
        <f t="shared" si="7"/>
        <v>-1853.4170126613612</v>
      </c>
      <c r="I35" s="222">
        <f t="shared" si="1"/>
        <v>0</v>
      </c>
      <c r="J35" s="223">
        <f t="shared" si="2"/>
        <v>0</v>
      </c>
      <c r="K35" s="222">
        <f t="shared" si="8"/>
        <v>-48.918715854929786</v>
      </c>
      <c r="L35" s="223">
        <f t="shared" si="3"/>
        <v>-119.21491053846388</v>
      </c>
      <c r="M35" s="224">
        <f t="shared" si="9"/>
        <v>-1972.6319231998252</v>
      </c>
      <c r="N35" s="224">
        <f t="shared" si="10"/>
        <v>18036.368076800176</v>
      </c>
      <c r="O35" s="224">
        <f t="shared" si="11"/>
        <v>7401.0537861305611</v>
      </c>
      <c r="P35" s="225">
        <f t="shared" si="4"/>
        <v>1.0360957017616317</v>
      </c>
      <c r="Q35" s="195">
        <v>-1972.4582499639214</v>
      </c>
      <c r="R35" s="225">
        <f t="shared" si="12"/>
        <v>0.63395503761428362</v>
      </c>
      <c r="S35" s="225">
        <f t="shared" si="12"/>
        <v>0.76717081433242629</v>
      </c>
      <c r="T35" s="92">
        <v>2437</v>
      </c>
      <c r="U35" s="226">
        <v>12245.746999999999</v>
      </c>
      <c r="V35" s="226">
        <v>4646.1296510367811</v>
      </c>
      <c r="W35" s="227"/>
      <c r="X35" s="89">
        <v>295.27132108596749</v>
      </c>
      <c r="Y35" s="224">
        <f t="shared" si="13"/>
        <v>121.16180594418033</v>
      </c>
      <c r="Z35" s="1"/>
      <c r="AA35" s="1"/>
    </row>
    <row r="36" spans="2:27">
      <c r="B36" s="206">
        <v>1515</v>
      </c>
      <c r="C36" t="s">
        <v>65</v>
      </c>
      <c r="D36" s="1">
        <v>83770</v>
      </c>
      <c r="E36" s="86">
        <f t="shared" si="5"/>
        <v>9304.6762190380978</v>
      </c>
      <c r="F36" s="87">
        <f t="shared" si="0"/>
        <v>1.3025895116307933</v>
      </c>
      <c r="G36" s="189">
        <f t="shared" si="6"/>
        <v>-1383.2584212046304</v>
      </c>
      <c r="H36" s="189">
        <f t="shared" si="7"/>
        <v>-12453.475566105288</v>
      </c>
      <c r="I36" s="189">
        <f t="shared" si="1"/>
        <v>0</v>
      </c>
      <c r="J36" s="88">
        <f t="shared" si="2"/>
        <v>0</v>
      </c>
      <c r="K36" s="189">
        <f t="shared" si="8"/>
        <v>-48.918715854929786</v>
      </c>
      <c r="L36" s="88">
        <f t="shared" si="3"/>
        <v>-440.41519884193286</v>
      </c>
      <c r="M36" s="89">
        <f t="shared" si="9"/>
        <v>-12893.89076494722</v>
      </c>
      <c r="N36" s="89">
        <f t="shared" si="10"/>
        <v>70876.109235052776</v>
      </c>
      <c r="O36" s="89">
        <f t="shared" si="11"/>
        <v>7872.499081978538</v>
      </c>
      <c r="P36" s="90">
        <f t="shared" si="4"/>
        <v>1.1020947417306695</v>
      </c>
      <c r="Q36" s="195">
        <v>-12893.890662464171</v>
      </c>
      <c r="R36" s="93">
        <f t="shared" si="12"/>
        <v>0.40262425522945933</v>
      </c>
      <c r="S36" s="93">
        <f t="shared" si="12"/>
        <v>0.72303453743765</v>
      </c>
      <c r="T36" s="92">
        <v>9003</v>
      </c>
      <c r="U36" s="191">
        <v>59723.764000000003</v>
      </c>
      <c r="V36" s="191">
        <v>5400.1681433938165</v>
      </c>
      <c r="W36" s="197"/>
      <c r="X36" s="89">
        <v>0</v>
      </c>
      <c r="Y36" s="89">
        <f t="shared" si="13"/>
        <v>0</v>
      </c>
      <c r="Z36" s="1"/>
      <c r="AA36" s="1"/>
    </row>
    <row r="37" spans="2:27">
      <c r="B37" s="206">
        <v>1516</v>
      </c>
      <c r="C37" t="s">
        <v>66</v>
      </c>
      <c r="D37" s="1">
        <v>71157</v>
      </c>
      <c r="E37" s="86">
        <f t="shared" si="5"/>
        <v>7943.4025452109845</v>
      </c>
      <c r="F37" s="87">
        <f t="shared" si="0"/>
        <v>1.1120207300585503</v>
      </c>
      <c r="G37" s="189">
        <f t="shared" si="6"/>
        <v>-512.04326995527776</v>
      </c>
      <c r="H37" s="189">
        <f t="shared" si="7"/>
        <v>-4586.8836122593784</v>
      </c>
      <c r="I37" s="189">
        <f t="shared" si="1"/>
        <v>0</v>
      </c>
      <c r="J37" s="88">
        <f t="shared" si="2"/>
        <v>0</v>
      </c>
      <c r="K37" s="189">
        <f t="shared" si="8"/>
        <v>-48.918715854929786</v>
      </c>
      <c r="L37" s="88">
        <f t="shared" si="3"/>
        <v>-438.21385662846103</v>
      </c>
      <c r="M37" s="89">
        <f t="shared" si="9"/>
        <v>-5025.0974688878396</v>
      </c>
      <c r="N37" s="89">
        <f t="shared" si="10"/>
        <v>66131.902531112166</v>
      </c>
      <c r="O37" s="89">
        <f t="shared" si="11"/>
        <v>7382.4405594007776</v>
      </c>
      <c r="P37" s="90">
        <f t="shared" si="4"/>
        <v>1.033489980364662</v>
      </c>
      <c r="Q37" s="195">
        <v>-5025.097366917038</v>
      </c>
      <c r="R37" s="93">
        <f t="shared" si="12"/>
        <v>0.62932916137873718</v>
      </c>
      <c r="S37" s="93">
        <f t="shared" si="12"/>
        <v>0.66884464812220623</v>
      </c>
      <c r="T37" s="92">
        <v>8958</v>
      </c>
      <c r="U37" s="191">
        <v>43672.574999999997</v>
      </c>
      <c r="V37" s="191">
        <v>4759.8214454227045</v>
      </c>
      <c r="W37" s="197"/>
      <c r="X37" s="89">
        <v>0</v>
      </c>
      <c r="Y37" s="89">
        <f t="shared" si="13"/>
        <v>0</v>
      </c>
      <c r="Z37" s="1"/>
      <c r="AA37" s="1"/>
    </row>
    <row r="38" spans="2:27">
      <c r="B38" s="206">
        <v>1517</v>
      </c>
      <c r="C38" t="s">
        <v>67</v>
      </c>
      <c r="D38" s="1">
        <v>35185</v>
      </c>
      <c r="E38" s="86">
        <f t="shared" si="5"/>
        <v>6502.4949177601184</v>
      </c>
      <c r="F38" s="87">
        <f t="shared" si="0"/>
        <v>0.910303752641754</v>
      </c>
      <c r="G38" s="189">
        <f t="shared" si="6"/>
        <v>410.13761161327653</v>
      </c>
      <c r="H38" s="189">
        <f t="shared" si="7"/>
        <v>2219.2546164394394</v>
      </c>
      <c r="I38" s="189">
        <f t="shared" si="1"/>
        <v>0</v>
      </c>
      <c r="J38" s="88">
        <f t="shared" si="2"/>
        <v>0</v>
      </c>
      <c r="K38" s="189">
        <f t="shared" si="8"/>
        <v>-48.918715854929786</v>
      </c>
      <c r="L38" s="88">
        <f t="shared" si="3"/>
        <v>-264.69917149102508</v>
      </c>
      <c r="M38" s="89">
        <f t="shared" si="9"/>
        <v>1954.5554449484143</v>
      </c>
      <c r="N38" s="89">
        <f t="shared" si="10"/>
        <v>37139.555444948412</v>
      </c>
      <c r="O38" s="89">
        <f t="shared" si="11"/>
        <v>6863.713813518465</v>
      </c>
      <c r="P38" s="90">
        <f t="shared" si="4"/>
        <v>0.96087186849461526</v>
      </c>
      <c r="Q38" s="195">
        <v>1954.5555065429676</v>
      </c>
      <c r="R38" s="93">
        <f t="shared" si="12"/>
        <v>0.62614138394637731</v>
      </c>
      <c r="S38" s="93">
        <f t="shared" si="12"/>
        <v>0.44539702390638558</v>
      </c>
      <c r="T38" s="92">
        <v>5411</v>
      </c>
      <c r="U38" s="191">
        <v>21637.11</v>
      </c>
      <c r="V38" s="191">
        <v>4498.7604168342796</v>
      </c>
      <c r="W38" s="197"/>
      <c r="X38" s="89">
        <v>0</v>
      </c>
      <c r="Y38" s="89">
        <f t="shared" si="13"/>
        <v>0</v>
      </c>
      <c r="Z38" s="1"/>
      <c r="AA38" s="1"/>
    </row>
    <row r="39" spans="2:27">
      <c r="B39" s="206">
        <v>1520</v>
      </c>
      <c r="C39" t="s">
        <v>68</v>
      </c>
      <c r="D39" s="1">
        <v>71120</v>
      </c>
      <c r="E39" s="86">
        <f t="shared" si="5"/>
        <v>6425.731839537405</v>
      </c>
      <c r="F39" s="87">
        <f t="shared" si="0"/>
        <v>0.89955745924910357</v>
      </c>
      <c r="G39" s="189">
        <f t="shared" si="6"/>
        <v>459.26598167581312</v>
      </c>
      <c r="H39" s="189">
        <f t="shared" si="7"/>
        <v>5083.1558851878999</v>
      </c>
      <c r="I39" s="189">
        <f t="shared" si="1"/>
        <v>1.1443609722552082</v>
      </c>
      <c r="J39" s="88">
        <f t="shared" si="2"/>
        <v>12.665787240920645</v>
      </c>
      <c r="K39" s="189">
        <f t="shared" si="8"/>
        <v>-47.774354882674579</v>
      </c>
      <c r="L39" s="88">
        <f t="shared" si="3"/>
        <v>-528.76655984144224</v>
      </c>
      <c r="M39" s="89">
        <f t="shared" si="9"/>
        <v>4554.3893253464576</v>
      </c>
      <c r="N39" s="89">
        <f t="shared" si="10"/>
        <v>75674.389325346463</v>
      </c>
      <c r="O39" s="89">
        <f t="shared" si="11"/>
        <v>6837.2234663305435</v>
      </c>
      <c r="P39" s="90">
        <f t="shared" si="4"/>
        <v>0.95716340539561529</v>
      </c>
      <c r="Q39" s="195">
        <v>4554.3894298076284</v>
      </c>
      <c r="R39" s="93">
        <f t="shared" si="12"/>
        <v>0.52867508148706566</v>
      </c>
      <c r="S39" s="94">
        <f t="shared" si="12"/>
        <v>0.42698944018581653</v>
      </c>
      <c r="T39" s="92">
        <v>11068</v>
      </c>
      <c r="U39" s="191">
        <v>46523.947999999997</v>
      </c>
      <c r="V39" s="191">
        <v>4502.9988720173524</v>
      </c>
      <c r="W39" s="197"/>
      <c r="X39" s="89">
        <v>0</v>
      </c>
      <c r="Y39" s="89">
        <f t="shared" si="13"/>
        <v>0</v>
      </c>
      <c r="Z39" s="1"/>
      <c r="AA39" s="1"/>
    </row>
    <row r="40" spans="2:27">
      <c r="B40" s="206">
        <v>1525</v>
      </c>
      <c r="C40" t="s">
        <v>69</v>
      </c>
      <c r="D40" s="1">
        <v>29830</v>
      </c>
      <c r="E40" s="86">
        <f t="shared" si="5"/>
        <v>6884.3757212093242</v>
      </c>
      <c r="F40" s="87">
        <f t="shared" si="0"/>
        <v>0.96376439087957755</v>
      </c>
      <c r="G40" s="189">
        <f t="shared" si="6"/>
        <v>165.7338974057848</v>
      </c>
      <c r="H40" s="189">
        <f t="shared" si="7"/>
        <v>718.12497745926555</v>
      </c>
      <c r="I40" s="189">
        <f t="shared" si="1"/>
        <v>0</v>
      </c>
      <c r="J40" s="88">
        <f t="shared" si="2"/>
        <v>0</v>
      </c>
      <c r="K40" s="189">
        <f t="shared" si="8"/>
        <v>-48.918715854929786</v>
      </c>
      <c r="L40" s="88">
        <f t="shared" si="3"/>
        <v>-211.96479579941075</v>
      </c>
      <c r="M40" s="89">
        <f t="shared" si="9"/>
        <v>506.1601816598548</v>
      </c>
      <c r="N40" s="89">
        <f t="shared" si="10"/>
        <v>30336.160181659856</v>
      </c>
      <c r="O40" s="89">
        <f t="shared" si="11"/>
        <v>7001.1909027601787</v>
      </c>
      <c r="P40" s="90">
        <f t="shared" si="4"/>
        <v>0.98011769826023165</v>
      </c>
      <c r="Q40" s="195">
        <v>506.16023098330709</v>
      </c>
      <c r="R40" s="93">
        <f t="shared" si="12"/>
        <v>0.45560201586484195</v>
      </c>
      <c r="S40" s="93">
        <f t="shared" si="12"/>
        <v>0.4757167998414526</v>
      </c>
      <c r="T40" s="92">
        <v>4333</v>
      </c>
      <c r="U40" s="191">
        <v>20493.239000000001</v>
      </c>
      <c r="V40" s="191">
        <v>4665.1062872964276</v>
      </c>
      <c r="W40" s="197"/>
      <c r="X40" s="89">
        <v>0</v>
      </c>
      <c r="Y40" s="89">
        <f t="shared" si="13"/>
        <v>0</v>
      </c>
      <c r="Z40" s="1"/>
      <c r="AA40" s="1"/>
    </row>
    <row r="41" spans="2:27">
      <c r="B41" s="206">
        <v>1528</v>
      </c>
      <c r="C41" t="s">
        <v>70</v>
      </c>
      <c r="D41" s="1">
        <v>49666</v>
      </c>
      <c r="E41" s="86">
        <f t="shared" si="5"/>
        <v>6512.7196433254658</v>
      </c>
      <c r="F41" s="87">
        <f t="shared" si="0"/>
        <v>0.91173514261892197</v>
      </c>
      <c r="G41" s="189">
        <f t="shared" si="6"/>
        <v>403.59378725145422</v>
      </c>
      <c r="H41" s="189">
        <f t="shared" si="7"/>
        <v>3077.8062215795899</v>
      </c>
      <c r="I41" s="189">
        <f t="shared" si="1"/>
        <v>0</v>
      </c>
      <c r="J41" s="88">
        <f t="shared" si="2"/>
        <v>0</v>
      </c>
      <c r="K41" s="189">
        <f t="shared" si="8"/>
        <v>-48.918715854929786</v>
      </c>
      <c r="L41" s="88">
        <f t="shared" si="3"/>
        <v>-373.05412710969455</v>
      </c>
      <c r="M41" s="89">
        <f t="shared" si="9"/>
        <v>2704.7520944698954</v>
      </c>
      <c r="N41" s="89">
        <f t="shared" si="10"/>
        <v>52370.752094469892</v>
      </c>
      <c r="O41" s="89">
        <f t="shared" si="11"/>
        <v>6867.3947147219887</v>
      </c>
      <c r="P41" s="90">
        <f t="shared" si="4"/>
        <v>0.96138716888639553</v>
      </c>
      <c r="Q41" s="195">
        <v>2704.7521812782607</v>
      </c>
      <c r="R41" s="93">
        <f t="shared" si="12"/>
        <v>0.57201072661674401</v>
      </c>
      <c r="S41" s="93">
        <f t="shared" si="12"/>
        <v>0.44693845035683555</v>
      </c>
      <c r="T41" s="92">
        <v>7626</v>
      </c>
      <c r="U41" s="191">
        <v>31593.932000000001</v>
      </c>
      <c r="V41" s="191">
        <v>4501.03433336735</v>
      </c>
      <c r="W41" s="197"/>
      <c r="X41" s="89">
        <v>0</v>
      </c>
      <c r="Y41" s="89">
        <f t="shared" si="13"/>
        <v>0</v>
      </c>
      <c r="Z41" s="1"/>
      <c r="AA41" s="1"/>
    </row>
    <row r="42" spans="2:27">
      <c r="B42" s="206">
        <v>1531</v>
      </c>
      <c r="C42" t="s">
        <v>71</v>
      </c>
      <c r="D42" s="1">
        <v>66453</v>
      </c>
      <c r="E42" s="86">
        <f t="shared" si="5"/>
        <v>6782.3025107164731</v>
      </c>
      <c r="F42" s="87">
        <f t="shared" si="0"/>
        <v>0.94947485621157646</v>
      </c>
      <c r="G42" s="189">
        <f t="shared" si="6"/>
        <v>231.06075212120953</v>
      </c>
      <c r="H42" s="189">
        <f t="shared" si="7"/>
        <v>2263.9332492836106</v>
      </c>
      <c r="I42" s="189">
        <f t="shared" si="1"/>
        <v>0</v>
      </c>
      <c r="J42" s="88">
        <f t="shared" si="2"/>
        <v>0</v>
      </c>
      <c r="K42" s="189">
        <f t="shared" si="8"/>
        <v>-48.918715854929786</v>
      </c>
      <c r="L42" s="88">
        <f t="shared" si="3"/>
        <v>-479.305577946602</v>
      </c>
      <c r="M42" s="89">
        <f t="shared" si="9"/>
        <v>1784.6276713370087</v>
      </c>
      <c r="N42" s="89">
        <f t="shared" si="10"/>
        <v>68237.627671337003</v>
      </c>
      <c r="O42" s="89">
        <f t="shared" si="11"/>
        <v>6964.4445469827515</v>
      </c>
      <c r="P42" s="90">
        <f t="shared" si="4"/>
        <v>0.97497346577975119</v>
      </c>
      <c r="Q42" s="195">
        <v>1784.6277828697082</v>
      </c>
      <c r="R42" s="93">
        <f t="shared" si="12"/>
        <v>0.56352476686710018</v>
      </c>
      <c r="S42" s="93">
        <f t="shared" si="12"/>
        <v>0.49320316630935451</v>
      </c>
      <c r="T42" s="92">
        <v>9798</v>
      </c>
      <c r="U42" s="191">
        <v>42502.044999999998</v>
      </c>
      <c r="V42" s="191">
        <v>4542.1163467526085</v>
      </c>
      <c r="W42" s="197"/>
      <c r="X42" s="89">
        <v>0</v>
      </c>
      <c r="Y42" s="89">
        <f t="shared" si="13"/>
        <v>0</v>
      </c>
      <c r="Z42" s="1"/>
      <c r="AA42" s="1"/>
    </row>
    <row r="43" spans="2:27">
      <c r="B43" s="206">
        <v>1532</v>
      </c>
      <c r="C43" t="s">
        <v>72</v>
      </c>
      <c r="D43" s="1">
        <v>68188</v>
      </c>
      <c r="E43" s="86">
        <f t="shared" si="5"/>
        <v>7724.0598096964204</v>
      </c>
      <c r="F43" s="87">
        <f t="shared" si="0"/>
        <v>1.0813142831056637</v>
      </c>
      <c r="G43" s="189">
        <f t="shared" si="6"/>
        <v>-371.66391922595676</v>
      </c>
      <c r="H43" s="189">
        <f t="shared" si="7"/>
        <v>-3281.0490789267465</v>
      </c>
      <c r="I43" s="189">
        <f t="shared" si="1"/>
        <v>0</v>
      </c>
      <c r="J43" s="88">
        <f t="shared" si="2"/>
        <v>0</v>
      </c>
      <c r="K43" s="189">
        <f t="shared" si="8"/>
        <v>-48.918715854929786</v>
      </c>
      <c r="L43" s="88">
        <f t="shared" si="3"/>
        <v>-431.85442356732017</v>
      </c>
      <c r="M43" s="89">
        <f t="shared" si="9"/>
        <v>-3712.9035024940667</v>
      </c>
      <c r="N43" s="89">
        <f t="shared" si="10"/>
        <v>64475.096497505932</v>
      </c>
      <c r="O43" s="89">
        <f t="shared" si="11"/>
        <v>7303.4771746155338</v>
      </c>
      <c r="P43" s="90">
        <f t="shared" si="4"/>
        <v>1.0224356594616228</v>
      </c>
      <c r="Q43" s="195">
        <v>-3712.9034020030813</v>
      </c>
      <c r="R43" s="93">
        <f t="shared" si="12"/>
        <v>0.58307238997126853</v>
      </c>
      <c r="S43" s="93">
        <f t="shared" si="12"/>
        <v>0.6251401612065639</v>
      </c>
      <c r="T43" s="92">
        <v>8828</v>
      </c>
      <c r="U43" s="191">
        <v>43073.203999999998</v>
      </c>
      <c r="V43" s="191">
        <v>4752.8576267303579</v>
      </c>
      <c r="W43" s="197"/>
      <c r="X43" s="89">
        <v>0</v>
      </c>
      <c r="Y43" s="89">
        <f t="shared" si="13"/>
        <v>0</v>
      </c>
      <c r="Z43" s="1"/>
      <c r="AA43" s="1"/>
    </row>
    <row r="44" spans="2:27">
      <c r="B44" s="206">
        <v>1535</v>
      </c>
      <c r="C44" t="s">
        <v>73</v>
      </c>
      <c r="D44" s="1">
        <v>51399</v>
      </c>
      <c r="E44" s="86">
        <f t="shared" si="5"/>
        <v>7026.5208475734798</v>
      </c>
      <c r="F44" s="87">
        <f t="shared" si="0"/>
        <v>0.98366371315288115</v>
      </c>
      <c r="G44" s="189">
        <f t="shared" si="6"/>
        <v>74.761016532725193</v>
      </c>
      <c r="H44" s="189">
        <f t="shared" si="7"/>
        <v>546.87683593688473</v>
      </c>
      <c r="I44" s="189">
        <f t="shared" si="1"/>
        <v>0</v>
      </c>
      <c r="J44" s="88">
        <f t="shared" si="2"/>
        <v>0</v>
      </c>
      <c r="K44" s="189">
        <f t="shared" si="8"/>
        <v>-48.918715854929786</v>
      </c>
      <c r="L44" s="88">
        <f t="shared" si="3"/>
        <v>-357.84040647881142</v>
      </c>
      <c r="M44" s="89">
        <f t="shared" si="9"/>
        <v>189.03642945807331</v>
      </c>
      <c r="N44" s="89">
        <f t="shared" si="10"/>
        <v>51588.036429458072</v>
      </c>
      <c r="O44" s="89">
        <f t="shared" si="11"/>
        <v>7052.3631482512737</v>
      </c>
      <c r="P44" s="90">
        <f t="shared" si="4"/>
        <v>0.9872814542786208</v>
      </c>
      <c r="Q44" s="195">
        <v>189.03651272626041</v>
      </c>
      <c r="R44" s="93">
        <f t="shared" si="12"/>
        <v>0.53576468137431998</v>
      </c>
      <c r="S44" s="93">
        <f t="shared" si="12"/>
        <v>0.51326744619164355</v>
      </c>
      <c r="T44" s="92">
        <v>7315</v>
      </c>
      <c r="U44" s="191">
        <v>33468.017999999996</v>
      </c>
      <c r="V44" s="191">
        <v>4643.2776078390743</v>
      </c>
      <c r="W44" s="197"/>
      <c r="X44" s="89">
        <v>0</v>
      </c>
      <c r="Y44" s="89">
        <f t="shared" si="13"/>
        <v>0</v>
      </c>
      <c r="Z44" s="1"/>
      <c r="AA44" s="1"/>
    </row>
    <row r="45" spans="2:27">
      <c r="B45" s="206">
        <v>1539</v>
      </c>
      <c r="C45" t="s">
        <v>74</v>
      </c>
      <c r="D45" s="1">
        <v>46204</v>
      </c>
      <c r="E45" s="86">
        <f t="shared" si="5"/>
        <v>6421.6817234190403</v>
      </c>
      <c r="F45" s="87">
        <f t="shared" si="0"/>
        <v>0.8989904713547936</v>
      </c>
      <c r="G45" s="189">
        <f t="shared" si="6"/>
        <v>461.85805599156652</v>
      </c>
      <c r="H45" s="189">
        <f t="shared" si="7"/>
        <v>3323.0687128593208</v>
      </c>
      <c r="I45" s="189">
        <f t="shared" si="1"/>
        <v>2.5619016136828576</v>
      </c>
      <c r="J45" s="88">
        <f t="shared" si="2"/>
        <v>18.432882110448162</v>
      </c>
      <c r="K45" s="189">
        <f t="shared" si="8"/>
        <v>-46.35681424124693</v>
      </c>
      <c r="L45" s="88">
        <f t="shared" si="3"/>
        <v>-333.53727846577164</v>
      </c>
      <c r="M45" s="89">
        <f t="shared" si="9"/>
        <v>2989.5314343935493</v>
      </c>
      <c r="N45" s="89">
        <f t="shared" si="10"/>
        <v>49193.531434393546</v>
      </c>
      <c r="O45" s="89">
        <f t="shared" si="11"/>
        <v>6837.1829651693597</v>
      </c>
      <c r="P45" s="90">
        <f t="shared" si="4"/>
        <v>0.95715773551667216</v>
      </c>
      <c r="Q45" s="195">
        <v>2989.5315023008607</v>
      </c>
      <c r="R45" s="93">
        <f t="shared" si="12"/>
        <v>0.55561983996414432</v>
      </c>
      <c r="S45" s="93">
        <f t="shared" si="12"/>
        <v>0.42685932088615192</v>
      </c>
      <c r="T45" s="92">
        <v>7195</v>
      </c>
      <c r="U45" s="191">
        <v>29701.344000000001</v>
      </c>
      <c r="V45" s="191">
        <v>4500.5710299673065</v>
      </c>
      <c r="W45" s="197"/>
      <c r="X45" s="89">
        <v>0</v>
      </c>
      <c r="Y45" s="89">
        <f t="shared" si="13"/>
        <v>0</v>
      </c>
      <c r="Z45" s="1"/>
      <c r="AA45" s="1"/>
    </row>
    <row r="46" spans="2:27">
      <c r="B46" s="206">
        <v>1547</v>
      </c>
      <c r="C46" t="s">
        <v>75</v>
      </c>
      <c r="D46" s="1">
        <v>32043</v>
      </c>
      <c r="E46" s="86">
        <f t="shared" si="5"/>
        <v>8476.9841269841254</v>
      </c>
      <c r="F46" s="87">
        <f t="shared" si="0"/>
        <v>1.1867184149274723</v>
      </c>
      <c r="G46" s="189">
        <f t="shared" si="6"/>
        <v>-853.535482290088</v>
      </c>
      <c r="H46" s="189">
        <f t="shared" si="7"/>
        <v>-3226.3641230565327</v>
      </c>
      <c r="I46" s="189">
        <f t="shared" si="1"/>
        <v>0</v>
      </c>
      <c r="J46" s="88">
        <f t="shared" si="2"/>
        <v>0</v>
      </c>
      <c r="K46" s="189">
        <f t="shared" si="8"/>
        <v>-48.918715854929786</v>
      </c>
      <c r="L46" s="88">
        <f t="shared" si="3"/>
        <v>-184.91274593163459</v>
      </c>
      <c r="M46" s="89">
        <f t="shared" si="9"/>
        <v>-3411.2768689881673</v>
      </c>
      <c r="N46" s="89">
        <f t="shared" si="10"/>
        <v>28631.723131011833</v>
      </c>
      <c r="O46" s="89">
        <f t="shared" si="11"/>
        <v>7574.5299288391097</v>
      </c>
      <c r="P46" s="90">
        <f t="shared" si="4"/>
        <v>1.0603811469174742</v>
      </c>
      <c r="Q46" s="195">
        <v>-3411.2768259596301</v>
      </c>
      <c r="R46" s="93">
        <f t="shared" si="12"/>
        <v>0.8022344264740322</v>
      </c>
      <c r="S46" s="94">
        <f t="shared" si="12"/>
        <v>0.80957904522625901</v>
      </c>
      <c r="T46" s="92">
        <v>3780</v>
      </c>
      <c r="U46" s="191">
        <v>17779.596000000001</v>
      </c>
      <c r="V46" s="191">
        <v>4684.5061282880924</v>
      </c>
      <c r="W46" s="197"/>
      <c r="X46" s="89">
        <v>0</v>
      </c>
      <c r="Y46" s="89">
        <f t="shared" si="13"/>
        <v>0</v>
      </c>
      <c r="Z46" s="1"/>
      <c r="AA46" s="1"/>
    </row>
    <row r="47" spans="2:27">
      <c r="B47" s="206">
        <v>1554</v>
      </c>
      <c r="C47" t="s">
        <v>76</v>
      </c>
      <c r="D47" s="1">
        <v>43352</v>
      </c>
      <c r="E47" s="86">
        <f t="shared" si="5"/>
        <v>7216.9136007990683</v>
      </c>
      <c r="F47" s="87">
        <f t="shared" si="0"/>
        <v>1.0103173653170183</v>
      </c>
      <c r="G47" s="189">
        <f t="shared" si="6"/>
        <v>-47.090345531651401</v>
      </c>
      <c r="H47" s="189">
        <f t="shared" si="7"/>
        <v>-282.87170560862995</v>
      </c>
      <c r="I47" s="189">
        <f t="shared" si="1"/>
        <v>0</v>
      </c>
      <c r="J47" s="88">
        <f t="shared" si="2"/>
        <v>0</v>
      </c>
      <c r="K47" s="189">
        <f t="shared" si="8"/>
        <v>-48.918715854929786</v>
      </c>
      <c r="L47" s="88">
        <f t="shared" si="3"/>
        <v>-293.85472614056323</v>
      </c>
      <c r="M47" s="89">
        <f t="shared" si="9"/>
        <v>-576.72643174919313</v>
      </c>
      <c r="N47" s="89">
        <f t="shared" si="10"/>
        <v>42775.273568250806</v>
      </c>
      <c r="O47" s="89">
        <f t="shared" si="11"/>
        <v>7120.9045394124869</v>
      </c>
      <c r="P47" s="90">
        <f t="shared" si="4"/>
        <v>0.99687676905771039</v>
      </c>
      <c r="Q47" s="195">
        <v>-576.72636337024596</v>
      </c>
      <c r="R47" s="93">
        <f t="shared" si="12"/>
        <v>0.5461525759282817</v>
      </c>
      <c r="S47" s="94">
        <f t="shared" si="12"/>
        <v>0.54693292080801958</v>
      </c>
      <c r="T47" s="92">
        <v>6007</v>
      </c>
      <c r="U47" s="191">
        <v>28038.63</v>
      </c>
      <c r="V47" s="191">
        <v>4665.304812977547</v>
      </c>
      <c r="W47" s="197"/>
      <c r="X47" s="89">
        <v>0</v>
      </c>
      <c r="Y47" s="89">
        <f t="shared" si="13"/>
        <v>0</v>
      </c>
      <c r="Z47" s="1"/>
      <c r="AA47" s="1"/>
    </row>
    <row r="48" spans="2:27">
      <c r="B48" s="206">
        <v>1557</v>
      </c>
      <c r="C48" t="s">
        <v>77</v>
      </c>
      <c r="D48" s="1">
        <v>15628</v>
      </c>
      <c r="E48" s="86">
        <f t="shared" si="5"/>
        <v>5703.6496350364969</v>
      </c>
      <c r="F48" s="87">
        <f t="shared" si="0"/>
        <v>0.79847100723547726</v>
      </c>
      <c r="G48" s="189">
        <f t="shared" si="6"/>
        <v>921.39859255639431</v>
      </c>
      <c r="H48" s="189">
        <f t="shared" si="7"/>
        <v>2524.63214360452</v>
      </c>
      <c r="I48" s="189">
        <f t="shared" si="1"/>
        <v>253.87313254757302</v>
      </c>
      <c r="J48" s="88">
        <f t="shared" si="2"/>
        <v>695.61238318035009</v>
      </c>
      <c r="K48" s="189">
        <f t="shared" si="8"/>
        <v>204.95441669264324</v>
      </c>
      <c r="L48" s="88">
        <f t="shared" si="3"/>
        <v>561.57510173784237</v>
      </c>
      <c r="M48" s="89">
        <f t="shared" si="9"/>
        <v>3086.2072453423625</v>
      </c>
      <c r="N48" s="89">
        <f t="shared" si="10"/>
        <v>18714.207245342361</v>
      </c>
      <c r="O48" s="89">
        <f t="shared" si="11"/>
        <v>6830.0026442855333</v>
      </c>
      <c r="P48" s="90">
        <f t="shared" si="4"/>
        <v>0.95615254087547885</v>
      </c>
      <c r="Q48" s="195">
        <v>3086.2072712028257</v>
      </c>
      <c r="R48" s="93">
        <f t="shared" si="12"/>
        <v>0.51478040094380095</v>
      </c>
      <c r="S48" s="94">
        <f t="shared" si="12"/>
        <v>0.27000602506197319</v>
      </c>
      <c r="T48" s="92">
        <v>2740</v>
      </c>
      <c r="U48" s="191">
        <v>10317.007</v>
      </c>
      <c r="V48" s="191">
        <v>4491.041398609249</v>
      </c>
      <c r="W48" s="197"/>
      <c r="X48" s="89">
        <v>0</v>
      </c>
      <c r="Y48" s="89">
        <f t="shared" si="13"/>
        <v>0</v>
      </c>
      <c r="Z48" s="1"/>
      <c r="AA48" s="1"/>
    </row>
    <row r="49" spans="2:27">
      <c r="B49" s="206">
        <v>1560</v>
      </c>
      <c r="C49" t="s">
        <v>78</v>
      </c>
      <c r="D49" s="1">
        <v>18890</v>
      </c>
      <c r="E49" s="86">
        <f t="shared" si="5"/>
        <v>6161.1219830397913</v>
      </c>
      <c r="F49" s="87">
        <f t="shared" si="0"/>
        <v>0.86251393235639096</v>
      </c>
      <c r="G49" s="189">
        <f t="shared" si="6"/>
        <v>628.61628983428591</v>
      </c>
      <c r="H49" s="189">
        <f t="shared" si="7"/>
        <v>1927.3375446319205</v>
      </c>
      <c r="I49" s="189">
        <f t="shared" si="1"/>
        <v>93.757810746419992</v>
      </c>
      <c r="J49" s="88">
        <f t="shared" si="2"/>
        <v>287.46144774852365</v>
      </c>
      <c r="K49" s="189">
        <f t="shared" si="8"/>
        <v>44.839094891490205</v>
      </c>
      <c r="L49" s="88">
        <f t="shared" si="3"/>
        <v>137.47666493730895</v>
      </c>
      <c r="M49" s="89">
        <f t="shared" si="9"/>
        <v>2064.8142095692297</v>
      </c>
      <c r="N49" s="89">
        <f t="shared" si="10"/>
        <v>20954.814209569231</v>
      </c>
      <c r="O49" s="89">
        <f t="shared" si="11"/>
        <v>6834.5773677655679</v>
      </c>
      <c r="P49" s="90">
        <f t="shared" si="4"/>
        <v>0.95679297012668829</v>
      </c>
      <c r="Q49" s="195">
        <v>2064.8142385065216</v>
      </c>
      <c r="R49" s="93">
        <f t="shared" si="12"/>
        <v>0.54389083866291699</v>
      </c>
      <c r="S49" s="94">
        <f t="shared" si="12"/>
        <v>0.37034471985447331</v>
      </c>
      <c r="T49" s="92">
        <v>3066</v>
      </c>
      <c r="U49" s="191">
        <v>12235.321</v>
      </c>
      <c r="V49" s="191">
        <v>4496.0380361038533</v>
      </c>
      <c r="W49" s="197"/>
      <c r="X49" s="89">
        <v>0</v>
      </c>
      <c r="Y49" s="89">
        <f t="shared" si="13"/>
        <v>0</v>
      </c>
      <c r="Z49" s="1"/>
      <c r="AA49" s="1"/>
    </row>
    <row r="50" spans="2:27">
      <c r="B50" s="206">
        <v>1563</v>
      </c>
      <c r="C50" t="s">
        <v>79</v>
      </c>
      <c r="D50" s="1">
        <v>50890</v>
      </c>
      <c r="E50" s="86">
        <f t="shared" si="5"/>
        <v>7173.6678883563573</v>
      </c>
      <c r="F50" s="87">
        <f t="shared" si="0"/>
        <v>1.0042632684172663</v>
      </c>
      <c r="G50" s="189">
        <f t="shared" si="6"/>
        <v>-19.413089568316355</v>
      </c>
      <c r="H50" s="189">
        <f t="shared" si="7"/>
        <v>-137.71645739763622</v>
      </c>
      <c r="I50" s="189">
        <f t="shared" si="1"/>
        <v>0</v>
      </c>
      <c r="J50" s="88">
        <f t="shared" si="2"/>
        <v>0</v>
      </c>
      <c r="K50" s="189">
        <f t="shared" si="8"/>
        <v>-48.918715854929786</v>
      </c>
      <c r="L50" s="88">
        <f t="shared" si="3"/>
        <v>-347.02937027487189</v>
      </c>
      <c r="M50" s="89">
        <f t="shared" si="9"/>
        <v>-484.74582767250809</v>
      </c>
      <c r="N50" s="89">
        <f t="shared" si="10"/>
        <v>50405.254172327492</v>
      </c>
      <c r="O50" s="89">
        <f t="shared" si="11"/>
        <v>7105.3360829331114</v>
      </c>
      <c r="P50" s="90">
        <f t="shared" si="4"/>
        <v>0.99469729417379971</v>
      </c>
      <c r="Q50" s="195">
        <v>-484.74574692001073</v>
      </c>
      <c r="R50" s="93">
        <f t="shared" si="12"/>
        <v>0.60107754500855815</v>
      </c>
      <c r="S50" s="94">
        <f t="shared" si="12"/>
        <v>0.57099543760914251</v>
      </c>
      <c r="T50" s="92">
        <v>7094</v>
      </c>
      <c r="U50" s="191">
        <v>31784.844000000001</v>
      </c>
      <c r="V50" s="191">
        <v>4566.3200010776463</v>
      </c>
      <c r="W50" s="197"/>
      <c r="X50" s="89">
        <v>0</v>
      </c>
      <c r="Y50" s="89">
        <f t="shared" si="13"/>
        <v>0</v>
      </c>
      <c r="Z50" s="1"/>
      <c r="AA50" s="1"/>
    </row>
    <row r="51" spans="2:27">
      <c r="B51" s="206">
        <v>1566</v>
      </c>
      <c r="C51" t="s">
        <v>80</v>
      </c>
      <c r="D51" s="1">
        <v>35133</v>
      </c>
      <c r="E51" s="86">
        <f t="shared" si="5"/>
        <v>5873.1193580742229</v>
      </c>
      <c r="F51" s="87">
        <f t="shared" si="0"/>
        <v>0.82219558169366702</v>
      </c>
      <c r="G51" s="189">
        <f t="shared" si="6"/>
        <v>812.93796981224966</v>
      </c>
      <c r="H51" s="189">
        <f t="shared" si="7"/>
        <v>4862.9949354168775</v>
      </c>
      <c r="I51" s="189">
        <f t="shared" si="1"/>
        <v>194.55872948436894</v>
      </c>
      <c r="J51" s="88">
        <f t="shared" si="2"/>
        <v>1163.8503197754949</v>
      </c>
      <c r="K51" s="189">
        <f t="shared" si="8"/>
        <v>145.64001362943915</v>
      </c>
      <c r="L51" s="88">
        <f t="shared" si="3"/>
        <v>871.218561531305</v>
      </c>
      <c r="M51" s="89">
        <f t="shared" si="9"/>
        <v>5734.2134969481822</v>
      </c>
      <c r="N51" s="89">
        <f t="shared" si="10"/>
        <v>40867.213496948185</v>
      </c>
      <c r="O51" s="89">
        <f t="shared" si="11"/>
        <v>6831.6973415159118</v>
      </c>
      <c r="P51" s="90">
        <f t="shared" si="4"/>
        <v>0.95638978662006102</v>
      </c>
      <c r="Q51" s="195">
        <v>5734.2135534070485</v>
      </c>
      <c r="R51" s="93">
        <f t="shared" si="12"/>
        <v>0.63212703135543979</v>
      </c>
      <c r="S51" s="94">
        <f t="shared" si="12"/>
        <v>0.30942072759176859</v>
      </c>
      <c r="T51" s="92">
        <v>5982</v>
      </c>
      <c r="U51" s="191">
        <v>21525.898000000001</v>
      </c>
      <c r="V51" s="191">
        <v>4485.2805781345896</v>
      </c>
      <c r="W51" s="197"/>
      <c r="X51" s="89">
        <v>0</v>
      </c>
      <c r="Y51" s="89">
        <f t="shared" si="13"/>
        <v>0</v>
      </c>
      <c r="Z51" s="1"/>
      <c r="AA51" s="1"/>
    </row>
    <row r="52" spans="2:27">
      <c r="B52" s="206">
        <v>1573</v>
      </c>
      <c r="C52" t="s">
        <v>81</v>
      </c>
      <c r="D52" s="1">
        <v>17329</v>
      </c>
      <c r="E52" s="86">
        <f t="shared" si="5"/>
        <v>8093.8813638486681</v>
      </c>
      <c r="F52" s="87">
        <f t="shared" si="0"/>
        <v>1.1330867108907454</v>
      </c>
      <c r="G52" s="189">
        <f t="shared" si="6"/>
        <v>-608.34971388339534</v>
      </c>
      <c r="H52" s="189">
        <f t="shared" si="7"/>
        <v>-1302.4767374243495</v>
      </c>
      <c r="I52" s="189">
        <f t="shared" si="1"/>
        <v>0</v>
      </c>
      <c r="J52" s="88">
        <f t="shared" si="2"/>
        <v>0</v>
      </c>
      <c r="K52" s="189">
        <f t="shared" si="8"/>
        <v>-48.918715854929786</v>
      </c>
      <c r="L52" s="88">
        <f t="shared" si="3"/>
        <v>-104.73497064540467</v>
      </c>
      <c r="M52" s="89">
        <f t="shared" si="9"/>
        <v>-1407.2117080697542</v>
      </c>
      <c r="N52" s="89">
        <f t="shared" si="10"/>
        <v>15921.788291930246</v>
      </c>
      <c r="O52" s="89">
        <f t="shared" si="11"/>
        <v>7436.6129341103442</v>
      </c>
      <c r="P52" s="90">
        <f t="shared" si="4"/>
        <v>1.0410737334642524</v>
      </c>
      <c r="Q52" s="195">
        <v>-1407.2116836982996</v>
      </c>
      <c r="R52" s="93">
        <f t="shared" si="12"/>
        <v>0.66257937643631226</v>
      </c>
      <c r="S52" s="94">
        <f t="shared" si="12"/>
        <v>0.71696729612697185</v>
      </c>
      <c r="T52" s="92">
        <v>2141</v>
      </c>
      <c r="U52" s="191">
        <v>10422.960999999999</v>
      </c>
      <c r="V52" s="191">
        <v>4714.0568035898777</v>
      </c>
      <c r="W52" s="197"/>
      <c r="X52" s="89">
        <v>0</v>
      </c>
      <c r="Y52" s="89">
        <f t="shared" si="13"/>
        <v>0</v>
      </c>
      <c r="Z52" s="1"/>
      <c r="AA52" s="1"/>
    </row>
    <row r="53" spans="2:27">
      <c r="B53" s="206">
        <v>1576</v>
      </c>
      <c r="C53" t="s">
        <v>82</v>
      </c>
      <c r="D53" s="1">
        <v>23760</v>
      </c>
      <c r="E53" s="86">
        <f t="shared" si="5"/>
        <v>7048.3536042717296</v>
      </c>
      <c r="F53" s="87">
        <f t="shared" si="0"/>
        <v>0.98672014619962578</v>
      </c>
      <c r="G53" s="189">
        <f t="shared" si="6"/>
        <v>60.788052245845321</v>
      </c>
      <c r="H53" s="189">
        <f t="shared" si="7"/>
        <v>204.91652412074458</v>
      </c>
      <c r="I53" s="189">
        <f t="shared" si="1"/>
        <v>0</v>
      </c>
      <c r="J53" s="88">
        <f t="shared" si="2"/>
        <v>0</v>
      </c>
      <c r="K53" s="189">
        <f t="shared" si="8"/>
        <v>-48.918715854929786</v>
      </c>
      <c r="L53" s="88">
        <f t="shared" si="3"/>
        <v>-164.90499114696829</v>
      </c>
      <c r="M53" s="89">
        <f t="shared" si="9"/>
        <v>40.011532973776298</v>
      </c>
      <c r="N53" s="89">
        <f t="shared" si="10"/>
        <v>23800.011532973775</v>
      </c>
      <c r="O53" s="89">
        <f t="shared" si="11"/>
        <v>7060.2229406626439</v>
      </c>
      <c r="P53" s="90">
        <f t="shared" si="4"/>
        <v>0.98838177017544893</v>
      </c>
      <c r="Q53" s="195">
        <v>40.011571346579899</v>
      </c>
      <c r="R53" s="93">
        <f t="shared" si="12"/>
        <v>0.55927263868962296</v>
      </c>
      <c r="S53" s="94">
        <f t="shared" si="12"/>
        <v>0.53451210127786342</v>
      </c>
      <c r="T53" s="92">
        <v>3371</v>
      </c>
      <c r="U53" s="191">
        <v>15237.874</v>
      </c>
      <c r="V53" s="191">
        <v>4593.2212580156393</v>
      </c>
      <c r="W53" s="197"/>
      <c r="X53" s="89">
        <v>0</v>
      </c>
      <c r="Y53" s="89">
        <f t="shared" si="13"/>
        <v>0</v>
      </c>
      <c r="Z53" s="1"/>
      <c r="AA53" s="1"/>
    </row>
    <row r="54" spans="2:27">
      <c r="B54" s="206">
        <v>1577</v>
      </c>
      <c r="C54" t="s">
        <v>83</v>
      </c>
      <c r="D54" s="1">
        <v>65524</v>
      </c>
      <c r="E54" s="86">
        <f t="shared" si="5"/>
        <v>5951.8575710782088</v>
      </c>
      <c r="F54" s="87">
        <f t="shared" si="0"/>
        <v>0.83321838012416916</v>
      </c>
      <c r="G54" s="189">
        <f t="shared" si="6"/>
        <v>762.54551348969869</v>
      </c>
      <c r="H54" s="189">
        <f t="shared" si="7"/>
        <v>8394.8635580080936</v>
      </c>
      <c r="I54" s="189">
        <f t="shared" si="1"/>
        <v>167.00035493297386</v>
      </c>
      <c r="J54" s="88">
        <f t="shared" si="2"/>
        <v>1838.5069074571093</v>
      </c>
      <c r="K54" s="189">
        <f t="shared" si="8"/>
        <v>118.08163907804408</v>
      </c>
      <c r="L54" s="88">
        <f t="shared" si="3"/>
        <v>1299.9607646101872</v>
      </c>
      <c r="M54" s="89">
        <f t="shared" si="9"/>
        <v>9694.8243226182803</v>
      </c>
      <c r="N54" s="89">
        <f t="shared" si="10"/>
        <v>75218.824322618282</v>
      </c>
      <c r="O54" s="89">
        <f t="shared" si="11"/>
        <v>6832.4847236459518</v>
      </c>
      <c r="P54" s="90">
        <f t="shared" si="4"/>
        <v>0.95650001460436607</v>
      </c>
      <c r="Q54" s="195">
        <v>9694.8244265226022</v>
      </c>
      <c r="R54" s="93">
        <f t="shared" si="12"/>
        <v>0.56572412817345952</v>
      </c>
      <c r="S54" s="94">
        <f t="shared" si="12"/>
        <v>0.32571743767398786</v>
      </c>
      <c r="T54" s="92">
        <v>11009</v>
      </c>
      <c r="U54" s="191">
        <v>41849.006999999998</v>
      </c>
      <c r="V54" s="191">
        <v>4489.5370626797567</v>
      </c>
      <c r="W54" s="197"/>
      <c r="X54" s="89">
        <v>0</v>
      </c>
      <c r="Y54" s="89">
        <f t="shared" si="13"/>
        <v>0</v>
      </c>
      <c r="Z54" s="1"/>
      <c r="AA54" s="1"/>
    </row>
    <row r="55" spans="2:27">
      <c r="B55" s="206">
        <v>1578</v>
      </c>
      <c r="C55" t="s">
        <v>84</v>
      </c>
      <c r="D55" s="1">
        <v>14249</v>
      </c>
      <c r="E55" s="86">
        <f t="shared" si="5"/>
        <v>5594.4248135060852</v>
      </c>
      <c r="F55" s="87">
        <f t="shared" si="0"/>
        <v>0.78318029710371007</v>
      </c>
      <c r="G55" s="189">
        <f t="shared" si="6"/>
        <v>991.30247833585781</v>
      </c>
      <c r="H55" s="189">
        <f t="shared" si="7"/>
        <v>2524.8474123214296</v>
      </c>
      <c r="I55" s="189">
        <f t="shared" si="1"/>
        <v>292.10182008321709</v>
      </c>
      <c r="J55" s="88">
        <f t="shared" si="2"/>
        <v>743.98333575195386</v>
      </c>
      <c r="K55" s="189">
        <f t="shared" si="8"/>
        <v>243.18310422828731</v>
      </c>
      <c r="L55" s="88">
        <f t="shared" si="3"/>
        <v>619.38736646944778</v>
      </c>
      <c r="M55" s="89">
        <f t="shared" si="9"/>
        <v>3144.2347787908775</v>
      </c>
      <c r="N55" s="89">
        <f t="shared" si="10"/>
        <v>17393.234778790877</v>
      </c>
      <c r="O55" s="89">
        <f t="shared" si="11"/>
        <v>6828.9103960702305</v>
      </c>
      <c r="P55" s="90">
        <f t="shared" si="4"/>
        <v>0.95599963377416142</v>
      </c>
      <c r="Q55" s="195">
        <v>3144.2348028297824</v>
      </c>
      <c r="R55" s="93">
        <f t="shared" si="12"/>
        <v>0.51088106877366479</v>
      </c>
      <c r="S55" s="93">
        <f t="shared" si="12"/>
        <v>0.24607238596355674</v>
      </c>
      <c r="T55" s="92">
        <v>2547</v>
      </c>
      <c r="U55" s="191">
        <v>9430.9210000000003</v>
      </c>
      <c r="V55" s="191">
        <v>4489.6467304185189</v>
      </c>
      <c r="W55" s="197"/>
      <c r="X55" s="89">
        <v>0</v>
      </c>
      <c r="Y55" s="89">
        <f t="shared" si="13"/>
        <v>0</v>
      </c>
      <c r="Z55" s="1"/>
      <c r="AA55" s="1"/>
    </row>
    <row r="56" spans="2:27">
      <c r="B56" s="206">
        <v>1579</v>
      </c>
      <c r="C56" t="s">
        <v>85</v>
      </c>
      <c r="D56" s="1">
        <v>90817</v>
      </c>
      <c r="E56" s="86">
        <f t="shared" si="5"/>
        <v>6708.3025557689471</v>
      </c>
      <c r="F56" s="87">
        <f t="shared" si="0"/>
        <v>0.939115380727779</v>
      </c>
      <c r="G56" s="189">
        <f t="shared" si="6"/>
        <v>278.42072328762617</v>
      </c>
      <c r="H56" s="189">
        <f t="shared" si="7"/>
        <v>3769.2597518678836</v>
      </c>
      <c r="I56" s="189">
        <f t="shared" si="1"/>
        <v>0</v>
      </c>
      <c r="J56" s="88">
        <f t="shared" si="2"/>
        <v>0</v>
      </c>
      <c r="K56" s="189">
        <f t="shared" si="8"/>
        <v>-48.918715854929786</v>
      </c>
      <c r="L56" s="88">
        <f t="shared" si="3"/>
        <v>-662.26157524403936</v>
      </c>
      <c r="M56" s="89">
        <f t="shared" si="9"/>
        <v>3106.9981766238443</v>
      </c>
      <c r="N56" s="89">
        <f t="shared" si="10"/>
        <v>93923.998176623849</v>
      </c>
      <c r="O56" s="89">
        <f t="shared" si="11"/>
        <v>6937.8045632016438</v>
      </c>
      <c r="P56" s="90">
        <f t="shared" si="4"/>
        <v>0.97124405460558427</v>
      </c>
      <c r="Q56" s="195">
        <v>3106.9983307297516</v>
      </c>
      <c r="R56" s="93">
        <f t="shared" si="12"/>
        <v>0.66144057254086963</v>
      </c>
      <c r="S56" s="93">
        <f t="shared" si="12"/>
        <v>0.49120517440706746</v>
      </c>
      <c r="T56" s="92">
        <v>13538</v>
      </c>
      <c r="U56" s="191">
        <v>54661.599999999999</v>
      </c>
      <c r="V56" s="191">
        <v>4498.5778422049134</v>
      </c>
      <c r="W56" s="197"/>
      <c r="X56" s="89">
        <v>0</v>
      </c>
      <c r="Y56" s="89">
        <f t="shared" si="13"/>
        <v>0</v>
      </c>
      <c r="Z56" s="1"/>
      <c r="AA56" s="1"/>
    </row>
    <row r="57" spans="2:27">
      <c r="B57" s="206">
        <v>1580</v>
      </c>
      <c r="C57" s="229" t="s">
        <v>86</v>
      </c>
      <c r="D57" s="1">
        <v>64802.360290152064</v>
      </c>
      <c r="E57" s="86">
        <f t="shared" si="5"/>
        <v>6850.1437938849958</v>
      </c>
      <c r="F57" s="87">
        <f t="shared" si="0"/>
        <v>0.95897216077442438</v>
      </c>
      <c r="G57" s="189">
        <f t="shared" si="6"/>
        <v>187.64233089335497</v>
      </c>
      <c r="H57" s="189">
        <f t="shared" si="7"/>
        <v>1775.0964502511381</v>
      </c>
      <c r="I57" s="189">
        <f t="shared" si="1"/>
        <v>0</v>
      </c>
      <c r="J57" s="88">
        <f t="shared" si="2"/>
        <v>0</v>
      </c>
      <c r="K57" s="189">
        <f t="shared" si="8"/>
        <v>-48.918715854929786</v>
      </c>
      <c r="L57" s="88">
        <f t="shared" si="3"/>
        <v>-462.77105198763581</v>
      </c>
      <c r="M57" s="89">
        <f t="shared" si="9"/>
        <v>1312.3253982635024</v>
      </c>
      <c r="N57" s="89">
        <f t="shared" si="10"/>
        <v>66114.685688415571</v>
      </c>
      <c r="O57" s="89">
        <f t="shared" si="11"/>
        <v>6988.8674089234219</v>
      </c>
      <c r="P57" s="90">
        <f t="shared" si="4"/>
        <v>0.97839249542237672</v>
      </c>
      <c r="Q57" s="195">
        <v>1312.3255059486764</v>
      </c>
      <c r="R57" s="93">
        <f t="shared" si="12"/>
        <v>0.59103084830532704</v>
      </c>
      <c r="S57" s="93">
        <f t="shared" si="12"/>
        <v>0.51147143256539152</v>
      </c>
      <c r="T57" s="92">
        <v>9460</v>
      </c>
      <c r="U57" s="191">
        <v>40729.794999999998</v>
      </c>
      <c r="V57" s="191">
        <v>4532.1027220861051</v>
      </c>
      <c r="W57" s="197"/>
      <c r="X57" s="89">
        <v>0</v>
      </c>
      <c r="Y57" s="89">
        <f t="shared" si="13"/>
        <v>0</v>
      </c>
      <c r="Z57" s="1"/>
      <c r="AA57" s="1"/>
    </row>
    <row r="58" spans="2:27">
      <c r="B58" s="206">
        <v>1804</v>
      </c>
      <c r="C58" t="s">
        <v>87</v>
      </c>
      <c r="D58" s="1">
        <v>390436</v>
      </c>
      <c r="E58" s="86">
        <f t="shared" si="5"/>
        <v>7279.0931802080613</v>
      </c>
      <c r="F58" s="87">
        <f t="shared" si="0"/>
        <v>1.0190220710014621</v>
      </c>
      <c r="G58" s="189">
        <f t="shared" si="6"/>
        <v>-86.885276353406951</v>
      </c>
      <c r="H58" s="189">
        <f t="shared" si="7"/>
        <v>-4660.3524530440418</v>
      </c>
      <c r="I58" s="189">
        <f t="shared" si="1"/>
        <v>0</v>
      </c>
      <c r="J58" s="88">
        <f t="shared" si="2"/>
        <v>0</v>
      </c>
      <c r="K58" s="189">
        <f t="shared" si="8"/>
        <v>-48.918715854929786</v>
      </c>
      <c r="L58" s="88">
        <f t="shared" si="3"/>
        <v>-2623.9020810267239</v>
      </c>
      <c r="M58" s="89">
        <f t="shared" si="9"/>
        <v>-7284.2545340707657</v>
      </c>
      <c r="N58" s="89">
        <f t="shared" si="10"/>
        <v>383151.74546592921</v>
      </c>
      <c r="O58" s="89">
        <f t="shared" si="11"/>
        <v>7143.2891879997242</v>
      </c>
      <c r="P58" s="90">
        <f t="shared" si="4"/>
        <v>1.00001046310411</v>
      </c>
      <c r="Q58" s="195">
        <v>-7284.253923498105</v>
      </c>
      <c r="R58" s="93">
        <f t="shared" si="12"/>
        <v>0.49710649877643909</v>
      </c>
      <c r="S58" s="93">
        <f t="shared" si="12"/>
        <v>0.53834692390698891</v>
      </c>
      <c r="T58" s="92">
        <v>53638</v>
      </c>
      <c r="U58" s="191">
        <v>260793.73800000001</v>
      </c>
      <c r="V58" s="191">
        <v>4731.7630809317807</v>
      </c>
      <c r="W58" s="197"/>
      <c r="X58" s="89">
        <v>0</v>
      </c>
      <c r="Y58" s="89">
        <f t="shared" si="13"/>
        <v>0</v>
      </c>
      <c r="Z58" s="1"/>
      <c r="AA58" s="1"/>
    </row>
    <row r="59" spans="2:27">
      <c r="B59" s="206">
        <v>1806</v>
      </c>
      <c r="C59" t="s">
        <v>88</v>
      </c>
      <c r="D59" s="1">
        <v>147410</v>
      </c>
      <c r="E59" s="86">
        <f t="shared" si="5"/>
        <v>6809.7195916293258</v>
      </c>
      <c r="F59" s="87">
        <f t="shared" si="0"/>
        <v>0.95331305554231116</v>
      </c>
      <c r="G59" s="189">
        <f t="shared" si="6"/>
        <v>213.51382033698377</v>
      </c>
      <c r="H59" s="189">
        <f t="shared" si="7"/>
        <v>4621.9336688346875</v>
      </c>
      <c r="I59" s="189">
        <f t="shared" si="1"/>
        <v>0</v>
      </c>
      <c r="J59" s="88">
        <f t="shared" si="2"/>
        <v>0</v>
      </c>
      <c r="K59" s="189">
        <f t="shared" si="8"/>
        <v>-48.918715854929786</v>
      </c>
      <c r="L59" s="88">
        <f t="shared" si="3"/>
        <v>-1058.9434421116653</v>
      </c>
      <c r="M59" s="89">
        <f t="shared" si="9"/>
        <v>3562.9902267230223</v>
      </c>
      <c r="N59" s="89">
        <f t="shared" si="10"/>
        <v>150972.99022672302</v>
      </c>
      <c r="O59" s="89">
        <f t="shared" si="11"/>
        <v>6974.3146961113789</v>
      </c>
      <c r="P59" s="90">
        <f t="shared" si="4"/>
        <v>0.97635521753881571</v>
      </c>
      <c r="Q59" s="195">
        <v>3562.9904731353872</v>
      </c>
      <c r="R59" s="93">
        <f t="shared" si="12"/>
        <v>0.57771501357288724</v>
      </c>
      <c r="S59" s="93">
        <f t="shared" si="12"/>
        <v>0.5027316269667792</v>
      </c>
      <c r="T59" s="92">
        <v>21647</v>
      </c>
      <c r="U59" s="191">
        <v>93432.59</v>
      </c>
      <c r="V59" s="191">
        <v>4531.5607054697784</v>
      </c>
      <c r="W59" s="197"/>
      <c r="X59" s="89">
        <v>0</v>
      </c>
      <c r="Y59" s="89">
        <f t="shared" si="13"/>
        <v>0</v>
      </c>
      <c r="Z59" s="1"/>
      <c r="AA59" s="1"/>
    </row>
    <row r="60" spans="2:27">
      <c r="B60" s="206">
        <v>1811</v>
      </c>
      <c r="C60" t="s">
        <v>89</v>
      </c>
      <c r="D60" s="1">
        <v>7309</v>
      </c>
      <c r="E60" s="86">
        <f t="shared" si="5"/>
        <v>5370.3159441587068</v>
      </c>
      <c r="F60" s="87">
        <f t="shared" si="0"/>
        <v>0.75180662479063853</v>
      </c>
      <c r="G60" s="189">
        <f t="shared" si="6"/>
        <v>1134.73215471818</v>
      </c>
      <c r="H60" s="189">
        <f t="shared" si="7"/>
        <v>1544.3704625714431</v>
      </c>
      <c r="I60" s="189">
        <f t="shared" si="1"/>
        <v>370.53992435479955</v>
      </c>
      <c r="J60" s="88">
        <f t="shared" si="2"/>
        <v>504.3048370468822</v>
      </c>
      <c r="K60" s="189">
        <f t="shared" si="8"/>
        <v>321.62120849986979</v>
      </c>
      <c r="L60" s="88">
        <f t="shared" si="3"/>
        <v>437.72646476832278</v>
      </c>
      <c r="M60" s="89">
        <f t="shared" si="9"/>
        <v>1982.0969273397659</v>
      </c>
      <c r="N60" s="89">
        <f t="shared" si="10"/>
        <v>9291.0969273397659</v>
      </c>
      <c r="O60" s="89">
        <f t="shared" si="11"/>
        <v>6826.6693073767565</v>
      </c>
      <c r="P60" s="90">
        <f t="shared" si="4"/>
        <v>0.95568589705103069</v>
      </c>
      <c r="Q60" s="195">
        <v>1982.0969401850543</v>
      </c>
      <c r="R60" s="93">
        <f t="shared" si="12"/>
        <v>0.41717294066390548</v>
      </c>
      <c r="S60" s="93">
        <f t="shared" si="12"/>
        <v>0.19623336899963023</v>
      </c>
      <c r="T60" s="92">
        <v>1361</v>
      </c>
      <c r="U60" s="191">
        <v>5157.451</v>
      </c>
      <c r="V60" s="191">
        <v>4489.3547390754711</v>
      </c>
      <c r="W60" s="197"/>
      <c r="X60" s="89">
        <v>0</v>
      </c>
      <c r="Y60" s="89">
        <f t="shared" si="13"/>
        <v>0</v>
      </c>
      <c r="Z60" s="1"/>
      <c r="AA60" s="1"/>
    </row>
    <row r="61" spans="2:27">
      <c r="B61" s="206">
        <v>1812</v>
      </c>
      <c r="C61" t="s">
        <v>90</v>
      </c>
      <c r="D61" s="1">
        <v>11475</v>
      </c>
      <c r="E61" s="86">
        <f t="shared" si="5"/>
        <v>5720.3389830508477</v>
      </c>
      <c r="F61" s="87">
        <f t="shared" si="0"/>
        <v>0.80080739908487542</v>
      </c>
      <c r="G61" s="189">
        <f t="shared" si="6"/>
        <v>910.71740982720985</v>
      </c>
      <c r="H61" s="189">
        <f t="shared" si="7"/>
        <v>1826.8991241133831</v>
      </c>
      <c r="I61" s="189">
        <f t="shared" si="1"/>
        <v>248.03186074255026</v>
      </c>
      <c r="J61" s="88">
        <f t="shared" si="2"/>
        <v>497.55191264955585</v>
      </c>
      <c r="K61" s="189">
        <f t="shared" si="8"/>
        <v>199.11314488762048</v>
      </c>
      <c r="L61" s="88">
        <f t="shared" si="3"/>
        <v>399.42096864456664</v>
      </c>
      <c r="M61" s="89">
        <f t="shared" si="9"/>
        <v>2226.3200927579496</v>
      </c>
      <c r="N61" s="89">
        <f t="shared" si="10"/>
        <v>13701.320092757949</v>
      </c>
      <c r="O61" s="89">
        <f t="shared" si="11"/>
        <v>6830.1695377656779</v>
      </c>
      <c r="P61" s="90">
        <f t="shared" si="4"/>
        <v>0.95617590479397307</v>
      </c>
      <c r="Q61" s="195">
        <v>2226.3201116908285</v>
      </c>
      <c r="R61" s="93">
        <f t="shared" si="12"/>
        <v>0.59923671462843775</v>
      </c>
      <c r="S61" s="93">
        <f t="shared" si="12"/>
        <v>0.275290549511086</v>
      </c>
      <c r="T61" s="92">
        <v>2006</v>
      </c>
      <c r="U61" s="191">
        <v>7175.2979999999998</v>
      </c>
      <c r="V61" s="191">
        <v>4485.5182101395485</v>
      </c>
      <c r="W61" s="197"/>
      <c r="X61" s="89">
        <v>0</v>
      </c>
      <c r="Y61" s="89">
        <f t="shared" si="13"/>
        <v>0</v>
      </c>
      <c r="Z61" s="1"/>
      <c r="AA61" s="1"/>
    </row>
    <row r="62" spans="2:27">
      <c r="B62" s="206">
        <v>1813</v>
      </c>
      <c r="C62" t="s">
        <v>91</v>
      </c>
      <c r="D62" s="1">
        <v>49955</v>
      </c>
      <c r="E62" s="86">
        <f t="shared" si="5"/>
        <v>6370.9985971177148</v>
      </c>
      <c r="F62" s="87">
        <f t="shared" si="0"/>
        <v>0.8918951885977553</v>
      </c>
      <c r="G62" s="189">
        <f t="shared" si="6"/>
        <v>494.29525682441482</v>
      </c>
      <c r="H62" s="189">
        <f t="shared" si="7"/>
        <v>3875.7691087602366</v>
      </c>
      <c r="I62" s="189">
        <f t="shared" si="1"/>
        <v>20.300995819146781</v>
      </c>
      <c r="J62" s="88">
        <f t="shared" si="2"/>
        <v>159.1801082179299</v>
      </c>
      <c r="K62" s="189">
        <f t="shared" si="8"/>
        <v>-28.617720035783005</v>
      </c>
      <c r="L62" s="88">
        <f t="shared" si="3"/>
        <v>-224.39154280057454</v>
      </c>
      <c r="M62" s="89">
        <f t="shared" si="9"/>
        <v>3651.3775659596622</v>
      </c>
      <c r="N62" s="89">
        <f t="shared" si="10"/>
        <v>53606.377565959665</v>
      </c>
      <c r="O62" s="89">
        <f t="shared" si="11"/>
        <v>6836.6761339063469</v>
      </c>
      <c r="P62" s="90">
        <f t="shared" si="4"/>
        <v>0.95708678268910186</v>
      </c>
      <c r="Q62" s="195">
        <v>3651.3776399640019</v>
      </c>
      <c r="R62" s="93">
        <f t="shared" si="12"/>
        <v>0.57009352609155672</v>
      </c>
      <c r="S62" s="93">
        <f t="shared" si="12"/>
        <v>0.41624173948251719</v>
      </c>
      <c r="T62" s="92">
        <v>7841</v>
      </c>
      <c r="U62" s="191">
        <v>31816.576000000001</v>
      </c>
      <c r="V62" s="191">
        <v>4498.524806538765</v>
      </c>
      <c r="W62" s="197"/>
      <c r="X62" s="89">
        <v>0</v>
      </c>
      <c r="Y62" s="89">
        <f t="shared" si="13"/>
        <v>0</v>
      </c>
      <c r="Z62" s="1"/>
      <c r="AA62" s="1"/>
    </row>
    <row r="63" spans="2:27">
      <c r="B63" s="206">
        <v>1815</v>
      </c>
      <c r="C63" t="s">
        <v>92</v>
      </c>
      <c r="D63" s="1">
        <v>6476</v>
      </c>
      <c r="E63" s="86">
        <f t="shared" si="5"/>
        <v>5387.687188019966</v>
      </c>
      <c r="F63" s="87">
        <f t="shared" si="0"/>
        <v>0.75423847728340543</v>
      </c>
      <c r="G63" s="189">
        <f t="shared" si="6"/>
        <v>1123.614558646974</v>
      </c>
      <c r="H63" s="189">
        <f t="shared" si="7"/>
        <v>1350.5846994936628</v>
      </c>
      <c r="I63" s="189">
        <f t="shared" si="1"/>
        <v>364.45998900335883</v>
      </c>
      <c r="J63" s="88">
        <f t="shared" si="2"/>
        <v>438.08090678203729</v>
      </c>
      <c r="K63" s="189">
        <f t="shared" si="8"/>
        <v>315.54127314842901</v>
      </c>
      <c r="L63" s="88">
        <f t="shared" si="3"/>
        <v>379.28061032441167</v>
      </c>
      <c r="M63" s="89">
        <f t="shared" si="9"/>
        <v>1729.8653098180744</v>
      </c>
      <c r="N63" s="89">
        <f t="shared" si="10"/>
        <v>8205.8653098180748</v>
      </c>
      <c r="O63" s="89">
        <f t="shared" si="11"/>
        <v>6826.8430198153701</v>
      </c>
      <c r="P63" s="90">
        <f t="shared" si="4"/>
        <v>0.95571021557595848</v>
      </c>
      <c r="Q63" s="195">
        <v>1729.8653211627009</v>
      </c>
      <c r="R63" s="93">
        <f t="shared" si="12"/>
        <v>0.51296250955530676</v>
      </c>
      <c r="S63" s="93">
        <f t="shared" si="12"/>
        <v>0.20176787411255701</v>
      </c>
      <c r="T63" s="92">
        <v>1202</v>
      </c>
      <c r="U63" s="191">
        <v>4280.3440000000001</v>
      </c>
      <c r="V63" s="191">
        <v>4483.1346419527918</v>
      </c>
      <c r="W63" s="197"/>
      <c r="X63" s="89">
        <v>0</v>
      </c>
      <c r="Y63" s="89">
        <f t="shared" si="13"/>
        <v>0</v>
      </c>
      <c r="Z63" s="1"/>
      <c r="AA63" s="1"/>
    </row>
    <row r="64" spans="2:27">
      <c r="B64" s="206">
        <v>1816</v>
      </c>
      <c r="C64" t="s">
        <v>93</v>
      </c>
      <c r="D64" s="1">
        <v>2396</v>
      </c>
      <c r="E64" s="86">
        <f t="shared" si="5"/>
        <v>5023.0607966457028</v>
      </c>
      <c r="F64" s="87">
        <f t="shared" si="0"/>
        <v>0.70319333590641719</v>
      </c>
      <c r="G64" s="189">
        <f t="shared" si="6"/>
        <v>1356.9754491265026</v>
      </c>
      <c r="H64" s="189">
        <f t="shared" si="7"/>
        <v>647.27728923334166</v>
      </c>
      <c r="I64" s="189">
        <f t="shared" si="1"/>
        <v>492.07922598435096</v>
      </c>
      <c r="J64" s="88">
        <f t="shared" si="2"/>
        <v>234.72179079453539</v>
      </c>
      <c r="K64" s="189">
        <f t="shared" si="8"/>
        <v>443.16051012942114</v>
      </c>
      <c r="L64" s="88">
        <f t="shared" si="3"/>
        <v>211.3875633317339</v>
      </c>
      <c r="M64" s="89">
        <f t="shared" si="9"/>
        <v>858.66485256507553</v>
      </c>
      <c r="N64" s="89">
        <f t="shared" si="10"/>
        <v>3254.6648525650753</v>
      </c>
      <c r="O64" s="89">
        <f t="shared" si="11"/>
        <v>6823.1967559016248</v>
      </c>
      <c r="P64" s="90">
        <f t="shared" si="4"/>
        <v>0.95519976416218821</v>
      </c>
      <c r="Q64" s="195">
        <v>858.66485706706135</v>
      </c>
      <c r="R64" s="93">
        <f t="shared" si="12"/>
        <v>0.5019146904933689</v>
      </c>
      <c r="S64" s="93">
        <f t="shared" si="12"/>
        <v>0.12157590271964934</v>
      </c>
      <c r="T64" s="92">
        <v>477</v>
      </c>
      <c r="U64" s="191">
        <v>1595.297</v>
      </c>
      <c r="V64" s="191">
        <v>4478.5741067238978</v>
      </c>
      <c r="W64" s="197"/>
      <c r="X64" s="89">
        <v>0</v>
      </c>
      <c r="Y64" s="89">
        <f t="shared" si="13"/>
        <v>0</v>
      </c>
      <c r="Z64" s="1"/>
      <c r="AA64" s="1"/>
    </row>
    <row r="65" spans="2:27">
      <c r="B65" s="206">
        <v>1818</v>
      </c>
      <c r="C65" t="s">
        <v>65</v>
      </c>
      <c r="D65" s="1">
        <v>11816</v>
      </c>
      <c r="E65" s="86">
        <f t="shared" si="5"/>
        <v>6305.2294557097111</v>
      </c>
      <c r="F65" s="87">
        <f t="shared" si="0"/>
        <v>0.88268796937053062</v>
      </c>
      <c r="G65" s="189">
        <f t="shared" si="6"/>
        <v>536.38750732553717</v>
      </c>
      <c r="H65" s="189">
        <f t="shared" si="7"/>
        <v>1005.1901887280566</v>
      </c>
      <c r="I65" s="189">
        <f t="shared" si="1"/>
        <v>43.320195311948055</v>
      </c>
      <c r="J65" s="88">
        <f t="shared" si="2"/>
        <v>81.182046014590654</v>
      </c>
      <c r="K65" s="189">
        <f t="shared" si="8"/>
        <v>-5.5985205429817313</v>
      </c>
      <c r="L65" s="88">
        <f t="shared" si="3"/>
        <v>-10.491627497547764</v>
      </c>
      <c r="M65" s="89">
        <f t="shared" si="9"/>
        <v>994.69856123050886</v>
      </c>
      <c r="N65" s="89">
        <f t="shared" si="10"/>
        <v>12810.698561230509</v>
      </c>
      <c r="O65" s="89">
        <f t="shared" si="11"/>
        <v>6836.0184424922672</v>
      </c>
      <c r="P65" s="90">
        <f t="shared" si="4"/>
        <v>0.95699471049682971</v>
      </c>
      <c r="Q65" s="195">
        <v>994.69857891755544</v>
      </c>
      <c r="R65" s="93">
        <f t="shared" si="12"/>
        <v>0.37298457634955062</v>
      </c>
      <c r="S65" s="93">
        <f t="shared" si="12"/>
        <v>0.36497280079946159</v>
      </c>
      <c r="T65" s="92">
        <v>1874</v>
      </c>
      <c r="U65" s="191">
        <v>8606.0689999999995</v>
      </c>
      <c r="V65" s="191">
        <v>4619.3077635076334</v>
      </c>
      <c r="W65" s="197"/>
      <c r="X65" s="89">
        <v>0</v>
      </c>
      <c r="Y65" s="89">
        <f t="shared" si="13"/>
        <v>0</v>
      </c>
      <c r="Z65" s="1"/>
      <c r="AA65" s="1"/>
    </row>
    <row r="66" spans="2:27">
      <c r="B66" s="206">
        <v>1820</v>
      </c>
      <c r="C66" t="s">
        <v>94</v>
      </c>
      <c r="D66" s="1">
        <v>52802</v>
      </c>
      <c r="E66" s="86">
        <f t="shared" si="5"/>
        <v>7050.6075577513693</v>
      </c>
      <c r="F66" s="87">
        <f t="shared" si="0"/>
        <v>0.98703568390272989</v>
      </c>
      <c r="G66" s="189">
        <f t="shared" si="6"/>
        <v>59.345522018875926</v>
      </c>
      <c r="H66" s="189">
        <f t="shared" si="7"/>
        <v>444.43861439936182</v>
      </c>
      <c r="I66" s="189">
        <f t="shared" si="1"/>
        <v>0</v>
      </c>
      <c r="J66" s="88">
        <f t="shared" si="2"/>
        <v>0</v>
      </c>
      <c r="K66" s="189">
        <f t="shared" si="8"/>
        <v>-48.918715854929786</v>
      </c>
      <c r="L66" s="88">
        <f t="shared" si="3"/>
        <v>-366.35226303756917</v>
      </c>
      <c r="M66" s="89">
        <f t="shared" si="9"/>
        <v>78.086351361792651</v>
      </c>
      <c r="N66" s="89">
        <f t="shared" si="10"/>
        <v>52880.086351361795</v>
      </c>
      <c r="O66" s="89">
        <f t="shared" si="11"/>
        <v>7061.0343639153152</v>
      </c>
      <c r="P66" s="90">
        <f t="shared" si="4"/>
        <v>0.9884953637485665</v>
      </c>
      <c r="Q66" s="195">
        <v>78.086436610658325</v>
      </c>
      <c r="R66" s="93">
        <f t="shared" si="12"/>
        <v>0.66333303879593108</v>
      </c>
      <c r="S66" s="93">
        <f t="shared" si="12"/>
        <v>0.56529872677495319</v>
      </c>
      <c r="T66" s="92">
        <v>7489</v>
      </c>
      <c r="U66" s="191">
        <v>31744.695</v>
      </c>
      <c r="V66" s="191">
        <v>4504.3207645597558</v>
      </c>
      <c r="W66" s="197"/>
      <c r="X66" s="89">
        <v>0</v>
      </c>
      <c r="Y66" s="89">
        <f t="shared" si="13"/>
        <v>0</v>
      </c>
      <c r="Z66" s="1"/>
      <c r="AA66" s="1"/>
    </row>
    <row r="67" spans="2:27">
      <c r="B67" s="206">
        <v>1822</v>
      </c>
      <c r="C67" t="s">
        <v>95</v>
      </c>
      <c r="D67" s="1">
        <v>13540</v>
      </c>
      <c r="E67" s="86">
        <f t="shared" si="5"/>
        <v>5660.5351170568565</v>
      </c>
      <c r="F67" s="87">
        <f t="shared" si="0"/>
        <v>0.79243527664182289</v>
      </c>
      <c r="G67" s="189">
        <f t="shared" si="6"/>
        <v>948.99188406336418</v>
      </c>
      <c r="H67" s="189">
        <f t="shared" si="7"/>
        <v>2269.9885866795671</v>
      </c>
      <c r="I67" s="189">
        <f t="shared" si="1"/>
        <v>268.96321384044717</v>
      </c>
      <c r="J67" s="88">
        <f t="shared" si="2"/>
        <v>643.36000750634958</v>
      </c>
      <c r="K67" s="189">
        <f t="shared" si="8"/>
        <v>220.04449798551738</v>
      </c>
      <c r="L67" s="88">
        <f t="shared" si="3"/>
        <v>526.3464391813576</v>
      </c>
      <c r="M67" s="89">
        <f t="shared" si="9"/>
        <v>2796.3350258609248</v>
      </c>
      <c r="N67" s="89">
        <f t="shared" si="10"/>
        <v>16336.335025860924</v>
      </c>
      <c r="O67" s="89">
        <f t="shared" si="11"/>
        <v>6829.5714991057375</v>
      </c>
      <c r="P67" s="90">
        <f t="shared" si="4"/>
        <v>0.9560921835695424</v>
      </c>
      <c r="Q67" s="195">
        <v>2796.3350484369203</v>
      </c>
      <c r="R67" s="93">
        <f t="shared" si="12"/>
        <v>0.65659374473138343</v>
      </c>
      <c r="S67" s="93">
        <f t="shared" si="12"/>
        <v>0.26325553794728163</v>
      </c>
      <c r="T67" s="92">
        <v>2392</v>
      </c>
      <c r="U67" s="191">
        <v>8173.3980000000001</v>
      </c>
      <c r="V67" s="191">
        <v>4480.9105893609649</v>
      </c>
      <c r="W67" s="197"/>
      <c r="X67" s="89">
        <v>0</v>
      </c>
      <c r="Y67" s="89">
        <f t="shared" si="13"/>
        <v>0</v>
      </c>
      <c r="Z67" s="1"/>
      <c r="AA67" s="1"/>
    </row>
    <row r="68" spans="2:27">
      <c r="B68" s="206">
        <v>1824</v>
      </c>
      <c r="C68" t="s">
        <v>96</v>
      </c>
      <c r="D68" s="1">
        <v>89130</v>
      </c>
      <c r="E68" s="86">
        <f t="shared" si="5"/>
        <v>6611.5273347674511</v>
      </c>
      <c r="F68" s="87">
        <f t="shared" si="0"/>
        <v>0.92556752748766569</v>
      </c>
      <c r="G68" s="189">
        <f t="shared" si="6"/>
        <v>340.35686472858362</v>
      </c>
      <c r="H68" s="189">
        <f t="shared" si="7"/>
        <v>4588.3508934060355</v>
      </c>
      <c r="I68" s="189">
        <f t="shared" si="1"/>
        <v>0</v>
      </c>
      <c r="J68" s="88">
        <f t="shared" si="2"/>
        <v>0</v>
      </c>
      <c r="K68" s="189">
        <f t="shared" si="8"/>
        <v>-48.918715854929786</v>
      </c>
      <c r="L68" s="88">
        <f t="shared" si="3"/>
        <v>-659.47320844030844</v>
      </c>
      <c r="M68" s="89">
        <f t="shared" si="9"/>
        <v>3928.877684965727</v>
      </c>
      <c r="N68" s="89">
        <f t="shared" si="10"/>
        <v>93058.87768496573</v>
      </c>
      <c r="O68" s="89">
        <f t="shared" si="11"/>
        <v>6902.9654836411037</v>
      </c>
      <c r="P68" s="90">
        <f t="shared" si="4"/>
        <v>0.96636682743914326</v>
      </c>
      <c r="Q68" s="195">
        <v>3928.8778384227917</v>
      </c>
      <c r="R68" s="93">
        <f t="shared" si="12"/>
        <v>0.61169021314182659</v>
      </c>
      <c r="S68" s="93">
        <f t="shared" si="12"/>
        <v>0.46927126474207997</v>
      </c>
      <c r="T68" s="92">
        <v>13481</v>
      </c>
      <c r="U68" s="191">
        <v>55302.190999999999</v>
      </c>
      <c r="V68" s="191">
        <v>4499.8683996777527</v>
      </c>
      <c r="W68" s="197"/>
      <c r="X68" s="89">
        <v>0</v>
      </c>
      <c r="Y68" s="89">
        <f t="shared" si="13"/>
        <v>0</v>
      </c>
      <c r="Z68" s="1"/>
      <c r="AA68" s="1"/>
    </row>
    <row r="69" spans="2:27">
      <c r="B69" s="206">
        <v>1825</v>
      </c>
      <c r="C69" t="s">
        <v>97</v>
      </c>
      <c r="D69" s="1">
        <v>8270</v>
      </c>
      <c r="E69" s="86">
        <f t="shared" si="5"/>
        <v>5844.5229681978799</v>
      </c>
      <c r="F69" s="87">
        <f t="shared" si="0"/>
        <v>0.81819228736654004</v>
      </c>
      <c r="G69" s="189">
        <f t="shared" si="6"/>
        <v>831.23965933310922</v>
      </c>
      <c r="H69" s="189">
        <f t="shared" si="7"/>
        <v>1176.2041179563496</v>
      </c>
      <c r="I69" s="189">
        <f t="shared" si="1"/>
        <v>204.56746594108898</v>
      </c>
      <c r="J69" s="88">
        <f t="shared" si="2"/>
        <v>289.46296430664091</v>
      </c>
      <c r="K69" s="189">
        <f t="shared" si="8"/>
        <v>155.6487500861592</v>
      </c>
      <c r="L69" s="88">
        <f t="shared" si="3"/>
        <v>220.24298137191525</v>
      </c>
      <c r="M69" s="89">
        <f t="shared" si="9"/>
        <v>1396.4470993282648</v>
      </c>
      <c r="N69" s="89">
        <f t="shared" si="10"/>
        <v>9666.4470993282648</v>
      </c>
      <c r="O69" s="89">
        <f t="shared" si="11"/>
        <v>6831.411377617148</v>
      </c>
      <c r="P69" s="90">
        <f t="shared" si="4"/>
        <v>0.95634975367678965</v>
      </c>
      <c r="Q69" s="195">
        <v>1396.447112683212</v>
      </c>
      <c r="R69" s="93">
        <f t="shared" si="12"/>
        <v>0.60958573506102032</v>
      </c>
      <c r="S69" s="93">
        <f t="shared" si="12"/>
        <v>0.30326141598369472</v>
      </c>
      <c r="T69" s="92">
        <v>1415</v>
      </c>
      <c r="U69" s="191">
        <v>5137.9679999999998</v>
      </c>
      <c r="V69" s="191">
        <v>4484.536177100329</v>
      </c>
      <c r="W69" s="197"/>
      <c r="X69" s="89">
        <v>0</v>
      </c>
      <c r="Y69" s="89">
        <f t="shared" si="13"/>
        <v>0</v>
      </c>
      <c r="Z69" s="1"/>
      <c r="AA69" s="1"/>
    </row>
    <row r="70" spans="2:27">
      <c r="B70" s="206">
        <v>1826</v>
      </c>
      <c r="C70" t="s">
        <v>98</v>
      </c>
      <c r="D70" s="1">
        <v>6217</v>
      </c>
      <c r="E70" s="86">
        <f t="shared" si="5"/>
        <v>4953.7848605577692</v>
      </c>
      <c r="F70" s="87">
        <f t="shared" si="0"/>
        <v>0.69349518998147752</v>
      </c>
      <c r="G70" s="189">
        <f t="shared" si="6"/>
        <v>1401.31204822278</v>
      </c>
      <c r="H70" s="189">
        <f t="shared" si="7"/>
        <v>1758.6466205195889</v>
      </c>
      <c r="I70" s="189">
        <f t="shared" si="1"/>
        <v>516.32580361512771</v>
      </c>
      <c r="J70" s="88">
        <f t="shared" si="2"/>
        <v>647.98888353698521</v>
      </c>
      <c r="K70" s="189">
        <f t="shared" si="8"/>
        <v>467.4070877601979</v>
      </c>
      <c r="L70" s="88">
        <f t="shared" si="3"/>
        <v>586.59589513904837</v>
      </c>
      <c r="M70" s="89">
        <f t="shared" si="9"/>
        <v>2345.2425156586373</v>
      </c>
      <c r="N70" s="89">
        <f t="shared" si="10"/>
        <v>8562.2425156586378</v>
      </c>
      <c r="O70" s="89">
        <f t="shared" si="11"/>
        <v>6822.5039965407468</v>
      </c>
      <c r="P70" s="90">
        <f t="shared" si="4"/>
        <v>0.95510278270293902</v>
      </c>
      <c r="Q70" s="195">
        <v>2345.2425275034848</v>
      </c>
      <c r="R70" s="93">
        <f t="shared" si="12"/>
        <v>0.52246138685775678</v>
      </c>
      <c r="S70" s="93">
        <f t="shared" si="12"/>
        <v>0.10750955343310474</v>
      </c>
      <c r="T70" s="92">
        <v>1255</v>
      </c>
      <c r="U70" s="191">
        <v>4083.5189999999998</v>
      </c>
      <c r="V70" s="191">
        <v>4472.9048568491517</v>
      </c>
      <c r="W70" s="197"/>
      <c r="X70" s="89">
        <v>0</v>
      </c>
      <c r="Y70" s="89">
        <f t="shared" si="13"/>
        <v>0</v>
      </c>
      <c r="Z70" s="1"/>
      <c r="AA70" s="1"/>
    </row>
    <row r="71" spans="2:27">
      <c r="B71" s="206">
        <v>1827</v>
      </c>
      <c r="C71" t="s">
        <v>99</v>
      </c>
      <c r="D71" s="1">
        <v>7035</v>
      </c>
      <c r="E71" s="86">
        <f t="shared" si="5"/>
        <v>4868.5121107266441</v>
      </c>
      <c r="F71" s="87">
        <f t="shared" ref="F71:F134" si="14">E71/E$365</f>
        <v>0.68155760215540451</v>
      </c>
      <c r="G71" s="189">
        <f t="shared" si="6"/>
        <v>1455.8866081147</v>
      </c>
      <c r="H71" s="189">
        <f t="shared" ref="H71:H134" si="15">G71*T71/1000</f>
        <v>2103.7561487257417</v>
      </c>
      <c r="I71" s="189">
        <f t="shared" ref="I71:I134" si="16">IF(E71+Y71&lt;(E$365+Y$365)*0.9,((E$365+Y$365)*0.9-E71-Y71)*0.35,0)</f>
        <v>546.17126605602152</v>
      </c>
      <c r="J71" s="88">
        <f t="shared" ref="J71:J134" si="17">I71*T71/1000</f>
        <v>789.21747945095115</v>
      </c>
      <c r="K71" s="189">
        <f t="shared" si="8"/>
        <v>497.25255020109171</v>
      </c>
      <c r="L71" s="88">
        <f t="shared" ref="L71:L134" si="18">K71*T71/1000</f>
        <v>718.52993504057758</v>
      </c>
      <c r="M71" s="89">
        <f t="shared" si="9"/>
        <v>2822.2860837663193</v>
      </c>
      <c r="N71" s="89">
        <f t="shared" si="10"/>
        <v>9857.2860837663193</v>
      </c>
      <c r="O71" s="89">
        <f t="shared" si="11"/>
        <v>6821.6512690424352</v>
      </c>
      <c r="P71" s="90">
        <f t="shared" ref="P71:P134" si="19">O71/O$365</f>
        <v>0.95498340682467819</v>
      </c>
      <c r="Q71" s="195">
        <v>2822.2860974044106</v>
      </c>
      <c r="R71" s="93">
        <f t="shared" si="12"/>
        <v>0.12219391702305159</v>
      </c>
      <c r="S71" s="93">
        <f t="shared" si="12"/>
        <v>7.3905853040413819E-2</v>
      </c>
      <c r="T71" s="92">
        <v>1445</v>
      </c>
      <c r="U71" s="191">
        <v>6268.97</v>
      </c>
      <c r="V71" s="191">
        <v>4533.462683849838</v>
      </c>
      <c r="W71" s="197"/>
      <c r="X71" s="89">
        <v>0</v>
      </c>
      <c r="Y71" s="89">
        <f t="shared" si="13"/>
        <v>0</v>
      </c>
      <c r="Z71" s="1"/>
      <c r="AA71" s="1"/>
    </row>
    <row r="72" spans="2:27">
      <c r="B72" s="206">
        <v>1828</v>
      </c>
      <c r="C72" t="s">
        <v>100</v>
      </c>
      <c r="D72" s="1">
        <v>9877</v>
      </c>
      <c r="E72" s="86">
        <f t="shared" ref="E72:E135" si="20">D72/T72*1000</f>
        <v>5499.4432071269484</v>
      </c>
      <c r="F72" s="87">
        <f t="shared" si="14"/>
        <v>0.76988353735035475</v>
      </c>
      <c r="G72" s="189">
        <f t="shared" ref="G72:G135" si="21">($E$365+$Y$365-E72-Y72)*0.64</f>
        <v>1052.0907064185053</v>
      </c>
      <c r="H72" s="189">
        <f t="shared" si="15"/>
        <v>1889.5549087276356</v>
      </c>
      <c r="I72" s="189">
        <f t="shared" si="16"/>
        <v>325.345382315915</v>
      </c>
      <c r="J72" s="88">
        <f t="shared" si="17"/>
        <v>584.32030663938326</v>
      </c>
      <c r="K72" s="189">
        <f t="shared" ref="K72:K135" si="22">I72+J$367</f>
        <v>276.42666646098519</v>
      </c>
      <c r="L72" s="88">
        <f t="shared" si="18"/>
        <v>496.46229296392943</v>
      </c>
      <c r="M72" s="89">
        <f t="shared" ref="M72:M135" si="23">+H72+L72</f>
        <v>2386.0172016915649</v>
      </c>
      <c r="N72" s="89">
        <f t="shared" ref="N72:N135" si="24">D72+M72</f>
        <v>12263.017201691564</v>
      </c>
      <c r="O72" s="89">
        <f t="shared" ref="O72:O135" si="25">N72/T72*1000</f>
        <v>6827.9605800064382</v>
      </c>
      <c r="P72" s="90">
        <f t="shared" si="19"/>
        <v>0.95586666617662774</v>
      </c>
      <c r="Q72" s="195">
        <v>2386.0172186424379</v>
      </c>
      <c r="R72" s="93">
        <f t="shared" ref="R72:S135" si="26">(D72-U72)/U72</f>
        <v>0.43656490380454804</v>
      </c>
      <c r="S72" s="93">
        <f t="shared" si="26"/>
        <v>0.22392640182845241</v>
      </c>
      <c r="T72" s="92">
        <v>1796</v>
      </c>
      <c r="U72" s="191">
        <v>6875.4290000000001</v>
      </c>
      <c r="V72" s="191">
        <v>4493.2793335540446</v>
      </c>
      <c r="W72" s="197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6">
        <v>1832</v>
      </c>
      <c r="C73" t="s">
        <v>101</v>
      </c>
      <c r="D73" s="1">
        <v>26093</v>
      </c>
      <c r="E73" s="86">
        <f t="shared" si="20"/>
        <v>5816.5403477485506</v>
      </c>
      <c r="F73" s="87">
        <f t="shared" si="14"/>
        <v>0.81427491646107397</v>
      </c>
      <c r="G73" s="189">
        <f t="shared" si="21"/>
        <v>849.14853642067987</v>
      </c>
      <c r="H73" s="189">
        <f t="shared" si="15"/>
        <v>3809.2803343831702</v>
      </c>
      <c r="I73" s="189">
        <f t="shared" si="16"/>
        <v>214.36138309835422</v>
      </c>
      <c r="J73" s="88">
        <f t="shared" si="17"/>
        <v>961.62516457921708</v>
      </c>
      <c r="K73" s="189">
        <f t="shared" si="22"/>
        <v>165.44266724342444</v>
      </c>
      <c r="L73" s="88">
        <f t="shared" si="18"/>
        <v>742.17580525400194</v>
      </c>
      <c r="M73" s="89">
        <f t="shared" si="23"/>
        <v>4551.4561396371719</v>
      </c>
      <c r="N73" s="89">
        <f t="shared" si="24"/>
        <v>30644.456139637172</v>
      </c>
      <c r="O73" s="89">
        <f t="shared" si="25"/>
        <v>6831.1315514126554</v>
      </c>
      <c r="P73" s="90">
        <f t="shared" si="19"/>
        <v>0.95631057996773505</v>
      </c>
      <c r="Q73" s="195">
        <v>4551.4561819766022</v>
      </c>
      <c r="R73" s="93">
        <f t="shared" si="26"/>
        <v>0.64092923899068732</v>
      </c>
      <c r="S73" s="93">
        <f t="shared" si="26"/>
        <v>0.29743416004137946</v>
      </c>
      <c r="T73" s="92">
        <v>4486</v>
      </c>
      <c r="U73" s="191">
        <v>15901.356</v>
      </c>
      <c r="V73" s="191">
        <v>4483.1102239230713</v>
      </c>
      <c r="W73" s="197"/>
      <c r="X73" s="89">
        <v>0</v>
      </c>
      <c r="Y73" s="89">
        <f t="shared" si="27"/>
        <v>0</v>
      </c>
      <c r="Z73" s="1"/>
      <c r="AA73" s="1"/>
    </row>
    <row r="74" spans="2:27">
      <c r="B74" s="206">
        <v>1833</v>
      </c>
      <c r="C74" t="s">
        <v>102</v>
      </c>
      <c r="D74" s="1">
        <v>177264</v>
      </c>
      <c r="E74" s="86">
        <f t="shared" si="20"/>
        <v>6859.0001547748025</v>
      </c>
      <c r="F74" s="87">
        <f t="shared" si="14"/>
        <v>0.96021198927943729</v>
      </c>
      <c r="G74" s="189">
        <f t="shared" si="21"/>
        <v>181.97425992387872</v>
      </c>
      <c r="H74" s="189">
        <f>G74*T74/1000</f>
        <v>4702.9427734727215</v>
      </c>
      <c r="I74" s="189">
        <f t="shared" si="16"/>
        <v>0</v>
      </c>
      <c r="J74" s="88">
        <f t="shared" si="17"/>
        <v>0</v>
      </c>
      <c r="K74" s="189">
        <f t="shared" si="22"/>
        <v>-48.918715854929786</v>
      </c>
      <c r="L74" s="88">
        <f t="shared" si="18"/>
        <v>-1264.2552925548052</v>
      </c>
      <c r="M74" s="89">
        <f t="shared" si="23"/>
        <v>3438.6874809179162</v>
      </c>
      <c r="N74" s="89">
        <f t="shared" si="24"/>
        <v>180702.68748091793</v>
      </c>
      <c r="O74" s="89">
        <f t="shared" si="25"/>
        <v>6992.055698843752</v>
      </c>
      <c r="P74" s="90">
        <f t="shared" si="19"/>
        <v>0.97883883368418134</v>
      </c>
      <c r="Q74" s="195">
        <v>3438.6877751056163</v>
      </c>
      <c r="R74" s="93">
        <f t="shared" si="26"/>
        <v>0.58390276432509935</v>
      </c>
      <c r="S74" s="93">
        <f t="shared" si="26"/>
        <v>0.51497942827544618</v>
      </c>
      <c r="T74" s="92">
        <v>25844</v>
      </c>
      <c r="U74" s="191">
        <v>111915.961</v>
      </c>
      <c r="V74" s="191">
        <v>4527.4543183616961</v>
      </c>
      <c r="W74" s="197"/>
      <c r="X74" s="89">
        <v>0</v>
      </c>
      <c r="Y74" s="89">
        <f t="shared" si="27"/>
        <v>0</v>
      </c>
      <c r="Z74" s="1"/>
      <c r="AA74" s="1"/>
    </row>
    <row r="75" spans="2:27">
      <c r="B75" s="206">
        <v>1834</v>
      </c>
      <c r="C75" t="s">
        <v>103</v>
      </c>
      <c r="D75" s="1">
        <v>15629</v>
      </c>
      <c r="E75" s="86">
        <f t="shared" si="20"/>
        <v>8002.5601638504859</v>
      </c>
      <c r="F75" s="87">
        <f t="shared" si="14"/>
        <v>1.1203023823975324</v>
      </c>
      <c r="G75" s="189">
        <f t="shared" si="21"/>
        <v>-549.90414588455872</v>
      </c>
      <c r="H75" s="189">
        <f t="shared" si="15"/>
        <v>-1073.9627969125434</v>
      </c>
      <c r="I75" s="189">
        <f t="shared" si="16"/>
        <v>0</v>
      </c>
      <c r="J75" s="88">
        <f t="shared" si="17"/>
        <v>0</v>
      </c>
      <c r="K75" s="189">
        <f t="shared" si="22"/>
        <v>-48.918715854929786</v>
      </c>
      <c r="L75" s="88">
        <f t="shared" si="18"/>
        <v>-95.538252064677877</v>
      </c>
      <c r="M75" s="89">
        <f t="shared" si="23"/>
        <v>-1169.5010489772212</v>
      </c>
      <c r="N75" s="89">
        <f t="shared" si="24"/>
        <v>14459.498951022779</v>
      </c>
      <c r="O75" s="89">
        <f t="shared" si="25"/>
        <v>7403.7373021109979</v>
      </c>
      <c r="P75" s="90">
        <f t="shared" si="19"/>
        <v>1.0364713752066956</v>
      </c>
      <c r="Q75" s="195">
        <v>-1169.5010267458101</v>
      </c>
      <c r="R75" s="93">
        <f t="shared" si="26"/>
        <v>0.41947793655917237</v>
      </c>
      <c r="S75" s="93">
        <f t="shared" si="26"/>
        <v>0.58939560406069358</v>
      </c>
      <c r="T75" s="92">
        <v>1953</v>
      </c>
      <c r="U75" s="191">
        <v>11010.386</v>
      </c>
      <c r="V75" s="191">
        <v>5034.9706161291833</v>
      </c>
      <c r="W75" s="197"/>
      <c r="X75" s="89">
        <v>0</v>
      </c>
      <c r="Y75" s="89">
        <f t="shared" si="27"/>
        <v>0</v>
      </c>
      <c r="Z75" s="1"/>
      <c r="AA75" s="1"/>
    </row>
    <row r="76" spans="2:27">
      <c r="B76" s="206">
        <v>1835</v>
      </c>
      <c r="C76" t="s">
        <v>104</v>
      </c>
      <c r="D76" s="1">
        <v>2304</v>
      </c>
      <c r="E76" s="86">
        <f t="shared" si="20"/>
        <v>5200.9029345372455</v>
      </c>
      <c r="F76" s="87">
        <f t="shared" si="14"/>
        <v>0.72808998981357154</v>
      </c>
      <c r="G76" s="189">
        <f t="shared" si="21"/>
        <v>1243.1564808759151</v>
      </c>
      <c r="H76" s="189">
        <f t="shared" si="15"/>
        <v>550.71832102803035</v>
      </c>
      <c r="I76" s="189">
        <f t="shared" si="16"/>
        <v>429.83447772231102</v>
      </c>
      <c r="J76" s="88">
        <f t="shared" si="17"/>
        <v>190.41667363098378</v>
      </c>
      <c r="K76" s="189">
        <f t="shared" si="22"/>
        <v>380.91576186738121</v>
      </c>
      <c r="L76" s="88">
        <f t="shared" si="18"/>
        <v>168.74568250724988</v>
      </c>
      <c r="M76" s="89">
        <f t="shared" si="23"/>
        <v>719.4640035352802</v>
      </c>
      <c r="N76" s="89">
        <f t="shared" si="24"/>
        <v>3023.4640035352804</v>
      </c>
      <c r="O76" s="89">
        <f t="shared" si="25"/>
        <v>6824.9751772805421</v>
      </c>
      <c r="P76" s="90">
        <f t="shared" si="19"/>
        <v>0.95544873070126002</v>
      </c>
      <c r="Q76" s="195">
        <v>719.46400771636979</v>
      </c>
      <c r="R76" s="93">
        <f t="shared" si="26"/>
        <v>2.6957180253717173E-2</v>
      </c>
      <c r="S76" s="93">
        <f t="shared" si="26"/>
        <v>9.9908064008778635E-2</v>
      </c>
      <c r="T76" s="92">
        <v>443</v>
      </c>
      <c r="U76" s="191">
        <v>2243.5210000000002</v>
      </c>
      <c r="V76" s="191">
        <v>4728.4887753088933</v>
      </c>
      <c r="W76" s="197"/>
      <c r="X76" s="89">
        <v>0</v>
      </c>
      <c r="Y76" s="89">
        <f t="shared" si="27"/>
        <v>0</v>
      </c>
      <c r="Z76" s="1"/>
      <c r="AA76" s="1"/>
    </row>
    <row r="77" spans="2:27">
      <c r="B77" s="206">
        <v>1836</v>
      </c>
      <c r="C77" t="s">
        <v>105</v>
      </c>
      <c r="D77" s="1">
        <v>7313</v>
      </c>
      <c r="E77" s="86">
        <f t="shared" si="20"/>
        <v>6414.9122807017548</v>
      </c>
      <c r="F77" s="87">
        <f t="shared" si="14"/>
        <v>0.89804279677960741</v>
      </c>
      <c r="G77" s="189">
        <f t="shared" si="21"/>
        <v>466.19049933062928</v>
      </c>
      <c r="H77" s="189">
        <f t="shared" si="15"/>
        <v>531.45716923691737</v>
      </c>
      <c r="I77" s="189">
        <f t="shared" si="16"/>
        <v>4.9312065647327925</v>
      </c>
      <c r="J77" s="88">
        <f t="shared" si="17"/>
        <v>5.6215754837953833</v>
      </c>
      <c r="K77" s="189">
        <f t="shared" si="22"/>
        <v>-43.987509290196996</v>
      </c>
      <c r="L77" s="88">
        <f t="shared" si="18"/>
        <v>-50.145760590824572</v>
      </c>
      <c r="M77" s="89">
        <f t="shared" si="23"/>
        <v>481.31140864609279</v>
      </c>
      <c r="N77" s="89">
        <f t="shared" si="24"/>
        <v>7794.3114086460928</v>
      </c>
      <c r="O77" s="89">
        <f t="shared" si="25"/>
        <v>6837.115270742187</v>
      </c>
      <c r="P77" s="90">
        <f t="shared" si="19"/>
        <v>0.95714825877092036</v>
      </c>
      <c r="Q77" s="195">
        <v>481.31141940555563</v>
      </c>
      <c r="R77" s="93">
        <f t="shared" si="26"/>
        <v>0.5763310221858946</v>
      </c>
      <c r="S77" s="93">
        <f t="shared" si="26"/>
        <v>0.42657354733124264</v>
      </c>
      <c r="T77" s="92">
        <v>1140</v>
      </c>
      <c r="U77" s="191">
        <v>4639.2539999999999</v>
      </c>
      <c r="V77" s="191">
        <v>4496.7273455353416</v>
      </c>
      <c r="W77" s="197"/>
      <c r="X77" s="89">
        <v>0</v>
      </c>
      <c r="Y77" s="89">
        <f t="shared" si="27"/>
        <v>0</v>
      </c>
      <c r="Z77" s="1"/>
      <c r="AA77" s="1"/>
    </row>
    <row r="78" spans="2:27">
      <c r="B78" s="206">
        <v>1837</v>
      </c>
      <c r="C78" t="s">
        <v>106</v>
      </c>
      <c r="D78" s="1">
        <v>46154</v>
      </c>
      <c r="E78" s="86">
        <f t="shared" si="20"/>
        <v>7598.6170563055648</v>
      </c>
      <c r="F78" s="87">
        <f t="shared" si="14"/>
        <v>1.0637531760847996</v>
      </c>
      <c r="G78" s="189">
        <f t="shared" si="21"/>
        <v>-291.38055705580922</v>
      </c>
      <c r="H78" s="189">
        <f t="shared" si="15"/>
        <v>-1769.8455035569852</v>
      </c>
      <c r="I78" s="189">
        <f t="shared" si="16"/>
        <v>0</v>
      </c>
      <c r="J78" s="88">
        <f t="shared" si="17"/>
        <v>0</v>
      </c>
      <c r="K78" s="189">
        <f t="shared" si="22"/>
        <v>-48.918715854929786</v>
      </c>
      <c r="L78" s="88">
        <f t="shared" si="18"/>
        <v>-297.13228010284354</v>
      </c>
      <c r="M78" s="89">
        <f t="shared" si="23"/>
        <v>-2066.9777836598287</v>
      </c>
      <c r="N78" s="89">
        <f t="shared" si="24"/>
        <v>44087.02221634017</v>
      </c>
      <c r="O78" s="89">
        <f t="shared" si="25"/>
        <v>7258.3177833948257</v>
      </c>
      <c r="P78" s="90">
        <f t="shared" si="19"/>
        <v>1.0161136609341117</v>
      </c>
      <c r="Q78" s="195">
        <v>-2066.9777145182061</v>
      </c>
      <c r="R78" s="93">
        <f t="shared" si="26"/>
        <v>0.65288220304551614</v>
      </c>
      <c r="S78" s="93">
        <f t="shared" si="26"/>
        <v>0.64276620187740052</v>
      </c>
      <c r="T78" s="92">
        <v>6074</v>
      </c>
      <c r="U78" s="191">
        <v>27923.345000000001</v>
      </c>
      <c r="V78" s="191">
        <v>4625.5012110802172</v>
      </c>
      <c r="W78" s="197"/>
      <c r="X78" s="89">
        <v>0</v>
      </c>
      <c r="Y78" s="89">
        <f t="shared" si="27"/>
        <v>0</v>
      </c>
      <c r="Z78" s="1"/>
      <c r="AA78" s="1"/>
    </row>
    <row r="79" spans="2:27">
      <c r="B79" s="206">
        <v>1838</v>
      </c>
      <c r="C79" t="s">
        <v>107</v>
      </c>
      <c r="D79" s="1">
        <v>13656</v>
      </c>
      <c r="E79" s="86">
        <f t="shared" si="20"/>
        <v>6747.0355731225291</v>
      </c>
      <c r="F79" s="87">
        <f t="shared" si="14"/>
        <v>0.94453773191667456</v>
      </c>
      <c r="G79" s="189">
        <f t="shared" si="21"/>
        <v>253.6315921813337</v>
      </c>
      <c r="H79" s="189">
        <f t="shared" si="15"/>
        <v>513.35034257501945</v>
      </c>
      <c r="I79" s="189">
        <f t="shared" si="16"/>
        <v>0</v>
      </c>
      <c r="J79" s="88">
        <f t="shared" si="17"/>
        <v>0</v>
      </c>
      <c r="K79" s="189">
        <f t="shared" si="22"/>
        <v>-48.918715854929786</v>
      </c>
      <c r="L79" s="88">
        <f t="shared" si="18"/>
        <v>-99.011480890377896</v>
      </c>
      <c r="M79" s="89">
        <f t="shared" si="23"/>
        <v>414.33886168464153</v>
      </c>
      <c r="N79" s="89">
        <f t="shared" si="24"/>
        <v>14070.338861684642</v>
      </c>
      <c r="O79" s="89">
        <f t="shared" si="25"/>
        <v>6951.7484494489345</v>
      </c>
      <c r="P79" s="90">
        <f t="shared" si="19"/>
        <v>0.97319610103358689</v>
      </c>
      <c r="Q79" s="195">
        <v>414.3388847242602</v>
      </c>
      <c r="R79" s="93">
        <f t="shared" si="26"/>
        <v>0.66800801904382434</v>
      </c>
      <c r="S79" s="93">
        <f t="shared" si="26"/>
        <v>0.4995518849272782</v>
      </c>
      <c r="T79" s="92">
        <v>2024</v>
      </c>
      <c r="U79" s="191">
        <v>8187.0110000000004</v>
      </c>
      <c r="V79" s="191">
        <v>4499.3678717890652</v>
      </c>
      <c r="W79" s="197"/>
      <c r="X79" s="89">
        <v>0</v>
      </c>
      <c r="Y79" s="89">
        <f t="shared" si="27"/>
        <v>0</v>
      </c>
      <c r="Z79" s="1"/>
      <c r="AA79" s="1"/>
    </row>
    <row r="80" spans="2:27">
      <c r="B80" s="206">
        <v>1839</v>
      </c>
      <c r="C80" t="s">
        <v>108</v>
      </c>
      <c r="D80" s="1">
        <v>5042</v>
      </c>
      <c r="E80" s="86">
        <f t="shared" si="20"/>
        <v>4885.6589147286822</v>
      </c>
      <c r="F80" s="87">
        <f t="shared" si="14"/>
        <v>0.68395803463959393</v>
      </c>
      <c r="G80" s="189">
        <f t="shared" si="21"/>
        <v>1444.9126535533958</v>
      </c>
      <c r="H80" s="189">
        <f t="shared" si="15"/>
        <v>1491.1498584671044</v>
      </c>
      <c r="I80" s="189">
        <f t="shared" si="16"/>
        <v>540.16988465530812</v>
      </c>
      <c r="J80" s="88">
        <f t="shared" si="17"/>
        <v>557.45532096427792</v>
      </c>
      <c r="K80" s="189">
        <f t="shared" si="22"/>
        <v>491.25116880037831</v>
      </c>
      <c r="L80" s="88">
        <f t="shared" si="18"/>
        <v>506.97120620199041</v>
      </c>
      <c r="M80" s="89">
        <f t="shared" si="23"/>
        <v>1998.1210646690947</v>
      </c>
      <c r="N80" s="89">
        <f t="shared" si="24"/>
        <v>7040.1210646690943</v>
      </c>
      <c r="O80" s="89">
        <f t="shared" si="25"/>
        <v>6821.8227370824552</v>
      </c>
      <c r="P80" s="90">
        <f t="shared" si="19"/>
        <v>0.95500741114952004</v>
      </c>
      <c r="Q80" s="195">
        <v>1998.12107440924</v>
      </c>
      <c r="R80" s="93">
        <f t="shared" si="26"/>
        <v>0.61905670198599361</v>
      </c>
      <c r="S80" s="93">
        <f t="shared" si="26"/>
        <v>9.422074723551116E-2</v>
      </c>
      <c r="T80" s="92">
        <v>1032</v>
      </c>
      <c r="U80" s="191">
        <v>3114.1590000000001</v>
      </c>
      <c r="V80" s="191">
        <v>4464.9664403385077</v>
      </c>
      <c r="W80" s="197"/>
      <c r="X80" s="89">
        <v>0</v>
      </c>
      <c r="Y80" s="89">
        <f t="shared" si="27"/>
        <v>0</v>
      </c>
      <c r="Z80" s="1"/>
      <c r="AA80" s="1"/>
    </row>
    <row r="81" spans="2:29">
      <c r="B81" s="206">
        <v>1840</v>
      </c>
      <c r="C81" t="s">
        <v>109</v>
      </c>
      <c r="D81" s="1">
        <v>29480</v>
      </c>
      <c r="E81" s="86">
        <f t="shared" si="20"/>
        <v>6059.609455292908</v>
      </c>
      <c r="F81" s="87">
        <f t="shared" si="14"/>
        <v>0.84830288934646136</v>
      </c>
      <c r="G81" s="189">
        <f t="shared" si="21"/>
        <v>693.58430759229111</v>
      </c>
      <c r="H81" s="189">
        <f t="shared" si="15"/>
        <v>3374.2876564364965</v>
      </c>
      <c r="I81" s="189">
        <f t="shared" si="16"/>
        <v>129.28719545782914</v>
      </c>
      <c r="J81" s="88">
        <f t="shared" si="17"/>
        <v>628.98220590233871</v>
      </c>
      <c r="K81" s="189">
        <f t="shared" si="22"/>
        <v>80.368479602899356</v>
      </c>
      <c r="L81" s="88">
        <f t="shared" si="18"/>
        <v>390.99265326810536</v>
      </c>
      <c r="M81" s="89">
        <f t="shared" si="23"/>
        <v>3765.2803097046017</v>
      </c>
      <c r="N81" s="89">
        <f t="shared" si="24"/>
        <v>33245.280309704598</v>
      </c>
      <c r="O81" s="89">
        <f t="shared" si="25"/>
        <v>6833.5622424880985</v>
      </c>
      <c r="P81" s="90">
        <f t="shared" si="19"/>
        <v>0.95665085969658892</v>
      </c>
      <c r="Q81" s="195">
        <v>3765.2803556210815</v>
      </c>
      <c r="R81" s="90">
        <f t="shared" si="26"/>
        <v>0.59262508697850713</v>
      </c>
      <c r="S81" s="90">
        <f t="shared" si="26"/>
        <v>0.34900559657748526</v>
      </c>
      <c r="T81" s="92">
        <v>4865</v>
      </c>
      <c r="U81" s="191">
        <v>18510.32</v>
      </c>
      <c r="V81" s="191">
        <v>4491.9083142920463</v>
      </c>
      <c r="W81" s="197"/>
      <c r="X81" s="89">
        <v>0</v>
      </c>
      <c r="Y81" s="89">
        <f t="shared" si="27"/>
        <v>0</v>
      </c>
      <c r="Z81" s="1"/>
      <c r="AA81" s="1"/>
    </row>
    <row r="82" spans="2:29">
      <c r="B82" s="206">
        <v>1841</v>
      </c>
      <c r="C82" t="s">
        <v>110</v>
      </c>
      <c r="D82" s="1">
        <v>63569</v>
      </c>
      <c r="E82" s="86">
        <f t="shared" si="20"/>
        <v>6548.7792314824355</v>
      </c>
      <c r="F82" s="87">
        <f t="shared" si="14"/>
        <v>0.91678323244185311</v>
      </c>
      <c r="G82" s="189">
        <f t="shared" si="21"/>
        <v>380.51565083099354</v>
      </c>
      <c r="H82" s="189">
        <f t="shared" si="15"/>
        <v>3693.6654226164542</v>
      </c>
      <c r="I82" s="189">
        <f t="shared" si="16"/>
        <v>0</v>
      </c>
      <c r="J82" s="88">
        <f t="shared" si="17"/>
        <v>0</v>
      </c>
      <c r="K82" s="189">
        <f t="shared" si="22"/>
        <v>-48.918715854929786</v>
      </c>
      <c r="L82" s="88">
        <f t="shared" si="18"/>
        <v>-474.85397480380345</v>
      </c>
      <c r="M82" s="89">
        <f t="shared" si="23"/>
        <v>3218.8114478126508</v>
      </c>
      <c r="N82" s="89">
        <f t="shared" si="24"/>
        <v>66787.811447812652</v>
      </c>
      <c r="O82" s="89">
        <f t="shared" si="25"/>
        <v>6880.376166458499</v>
      </c>
      <c r="P82" s="90">
        <f t="shared" si="19"/>
        <v>0.9632044812226509</v>
      </c>
      <c r="Q82" s="195">
        <v>3218.8115583094782</v>
      </c>
      <c r="R82" s="90">
        <f t="shared" si="26"/>
        <v>0.56453102893837248</v>
      </c>
      <c r="S82" s="90">
        <f t="shared" si="26"/>
        <v>0.45493997688251009</v>
      </c>
      <c r="T82" s="92">
        <v>9707</v>
      </c>
      <c r="U82" s="191">
        <v>40631.345000000001</v>
      </c>
      <c r="V82" s="191">
        <v>4501.0648793323144</v>
      </c>
      <c r="W82" s="197"/>
      <c r="X82" s="89">
        <v>0</v>
      </c>
      <c r="Y82" s="89">
        <f t="shared" si="27"/>
        <v>0</v>
      </c>
      <c r="Z82" s="1"/>
      <c r="AA82" s="1"/>
    </row>
    <row r="83" spans="2:29">
      <c r="B83" s="206">
        <v>1845</v>
      </c>
      <c r="C83" t="s">
        <v>111</v>
      </c>
      <c r="D83" s="1">
        <v>12046</v>
      </c>
      <c r="E83" s="86">
        <f t="shared" si="20"/>
        <v>6622.3199560197918</v>
      </c>
      <c r="F83" s="87">
        <f t="shared" si="14"/>
        <v>0.92707841888413778</v>
      </c>
      <c r="G83" s="189">
        <f t="shared" si="21"/>
        <v>333.44958712708552</v>
      </c>
      <c r="H83" s="189">
        <f t="shared" si="15"/>
        <v>606.54479898416855</v>
      </c>
      <c r="I83" s="189">
        <f t="shared" si="16"/>
        <v>0</v>
      </c>
      <c r="J83" s="88">
        <f t="shared" si="17"/>
        <v>0</v>
      </c>
      <c r="K83" s="189">
        <f t="shared" si="22"/>
        <v>-48.918715854929786</v>
      </c>
      <c r="L83" s="88">
        <f t="shared" si="18"/>
        <v>-88.983144140117275</v>
      </c>
      <c r="M83" s="89">
        <f t="shared" si="23"/>
        <v>517.5616548440513</v>
      </c>
      <c r="N83" s="89">
        <f t="shared" si="24"/>
        <v>12563.561654844052</v>
      </c>
      <c r="O83" s="89">
        <f t="shared" si="25"/>
        <v>6906.8508272919471</v>
      </c>
      <c r="P83" s="90">
        <f t="shared" si="19"/>
        <v>0.96691074834187329</v>
      </c>
      <c r="Q83" s="195">
        <v>517.56167555011177</v>
      </c>
      <c r="R83" s="90">
        <f t="shared" si="26"/>
        <v>0.6008681845987337</v>
      </c>
      <c r="S83" s="90">
        <f t="shared" si="26"/>
        <v>0.4720511494493585</v>
      </c>
      <c r="T83" s="92">
        <v>1819</v>
      </c>
      <c r="U83" s="191">
        <v>7524.6670000000004</v>
      </c>
      <c r="V83" s="191">
        <v>4498.7023436631016</v>
      </c>
      <c r="W83" s="197"/>
      <c r="X83" s="89">
        <v>0</v>
      </c>
      <c r="Y83" s="89">
        <f t="shared" si="27"/>
        <v>0</v>
      </c>
      <c r="Z83" s="1"/>
      <c r="AA83" s="1"/>
    </row>
    <row r="84" spans="2:29">
      <c r="B84" s="206">
        <v>1848</v>
      </c>
      <c r="C84" t="s">
        <v>112</v>
      </c>
      <c r="D84" s="1">
        <v>17547</v>
      </c>
      <c r="E84" s="86">
        <f t="shared" si="20"/>
        <v>6549.8320268757006</v>
      </c>
      <c r="F84" s="87">
        <f t="shared" si="14"/>
        <v>0.91693061642436657</v>
      </c>
      <c r="G84" s="189">
        <f t="shared" si="21"/>
        <v>379.84186177930388</v>
      </c>
      <c r="H84" s="189">
        <f t="shared" si="15"/>
        <v>1017.5963477067552</v>
      </c>
      <c r="I84" s="189">
        <f t="shared" si="16"/>
        <v>0</v>
      </c>
      <c r="J84" s="88">
        <f t="shared" si="17"/>
        <v>0</v>
      </c>
      <c r="K84" s="189">
        <f t="shared" si="22"/>
        <v>-48.918715854929786</v>
      </c>
      <c r="L84" s="88">
        <f t="shared" si="18"/>
        <v>-131.0532397753569</v>
      </c>
      <c r="M84" s="89">
        <f t="shared" si="23"/>
        <v>886.54310793139825</v>
      </c>
      <c r="N84" s="89">
        <f t="shared" si="24"/>
        <v>18433.543107931397</v>
      </c>
      <c r="O84" s="89">
        <f t="shared" si="25"/>
        <v>6880.7551728000735</v>
      </c>
      <c r="P84" s="90">
        <f t="shared" si="19"/>
        <v>0.96325753945635562</v>
      </c>
      <c r="Q84" s="195">
        <v>886.54313842702004</v>
      </c>
      <c r="R84" s="90">
        <f t="shared" si="26"/>
        <v>0.58590714485197026</v>
      </c>
      <c r="S84" s="90">
        <f t="shared" si="26"/>
        <v>0.45505307617900354</v>
      </c>
      <c r="T84" s="92">
        <v>2679</v>
      </c>
      <c r="U84" s="191">
        <v>11064.33</v>
      </c>
      <c r="V84" s="191">
        <v>4501.4385620046805</v>
      </c>
      <c r="W84" s="197"/>
      <c r="X84" s="89">
        <v>0</v>
      </c>
      <c r="Y84" s="89">
        <f t="shared" si="27"/>
        <v>0</v>
      </c>
      <c r="Z84" s="1"/>
      <c r="AA84" s="1"/>
    </row>
    <row r="85" spans="2:29">
      <c r="B85" s="206">
        <v>1851</v>
      </c>
      <c r="C85" t="s">
        <v>113</v>
      </c>
      <c r="D85" s="1">
        <v>12126</v>
      </c>
      <c r="E85" s="86">
        <f t="shared" si="20"/>
        <v>6174.134419551935</v>
      </c>
      <c r="F85" s="87">
        <f t="shared" si="14"/>
        <v>0.86433558234425401</v>
      </c>
      <c r="G85" s="189">
        <f t="shared" si="21"/>
        <v>620.28833046651391</v>
      </c>
      <c r="H85" s="189">
        <f t="shared" si="15"/>
        <v>1218.2462810362333</v>
      </c>
      <c r="I85" s="189">
        <f t="shared" si="16"/>
        <v>89.203457967169697</v>
      </c>
      <c r="J85" s="88">
        <f t="shared" si="17"/>
        <v>175.19559144752128</v>
      </c>
      <c r="K85" s="189">
        <f t="shared" si="22"/>
        <v>40.284742112239911</v>
      </c>
      <c r="L85" s="88">
        <f t="shared" si="18"/>
        <v>79.11923350843918</v>
      </c>
      <c r="M85" s="89">
        <f t="shared" si="23"/>
        <v>1297.3655145446726</v>
      </c>
      <c r="N85" s="89">
        <f t="shared" si="24"/>
        <v>13423.365514544672</v>
      </c>
      <c r="O85" s="89">
        <f t="shared" si="25"/>
        <v>6834.7074921306885</v>
      </c>
      <c r="P85" s="90">
        <f t="shared" si="19"/>
        <v>0.95681118662656672</v>
      </c>
      <c r="Q85" s="195">
        <v>1297.3655330811503</v>
      </c>
      <c r="R85" s="90">
        <f t="shared" si="26"/>
        <v>0.42859044682270581</v>
      </c>
      <c r="S85" s="90">
        <f t="shared" si="26"/>
        <v>0.37204787998756589</v>
      </c>
      <c r="T85" s="92">
        <v>1964</v>
      </c>
      <c r="U85" s="191">
        <v>8488.0869999999995</v>
      </c>
      <c r="V85" s="191">
        <v>4499.9409347200681</v>
      </c>
      <c r="W85" s="197"/>
      <c r="X85" s="89">
        <v>0</v>
      </c>
      <c r="Y85" s="89">
        <f t="shared" si="27"/>
        <v>0</v>
      </c>
      <c r="Z85" s="1"/>
      <c r="AA85" s="1"/>
    </row>
    <row r="86" spans="2:29">
      <c r="B86" s="206">
        <v>1853</v>
      </c>
      <c r="C86" t="s">
        <v>114</v>
      </c>
      <c r="D86" s="1">
        <v>8632</v>
      </c>
      <c r="E86" s="86">
        <f t="shared" si="20"/>
        <v>6178.9549033643525</v>
      </c>
      <c r="F86" s="87">
        <f t="shared" si="14"/>
        <v>0.86501041632097997</v>
      </c>
      <c r="G86" s="189">
        <f t="shared" si="21"/>
        <v>617.20322082656674</v>
      </c>
      <c r="H86" s="189">
        <f t="shared" si="15"/>
        <v>862.23289949471371</v>
      </c>
      <c r="I86" s="189">
        <f t="shared" si="16"/>
        <v>87.516288632823574</v>
      </c>
      <c r="J86" s="88">
        <f t="shared" si="17"/>
        <v>122.26025522005453</v>
      </c>
      <c r="K86" s="189">
        <f t="shared" si="22"/>
        <v>38.597572777893788</v>
      </c>
      <c r="L86" s="88">
        <f t="shared" si="18"/>
        <v>53.920809170717618</v>
      </c>
      <c r="M86" s="89">
        <f t="shared" si="23"/>
        <v>916.15370866543128</v>
      </c>
      <c r="N86" s="89">
        <f t="shared" si="24"/>
        <v>9548.1537086654316</v>
      </c>
      <c r="O86" s="89">
        <f t="shared" si="25"/>
        <v>6834.755696968813</v>
      </c>
      <c r="P86" s="90">
        <f t="shared" si="19"/>
        <v>0.95681793496633405</v>
      </c>
      <c r="Q86" s="195">
        <v>916.15372185049216</v>
      </c>
      <c r="R86" s="90">
        <f t="shared" si="26"/>
        <v>0.49474734492732236</v>
      </c>
      <c r="S86" s="90">
        <f t="shared" si="26"/>
        <v>0.3718978325350823</v>
      </c>
      <c r="T86" s="92">
        <v>1397</v>
      </c>
      <c r="U86" s="191">
        <v>5774.8890000000001</v>
      </c>
      <c r="V86" s="191">
        <v>4503.9468368766766</v>
      </c>
      <c r="W86" s="197"/>
      <c r="X86" s="89">
        <v>0</v>
      </c>
      <c r="Y86" s="89">
        <f t="shared" si="27"/>
        <v>0</v>
      </c>
      <c r="Z86" s="1"/>
      <c r="AA86" s="1"/>
    </row>
    <row r="87" spans="2:29">
      <c r="B87" s="206">
        <v>1856</v>
      </c>
      <c r="C87" t="s">
        <v>115</v>
      </c>
      <c r="D87" s="1">
        <v>2706</v>
      </c>
      <c r="E87" s="86">
        <f t="shared" si="20"/>
        <v>5745.2229299363062</v>
      </c>
      <c r="F87" s="87">
        <f t="shared" si="14"/>
        <v>0.80429097739087341</v>
      </c>
      <c r="G87" s="189">
        <f t="shared" si="21"/>
        <v>894.79168382051637</v>
      </c>
      <c r="H87" s="189">
        <f t="shared" si="15"/>
        <v>421.44688307946319</v>
      </c>
      <c r="I87" s="189">
        <f t="shared" si="16"/>
        <v>239.32247933263977</v>
      </c>
      <c r="J87" s="88">
        <f t="shared" si="17"/>
        <v>112.72088776567334</v>
      </c>
      <c r="K87" s="189">
        <f t="shared" si="22"/>
        <v>190.40376347770999</v>
      </c>
      <c r="L87" s="88">
        <f t="shared" si="18"/>
        <v>89.680172598001406</v>
      </c>
      <c r="M87" s="89">
        <f t="shared" si="23"/>
        <v>511.12705567746457</v>
      </c>
      <c r="N87" s="89">
        <f t="shared" si="24"/>
        <v>3217.1270556774643</v>
      </c>
      <c r="O87" s="89">
        <f t="shared" si="25"/>
        <v>6830.4183772345314</v>
      </c>
      <c r="P87" s="90">
        <f t="shared" si="19"/>
        <v>0.95621074057703281</v>
      </c>
      <c r="Q87" s="195">
        <v>511.1270601228216</v>
      </c>
      <c r="R87" s="90">
        <f t="shared" si="26"/>
        <v>0.43402225755166934</v>
      </c>
      <c r="S87" s="90">
        <f t="shared" si="26"/>
        <v>0.27661712450347781</v>
      </c>
      <c r="T87" s="92">
        <v>471</v>
      </c>
      <c r="U87" s="191">
        <v>1887</v>
      </c>
      <c r="V87" s="191">
        <v>4500.3492587261271</v>
      </c>
      <c r="W87" s="197"/>
      <c r="X87" s="89">
        <v>0</v>
      </c>
      <c r="Y87" s="89">
        <f t="shared" si="27"/>
        <v>0</v>
      </c>
      <c r="Z87" s="1"/>
      <c r="AA87" s="1"/>
    </row>
    <row r="88" spans="2:29">
      <c r="B88" s="206">
        <v>1857</v>
      </c>
      <c r="C88" t="s">
        <v>116</v>
      </c>
      <c r="D88" s="1">
        <v>5419</v>
      </c>
      <c r="E88" s="86">
        <f t="shared" si="20"/>
        <v>8260.670731707316</v>
      </c>
      <c r="F88" s="87">
        <f t="shared" si="14"/>
        <v>1.1564360543939269</v>
      </c>
      <c r="G88" s="189">
        <f t="shared" si="21"/>
        <v>-715.09490931292999</v>
      </c>
      <c r="H88" s="189">
        <f t="shared" si="15"/>
        <v>-469.10226050928208</v>
      </c>
      <c r="I88" s="189">
        <f t="shared" si="16"/>
        <v>0</v>
      </c>
      <c r="J88" s="88">
        <f t="shared" si="17"/>
        <v>0</v>
      </c>
      <c r="K88" s="189">
        <f t="shared" si="22"/>
        <v>-48.918715854929786</v>
      </c>
      <c r="L88" s="88">
        <f t="shared" si="18"/>
        <v>-32.090677600833942</v>
      </c>
      <c r="M88" s="89">
        <f t="shared" si="23"/>
        <v>-501.19293811011602</v>
      </c>
      <c r="N88" s="89">
        <f t="shared" si="24"/>
        <v>4917.8070618898837</v>
      </c>
      <c r="O88" s="89">
        <f t="shared" si="25"/>
        <v>7496.6571065394573</v>
      </c>
      <c r="P88" s="90">
        <f t="shared" si="19"/>
        <v>1.0494794971253976</v>
      </c>
      <c r="Q88" s="195">
        <v>-501.19293064272966</v>
      </c>
      <c r="R88" s="90">
        <f t="shared" si="26"/>
        <v>0.59383337367671984</v>
      </c>
      <c r="S88" s="90">
        <f t="shared" si="26"/>
        <v>0.72256581239099837</v>
      </c>
      <c r="T88" s="92">
        <v>656</v>
      </c>
      <c r="U88" s="191">
        <v>3399.9789999999998</v>
      </c>
      <c r="V88" s="191">
        <v>4795.5617557747391</v>
      </c>
      <c r="W88" s="197"/>
      <c r="X88" s="89">
        <v>0</v>
      </c>
      <c r="Y88" s="89">
        <f t="shared" si="27"/>
        <v>0</v>
      </c>
      <c r="Z88" s="1"/>
      <c r="AA88" s="1"/>
    </row>
    <row r="89" spans="2:29">
      <c r="B89" s="206">
        <v>1859</v>
      </c>
      <c r="C89" t="s">
        <v>117</v>
      </c>
      <c r="D89" s="1">
        <v>9275</v>
      </c>
      <c r="E89" s="86">
        <f t="shared" si="20"/>
        <v>7510.1214574898786</v>
      </c>
      <c r="F89" s="87">
        <f t="shared" si="14"/>
        <v>1.0513644119699408</v>
      </c>
      <c r="G89" s="189">
        <f t="shared" si="21"/>
        <v>-234.74337381377001</v>
      </c>
      <c r="H89" s="189">
        <f t="shared" si="15"/>
        <v>-289.90806666000594</v>
      </c>
      <c r="I89" s="189">
        <f t="shared" si="16"/>
        <v>0</v>
      </c>
      <c r="J89" s="88">
        <f t="shared" si="17"/>
        <v>0</v>
      </c>
      <c r="K89" s="189">
        <f t="shared" si="22"/>
        <v>-48.918715854929786</v>
      </c>
      <c r="L89" s="88">
        <f t="shared" si="18"/>
        <v>-60.414614080838284</v>
      </c>
      <c r="M89" s="89">
        <f t="shared" si="23"/>
        <v>-350.32268074084425</v>
      </c>
      <c r="N89" s="89">
        <f t="shared" si="24"/>
        <v>8924.6773192591554</v>
      </c>
      <c r="O89" s="89">
        <f t="shared" si="25"/>
        <v>7226.4593678211786</v>
      </c>
      <c r="P89" s="90">
        <f t="shared" si="19"/>
        <v>1.0116537058527624</v>
      </c>
      <c r="Q89" s="195">
        <v>-350.32266668257887</v>
      </c>
      <c r="R89" s="90">
        <f t="shared" si="26"/>
        <v>0.60419723721779106</v>
      </c>
      <c r="S89" s="90">
        <f t="shared" si="26"/>
        <v>0.62466019800733286</v>
      </c>
      <c r="T89" s="92">
        <v>1235</v>
      </c>
      <c r="U89" s="191">
        <v>5781.7079999999996</v>
      </c>
      <c r="V89" s="191">
        <v>4622.5798272778156</v>
      </c>
      <c r="W89" s="197"/>
      <c r="X89" s="89">
        <v>0</v>
      </c>
      <c r="Y89" s="89">
        <f t="shared" si="27"/>
        <v>0</v>
      </c>
      <c r="Z89" s="1"/>
      <c r="AA89" s="1"/>
    </row>
    <row r="90" spans="2:29">
      <c r="B90" s="206">
        <v>1860</v>
      </c>
      <c r="C90" t="s">
        <v>118</v>
      </c>
      <c r="D90" s="1">
        <v>74269</v>
      </c>
      <c r="E90" s="86">
        <f t="shared" si="20"/>
        <v>6399.1900740996034</v>
      </c>
      <c r="F90" s="87">
        <f t="shared" si="14"/>
        <v>0.89584179795519359</v>
      </c>
      <c r="G90" s="189">
        <f t="shared" si="21"/>
        <v>476.25271155600609</v>
      </c>
      <c r="H90" s="189">
        <f t="shared" si="15"/>
        <v>5527.3889703190061</v>
      </c>
      <c r="I90" s="189">
        <f t="shared" si="16"/>
        <v>10.433978875485764</v>
      </c>
      <c r="J90" s="88">
        <f t="shared" si="17"/>
        <v>121.09675882888777</v>
      </c>
      <c r="K90" s="189">
        <f t="shared" si="22"/>
        <v>-38.484736979444023</v>
      </c>
      <c r="L90" s="88">
        <f t="shared" si="18"/>
        <v>-446.65385738342735</v>
      </c>
      <c r="M90" s="89">
        <f t="shared" si="23"/>
        <v>5080.7351129355784</v>
      </c>
      <c r="N90" s="89">
        <f t="shared" si="24"/>
        <v>79349.735112935581</v>
      </c>
      <c r="O90" s="89">
        <f t="shared" si="25"/>
        <v>6836.9580486761661</v>
      </c>
      <c r="P90" s="90">
        <f t="shared" si="19"/>
        <v>0.95712624878267627</v>
      </c>
      <c r="Q90" s="195">
        <v>5080.7352224744609</v>
      </c>
      <c r="R90" s="90">
        <f t="shared" si="26"/>
        <v>0.42333983340969483</v>
      </c>
      <c r="S90" s="90">
        <f t="shared" si="26"/>
        <v>0.3913898236320727</v>
      </c>
      <c r="T90" s="92">
        <v>11606</v>
      </c>
      <c r="U90" s="191">
        <v>52179.387000000002</v>
      </c>
      <c r="V90" s="191">
        <v>4599.1353144981395</v>
      </c>
      <c r="W90" s="197"/>
      <c r="X90" s="89">
        <v>0</v>
      </c>
      <c r="Y90" s="89">
        <f t="shared" si="27"/>
        <v>0</v>
      </c>
      <c r="Z90" s="1"/>
      <c r="AA90" s="1"/>
    </row>
    <row r="91" spans="2:29">
      <c r="B91" s="206">
        <v>1865</v>
      </c>
      <c r="C91" t="s">
        <v>119</v>
      </c>
      <c r="D91" s="1">
        <v>56630</v>
      </c>
      <c r="E91" s="86">
        <f t="shared" si="20"/>
        <v>5717.3144876325086</v>
      </c>
      <c r="F91" s="87">
        <f t="shared" si="14"/>
        <v>0.80038399090632506</v>
      </c>
      <c r="G91" s="189">
        <f t="shared" si="21"/>
        <v>912.6530868949468</v>
      </c>
      <c r="H91" s="189">
        <f t="shared" si="15"/>
        <v>9039.828825694447</v>
      </c>
      <c r="I91" s="189">
        <f t="shared" si="16"/>
        <v>249.0904341389689</v>
      </c>
      <c r="J91" s="88">
        <f t="shared" si="17"/>
        <v>2467.2407501464868</v>
      </c>
      <c r="K91" s="189">
        <f t="shared" si="22"/>
        <v>200.17171828403912</v>
      </c>
      <c r="L91" s="88">
        <f t="shared" si="18"/>
        <v>1982.7008696034072</v>
      </c>
      <c r="M91" s="89">
        <f t="shared" si="23"/>
        <v>11022.529695297853</v>
      </c>
      <c r="N91" s="89">
        <f t="shared" si="24"/>
        <v>67652.529695297853</v>
      </c>
      <c r="O91" s="89">
        <f t="shared" si="25"/>
        <v>6830.1392928114938</v>
      </c>
      <c r="P91" s="90">
        <f t="shared" si="19"/>
        <v>0.95617167071218745</v>
      </c>
      <c r="Q91" s="195">
        <v>11022.529788782487</v>
      </c>
      <c r="R91" s="90">
        <f t="shared" si="26"/>
        <v>0.24878335688226055</v>
      </c>
      <c r="S91" s="90">
        <f t="shared" si="26"/>
        <v>0.23406726280279191</v>
      </c>
      <c r="T91" s="92">
        <v>9905</v>
      </c>
      <c r="U91" s="191">
        <v>45348.137999999999</v>
      </c>
      <c r="V91" s="191">
        <v>4632.9034566944465</v>
      </c>
      <c r="W91" s="197"/>
      <c r="X91" s="89">
        <v>0</v>
      </c>
      <c r="Y91" s="89">
        <f t="shared" si="27"/>
        <v>0</v>
      </c>
      <c r="Z91" s="1"/>
      <c r="AA91" s="1"/>
    </row>
    <row r="92" spans="2:29">
      <c r="B92" s="206">
        <v>1866</v>
      </c>
      <c r="C92" t="s">
        <v>120</v>
      </c>
      <c r="D92" s="1">
        <v>59200</v>
      </c>
      <c r="E92" s="86">
        <f t="shared" si="20"/>
        <v>7069.5008359207068</v>
      </c>
      <c r="F92" s="87">
        <f t="shared" si="14"/>
        <v>0.98968061054008538</v>
      </c>
      <c r="G92" s="189">
        <f t="shared" si="21"/>
        <v>47.253823990499953</v>
      </c>
      <c r="H92" s="189">
        <f t="shared" si="15"/>
        <v>395.70352209644659</v>
      </c>
      <c r="I92" s="189">
        <f t="shared" si="16"/>
        <v>0</v>
      </c>
      <c r="J92" s="88">
        <f t="shared" si="17"/>
        <v>0</v>
      </c>
      <c r="K92" s="189">
        <f t="shared" si="22"/>
        <v>-48.918715854929786</v>
      </c>
      <c r="L92" s="88">
        <f t="shared" si="18"/>
        <v>-409.64532656918203</v>
      </c>
      <c r="M92" s="89">
        <f t="shared" si="23"/>
        <v>-13.941804472735441</v>
      </c>
      <c r="N92" s="89">
        <f t="shared" si="24"/>
        <v>59186.058195527265</v>
      </c>
      <c r="O92" s="89">
        <f t="shared" si="25"/>
        <v>7067.8359440562772</v>
      </c>
      <c r="P92" s="90">
        <f t="shared" si="19"/>
        <v>0.9894475373380146</v>
      </c>
      <c r="Q92" s="195">
        <v>-13.94170914972824</v>
      </c>
      <c r="R92" s="90">
        <f t="shared" si="26"/>
        <v>0.51281932945612063</v>
      </c>
      <c r="S92" s="90">
        <f t="shared" si="26"/>
        <v>0.51790006986280568</v>
      </c>
      <c r="T92" s="92">
        <v>8374</v>
      </c>
      <c r="U92" s="191">
        <v>39132.233999999997</v>
      </c>
      <c r="V92" s="191">
        <v>4657.4217738587222</v>
      </c>
      <c r="W92" s="197"/>
      <c r="X92" s="89">
        <v>0</v>
      </c>
      <c r="Y92" s="89">
        <f>X92*1000/T92</f>
        <v>0</v>
      </c>
      <c r="Z92" s="1"/>
      <c r="AA92" s="1"/>
    </row>
    <row r="93" spans="2:29">
      <c r="B93" s="207">
        <v>1867</v>
      </c>
      <c r="C93" s="208" t="s">
        <v>121</v>
      </c>
      <c r="D93" s="219">
        <v>13284</v>
      </c>
      <c r="E93" s="220">
        <f t="shared" si="20"/>
        <v>5091.6059793024142</v>
      </c>
      <c r="F93" s="221">
        <f t="shared" si="14"/>
        <v>0.71278918146832537</v>
      </c>
      <c r="G93" s="222">
        <f t="shared" si="21"/>
        <v>1219.2128589650583</v>
      </c>
      <c r="H93" s="222">
        <f t="shared" si="15"/>
        <v>3180.9263490398371</v>
      </c>
      <c r="I93" s="222">
        <f t="shared" si="16"/>
        <v>416.74030948981112</v>
      </c>
      <c r="J93" s="223">
        <f t="shared" si="17"/>
        <v>1087.2754674589173</v>
      </c>
      <c r="K93" s="222">
        <f t="shared" si="22"/>
        <v>367.82159363488131</v>
      </c>
      <c r="L93" s="223">
        <f t="shared" si="18"/>
        <v>959.6465377934054</v>
      </c>
      <c r="M93" s="224">
        <f t="shared" si="23"/>
        <v>4140.5728868332426</v>
      </c>
      <c r="N93" s="224">
        <f t="shared" si="24"/>
        <v>17424.572886833244</v>
      </c>
      <c r="O93" s="224">
        <f t="shared" si="25"/>
        <v>6678.640431902355</v>
      </c>
      <c r="P93" s="225">
        <f t="shared" si="19"/>
        <v>0.93496289110516773</v>
      </c>
      <c r="Q93" s="195">
        <v>4140.3387045869267</v>
      </c>
      <c r="R93" s="225">
        <f t="shared" si="26"/>
        <v>0.26675151091872296</v>
      </c>
      <c r="S93" s="225">
        <f t="shared" si="26"/>
        <v>0.32194582950437961</v>
      </c>
      <c r="T93" s="92">
        <v>2609</v>
      </c>
      <c r="U93" s="226">
        <v>10486.665999999999</v>
      </c>
      <c r="V93" s="226">
        <v>3851.5995630557309</v>
      </c>
      <c r="W93" s="227"/>
      <c r="X93" s="89">
        <v>382.76342740365271</v>
      </c>
      <c r="Y93" s="224">
        <f t="shared" si="27"/>
        <v>146.70886447054531</v>
      </c>
      <c r="Z93" s="1"/>
      <c r="AA93" s="1"/>
    </row>
    <row r="94" spans="2:29">
      <c r="B94" s="206">
        <v>1868</v>
      </c>
      <c r="C94" t="s">
        <v>122</v>
      </c>
      <c r="D94" s="1">
        <v>34535</v>
      </c>
      <c r="E94" s="86">
        <f t="shared" si="20"/>
        <v>7486.4513331888138</v>
      </c>
      <c r="F94" s="87">
        <f t="shared" si="14"/>
        <v>1.0480507603255689</v>
      </c>
      <c r="G94" s="189">
        <f t="shared" si="21"/>
        <v>-219.59449426108856</v>
      </c>
      <c r="H94" s="189">
        <f t="shared" si="15"/>
        <v>-1012.9894020264015</v>
      </c>
      <c r="I94" s="189">
        <f t="shared" si="16"/>
        <v>0</v>
      </c>
      <c r="J94" s="88">
        <f t="shared" si="17"/>
        <v>0</v>
      </c>
      <c r="K94" s="189">
        <f t="shared" si="22"/>
        <v>-48.918715854929786</v>
      </c>
      <c r="L94" s="88">
        <f t="shared" si="18"/>
        <v>-225.6620362387911</v>
      </c>
      <c r="M94" s="89">
        <f t="shared" si="23"/>
        <v>-1238.6514382651926</v>
      </c>
      <c r="N94" s="89">
        <f t="shared" si="24"/>
        <v>33296.348561734805</v>
      </c>
      <c r="O94" s="89">
        <f t="shared" si="25"/>
        <v>7217.9381230727959</v>
      </c>
      <c r="P94" s="90">
        <f t="shared" si="19"/>
        <v>1.0104607912607886</v>
      </c>
      <c r="Q94" s="195">
        <v>-1238.6513857544412</v>
      </c>
      <c r="R94" s="90">
        <f t="shared" si="26"/>
        <v>0.61447202720933491</v>
      </c>
      <c r="S94" s="90">
        <f t="shared" si="26"/>
        <v>0.61223040545606322</v>
      </c>
      <c r="T94" s="92">
        <v>4613</v>
      </c>
      <c r="U94" s="191">
        <v>21390.894</v>
      </c>
      <c r="V94" s="191">
        <v>4643.5368715621435</v>
      </c>
      <c r="W94" s="197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6">
        <v>1870</v>
      </c>
      <c r="C95" t="s">
        <v>123</v>
      </c>
      <c r="D95" s="1">
        <v>75698</v>
      </c>
      <c r="E95" s="86">
        <f t="shared" si="20"/>
        <v>7042.984741347228</v>
      </c>
      <c r="F95" s="87">
        <f t="shared" si="14"/>
        <v>0.98596854298741188</v>
      </c>
      <c r="G95" s="189">
        <f t="shared" si="21"/>
        <v>64.224124517526363</v>
      </c>
      <c r="H95" s="189">
        <f t="shared" si="15"/>
        <v>690.28089031437332</v>
      </c>
      <c r="I95" s="189">
        <f t="shared" si="16"/>
        <v>0</v>
      </c>
      <c r="J95" s="88">
        <f t="shared" si="17"/>
        <v>0</v>
      </c>
      <c r="K95" s="189">
        <f t="shared" si="22"/>
        <v>-48.918715854929786</v>
      </c>
      <c r="L95" s="88">
        <f t="shared" si="18"/>
        <v>-525.77835800878529</v>
      </c>
      <c r="M95" s="89">
        <f t="shared" si="23"/>
        <v>164.50253230558803</v>
      </c>
      <c r="N95" s="89">
        <f t="shared" si="24"/>
        <v>75862.502532305589</v>
      </c>
      <c r="O95" s="89">
        <f t="shared" si="25"/>
        <v>7058.2901500098233</v>
      </c>
      <c r="P95" s="90">
        <f t="shared" si="19"/>
        <v>0.98811119301905193</v>
      </c>
      <c r="Q95" s="195">
        <v>164.50265465233781</v>
      </c>
      <c r="R95" s="90">
        <f t="shared" si="26"/>
        <v>0.58320521650830159</v>
      </c>
      <c r="S95" s="90">
        <f t="shared" si="26"/>
        <v>0.54031454652695443</v>
      </c>
      <c r="T95" s="92">
        <v>10748</v>
      </c>
      <c r="U95" s="191">
        <v>47813.131999999998</v>
      </c>
      <c r="V95" s="191">
        <v>4572.4327912292301</v>
      </c>
      <c r="W95" s="197"/>
      <c r="X95" s="89">
        <v>0</v>
      </c>
      <c r="Y95" s="89">
        <f t="shared" si="27"/>
        <v>0</v>
      </c>
      <c r="Z95" s="1"/>
      <c r="AA95" s="1"/>
    </row>
    <row r="96" spans="2:29">
      <c r="B96" s="206">
        <v>1871</v>
      </c>
      <c r="C96" t="s">
        <v>124</v>
      </c>
      <c r="D96" s="1">
        <v>32477</v>
      </c>
      <c r="E96" s="86">
        <f t="shared" si="20"/>
        <v>7177.2375690607732</v>
      </c>
      <c r="F96" s="87">
        <f t="shared" si="14"/>
        <v>1.0047629987180293</v>
      </c>
      <c r="G96" s="189">
        <f t="shared" si="21"/>
        <v>-21.697685219142585</v>
      </c>
      <c r="H96" s="189">
        <f t="shared" si="15"/>
        <v>-98.182025616620209</v>
      </c>
      <c r="I96" s="189">
        <f t="shared" si="16"/>
        <v>0</v>
      </c>
      <c r="J96" s="88">
        <f t="shared" si="17"/>
        <v>0</v>
      </c>
      <c r="K96" s="189">
        <f t="shared" si="22"/>
        <v>-48.918715854929786</v>
      </c>
      <c r="L96" s="88">
        <f t="shared" si="18"/>
        <v>-221.35718924355729</v>
      </c>
      <c r="M96" s="89">
        <f t="shared" si="23"/>
        <v>-319.53921486017748</v>
      </c>
      <c r="N96" s="89">
        <f t="shared" si="24"/>
        <v>32157.460785139821</v>
      </c>
      <c r="O96" s="89">
        <f t="shared" si="25"/>
        <v>7106.621167986701</v>
      </c>
      <c r="P96" s="90">
        <f t="shared" si="19"/>
        <v>0.99487719708207434</v>
      </c>
      <c r="Q96" s="195">
        <v>-319.5391633511486</v>
      </c>
      <c r="R96" s="90">
        <f t="shared" si="26"/>
        <v>0.65066111068954136</v>
      </c>
      <c r="S96" s="90">
        <f t="shared" si="26"/>
        <v>0.58324419351660783</v>
      </c>
      <c r="T96" s="92">
        <v>4525</v>
      </c>
      <c r="U96" s="191">
        <v>19675.147000000001</v>
      </c>
      <c r="V96" s="191">
        <v>4533.2473654105879</v>
      </c>
      <c r="W96" s="197"/>
      <c r="X96" s="89">
        <v>0</v>
      </c>
      <c r="Y96" s="89">
        <f t="shared" si="27"/>
        <v>0</v>
      </c>
      <c r="Z96" s="1"/>
      <c r="AA96" s="1"/>
    </row>
    <row r="97" spans="2:27">
      <c r="B97" s="206">
        <v>1874</v>
      </c>
      <c r="C97" t="s">
        <v>125</v>
      </c>
      <c r="D97" s="1">
        <v>7186</v>
      </c>
      <c r="E97" s="86">
        <f t="shared" si="20"/>
        <v>7362.7049180327867</v>
      </c>
      <c r="F97" s="87">
        <f t="shared" si="14"/>
        <v>1.0307271287784183</v>
      </c>
      <c r="G97" s="189">
        <f t="shared" si="21"/>
        <v>-140.39678856123123</v>
      </c>
      <c r="H97" s="189">
        <f t="shared" si="15"/>
        <v>-137.02726563576169</v>
      </c>
      <c r="I97" s="189">
        <f t="shared" si="16"/>
        <v>0</v>
      </c>
      <c r="J97" s="88">
        <f t="shared" si="17"/>
        <v>0</v>
      </c>
      <c r="K97" s="189">
        <f t="shared" si="22"/>
        <v>-48.918715854929786</v>
      </c>
      <c r="L97" s="88">
        <f t="shared" si="18"/>
        <v>-47.744666674411469</v>
      </c>
      <c r="M97" s="89">
        <f t="shared" si="23"/>
        <v>-184.77193231017316</v>
      </c>
      <c r="N97" s="89">
        <f t="shared" si="24"/>
        <v>7001.2280676898272</v>
      </c>
      <c r="O97" s="89">
        <f t="shared" si="25"/>
        <v>7173.3894136166264</v>
      </c>
      <c r="P97" s="90">
        <f t="shared" si="19"/>
        <v>1.0042242839038145</v>
      </c>
      <c r="Q97" s="195">
        <v>-184.7719212001594</v>
      </c>
      <c r="R97" s="90">
        <f t="shared" si="26"/>
        <v>0.46924812157670404</v>
      </c>
      <c r="S97" s="90">
        <f t="shared" si="26"/>
        <v>0.53224696149977635</v>
      </c>
      <c r="T97" s="92">
        <v>976</v>
      </c>
      <c r="U97" s="191">
        <v>4890.9369999999999</v>
      </c>
      <c r="V97" s="191">
        <v>4805.1685550912161</v>
      </c>
      <c r="W97" s="197"/>
      <c r="X97" s="89">
        <v>0</v>
      </c>
      <c r="Y97" s="89">
        <f t="shared" si="27"/>
        <v>0</v>
      </c>
      <c r="Z97" s="1"/>
    </row>
    <row r="98" spans="2:27" ht="29.1" customHeight="1">
      <c r="B98" s="206">
        <v>1875</v>
      </c>
      <c r="C98" t="s">
        <v>126</v>
      </c>
      <c r="D98" s="1">
        <v>18015</v>
      </c>
      <c r="E98" s="86">
        <f t="shared" si="20"/>
        <v>6415.5982905982901</v>
      </c>
      <c r="F98" s="87">
        <f t="shared" si="14"/>
        <v>0.898138833361114</v>
      </c>
      <c r="G98" s="189">
        <f t="shared" si="21"/>
        <v>465.75145299684664</v>
      </c>
      <c r="H98" s="189">
        <f t="shared" si="15"/>
        <v>1307.8300800151453</v>
      </c>
      <c r="I98" s="189">
        <f t="shared" si="16"/>
        <v>4.6911031009454289</v>
      </c>
      <c r="J98" s="88">
        <f t="shared" si="17"/>
        <v>13.172617507454765</v>
      </c>
      <c r="K98" s="189">
        <f t="shared" si="22"/>
        <v>-44.22761275398436</v>
      </c>
      <c r="L98" s="88">
        <f t="shared" si="18"/>
        <v>-124.19113661318808</v>
      </c>
      <c r="M98" s="89">
        <f t="shared" si="23"/>
        <v>1183.6389434019572</v>
      </c>
      <c r="N98" s="89">
        <f t="shared" si="24"/>
        <v>19198.638943401958</v>
      </c>
      <c r="O98" s="89">
        <f t="shared" si="25"/>
        <v>6837.1221308411532</v>
      </c>
      <c r="P98" s="90">
        <f t="shared" si="19"/>
        <v>0.95714921913673556</v>
      </c>
      <c r="Q98" s="195">
        <v>1183.6389699042131</v>
      </c>
      <c r="R98" s="90">
        <f t="shared" si="26"/>
        <v>0.63134530160328239</v>
      </c>
      <c r="S98" s="90">
        <f t="shared" si="26"/>
        <v>0.42706502003330377</v>
      </c>
      <c r="T98" s="92">
        <v>2808</v>
      </c>
      <c r="U98" s="191">
        <v>11043.032999999999</v>
      </c>
      <c r="V98" s="191">
        <v>4495.6594132260125</v>
      </c>
      <c r="W98" s="197"/>
      <c r="X98" s="89">
        <v>0</v>
      </c>
      <c r="Y98" s="89">
        <f t="shared" si="27"/>
        <v>0</v>
      </c>
      <c r="Z98" s="1"/>
      <c r="AA98" s="1"/>
    </row>
    <row r="99" spans="2:27">
      <c r="B99" s="206">
        <v>3101</v>
      </c>
      <c r="C99" t="s">
        <v>127</v>
      </c>
      <c r="D99" s="1">
        <v>189104</v>
      </c>
      <c r="E99" s="86">
        <f t="shared" si="20"/>
        <v>5894.3956112461819</v>
      </c>
      <c r="F99" s="87">
        <f t="shared" si="14"/>
        <v>0.82517410814382874</v>
      </c>
      <c r="G99" s="189">
        <f t="shared" si="21"/>
        <v>799.32116778219586</v>
      </c>
      <c r="H99" s="189">
        <f t="shared" si="15"/>
        <v>25643.82170478841</v>
      </c>
      <c r="I99" s="189">
        <f t="shared" si="16"/>
        <v>187.11204087418326</v>
      </c>
      <c r="J99" s="88">
        <f t="shared" si="17"/>
        <v>6002.9284953255474</v>
      </c>
      <c r="K99" s="189">
        <f t="shared" si="22"/>
        <v>138.19332501925348</v>
      </c>
      <c r="L99" s="88">
        <f t="shared" si="18"/>
        <v>4433.5182532676909</v>
      </c>
      <c r="M99" s="89">
        <f t="shared" si="23"/>
        <v>30077.339958056102</v>
      </c>
      <c r="N99" s="89">
        <f t="shared" si="24"/>
        <v>219181.33995805611</v>
      </c>
      <c r="O99" s="89">
        <f t="shared" si="25"/>
        <v>6831.9101040476316</v>
      </c>
      <c r="P99" s="90">
        <f t="shared" si="19"/>
        <v>0.95641957188456261</v>
      </c>
      <c r="Q99" s="195">
        <v>30077.340260850036</v>
      </c>
      <c r="R99" s="90">
        <f t="shared" si="26"/>
        <v>0.59602181535901921</v>
      </c>
      <c r="S99" s="90">
        <f t="shared" si="26"/>
        <v>0.31345750228979602</v>
      </c>
      <c r="T99" s="92">
        <v>32082</v>
      </c>
      <c r="U99" s="191">
        <v>118484.59600000001</v>
      </c>
      <c r="V99" s="191">
        <v>4487.6941971630431</v>
      </c>
      <c r="W99" s="197"/>
      <c r="X99" s="89">
        <v>0</v>
      </c>
      <c r="Y99" s="89">
        <f t="shared" si="27"/>
        <v>0</v>
      </c>
      <c r="Z99" s="1"/>
      <c r="AA99" s="1"/>
    </row>
    <row r="100" spans="2:27">
      <c r="B100" s="206">
        <v>3103</v>
      </c>
      <c r="C100" t="s">
        <v>128</v>
      </c>
      <c r="D100" s="1">
        <v>330448</v>
      </c>
      <c r="E100" s="86">
        <f t="shared" si="20"/>
        <v>6210.6113857199234</v>
      </c>
      <c r="F100" s="87">
        <f t="shared" si="14"/>
        <v>0.86944210216590179</v>
      </c>
      <c r="G100" s="189">
        <f t="shared" si="21"/>
        <v>596.94307211900127</v>
      </c>
      <c r="H100" s="189">
        <f t="shared" si="15"/>
        <v>31761.550038235702</v>
      </c>
      <c r="I100" s="189">
        <f t="shared" si="16"/>
        <v>76.43651980837376</v>
      </c>
      <c r="J100" s="88">
        <f t="shared" si="17"/>
        <v>4066.9579094441424</v>
      </c>
      <c r="K100" s="189">
        <f t="shared" si="22"/>
        <v>27.517803953443973</v>
      </c>
      <c r="L100" s="88">
        <f t="shared" si="18"/>
        <v>1464.1397949508935</v>
      </c>
      <c r="M100" s="89">
        <f t="shared" si="23"/>
        <v>33225.689833186596</v>
      </c>
      <c r="N100" s="89">
        <f t="shared" si="24"/>
        <v>363673.68983318657</v>
      </c>
      <c r="O100" s="89">
        <f t="shared" si="25"/>
        <v>6835.0722617923684</v>
      </c>
      <c r="P100" s="90">
        <f t="shared" si="19"/>
        <v>0.95686225182478324</v>
      </c>
      <c r="Q100" s="195">
        <v>33225.690335360923</v>
      </c>
      <c r="R100" s="90">
        <f t="shared" si="26"/>
        <v>0.51035171484621045</v>
      </c>
      <c r="S100" s="90">
        <f t="shared" si="26"/>
        <v>0.37969985419519481</v>
      </c>
      <c r="T100" s="92">
        <v>53207</v>
      </c>
      <c r="U100" s="191">
        <v>218788.774</v>
      </c>
      <c r="V100" s="191">
        <v>4501.4220787482009</v>
      </c>
      <c r="W100" s="197"/>
      <c r="X100" s="89">
        <v>0</v>
      </c>
      <c r="Y100" s="89">
        <f t="shared" si="27"/>
        <v>0</v>
      </c>
      <c r="Z100" s="1"/>
      <c r="AA100" s="1"/>
    </row>
    <row r="101" spans="2:27">
      <c r="B101" s="206">
        <v>3105</v>
      </c>
      <c r="C101" t="s">
        <v>129</v>
      </c>
      <c r="D101" s="1">
        <v>344351</v>
      </c>
      <c r="E101" s="86">
        <f t="shared" si="20"/>
        <v>5681.0472828059528</v>
      </c>
      <c r="F101" s="87">
        <f t="shared" si="14"/>
        <v>0.79530683620355558</v>
      </c>
      <c r="G101" s="189">
        <f t="shared" si="21"/>
        <v>935.86409798394254</v>
      </c>
      <c r="H101" s="189">
        <f t="shared" si="15"/>
        <v>56726.466435198694</v>
      </c>
      <c r="I101" s="189">
        <f t="shared" si="16"/>
        <v>261.78395582826346</v>
      </c>
      <c r="J101" s="88">
        <f t="shared" si="17"/>
        <v>15867.772698574361</v>
      </c>
      <c r="K101" s="189">
        <f t="shared" si="22"/>
        <v>212.86523997333367</v>
      </c>
      <c r="L101" s="88">
        <f t="shared" si="18"/>
        <v>12902.613655743648</v>
      </c>
      <c r="M101" s="89">
        <f t="shared" si="23"/>
        <v>69629.080090942341</v>
      </c>
      <c r="N101" s="89">
        <f t="shared" si="24"/>
        <v>413980.08009094233</v>
      </c>
      <c r="O101" s="89">
        <f t="shared" si="25"/>
        <v>6829.7766207632285</v>
      </c>
      <c r="P101" s="90">
        <f t="shared" si="19"/>
        <v>0.95612089916515974</v>
      </c>
      <c r="Q101" s="195">
        <v>69629.080663024855</v>
      </c>
      <c r="R101" s="90">
        <f t="shared" si="26"/>
        <v>0.53770728415965274</v>
      </c>
      <c r="S101" s="90">
        <f t="shared" si="26"/>
        <v>0.26570166977572091</v>
      </c>
      <c r="T101" s="92">
        <v>60614</v>
      </c>
      <c r="U101" s="191">
        <v>223937.93900000001</v>
      </c>
      <c r="V101" s="191">
        <v>4488.456812901748</v>
      </c>
      <c r="W101" s="197"/>
      <c r="X101" s="89">
        <v>0</v>
      </c>
      <c r="Y101" s="89">
        <f t="shared" si="27"/>
        <v>0</v>
      </c>
      <c r="Z101" s="1"/>
      <c r="AA101" s="1"/>
    </row>
    <row r="102" spans="2:27">
      <c r="B102" s="206">
        <v>3107</v>
      </c>
      <c r="C102" t="s">
        <v>130</v>
      </c>
      <c r="D102" s="1">
        <v>515221</v>
      </c>
      <c r="E102" s="86">
        <f t="shared" si="20"/>
        <v>5974.061662975545</v>
      </c>
      <c r="F102" s="87">
        <f t="shared" si="14"/>
        <v>0.8363267974983899</v>
      </c>
      <c r="G102" s="189">
        <f t="shared" si="21"/>
        <v>748.33489467540346</v>
      </c>
      <c r="H102" s="189">
        <f t="shared" si="15"/>
        <v>64538.646321490822</v>
      </c>
      <c r="I102" s="189">
        <f t="shared" si="16"/>
        <v>159.22892276890619</v>
      </c>
      <c r="J102" s="88">
        <f t="shared" si="17"/>
        <v>13732.379986358777</v>
      </c>
      <c r="K102" s="189">
        <f t="shared" si="22"/>
        <v>110.3102069139764</v>
      </c>
      <c r="L102" s="88">
        <f t="shared" si="18"/>
        <v>9513.483174882067</v>
      </c>
      <c r="M102" s="89">
        <f t="shared" si="23"/>
        <v>74052.129496372887</v>
      </c>
      <c r="N102" s="89">
        <f t="shared" si="24"/>
        <v>589273.12949637289</v>
      </c>
      <c r="O102" s="89">
        <f t="shared" si="25"/>
        <v>6832.7067645649258</v>
      </c>
      <c r="P102" s="90">
        <f t="shared" si="19"/>
        <v>0.95653109877810827</v>
      </c>
      <c r="Q102" s="195">
        <v>74052.130310345121</v>
      </c>
      <c r="R102" s="90">
        <f t="shared" si="26"/>
        <v>0.53161660537675393</v>
      </c>
      <c r="S102" s="90">
        <f t="shared" si="26"/>
        <v>0.329258687071598</v>
      </c>
      <c r="T102" s="92">
        <v>86243</v>
      </c>
      <c r="U102" s="191">
        <v>336390.32</v>
      </c>
      <c r="V102" s="191">
        <v>4494.2807002725749</v>
      </c>
      <c r="W102" s="197"/>
      <c r="X102" s="89">
        <v>0</v>
      </c>
      <c r="Y102" s="89">
        <f t="shared" si="27"/>
        <v>0</v>
      </c>
      <c r="Z102" s="1"/>
      <c r="AA102" s="1"/>
    </row>
    <row r="103" spans="2:27">
      <c r="B103" s="206">
        <v>3110</v>
      </c>
      <c r="C103" t="s">
        <v>131</v>
      </c>
      <c r="D103" s="1">
        <v>30466</v>
      </c>
      <c r="E103" s="86">
        <f t="shared" si="20"/>
        <v>6462.876537971998</v>
      </c>
      <c r="F103" s="87">
        <f t="shared" si="14"/>
        <v>0.90475745691206266</v>
      </c>
      <c r="G103" s="189">
        <f t="shared" si="21"/>
        <v>435.49337467767356</v>
      </c>
      <c r="H103" s="189">
        <f t="shared" si="15"/>
        <v>2052.9157682305531</v>
      </c>
      <c r="I103" s="189">
        <f t="shared" si="16"/>
        <v>0</v>
      </c>
      <c r="J103" s="88">
        <f t="shared" si="17"/>
        <v>0</v>
      </c>
      <c r="K103" s="189">
        <f t="shared" si="22"/>
        <v>-48.918715854929786</v>
      </c>
      <c r="L103" s="88">
        <f t="shared" si="18"/>
        <v>-230.60282654013901</v>
      </c>
      <c r="M103" s="89">
        <f t="shared" si="23"/>
        <v>1822.3129416904142</v>
      </c>
      <c r="N103" s="89">
        <f t="shared" si="24"/>
        <v>32288.312941690416</v>
      </c>
      <c r="O103" s="89">
        <f t="shared" si="25"/>
        <v>6849.4511967947428</v>
      </c>
      <c r="P103" s="90">
        <f t="shared" si="19"/>
        <v>0.95887520203192655</v>
      </c>
      <c r="Q103" s="195">
        <v>1822.3129953508696</v>
      </c>
      <c r="R103" s="90">
        <f t="shared" si="26"/>
        <v>0.40840675430569306</v>
      </c>
      <c r="S103" s="90">
        <f t="shared" si="26"/>
        <v>0.40256569088493649</v>
      </c>
      <c r="T103" s="92">
        <v>4714</v>
      </c>
      <c r="U103" s="191">
        <v>21631.535</v>
      </c>
      <c r="V103" s="191">
        <v>4607.8957869661726</v>
      </c>
      <c r="W103" s="197"/>
      <c r="X103" s="89">
        <v>0</v>
      </c>
      <c r="Y103" s="89">
        <f t="shared" si="27"/>
        <v>0</v>
      </c>
      <c r="Z103" s="1"/>
      <c r="AA103" s="1"/>
    </row>
    <row r="104" spans="2:27">
      <c r="B104" s="206">
        <v>3112</v>
      </c>
      <c r="C104" t="s">
        <v>132</v>
      </c>
      <c r="D104" s="1">
        <v>50363</v>
      </c>
      <c r="E104" s="86">
        <f t="shared" si="20"/>
        <v>6381.525595539787</v>
      </c>
      <c r="F104" s="87">
        <f t="shared" si="14"/>
        <v>0.89336889465810032</v>
      </c>
      <c r="G104" s="189">
        <f t="shared" si="21"/>
        <v>487.55797783428864</v>
      </c>
      <c r="H104" s="189">
        <f t="shared" si="15"/>
        <v>3847.8075610682063</v>
      </c>
      <c r="I104" s="189">
        <f t="shared" si="16"/>
        <v>16.61654637142151</v>
      </c>
      <c r="J104" s="88">
        <f t="shared" si="17"/>
        <v>131.13778396325856</v>
      </c>
      <c r="K104" s="189">
        <f t="shared" si="22"/>
        <v>-32.30216948350828</v>
      </c>
      <c r="L104" s="88">
        <f t="shared" si="18"/>
        <v>-254.92872156384735</v>
      </c>
      <c r="M104" s="89">
        <f t="shared" si="23"/>
        <v>3592.8788395043589</v>
      </c>
      <c r="N104" s="89">
        <f t="shared" si="24"/>
        <v>53955.878839504359</v>
      </c>
      <c r="O104" s="89">
        <f t="shared" si="25"/>
        <v>6836.7814038905672</v>
      </c>
      <c r="P104" s="90">
        <f t="shared" si="19"/>
        <v>0.95710151974970525</v>
      </c>
      <c r="Q104" s="195">
        <v>3592.8789139900427</v>
      </c>
      <c r="R104" s="90">
        <f t="shared" si="26"/>
        <v>0.55672704961230968</v>
      </c>
      <c r="S104" s="90">
        <f t="shared" si="26"/>
        <v>0.41799570786284712</v>
      </c>
      <c r="T104" s="92">
        <v>7892</v>
      </c>
      <c r="U104" s="191">
        <v>32351.85</v>
      </c>
      <c r="V104" s="191">
        <v>4500.3842819508927</v>
      </c>
      <c r="W104" s="197"/>
      <c r="X104" s="89">
        <v>0</v>
      </c>
      <c r="Y104" s="89">
        <f t="shared" si="27"/>
        <v>0</v>
      </c>
      <c r="Z104" s="1"/>
      <c r="AA104" s="1"/>
    </row>
    <row r="105" spans="2:27">
      <c r="B105" s="206">
        <v>3114</v>
      </c>
      <c r="C105" t="s">
        <v>133</v>
      </c>
      <c r="D105" s="1">
        <v>38091</v>
      </c>
      <c r="E105" s="86">
        <f t="shared" si="20"/>
        <v>6115.106758709263</v>
      </c>
      <c r="F105" s="87">
        <f t="shared" si="14"/>
        <v>0.85607212318675596</v>
      </c>
      <c r="G105" s="189">
        <f t="shared" si="21"/>
        <v>658.06603340582399</v>
      </c>
      <c r="H105" s="189">
        <f t="shared" si="15"/>
        <v>4099.0933220848774</v>
      </c>
      <c r="I105" s="189">
        <f t="shared" si="16"/>
        <v>109.86313926210491</v>
      </c>
      <c r="J105" s="88">
        <f t="shared" si="17"/>
        <v>684.33749446365141</v>
      </c>
      <c r="K105" s="189">
        <f t="shared" si="22"/>
        <v>60.944423407175123</v>
      </c>
      <c r="L105" s="88">
        <f t="shared" si="18"/>
        <v>379.62281340329383</v>
      </c>
      <c r="M105" s="89">
        <f t="shared" si="23"/>
        <v>4478.7161354881709</v>
      </c>
      <c r="N105" s="89">
        <f t="shared" si="24"/>
        <v>42569.716135488168</v>
      </c>
      <c r="O105" s="89">
        <f t="shared" si="25"/>
        <v>6834.1172155222612</v>
      </c>
      <c r="P105" s="90">
        <f t="shared" si="19"/>
        <v>0.95672855203499174</v>
      </c>
      <c r="Q105" s="195">
        <v>4478.7161942782532</v>
      </c>
      <c r="R105" s="90">
        <f t="shared" si="26"/>
        <v>0.6296738140968775</v>
      </c>
      <c r="S105" s="90">
        <f t="shared" si="26"/>
        <v>0.36177502410806367</v>
      </c>
      <c r="T105" s="92">
        <v>6229</v>
      </c>
      <c r="U105" s="191">
        <v>23373.388999999999</v>
      </c>
      <c r="V105" s="191">
        <v>4490.5411323096778</v>
      </c>
      <c r="W105" s="197"/>
      <c r="X105" s="89">
        <v>0</v>
      </c>
      <c r="Y105" s="89">
        <f t="shared" si="27"/>
        <v>0</v>
      </c>
      <c r="Z105" s="1"/>
      <c r="AA105" s="1"/>
    </row>
    <row r="106" spans="2:27">
      <c r="B106" s="206">
        <v>3116</v>
      </c>
      <c r="C106" t="s">
        <v>134</v>
      </c>
      <c r="D106" s="1">
        <v>23502</v>
      </c>
      <c r="E106" s="86">
        <f t="shared" si="20"/>
        <v>5964.9746192893408</v>
      </c>
      <c r="F106" s="87">
        <f t="shared" si="14"/>
        <v>0.83505467501731301</v>
      </c>
      <c r="G106" s="189">
        <f t="shared" si="21"/>
        <v>754.15060263457417</v>
      </c>
      <c r="H106" s="189">
        <f t="shared" si="15"/>
        <v>2971.3533743802222</v>
      </c>
      <c r="I106" s="189">
        <f t="shared" si="16"/>
        <v>162.40938805907766</v>
      </c>
      <c r="J106" s="88">
        <f t="shared" si="17"/>
        <v>639.8929889527659</v>
      </c>
      <c r="K106" s="189">
        <f t="shared" si="22"/>
        <v>113.49067220414787</v>
      </c>
      <c r="L106" s="88">
        <f t="shared" si="18"/>
        <v>447.15324848434261</v>
      </c>
      <c r="M106" s="89">
        <f t="shared" si="23"/>
        <v>3418.5066228645646</v>
      </c>
      <c r="N106" s="89">
        <f t="shared" si="24"/>
        <v>26920.506622864566</v>
      </c>
      <c r="O106" s="89">
        <f t="shared" si="25"/>
        <v>6832.6158941280628</v>
      </c>
      <c r="P106" s="90">
        <f t="shared" si="19"/>
        <v>0.95651837755329738</v>
      </c>
      <c r="Q106" s="195">
        <v>3418.5066600507785</v>
      </c>
      <c r="R106" s="90">
        <f t="shared" si="26"/>
        <v>0.3638387063135079</v>
      </c>
      <c r="S106" s="90">
        <f t="shared" si="26"/>
        <v>0.31316961142699828</v>
      </c>
      <c r="T106" s="92">
        <v>3940</v>
      </c>
      <c r="U106" s="191">
        <v>17232.242999999999</v>
      </c>
      <c r="V106" s="191">
        <v>4542.4251120213694</v>
      </c>
      <c r="W106" s="197"/>
      <c r="X106" s="89">
        <v>0</v>
      </c>
      <c r="Y106" s="89">
        <f t="shared" si="27"/>
        <v>0</v>
      </c>
      <c r="Z106" s="1"/>
      <c r="AA106" s="1"/>
    </row>
    <row r="107" spans="2:27">
      <c r="B107" s="206">
        <v>3118</v>
      </c>
      <c r="C107" t="s">
        <v>135</v>
      </c>
      <c r="D107" s="1">
        <v>278836</v>
      </c>
      <c r="E107" s="86">
        <f t="shared" si="20"/>
        <v>5815.989821246063</v>
      </c>
      <c r="F107" s="87">
        <f t="shared" si="14"/>
        <v>0.81419784660596739</v>
      </c>
      <c r="G107" s="189">
        <f t="shared" si="21"/>
        <v>849.50087338227195</v>
      </c>
      <c r="H107" s="189">
        <f t="shared" si="15"/>
        <v>40727.620372566264</v>
      </c>
      <c r="I107" s="189">
        <f t="shared" si="16"/>
        <v>214.5540673742249</v>
      </c>
      <c r="J107" s="88">
        <f t="shared" si="17"/>
        <v>10286.365652122464</v>
      </c>
      <c r="K107" s="189">
        <f t="shared" si="22"/>
        <v>165.63535151929511</v>
      </c>
      <c r="L107" s="88">
        <f t="shared" si="18"/>
        <v>7941.0556578895657</v>
      </c>
      <c r="M107" s="89">
        <f t="shared" si="23"/>
        <v>48668.676030455827</v>
      </c>
      <c r="N107" s="89">
        <f t="shared" si="24"/>
        <v>327504.67603045586</v>
      </c>
      <c r="O107" s="89">
        <f t="shared" si="25"/>
        <v>6831.1260461476304</v>
      </c>
      <c r="P107" s="90">
        <f t="shared" si="19"/>
        <v>0.95630980926918396</v>
      </c>
      <c r="Q107" s="195">
        <v>48668.676482947871</v>
      </c>
      <c r="R107" s="90">
        <f t="shared" si="26"/>
        <v>0.63374467291053116</v>
      </c>
      <c r="S107" s="90">
        <f t="shared" si="26"/>
        <v>0.29686422077974722</v>
      </c>
      <c r="T107" s="92">
        <v>47943</v>
      </c>
      <c r="U107" s="191">
        <v>170672.93599999999</v>
      </c>
      <c r="V107" s="191">
        <v>4484.6559324068367</v>
      </c>
      <c r="W107" s="197"/>
      <c r="X107" s="89">
        <v>0</v>
      </c>
      <c r="Y107" s="89">
        <f t="shared" si="27"/>
        <v>0</v>
      </c>
      <c r="Z107" s="1"/>
      <c r="AA107" s="1"/>
    </row>
    <row r="108" spans="2:27">
      <c r="B108" s="206">
        <v>3120</v>
      </c>
      <c r="C108" t="s">
        <v>136</v>
      </c>
      <c r="D108" s="1">
        <v>47898</v>
      </c>
      <c r="E108" s="86">
        <f t="shared" si="20"/>
        <v>5580.566235581965</v>
      </c>
      <c r="F108" s="87">
        <f t="shared" si="14"/>
        <v>0.78124019324355198</v>
      </c>
      <c r="G108" s="189">
        <f t="shared" si="21"/>
        <v>1000.1719682072948</v>
      </c>
      <c r="H108" s="189">
        <f t="shared" si="15"/>
        <v>8584.4760031232108</v>
      </c>
      <c r="I108" s="189">
        <f t="shared" si="16"/>
        <v>296.95232235665918</v>
      </c>
      <c r="J108" s="88">
        <f t="shared" si="17"/>
        <v>2548.7417827872055</v>
      </c>
      <c r="K108" s="189">
        <f t="shared" si="22"/>
        <v>248.03360650172939</v>
      </c>
      <c r="L108" s="88">
        <f t="shared" si="18"/>
        <v>2128.8724446043434</v>
      </c>
      <c r="M108" s="89">
        <f t="shared" si="23"/>
        <v>10713.348447727554</v>
      </c>
      <c r="N108" s="89">
        <f t="shared" si="24"/>
        <v>58611.348447727556</v>
      </c>
      <c r="O108" s="89">
        <f t="shared" si="25"/>
        <v>6828.7718102909885</v>
      </c>
      <c r="P108" s="90">
        <f t="shared" si="19"/>
        <v>0.95598023273555977</v>
      </c>
      <c r="Q108" s="195">
        <v>10713.348528734983</v>
      </c>
      <c r="R108" s="90">
        <f t="shared" si="26"/>
        <v>0.49324215800022153</v>
      </c>
      <c r="S108" s="90">
        <f t="shared" si="26"/>
        <v>0.2429987083982347</v>
      </c>
      <c r="T108" s="92">
        <v>8583</v>
      </c>
      <c r="U108" s="191">
        <v>32076.511999999999</v>
      </c>
      <c r="V108" s="191">
        <v>4489.5993840357642</v>
      </c>
      <c r="W108" s="197"/>
      <c r="X108" s="89">
        <v>0</v>
      </c>
      <c r="Y108" s="89">
        <f t="shared" si="27"/>
        <v>0</v>
      </c>
      <c r="Z108" s="1"/>
      <c r="AA108" s="1"/>
    </row>
    <row r="109" spans="2:27">
      <c r="B109" s="206">
        <v>3122</v>
      </c>
      <c r="C109" t="s">
        <v>137</v>
      </c>
      <c r="D109" s="1">
        <v>19712</v>
      </c>
      <c r="E109" s="86">
        <f t="shared" si="20"/>
        <v>5404.9904030710168</v>
      </c>
      <c r="F109" s="87">
        <f t="shared" si="14"/>
        <v>0.75666080621913712</v>
      </c>
      <c r="G109" s="189">
        <f t="shared" si="21"/>
        <v>1112.5405010143015</v>
      </c>
      <c r="H109" s="189">
        <f t="shared" si="15"/>
        <v>4057.4352071991575</v>
      </c>
      <c r="I109" s="189">
        <f t="shared" si="16"/>
        <v>358.40386373549109</v>
      </c>
      <c r="J109" s="88">
        <f t="shared" si="17"/>
        <v>1307.0988910433359</v>
      </c>
      <c r="K109" s="189">
        <f t="shared" si="22"/>
        <v>309.48514788056127</v>
      </c>
      <c r="L109" s="88">
        <f t="shared" si="18"/>
        <v>1128.6923343204069</v>
      </c>
      <c r="M109" s="89">
        <f t="shared" si="23"/>
        <v>5186.1275415195641</v>
      </c>
      <c r="N109" s="89">
        <f t="shared" si="24"/>
        <v>24898.127541519563</v>
      </c>
      <c r="O109" s="89">
        <f t="shared" si="25"/>
        <v>6827.0160519658803</v>
      </c>
      <c r="P109" s="90">
        <f t="shared" si="19"/>
        <v>0.95573443886531573</v>
      </c>
      <c r="Q109" s="195">
        <v>5186.127575940407</v>
      </c>
      <c r="R109" s="90">
        <f t="shared" si="26"/>
        <v>0.49683547475775897</v>
      </c>
      <c r="S109" s="90">
        <f t="shared" si="26"/>
        <v>0.20516962932825469</v>
      </c>
      <c r="T109" s="92">
        <v>3647</v>
      </c>
      <c r="U109" s="191">
        <v>13169.116</v>
      </c>
      <c r="V109" s="191">
        <v>4484.8378780368748</v>
      </c>
      <c r="W109" s="197"/>
      <c r="X109" s="89">
        <v>0</v>
      </c>
      <c r="Y109" s="89">
        <f t="shared" si="27"/>
        <v>0</v>
      </c>
      <c r="Z109" s="1"/>
      <c r="AA109" s="1"/>
    </row>
    <row r="110" spans="2:27">
      <c r="B110" s="206">
        <v>3124</v>
      </c>
      <c r="C110" t="s">
        <v>138</v>
      </c>
      <c r="D110" s="1">
        <v>7981</v>
      </c>
      <c r="E110" s="86">
        <f t="shared" si="20"/>
        <v>5894.3870014771046</v>
      </c>
      <c r="F110" s="87">
        <f t="shared" si="14"/>
        <v>0.82517290283645062</v>
      </c>
      <c r="G110" s="189">
        <f t="shared" si="21"/>
        <v>799.3266780344054</v>
      </c>
      <c r="H110" s="189">
        <f t="shared" si="15"/>
        <v>1082.288322058585</v>
      </c>
      <c r="I110" s="189">
        <f t="shared" si="16"/>
        <v>187.11505429336034</v>
      </c>
      <c r="J110" s="88">
        <f t="shared" si="17"/>
        <v>253.35378351320989</v>
      </c>
      <c r="K110" s="189">
        <f t="shared" si="22"/>
        <v>138.19633843843056</v>
      </c>
      <c r="L110" s="88">
        <f t="shared" si="18"/>
        <v>187.11784224563496</v>
      </c>
      <c r="M110" s="89">
        <f t="shared" si="23"/>
        <v>1269.4061643042201</v>
      </c>
      <c r="N110" s="89">
        <f t="shared" si="24"/>
        <v>9250.4061643042205</v>
      </c>
      <c r="O110" s="89">
        <f t="shared" si="25"/>
        <v>6831.9100179499419</v>
      </c>
      <c r="P110" s="90">
        <f t="shared" si="19"/>
        <v>0.95641955983148896</v>
      </c>
      <c r="Q110" s="195">
        <v>1269.4061770834414</v>
      </c>
      <c r="R110" s="90">
        <f t="shared" si="26"/>
        <v>0.66185940015641997</v>
      </c>
      <c r="S110" s="90">
        <f t="shared" si="26"/>
        <v>0.31460073891452983</v>
      </c>
      <c r="T110" s="92">
        <v>1354</v>
      </c>
      <c r="U110" s="191">
        <v>4802.4520000000002</v>
      </c>
      <c r="V110" s="191">
        <v>4483.7849447309145</v>
      </c>
      <c r="W110" s="197"/>
      <c r="X110" s="89">
        <v>0</v>
      </c>
      <c r="Y110" s="89">
        <f t="shared" si="27"/>
        <v>0</v>
      </c>
      <c r="Z110" s="1"/>
      <c r="AA110" s="1"/>
    </row>
    <row r="111" spans="2:27">
      <c r="B111" s="206">
        <v>3201</v>
      </c>
      <c r="C111" t="s">
        <v>139</v>
      </c>
      <c r="D111" s="1">
        <v>1285309</v>
      </c>
      <c r="E111" s="86">
        <f t="shared" si="20"/>
        <v>9647.4389767916655</v>
      </c>
      <c r="F111" s="87">
        <f t="shared" si="14"/>
        <v>1.3505738974081201</v>
      </c>
      <c r="G111" s="189">
        <f t="shared" si="21"/>
        <v>-1602.6265861669137</v>
      </c>
      <c r="H111" s="189">
        <f t="shared" si="15"/>
        <v>-213514.7348218456</v>
      </c>
      <c r="I111" s="189">
        <f t="shared" si="16"/>
        <v>0</v>
      </c>
      <c r="J111" s="88">
        <f t="shared" si="17"/>
        <v>0</v>
      </c>
      <c r="K111" s="189">
        <f t="shared" si="22"/>
        <v>-48.918715854929786</v>
      </c>
      <c r="L111" s="88">
        <f t="shared" si="18"/>
        <v>-6517.342675920585</v>
      </c>
      <c r="M111" s="89">
        <f t="shared" si="23"/>
        <v>-220032.07749776618</v>
      </c>
      <c r="N111" s="89">
        <f t="shared" si="24"/>
        <v>1065276.9225022339</v>
      </c>
      <c r="O111" s="89">
        <f t="shared" si="25"/>
        <v>7995.8936747698217</v>
      </c>
      <c r="P111" s="90">
        <f t="shared" si="19"/>
        <v>1.119369120610507</v>
      </c>
      <c r="Q111" s="195">
        <v>-220032.07598120373</v>
      </c>
      <c r="R111" s="90">
        <f t="shared" si="26"/>
        <v>0.39117266718848676</v>
      </c>
      <c r="S111" s="90">
        <f t="shared" si="26"/>
        <v>0.74151505116092375</v>
      </c>
      <c r="T111" s="92">
        <v>133228</v>
      </c>
      <c r="U111" s="191">
        <v>923903.28700000001</v>
      </c>
      <c r="V111" s="191">
        <v>5539.6816526854118</v>
      </c>
      <c r="W111" s="197"/>
      <c r="X111" s="89">
        <v>0</v>
      </c>
      <c r="Y111" s="89">
        <f t="shared" si="27"/>
        <v>0</v>
      </c>
      <c r="Z111" s="1"/>
      <c r="AA111" s="1"/>
    </row>
    <row r="112" spans="2:27">
      <c r="B112" s="206">
        <v>3203</v>
      </c>
      <c r="C112" t="s">
        <v>140</v>
      </c>
      <c r="D112" s="1">
        <v>827772</v>
      </c>
      <c r="E112" s="86">
        <f t="shared" si="20"/>
        <v>8154.6660887211965</v>
      </c>
      <c r="F112" s="87">
        <f t="shared" si="14"/>
        <v>1.1415961467080085</v>
      </c>
      <c r="G112" s="189">
        <f t="shared" si="21"/>
        <v>-647.25193780181348</v>
      </c>
      <c r="H112" s="189">
        <f t="shared" si="15"/>
        <v>-65701.896954324286</v>
      </c>
      <c r="I112" s="189">
        <f t="shared" si="16"/>
        <v>0</v>
      </c>
      <c r="J112" s="88">
        <f t="shared" si="17"/>
        <v>0</v>
      </c>
      <c r="K112" s="189">
        <f t="shared" si="22"/>
        <v>-48.918715854929786</v>
      </c>
      <c r="L112" s="88">
        <f t="shared" si="18"/>
        <v>-4965.6899277180673</v>
      </c>
      <c r="M112" s="89">
        <f t="shared" si="23"/>
        <v>-70667.586882042349</v>
      </c>
      <c r="N112" s="89">
        <f t="shared" si="24"/>
        <v>757104.41311795765</v>
      </c>
      <c r="O112" s="89">
        <f t="shared" si="25"/>
        <v>7458.4954350644539</v>
      </c>
      <c r="P112" s="90">
        <f t="shared" si="19"/>
        <v>1.044137130358467</v>
      </c>
      <c r="Q112" s="195">
        <v>-70667.585726544014</v>
      </c>
      <c r="R112" s="90">
        <f t="shared" si="26"/>
        <v>0.38373551076857959</v>
      </c>
      <c r="S112" s="90">
        <f t="shared" si="26"/>
        <v>0.58366297405744894</v>
      </c>
      <c r="T112" s="92">
        <v>101509</v>
      </c>
      <c r="U112" s="191">
        <v>598215.478</v>
      </c>
      <c r="V112" s="191">
        <v>5149.2433821499308</v>
      </c>
      <c r="W112" s="197"/>
      <c r="X112" s="89">
        <v>0</v>
      </c>
      <c r="Y112" s="89">
        <f t="shared" si="27"/>
        <v>0</v>
      </c>
      <c r="Z112" s="1"/>
      <c r="AA112" s="1"/>
    </row>
    <row r="113" spans="2:27">
      <c r="B113" s="206">
        <v>3205</v>
      </c>
      <c r="C113" t="s">
        <v>141</v>
      </c>
      <c r="D113" s="1">
        <v>719810</v>
      </c>
      <c r="E113" s="86">
        <f t="shared" si="20"/>
        <v>7438.2821299769557</v>
      </c>
      <c r="F113" s="87">
        <f t="shared" si="14"/>
        <v>1.0413074091964885</v>
      </c>
      <c r="G113" s="189">
        <f t="shared" si="21"/>
        <v>-188.76620420549938</v>
      </c>
      <c r="H113" s="189">
        <f t="shared" si="15"/>
        <v>-18267.094347170379</v>
      </c>
      <c r="I113" s="189">
        <f t="shared" si="16"/>
        <v>0</v>
      </c>
      <c r="J113" s="88">
        <f t="shared" si="17"/>
        <v>0</v>
      </c>
      <c r="K113" s="189">
        <f t="shared" si="22"/>
        <v>-48.918715854929786</v>
      </c>
      <c r="L113" s="88">
        <f t="shared" si="18"/>
        <v>-4733.9130519974105</v>
      </c>
      <c r="M113" s="89">
        <f t="shared" si="23"/>
        <v>-23001.007399167789</v>
      </c>
      <c r="N113" s="89">
        <f t="shared" si="24"/>
        <v>696808.99260083225</v>
      </c>
      <c r="O113" s="89">
        <f t="shared" si="25"/>
        <v>7200.5972099165274</v>
      </c>
      <c r="P113" s="90">
        <f t="shared" si="19"/>
        <v>1.0080331848543198</v>
      </c>
      <c r="Q113" s="195">
        <v>-23001.006297603097</v>
      </c>
      <c r="R113" s="90">
        <f t="shared" si="26"/>
        <v>0.61888630670839118</v>
      </c>
      <c r="S113" s="90">
        <f t="shared" si="26"/>
        <v>0.59910331291250285</v>
      </c>
      <c r="T113" s="92">
        <v>96771</v>
      </c>
      <c r="U113" s="191">
        <v>444632.83</v>
      </c>
      <c r="V113" s="191">
        <v>4651.5331873269351</v>
      </c>
      <c r="W113" s="197"/>
      <c r="X113" s="89">
        <v>0</v>
      </c>
      <c r="Y113" s="89">
        <f t="shared" si="27"/>
        <v>0</v>
      </c>
      <c r="Z113" s="1"/>
      <c r="AA113" s="1"/>
    </row>
    <row r="114" spans="2:27">
      <c r="B114" s="206">
        <v>3207</v>
      </c>
      <c r="C114" t="s">
        <v>142</v>
      </c>
      <c r="D114" s="1">
        <v>505800</v>
      </c>
      <c r="E114" s="86">
        <f t="shared" si="20"/>
        <v>7736.1924718190303</v>
      </c>
      <c r="F114" s="87">
        <f t="shared" si="14"/>
        <v>1.0830127708398996</v>
      </c>
      <c r="G114" s="189">
        <f t="shared" si="21"/>
        <v>-379.42882298442709</v>
      </c>
      <c r="H114" s="189">
        <f t="shared" si="15"/>
        <v>-24807.435875544827</v>
      </c>
      <c r="I114" s="189">
        <f t="shared" si="16"/>
        <v>0</v>
      </c>
      <c r="J114" s="88">
        <f t="shared" si="17"/>
        <v>0</v>
      </c>
      <c r="K114" s="189">
        <f t="shared" si="22"/>
        <v>-48.918715854929786</v>
      </c>
      <c r="L114" s="88">
        <f t="shared" si="18"/>
        <v>-3198.3545613111646</v>
      </c>
      <c r="M114" s="89">
        <f t="shared" si="23"/>
        <v>-28005.79043685599</v>
      </c>
      <c r="N114" s="89">
        <f t="shared" si="24"/>
        <v>477794.20956314402</v>
      </c>
      <c r="O114" s="89">
        <f t="shared" si="25"/>
        <v>7307.8449329796731</v>
      </c>
      <c r="P114" s="90">
        <f t="shared" si="19"/>
        <v>1.0230471150459477</v>
      </c>
      <c r="Q114" s="195">
        <v>-28005.789692610284</v>
      </c>
      <c r="R114" s="93">
        <f t="shared" si="26"/>
        <v>0.54273008213308305</v>
      </c>
      <c r="S114" s="94">
        <f t="shared" si="26"/>
        <v>0.60711434030077993</v>
      </c>
      <c r="T114" s="92">
        <v>65381</v>
      </c>
      <c r="U114" s="191">
        <v>327860.33399999997</v>
      </c>
      <c r="V114" s="191">
        <v>4813.7162850349287</v>
      </c>
      <c r="W114" s="197"/>
      <c r="X114" s="89">
        <v>0</v>
      </c>
      <c r="Y114" s="89">
        <f t="shared" si="27"/>
        <v>0</v>
      </c>
      <c r="Z114" s="1"/>
      <c r="AA114" s="1"/>
    </row>
    <row r="115" spans="2:27">
      <c r="B115" s="206">
        <v>3209</v>
      </c>
      <c r="C115" t="s">
        <v>143</v>
      </c>
      <c r="D115" s="1">
        <v>299486</v>
      </c>
      <c r="E115" s="86">
        <f t="shared" si="20"/>
        <v>6513.1138271497548</v>
      </c>
      <c r="F115" s="87">
        <f t="shared" si="14"/>
        <v>0.91179032559392148</v>
      </c>
      <c r="G115" s="189">
        <f t="shared" si="21"/>
        <v>403.34150960390923</v>
      </c>
      <c r="H115" s="189">
        <f t="shared" si="15"/>
        <v>18546.449294606955</v>
      </c>
      <c r="I115" s="189">
        <f t="shared" si="16"/>
        <v>0</v>
      </c>
      <c r="J115" s="88">
        <f t="shared" si="17"/>
        <v>0</v>
      </c>
      <c r="K115" s="189">
        <f t="shared" si="22"/>
        <v>-48.918715854929786</v>
      </c>
      <c r="L115" s="88">
        <f t="shared" si="18"/>
        <v>-2249.3803924413814</v>
      </c>
      <c r="M115" s="89">
        <f t="shared" si="23"/>
        <v>16297.068902165574</v>
      </c>
      <c r="N115" s="89">
        <f t="shared" si="24"/>
        <v>315783.06890216557</v>
      </c>
      <c r="O115" s="89">
        <f t="shared" si="25"/>
        <v>6867.5366208987334</v>
      </c>
      <c r="P115" s="90">
        <f t="shared" si="19"/>
        <v>0.96140703475739542</v>
      </c>
      <c r="Q115" s="195">
        <v>16297.069425588374</v>
      </c>
      <c r="R115" s="93">
        <f t="shared" si="26"/>
        <v>0.60296467375997675</v>
      </c>
      <c r="S115" s="94">
        <f t="shared" si="26"/>
        <v>0.44699872169273575</v>
      </c>
      <c r="T115" s="92">
        <v>45982</v>
      </c>
      <c r="U115" s="191">
        <v>186832.56400000001</v>
      </c>
      <c r="V115" s="191">
        <v>4501.119268115558</v>
      </c>
      <c r="W115" s="197"/>
      <c r="X115" s="89">
        <v>0</v>
      </c>
      <c r="Y115" s="89">
        <f t="shared" si="27"/>
        <v>0</v>
      </c>
      <c r="Z115" s="1"/>
      <c r="AA115" s="1"/>
    </row>
    <row r="116" spans="2:27">
      <c r="B116" s="206">
        <v>3212</v>
      </c>
      <c r="C116" t="s">
        <v>144</v>
      </c>
      <c r="D116" s="1">
        <v>148348</v>
      </c>
      <c r="E116" s="86">
        <f t="shared" si="20"/>
        <v>7062.5089264460848</v>
      </c>
      <c r="F116" s="87">
        <f t="shared" si="14"/>
        <v>0.98870179217676823</v>
      </c>
      <c r="G116" s="189">
        <f t="shared" si="21"/>
        <v>51.728646054257986</v>
      </c>
      <c r="H116" s="189">
        <f t="shared" si="15"/>
        <v>1086.560210369689</v>
      </c>
      <c r="I116" s="189">
        <f t="shared" si="16"/>
        <v>0</v>
      </c>
      <c r="J116" s="88">
        <f t="shared" si="17"/>
        <v>0</v>
      </c>
      <c r="K116" s="189">
        <f t="shared" si="22"/>
        <v>-48.918715854929786</v>
      </c>
      <c r="L116" s="88">
        <f t="shared" si="18"/>
        <v>-1027.5376265328002</v>
      </c>
      <c r="M116" s="89">
        <f t="shared" si="23"/>
        <v>59.022583836888771</v>
      </c>
      <c r="N116" s="89">
        <f t="shared" si="24"/>
        <v>148407.02258383689</v>
      </c>
      <c r="O116" s="89">
        <f t="shared" si="25"/>
        <v>7065.3188566454128</v>
      </c>
      <c r="P116" s="90">
        <f t="shared" si="19"/>
        <v>0.98909516272722031</v>
      </c>
      <c r="Q116" s="195">
        <v>59.02282294123188</v>
      </c>
      <c r="R116" s="93">
        <f t="shared" si="26"/>
        <v>0.52372760379105254</v>
      </c>
      <c r="S116" s="93">
        <f t="shared" si="26"/>
        <v>0.51083081464663649</v>
      </c>
      <c r="T116" s="92">
        <v>21005</v>
      </c>
      <c r="U116" s="191">
        <v>97358.608999999997</v>
      </c>
      <c r="V116" s="191">
        <v>4674.5862329382744</v>
      </c>
      <c r="W116" s="197"/>
      <c r="X116" s="89">
        <v>0</v>
      </c>
      <c r="Y116" s="89">
        <f t="shared" si="27"/>
        <v>0</v>
      </c>
      <c r="Z116" s="1"/>
      <c r="AA116" s="1"/>
    </row>
    <row r="117" spans="2:27">
      <c r="B117" s="206">
        <v>3214</v>
      </c>
      <c r="C117" t="s">
        <v>145</v>
      </c>
      <c r="D117" s="1">
        <v>124557</v>
      </c>
      <c r="E117" s="86">
        <f t="shared" si="20"/>
        <v>7581.5326556698519</v>
      </c>
      <c r="F117" s="87">
        <f t="shared" si="14"/>
        <v>1.0613614796348958</v>
      </c>
      <c r="G117" s="189">
        <f t="shared" si="21"/>
        <v>-280.44654064895298</v>
      </c>
      <c r="H117" s="189">
        <f t="shared" si="15"/>
        <v>-4607.4562163216478</v>
      </c>
      <c r="I117" s="189">
        <f t="shared" si="16"/>
        <v>0</v>
      </c>
      <c r="J117" s="88">
        <f t="shared" si="17"/>
        <v>0</v>
      </c>
      <c r="K117" s="189">
        <f t="shared" si="22"/>
        <v>-48.918715854929786</v>
      </c>
      <c r="L117" s="88">
        <f t="shared" si="18"/>
        <v>-803.68558278064154</v>
      </c>
      <c r="M117" s="89">
        <f t="shared" si="23"/>
        <v>-5411.141799102289</v>
      </c>
      <c r="N117" s="89">
        <f t="shared" si="24"/>
        <v>119145.85820089771</v>
      </c>
      <c r="O117" s="89">
        <f t="shared" si="25"/>
        <v>7252.16739916597</v>
      </c>
      <c r="P117" s="90">
        <f t="shared" si="19"/>
        <v>1.0152526502121464</v>
      </c>
      <c r="Q117" s="195">
        <v>-5411.1416120875201</v>
      </c>
      <c r="R117" s="93">
        <f t="shared" si="26"/>
        <v>0.43029441119437645</v>
      </c>
      <c r="S117" s="93">
        <f t="shared" si="26"/>
        <v>0.54323429325981887</v>
      </c>
      <c r="T117" s="92">
        <v>16429</v>
      </c>
      <c r="U117" s="191">
        <v>87084.868000000002</v>
      </c>
      <c r="V117" s="191">
        <v>4912.7554310986434</v>
      </c>
      <c r="W117" s="197"/>
      <c r="X117" s="89">
        <v>0</v>
      </c>
      <c r="Y117" s="89">
        <f t="shared" si="27"/>
        <v>0</v>
      </c>
      <c r="Z117" s="1"/>
      <c r="AA117" s="1"/>
    </row>
    <row r="118" spans="2:27">
      <c r="B118" s="206">
        <v>3216</v>
      </c>
      <c r="C118" t="s">
        <v>146</v>
      </c>
      <c r="D118" s="1">
        <v>132038</v>
      </c>
      <c r="E118" s="86">
        <f t="shared" si="20"/>
        <v>6547.2306242872019</v>
      </c>
      <c r="F118" s="87">
        <f t="shared" si="14"/>
        <v>0.91656643827914808</v>
      </c>
      <c r="G118" s="189">
        <f t="shared" si="21"/>
        <v>381.50675943594308</v>
      </c>
      <c r="H118" s="189">
        <f t="shared" si="15"/>
        <v>7693.8468175446642</v>
      </c>
      <c r="I118" s="189">
        <f t="shared" si="16"/>
        <v>0</v>
      </c>
      <c r="J118" s="88">
        <f t="shared" si="17"/>
        <v>0</v>
      </c>
      <c r="K118" s="189">
        <f t="shared" si="22"/>
        <v>-48.918715854929786</v>
      </c>
      <c r="L118" s="88">
        <f t="shared" si="18"/>
        <v>-986.54374264636908</v>
      </c>
      <c r="M118" s="89">
        <f t="shared" si="23"/>
        <v>6707.3030748982947</v>
      </c>
      <c r="N118" s="89">
        <f t="shared" si="24"/>
        <v>138745.30307489829</v>
      </c>
      <c r="O118" s="89">
        <f t="shared" si="25"/>
        <v>6879.8186678682141</v>
      </c>
      <c r="P118" s="90">
        <f t="shared" si="19"/>
        <v>0.96312643532407693</v>
      </c>
      <c r="Q118" s="195">
        <v>6707.3033044635076</v>
      </c>
      <c r="R118" s="93">
        <f t="shared" si="26"/>
        <v>0.53872274125767283</v>
      </c>
      <c r="S118" s="93">
        <f t="shared" si="26"/>
        <v>0.44547925115721276</v>
      </c>
      <c r="T118" s="92">
        <v>20167</v>
      </c>
      <c r="U118" s="191">
        <v>85810.130999999994</v>
      </c>
      <c r="V118" s="191">
        <v>4529.4532031820318</v>
      </c>
      <c r="W118" s="197"/>
      <c r="X118" s="89">
        <v>0</v>
      </c>
      <c r="Y118" s="89">
        <f t="shared" si="27"/>
        <v>0</v>
      </c>
      <c r="Z118" s="1"/>
      <c r="AA118" s="1"/>
    </row>
    <row r="119" spans="2:27">
      <c r="B119" s="206">
        <v>3218</v>
      </c>
      <c r="C119" t="s">
        <v>147</v>
      </c>
      <c r="D119" s="1">
        <v>153940</v>
      </c>
      <c r="E119" s="86">
        <f t="shared" si="20"/>
        <v>6774.0374037403744</v>
      </c>
      <c r="F119" s="87">
        <f t="shared" si="14"/>
        <v>0.94831779911403402</v>
      </c>
      <c r="G119" s="189">
        <f t="shared" si="21"/>
        <v>236.35042058591264</v>
      </c>
      <c r="H119" s="189">
        <f t="shared" si="15"/>
        <v>5371.0633078148649</v>
      </c>
      <c r="I119" s="189">
        <f t="shared" si="16"/>
        <v>0</v>
      </c>
      <c r="J119" s="88">
        <f t="shared" si="17"/>
        <v>0</v>
      </c>
      <c r="K119" s="189">
        <f t="shared" si="22"/>
        <v>-48.918715854929786</v>
      </c>
      <c r="L119" s="88">
        <f t="shared" si="18"/>
        <v>-1111.6778178032796</v>
      </c>
      <c r="M119" s="89">
        <f t="shared" si="23"/>
        <v>4259.3854900115857</v>
      </c>
      <c r="N119" s="89">
        <f t="shared" si="24"/>
        <v>158199.3854900116</v>
      </c>
      <c r="O119" s="89">
        <f t="shared" si="25"/>
        <v>6961.4691084713577</v>
      </c>
      <c r="P119" s="90">
        <f t="shared" si="19"/>
        <v>0.97455692522463611</v>
      </c>
      <c r="Q119" s="195">
        <v>4259.385748695051</v>
      </c>
      <c r="R119" s="93">
        <f t="shared" si="26"/>
        <v>0.58951024839159138</v>
      </c>
      <c r="S119" s="93">
        <f t="shared" si="26"/>
        <v>0.49398095974920231</v>
      </c>
      <c r="T119" s="92">
        <v>22725</v>
      </c>
      <c r="U119" s="191">
        <v>96847.441000000006</v>
      </c>
      <c r="V119" s="191">
        <v>4534.2193684165468</v>
      </c>
      <c r="W119" s="197"/>
      <c r="X119" s="89">
        <v>0</v>
      </c>
      <c r="Y119" s="89">
        <f t="shared" si="27"/>
        <v>0</v>
      </c>
      <c r="Z119" s="1"/>
      <c r="AA119" s="1"/>
    </row>
    <row r="120" spans="2:27">
      <c r="B120" s="206">
        <v>3220</v>
      </c>
      <c r="C120" t="s">
        <v>148</v>
      </c>
      <c r="D120" s="1">
        <v>75510</v>
      </c>
      <c r="E120" s="86">
        <f t="shared" si="20"/>
        <v>6455.501410618107</v>
      </c>
      <c r="F120" s="87">
        <f t="shared" si="14"/>
        <v>0.90372499072925627</v>
      </c>
      <c r="G120" s="189">
        <f t="shared" si="21"/>
        <v>440.21345618416382</v>
      </c>
      <c r="H120" s="189">
        <f t="shared" si="15"/>
        <v>5149.1767969861648</v>
      </c>
      <c r="I120" s="189">
        <f t="shared" si="16"/>
        <v>0</v>
      </c>
      <c r="J120" s="88">
        <f t="shared" si="17"/>
        <v>0</v>
      </c>
      <c r="K120" s="189">
        <f t="shared" si="22"/>
        <v>-48.918715854929786</v>
      </c>
      <c r="L120" s="88">
        <f t="shared" si="18"/>
        <v>-572.2022193551137</v>
      </c>
      <c r="M120" s="89">
        <f t="shared" si="23"/>
        <v>4576.974577631051</v>
      </c>
      <c r="N120" s="89">
        <f t="shared" si="24"/>
        <v>80086.974577631045</v>
      </c>
      <c r="O120" s="89">
        <f t="shared" si="25"/>
        <v>6846.7961509473407</v>
      </c>
      <c r="P120" s="90">
        <f t="shared" si="19"/>
        <v>0.95850351420611601</v>
      </c>
      <c r="Q120" s="195">
        <v>4576.9747107804669</v>
      </c>
      <c r="R120" s="93">
        <f t="shared" si="26"/>
        <v>0.62272364977561989</v>
      </c>
      <c r="S120" s="93">
        <f t="shared" si="26"/>
        <v>0.43531444240598427</v>
      </c>
      <c r="T120" s="92">
        <v>11697</v>
      </c>
      <c r="U120" s="191">
        <v>46532.877</v>
      </c>
      <c r="V120" s="191">
        <v>4497.6217195981808</v>
      </c>
      <c r="W120" s="197"/>
      <c r="X120" s="89">
        <v>0</v>
      </c>
      <c r="Y120" s="89">
        <f t="shared" si="27"/>
        <v>0</v>
      </c>
      <c r="Z120" s="1"/>
      <c r="AA120" s="1"/>
    </row>
    <row r="121" spans="2:27">
      <c r="B121" s="206">
        <v>3222</v>
      </c>
      <c r="C121" t="s">
        <v>149</v>
      </c>
      <c r="D121" s="1">
        <v>371184</v>
      </c>
      <c r="E121" s="86">
        <f t="shared" si="20"/>
        <v>7205.9171827376676</v>
      </c>
      <c r="F121" s="87">
        <f t="shared" si="14"/>
        <v>1.0087779437944318</v>
      </c>
      <c r="G121" s="189">
        <f t="shared" si="21"/>
        <v>-40.052637972355008</v>
      </c>
      <c r="H121" s="189">
        <f t="shared" si="15"/>
        <v>-2063.1514345939786</v>
      </c>
      <c r="I121" s="189">
        <f t="shared" si="16"/>
        <v>0</v>
      </c>
      <c r="J121" s="88">
        <f t="shared" si="17"/>
        <v>0</v>
      </c>
      <c r="K121" s="189">
        <f t="shared" si="22"/>
        <v>-48.918715854929786</v>
      </c>
      <c r="L121" s="88">
        <f t="shared" si="18"/>
        <v>-2519.8519724032885</v>
      </c>
      <c r="M121" s="89">
        <f t="shared" si="23"/>
        <v>-4583.0034069972671</v>
      </c>
      <c r="N121" s="89">
        <f t="shared" si="24"/>
        <v>366600.99659300275</v>
      </c>
      <c r="O121" s="89">
        <f t="shared" si="25"/>
        <v>7116.9458289103832</v>
      </c>
      <c r="P121" s="90">
        <f t="shared" si="19"/>
        <v>0.99632257730957929</v>
      </c>
      <c r="Q121" s="195">
        <v>-4583.0028206366951</v>
      </c>
      <c r="R121" s="93">
        <f t="shared" si="26"/>
        <v>0.65026243838341558</v>
      </c>
      <c r="S121" s="93">
        <f t="shared" si="26"/>
        <v>0.56782144821929137</v>
      </c>
      <c r="T121" s="92">
        <v>51511</v>
      </c>
      <c r="U121" s="191">
        <v>224924.22500000001</v>
      </c>
      <c r="V121" s="191">
        <v>4596.1338205457278</v>
      </c>
      <c r="W121" s="197"/>
      <c r="X121" s="89">
        <v>0</v>
      </c>
      <c r="Y121" s="89">
        <f t="shared" si="27"/>
        <v>0</v>
      </c>
      <c r="Z121" s="1"/>
      <c r="AA121" s="1"/>
    </row>
    <row r="122" spans="2:27">
      <c r="B122" s="206">
        <v>3224</v>
      </c>
      <c r="C122" t="s">
        <v>150</v>
      </c>
      <c r="D122" s="1">
        <v>145616</v>
      </c>
      <c r="E122" s="86">
        <f t="shared" si="20"/>
        <v>6965.9395331037122</v>
      </c>
      <c r="F122" s="87">
        <f t="shared" si="14"/>
        <v>0.97518275336755678</v>
      </c>
      <c r="G122" s="189">
        <f t="shared" si="21"/>
        <v>113.5330577933765</v>
      </c>
      <c r="H122" s="189">
        <f t="shared" si="15"/>
        <v>2373.2950401127423</v>
      </c>
      <c r="I122" s="189">
        <f t="shared" si="16"/>
        <v>0</v>
      </c>
      <c r="J122" s="88">
        <f t="shared" si="17"/>
        <v>0</v>
      </c>
      <c r="K122" s="189">
        <f t="shared" si="22"/>
        <v>-48.918715854929786</v>
      </c>
      <c r="L122" s="88">
        <f t="shared" si="18"/>
        <v>-1022.5968362314522</v>
      </c>
      <c r="M122" s="89">
        <f t="shared" si="23"/>
        <v>1350.6982038812901</v>
      </c>
      <c r="N122" s="89">
        <f t="shared" si="24"/>
        <v>146966.6982038813</v>
      </c>
      <c r="O122" s="89">
        <f t="shared" si="25"/>
        <v>7030.5538750421592</v>
      </c>
      <c r="P122" s="90">
        <f t="shared" si="19"/>
        <v>0.98422830875590428</v>
      </c>
      <c r="Q122" s="195">
        <v>1350.6984418359284</v>
      </c>
      <c r="R122" s="93">
        <f t="shared" si="26"/>
        <v>0.56539079369052148</v>
      </c>
      <c r="S122" s="93">
        <f t="shared" si="26"/>
        <v>0.51081704493218949</v>
      </c>
      <c r="T122" s="92">
        <v>20904</v>
      </c>
      <c r="U122" s="191">
        <v>93022.138999999996</v>
      </c>
      <c r="V122" s="191">
        <v>4610.7101825928676</v>
      </c>
      <c r="W122" s="197"/>
      <c r="X122" s="89">
        <v>0</v>
      </c>
      <c r="Y122" s="89">
        <f t="shared" si="27"/>
        <v>0</v>
      </c>
      <c r="Z122" s="1"/>
      <c r="AA122" s="1"/>
    </row>
    <row r="123" spans="2:27">
      <c r="B123" s="206">
        <v>3226</v>
      </c>
      <c r="C123" t="s">
        <v>151</v>
      </c>
      <c r="D123" s="1">
        <v>105947</v>
      </c>
      <c r="E123" s="86">
        <f t="shared" si="20"/>
        <v>5739.8959800628454</v>
      </c>
      <c r="F123" s="87">
        <f t="shared" si="14"/>
        <v>0.80354524171229536</v>
      </c>
      <c r="G123" s="189">
        <f t="shared" si="21"/>
        <v>898.20093173953126</v>
      </c>
      <c r="H123" s="189">
        <f t="shared" si="15"/>
        <v>16578.992798048268</v>
      </c>
      <c r="I123" s="189">
        <f t="shared" si="16"/>
        <v>241.18691178835104</v>
      </c>
      <c r="J123" s="88">
        <f t="shared" si="17"/>
        <v>4451.828017789383</v>
      </c>
      <c r="K123" s="189">
        <f t="shared" si="22"/>
        <v>192.26819593342125</v>
      </c>
      <c r="L123" s="88">
        <f t="shared" si="18"/>
        <v>3548.8863605390893</v>
      </c>
      <c r="M123" s="89">
        <f t="shared" si="23"/>
        <v>20127.879158587359</v>
      </c>
      <c r="N123" s="89">
        <f t="shared" si="24"/>
        <v>126074.87915858736</v>
      </c>
      <c r="O123" s="89">
        <f t="shared" si="25"/>
        <v>6830.3651077357972</v>
      </c>
      <c r="P123" s="90">
        <f t="shared" si="19"/>
        <v>0.95620328322024717</v>
      </c>
      <c r="Q123" s="195">
        <v>20127.879332796274</v>
      </c>
      <c r="R123" s="93">
        <f t="shared" si="26"/>
        <v>0.56002622272928482</v>
      </c>
      <c r="S123" s="93">
        <f t="shared" si="26"/>
        <v>0.27894429273739624</v>
      </c>
      <c r="T123" s="92">
        <v>18458</v>
      </c>
      <c r="U123" s="191">
        <v>67913.601999999999</v>
      </c>
      <c r="V123" s="191">
        <v>4487.9953041405925</v>
      </c>
      <c r="W123" s="197"/>
      <c r="X123" s="89">
        <v>0</v>
      </c>
      <c r="Y123" s="89">
        <f t="shared" si="27"/>
        <v>0</v>
      </c>
      <c r="Z123" s="1"/>
      <c r="AA123" s="1"/>
    </row>
    <row r="124" spans="2:27">
      <c r="B124" s="209">
        <v>3228</v>
      </c>
      <c r="C124" s="210" t="s">
        <v>152</v>
      </c>
      <c r="D124" s="1">
        <v>156038</v>
      </c>
      <c r="E124" s="86">
        <f t="shared" si="20"/>
        <v>6254.5294211960872</v>
      </c>
      <c r="F124" s="87">
        <f t="shared" si="14"/>
        <v>0.87559031958217581</v>
      </c>
      <c r="G124" s="189">
        <f t="shared" si="21"/>
        <v>568.83552941425648</v>
      </c>
      <c r="H124" s="189">
        <f t="shared" si="15"/>
        <v>14191.308787826871</v>
      </c>
      <c r="I124" s="189">
        <f t="shared" si="16"/>
        <v>61.06520739171642</v>
      </c>
      <c r="J124" s="88">
        <f t="shared" si="17"/>
        <v>1523.4547940085411</v>
      </c>
      <c r="K124" s="189">
        <f t="shared" si="22"/>
        <v>12.146491536786634</v>
      </c>
      <c r="L124" s="88">
        <f t="shared" si="18"/>
        <v>303.03067085975295</v>
      </c>
      <c r="M124" s="89">
        <f t="shared" si="23"/>
        <v>14494.339458686623</v>
      </c>
      <c r="N124" s="89">
        <f t="shared" si="24"/>
        <v>170532.33945868662</v>
      </c>
      <c r="O124" s="89">
        <f t="shared" si="25"/>
        <v>6835.5114421471308</v>
      </c>
      <c r="P124" s="90">
        <f t="shared" si="19"/>
        <v>0.95692373399894615</v>
      </c>
      <c r="Q124" s="195">
        <v>14494.33969414897</v>
      </c>
      <c r="R124" s="93">
        <f t="shared" si="26"/>
        <v>0.61052691203908438</v>
      </c>
      <c r="S124" s="93">
        <f t="shared" si="26"/>
        <v>0.39190868644205323</v>
      </c>
      <c r="T124" s="92">
        <v>24948</v>
      </c>
      <c r="U124" s="191">
        <v>96886.304000000004</v>
      </c>
      <c r="V124" s="191">
        <v>4493.4911909944967</v>
      </c>
      <c r="W124" s="197"/>
      <c r="X124" s="89">
        <v>0</v>
      </c>
      <c r="Y124" s="89">
        <f t="shared" si="27"/>
        <v>0</v>
      </c>
      <c r="Z124" s="1"/>
      <c r="AA124" s="1"/>
    </row>
    <row r="125" spans="2:27">
      <c r="B125" s="206">
        <v>3230</v>
      </c>
      <c r="C125" t="s">
        <v>153</v>
      </c>
      <c r="D125" s="1">
        <v>55384</v>
      </c>
      <c r="E125" s="86">
        <f t="shared" si="20"/>
        <v>7406.2583578496924</v>
      </c>
      <c r="F125" s="87">
        <f t="shared" si="14"/>
        <v>1.0368243053555963</v>
      </c>
      <c r="G125" s="189">
        <f t="shared" si="21"/>
        <v>-168.27099004405085</v>
      </c>
      <c r="H125" s="189">
        <f t="shared" si="15"/>
        <v>-1258.3304635494123</v>
      </c>
      <c r="I125" s="189">
        <f t="shared" si="16"/>
        <v>0</v>
      </c>
      <c r="J125" s="88">
        <f t="shared" si="17"/>
        <v>0</v>
      </c>
      <c r="K125" s="189">
        <f t="shared" si="22"/>
        <v>-48.918715854929786</v>
      </c>
      <c r="L125" s="88">
        <f t="shared" si="18"/>
        <v>-365.81415716316491</v>
      </c>
      <c r="M125" s="89">
        <f t="shared" si="23"/>
        <v>-1624.1446207125773</v>
      </c>
      <c r="N125" s="89">
        <f t="shared" si="24"/>
        <v>53759.855379287423</v>
      </c>
      <c r="O125" s="89">
        <f t="shared" si="25"/>
        <v>7189.0686519507117</v>
      </c>
      <c r="P125" s="90">
        <f t="shared" si="19"/>
        <v>1.0064192674715984</v>
      </c>
      <c r="Q125" s="195">
        <v>-1624.1445355889268</v>
      </c>
      <c r="R125" s="93">
        <f t="shared" si="26"/>
        <v>0.51346144213495348</v>
      </c>
      <c r="S125" s="93">
        <f t="shared" si="26"/>
        <v>0.55824272300228805</v>
      </c>
      <c r="T125" s="92">
        <v>7478</v>
      </c>
      <c r="U125" s="191">
        <v>36594.258999999998</v>
      </c>
      <c r="V125" s="191">
        <v>4752.9555238865169</v>
      </c>
      <c r="W125" s="197"/>
      <c r="X125" s="89">
        <v>0</v>
      </c>
      <c r="Y125" s="89">
        <f t="shared" si="27"/>
        <v>0</v>
      </c>
      <c r="Z125" s="1"/>
    </row>
    <row r="126" spans="2:27">
      <c r="B126" s="206">
        <v>3232</v>
      </c>
      <c r="C126" t="s">
        <v>154</v>
      </c>
      <c r="D126" s="1">
        <v>198912</v>
      </c>
      <c r="E126" s="86">
        <f t="shared" si="20"/>
        <v>7641.0571604179477</v>
      </c>
      <c r="F126" s="87">
        <f t="shared" si="14"/>
        <v>1.0696944934598414</v>
      </c>
      <c r="G126" s="189">
        <f t="shared" si="21"/>
        <v>-318.54222368773424</v>
      </c>
      <c r="H126" s="189">
        <f t="shared" si="15"/>
        <v>-8292.2911670390968</v>
      </c>
      <c r="I126" s="189">
        <f t="shared" si="16"/>
        <v>0</v>
      </c>
      <c r="J126" s="88">
        <f t="shared" si="17"/>
        <v>0</v>
      </c>
      <c r="K126" s="189">
        <f t="shared" si="22"/>
        <v>-48.918715854929786</v>
      </c>
      <c r="L126" s="88">
        <f t="shared" si="18"/>
        <v>-1273.4520111355323</v>
      </c>
      <c r="M126" s="89">
        <f t="shared" si="23"/>
        <v>-9565.7431781746291</v>
      </c>
      <c r="N126" s="89">
        <f t="shared" si="24"/>
        <v>189346.25682182537</v>
      </c>
      <c r="O126" s="89">
        <f t="shared" si="25"/>
        <v>7273.5962208752826</v>
      </c>
      <c r="P126" s="90">
        <f t="shared" si="19"/>
        <v>1.0182525351891265</v>
      </c>
      <c r="Q126" s="195">
        <v>-9565.7428818468852</v>
      </c>
      <c r="R126" s="93">
        <f t="shared" si="26"/>
        <v>0.53718581718881353</v>
      </c>
      <c r="S126" s="93">
        <f t="shared" si="26"/>
        <v>0.59964694364576343</v>
      </c>
      <c r="T126" s="92">
        <v>26032</v>
      </c>
      <c r="U126" s="191">
        <v>129400.101</v>
      </c>
      <c r="V126" s="191">
        <v>4776.7147561968741</v>
      </c>
      <c r="W126" s="197"/>
      <c r="X126" s="89">
        <v>0</v>
      </c>
      <c r="Y126" s="89">
        <f t="shared" si="27"/>
        <v>0</v>
      </c>
      <c r="Z126" s="1"/>
    </row>
    <row r="127" spans="2:27">
      <c r="B127" s="206">
        <v>3234</v>
      </c>
      <c r="C127" t="s">
        <v>155</v>
      </c>
      <c r="D127" s="1">
        <v>61668</v>
      </c>
      <c r="E127" s="86">
        <f t="shared" si="20"/>
        <v>6516.7494452076508</v>
      </c>
      <c r="F127" s="87">
        <f t="shared" si="14"/>
        <v>0.91229928666242388</v>
      </c>
      <c r="G127" s="189">
        <f t="shared" si="21"/>
        <v>401.01471404685583</v>
      </c>
      <c r="H127" s="189">
        <f t="shared" si="15"/>
        <v>3794.8022390253968</v>
      </c>
      <c r="I127" s="189">
        <f t="shared" si="16"/>
        <v>0</v>
      </c>
      <c r="J127" s="88">
        <f t="shared" si="17"/>
        <v>0</v>
      </c>
      <c r="K127" s="189">
        <f t="shared" si="22"/>
        <v>-48.918715854929786</v>
      </c>
      <c r="L127" s="88">
        <f t="shared" si="18"/>
        <v>-462.91780813520057</v>
      </c>
      <c r="M127" s="89">
        <f t="shared" si="23"/>
        <v>3331.8844308901962</v>
      </c>
      <c r="N127" s="89">
        <f t="shared" si="24"/>
        <v>64999.884430890197</v>
      </c>
      <c r="O127" s="89">
        <f t="shared" si="25"/>
        <v>6868.8454433995767</v>
      </c>
      <c r="P127" s="90">
        <f t="shared" si="19"/>
        <v>0.96159026074205645</v>
      </c>
      <c r="Q127" s="195">
        <v>3331.8845386095195</v>
      </c>
      <c r="R127" s="93">
        <f t="shared" si="26"/>
        <v>0.60259650363276529</v>
      </c>
      <c r="S127" s="93">
        <f t="shared" si="26"/>
        <v>0.44839359313622329</v>
      </c>
      <c r="T127" s="92">
        <v>9463</v>
      </c>
      <c r="U127" s="191">
        <v>38480.053999999996</v>
      </c>
      <c r="V127" s="191">
        <v>4499.2945813139495</v>
      </c>
      <c r="W127" s="197"/>
      <c r="X127" s="89">
        <v>0</v>
      </c>
      <c r="Y127" s="89">
        <f t="shared" si="27"/>
        <v>0</v>
      </c>
      <c r="Z127" s="1"/>
    </row>
    <row r="128" spans="2:27">
      <c r="B128" s="209">
        <v>3236</v>
      </c>
      <c r="C128" s="210" t="s">
        <v>156</v>
      </c>
      <c r="D128" s="1">
        <v>42409</v>
      </c>
      <c r="E128" s="86">
        <f t="shared" si="20"/>
        <v>6024.005681818182</v>
      </c>
      <c r="F128" s="87">
        <f t="shared" si="14"/>
        <v>0.84331861038705325</v>
      </c>
      <c r="G128" s="189">
        <f t="shared" si="21"/>
        <v>716.37072261611581</v>
      </c>
      <c r="H128" s="189">
        <f t="shared" si="15"/>
        <v>5043.2498872174556</v>
      </c>
      <c r="I128" s="189">
        <f t="shared" si="16"/>
        <v>141.74851617398326</v>
      </c>
      <c r="J128" s="88">
        <f t="shared" si="17"/>
        <v>997.90955386484211</v>
      </c>
      <c r="K128" s="189">
        <f t="shared" si="22"/>
        <v>92.829800319053476</v>
      </c>
      <c r="L128" s="88">
        <f t="shared" si="18"/>
        <v>653.52179424613644</v>
      </c>
      <c r="M128" s="89">
        <f t="shared" si="23"/>
        <v>5696.7716814635924</v>
      </c>
      <c r="N128" s="89">
        <f t="shared" si="24"/>
        <v>48105.771681463593</v>
      </c>
      <c r="O128" s="89">
        <f t="shared" si="25"/>
        <v>6833.2062047533518</v>
      </c>
      <c r="P128" s="90">
        <f t="shared" si="19"/>
        <v>0.95660101690699484</v>
      </c>
      <c r="Q128" s="195">
        <v>5696.7717479079938</v>
      </c>
      <c r="R128" s="93">
        <f t="shared" si="26"/>
        <v>0.55775306398078872</v>
      </c>
      <c r="S128" s="94">
        <f t="shared" si="26"/>
        <v>0.34083991582599615</v>
      </c>
      <c r="T128" s="92">
        <v>7040</v>
      </c>
      <c r="U128" s="191">
        <v>27224.469000000001</v>
      </c>
      <c r="V128" s="191">
        <v>4492.71058440054</v>
      </c>
      <c r="W128" s="197"/>
      <c r="X128" s="89">
        <v>0</v>
      </c>
      <c r="Y128" s="89">
        <f t="shared" si="27"/>
        <v>0</v>
      </c>
      <c r="Z128" s="1"/>
    </row>
    <row r="129" spans="2:26">
      <c r="B129" s="206">
        <v>3238</v>
      </c>
      <c r="C129" t="s">
        <v>157</v>
      </c>
      <c r="D129" s="1">
        <v>106385</v>
      </c>
      <c r="E129" s="86">
        <f t="shared" si="20"/>
        <v>6384.8877685752004</v>
      </c>
      <c r="F129" s="87">
        <f t="shared" si="14"/>
        <v>0.89383957533834335</v>
      </c>
      <c r="G129" s="189">
        <f t="shared" si="21"/>
        <v>485.40618709162402</v>
      </c>
      <c r="H129" s="189">
        <f t="shared" si="15"/>
        <v>8087.8378893206391</v>
      </c>
      <c r="I129" s="189">
        <f t="shared" si="16"/>
        <v>15.439785809026807</v>
      </c>
      <c r="J129" s="88">
        <f t="shared" si="17"/>
        <v>257.25771115000464</v>
      </c>
      <c r="K129" s="189">
        <f t="shared" si="22"/>
        <v>-33.478930045902977</v>
      </c>
      <c r="L129" s="88">
        <f t="shared" si="18"/>
        <v>-557.8259324248354</v>
      </c>
      <c r="M129" s="89">
        <f t="shared" si="23"/>
        <v>7530.0119568958035</v>
      </c>
      <c r="N129" s="89">
        <f t="shared" si="24"/>
        <v>113915.0119568958</v>
      </c>
      <c r="O129" s="89">
        <f t="shared" si="25"/>
        <v>6836.8150256209219</v>
      </c>
      <c r="P129" s="90">
        <f t="shared" si="19"/>
        <v>0.95710622655650779</v>
      </c>
      <c r="Q129" s="195">
        <v>7530.0121141538475</v>
      </c>
      <c r="R129" s="90">
        <f t="shared" si="26"/>
        <v>0.65569896767243285</v>
      </c>
      <c r="S129" s="90">
        <f t="shared" si="26"/>
        <v>0.42090487531247855</v>
      </c>
      <c r="T129" s="92">
        <v>16662</v>
      </c>
      <c r="U129" s="191">
        <v>64253.83</v>
      </c>
      <c r="V129" s="191">
        <v>4493.5363932586033</v>
      </c>
      <c r="W129" s="197"/>
      <c r="X129" s="89">
        <v>0</v>
      </c>
      <c r="Y129" s="89">
        <f t="shared" si="27"/>
        <v>0</v>
      </c>
      <c r="Z129" s="1"/>
    </row>
    <row r="130" spans="2:26">
      <c r="B130" s="206">
        <v>3240</v>
      </c>
      <c r="C130" t="s">
        <v>158</v>
      </c>
      <c r="D130" s="1">
        <v>177265</v>
      </c>
      <c r="E130" s="86">
        <f t="shared" si="20"/>
        <v>6168.0990987856221</v>
      </c>
      <c r="F130" s="87">
        <f t="shared" si="14"/>
        <v>0.86349067970127524</v>
      </c>
      <c r="G130" s="189">
        <f t="shared" si="21"/>
        <v>624.15093575695414</v>
      </c>
      <c r="H130" s="189">
        <f t="shared" si="15"/>
        <v>17937.473742719107</v>
      </c>
      <c r="I130" s="189">
        <f t="shared" si="16"/>
        <v>91.315820235379206</v>
      </c>
      <c r="J130" s="88">
        <f t="shared" si="17"/>
        <v>2624.325357744563</v>
      </c>
      <c r="K130" s="189">
        <f t="shared" si="22"/>
        <v>42.39710438044942</v>
      </c>
      <c r="L130" s="88">
        <f t="shared" si="18"/>
        <v>1218.4503827897358</v>
      </c>
      <c r="M130" s="89">
        <f t="shared" si="23"/>
        <v>19155.924125508842</v>
      </c>
      <c r="N130" s="89">
        <f t="shared" si="24"/>
        <v>196420.92412550884</v>
      </c>
      <c r="O130" s="89">
        <f t="shared" si="25"/>
        <v>6834.6471389230264</v>
      </c>
      <c r="P130" s="90">
        <f t="shared" si="19"/>
        <v>0.95680273760013712</v>
      </c>
      <c r="Q130" s="195">
        <v>19155.924396751125</v>
      </c>
      <c r="R130" s="90">
        <f t="shared" si="26"/>
        <v>0.61673868897864859</v>
      </c>
      <c r="S130" s="90">
        <f t="shared" si="26"/>
        <v>0.3728964908229393</v>
      </c>
      <c r="T130" s="92">
        <v>28739</v>
      </c>
      <c r="U130" s="191">
        <v>109643.569</v>
      </c>
      <c r="V130" s="191">
        <v>4492.7633947759241</v>
      </c>
      <c r="W130" s="197"/>
      <c r="X130" s="89">
        <v>0</v>
      </c>
      <c r="Y130" s="89">
        <f t="shared" si="27"/>
        <v>0</v>
      </c>
      <c r="Z130" s="1"/>
    </row>
    <row r="131" spans="2:26">
      <c r="B131" s="206">
        <v>3242</v>
      </c>
      <c r="C131" t="s">
        <v>159</v>
      </c>
      <c r="D131" s="1">
        <v>17232</v>
      </c>
      <c r="E131" s="86">
        <f t="shared" si="20"/>
        <v>5598.4405458089668</v>
      </c>
      <c r="F131" s="87">
        <f t="shared" si="14"/>
        <v>0.78374247150463627</v>
      </c>
      <c r="G131" s="189">
        <f t="shared" si="21"/>
        <v>988.73240966201354</v>
      </c>
      <c r="H131" s="189">
        <f t="shared" si="15"/>
        <v>3043.3183569396774</v>
      </c>
      <c r="I131" s="189">
        <f t="shared" si="16"/>
        <v>290.69631377720856</v>
      </c>
      <c r="J131" s="88">
        <f t="shared" si="17"/>
        <v>894.76325380624792</v>
      </c>
      <c r="K131" s="189">
        <f t="shared" si="22"/>
        <v>241.77759792227877</v>
      </c>
      <c r="L131" s="88">
        <f t="shared" si="18"/>
        <v>744.19144640477407</v>
      </c>
      <c r="M131" s="89">
        <f t="shared" si="23"/>
        <v>3787.5098033444515</v>
      </c>
      <c r="N131" s="89">
        <f t="shared" si="24"/>
        <v>21019.509803344452</v>
      </c>
      <c r="O131" s="89">
        <f t="shared" si="25"/>
        <v>6828.9505533932588</v>
      </c>
      <c r="P131" s="90">
        <f t="shared" si="19"/>
        <v>0.95600525551817062</v>
      </c>
      <c r="Q131" s="195">
        <v>3787.5098323950015</v>
      </c>
      <c r="R131" s="90">
        <f t="shared" si="26"/>
        <v>0.56456159044876542</v>
      </c>
      <c r="S131" s="90">
        <f t="shared" si="26"/>
        <v>0.24795705121007228</v>
      </c>
      <c r="T131" s="92">
        <v>3078</v>
      </c>
      <c r="U131" s="191">
        <v>11013.948</v>
      </c>
      <c r="V131" s="191">
        <v>4486.0843090557328</v>
      </c>
      <c r="W131" s="197"/>
      <c r="X131" s="89">
        <v>0</v>
      </c>
      <c r="Y131" s="89">
        <f t="shared" si="27"/>
        <v>0</v>
      </c>
      <c r="Z131" s="1"/>
    </row>
    <row r="132" spans="2:26">
      <c r="B132" s="206">
        <v>3301</v>
      </c>
      <c r="C132" t="s">
        <v>160</v>
      </c>
      <c r="D132" s="1">
        <v>703666</v>
      </c>
      <c r="E132" s="86">
        <f t="shared" si="20"/>
        <v>6637.5444520954979</v>
      </c>
      <c r="F132" s="87">
        <f t="shared" si="14"/>
        <v>0.92920974172022985</v>
      </c>
      <c r="G132" s="189">
        <f t="shared" si="21"/>
        <v>323.70590963863361</v>
      </c>
      <c r="H132" s="189">
        <f t="shared" si="15"/>
        <v>34317.034598520462</v>
      </c>
      <c r="I132" s="189">
        <f t="shared" si="16"/>
        <v>0</v>
      </c>
      <c r="J132" s="88">
        <f t="shared" si="17"/>
        <v>0</v>
      </c>
      <c r="K132" s="189">
        <f t="shared" si="22"/>
        <v>-48.918715854929786</v>
      </c>
      <c r="L132" s="88">
        <f t="shared" si="18"/>
        <v>-5186.0198239286719</v>
      </c>
      <c r="M132" s="89">
        <f t="shared" si="23"/>
        <v>29131.014774591789</v>
      </c>
      <c r="N132" s="89">
        <f t="shared" si="24"/>
        <v>732797.01477459178</v>
      </c>
      <c r="O132" s="89">
        <f t="shared" si="25"/>
        <v>6912.3316458792015</v>
      </c>
      <c r="P132" s="90">
        <f t="shared" si="19"/>
        <v>0.96767802456286656</v>
      </c>
      <c r="Q132" s="195">
        <v>29131.015981360117</v>
      </c>
      <c r="R132" s="90">
        <f t="shared" si="26"/>
        <v>0.55873809515513195</v>
      </c>
      <c r="S132" s="90">
        <f t="shared" si="26"/>
        <v>0.47046476767810758</v>
      </c>
      <c r="T132" s="92">
        <v>106013</v>
      </c>
      <c r="U132" s="191">
        <v>451433.11900000001</v>
      </c>
      <c r="V132" s="191">
        <v>4513.909206118763</v>
      </c>
      <c r="W132" s="197"/>
      <c r="X132" s="89">
        <v>0</v>
      </c>
      <c r="Y132" s="89">
        <f t="shared" si="27"/>
        <v>0</v>
      </c>
      <c r="Z132" s="1"/>
    </row>
    <row r="133" spans="2:26">
      <c r="B133" s="206">
        <v>3303</v>
      </c>
      <c r="C133" t="s">
        <v>161</v>
      </c>
      <c r="D133" s="1">
        <v>230004</v>
      </c>
      <c r="E133" s="86">
        <f t="shared" si="20"/>
        <v>7885.2206109225544</v>
      </c>
      <c r="F133" s="87">
        <f t="shared" si="14"/>
        <v>1.1038756666961695</v>
      </c>
      <c r="G133" s="189">
        <f t="shared" si="21"/>
        <v>-474.80683201068257</v>
      </c>
      <c r="H133" s="189">
        <f t="shared" si="15"/>
        <v>-13849.6404829196</v>
      </c>
      <c r="I133" s="189">
        <f t="shared" si="16"/>
        <v>0</v>
      </c>
      <c r="J133" s="88">
        <f t="shared" si="17"/>
        <v>0</v>
      </c>
      <c r="K133" s="189">
        <f t="shared" si="22"/>
        <v>-48.918715854929786</v>
      </c>
      <c r="L133" s="88">
        <f t="shared" si="18"/>
        <v>-1426.9100227724471</v>
      </c>
      <c r="M133" s="89">
        <f t="shared" si="23"/>
        <v>-15276.550505692046</v>
      </c>
      <c r="N133" s="89">
        <f t="shared" si="24"/>
        <v>214727.44949430795</v>
      </c>
      <c r="O133" s="89">
        <f t="shared" si="25"/>
        <v>7361.4950630569429</v>
      </c>
      <c r="P133" s="90">
        <f t="shared" si="19"/>
        <v>1.0305577575542051</v>
      </c>
      <c r="Q133" s="195">
        <v>-15276.550173655171</v>
      </c>
      <c r="R133" s="90">
        <f t="shared" si="26"/>
        <v>0.65269085763053836</v>
      </c>
      <c r="S133" s="90">
        <f t="shared" si="26"/>
        <v>0.67412258290993288</v>
      </c>
      <c r="T133" s="92">
        <v>29169</v>
      </c>
      <c r="U133" s="191">
        <v>139169.40299999999</v>
      </c>
      <c r="V133" s="191">
        <v>4710.0616713601648</v>
      </c>
      <c r="W133" s="197"/>
      <c r="X133" s="89">
        <v>0</v>
      </c>
      <c r="Y133" s="89">
        <f t="shared" si="27"/>
        <v>0</v>
      </c>
      <c r="Z133" s="1"/>
    </row>
    <row r="134" spans="2:26">
      <c r="B134" s="206">
        <v>3305</v>
      </c>
      <c r="C134" t="s">
        <v>162</v>
      </c>
      <c r="D134" s="1">
        <v>191654</v>
      </c>
      <c r="E134" s="86">
        <f t="shared" si="20"/>
        <v>6000.0626134869453</v>
      </c>
      <c r="F134" s="87">
        <f t="shared" si="14"/>
        <v>0.83996674848983699</v>
      </c>
      <c r="G134" s="189">
        <f t="shared" si="21"/>
        <v>731.69428634810731</v>
      </c>
      <c r="H134" s="189">
        <f t="shared" si="15"/>
        <v>23371.778894531242</v>
      </c>
      <c r="I134" s="189">
        <f t="shared" si="16"/>
        <v>150.12859008991609</v>
      </c>
      <c r="J134" s="88">
        <f t="shared" si="17"/>
        <v>4795.4074246520995</v>
      </c>
      <c r="K134" s="189">
        <f t="shared" si="22"/>
        <v>101.2098742349863</v>
      </c>
      <c r="L134" s="88">
        <f t="shared" si="18"/>
        <v>3232.8458028139321</v>
      </c>
      <c r="M134" s="89">
        <f t="shared" si="23"/>
        <v>26604.624697345174</v>
      </c>
      <c r="N134" s="89">
        <f t="shared" si="24"/>
        <v>218258.62469734516</v>
      </c>
      <c r="O134" s="89">
        <f t="shared" si="25"/>
        <v>6832.9667740700379</v>
      </c>
      <c r="P134" s="90">
        <f t="shared" si="19"/>
        <v>0.95656749828802257</v>
      </c>
      <c r="Q134" s="195">
        <v>26604.624998817766</v>
      </c>
      <c r="R134" s="90">
        <f t="shared" si="26"/>
        <v>0.54013493405876933</v>
      </c>
      <c r="S134" s="90">
        <f t="shared" si="26"/>
        <v>0.33507736737676008</v>
      </c>
      <c r="T134" s="92">
        <v>31942</v>
      </c>
      <c r="U134" s="191">
        <v>124439.746</v>
      </c>
      <c r="V134" s="191">
        <v>4494.1684730048473</v>
      </c>
      <c r="W134" s="197"/>
      <c r="X134" s="89">
        <v>0</v>
      </c>
      <c r="Y134" s="89">
        <f t="shared" si="27"/>
        <v>0</v>
      </c>
      <c r="Z134" s="1"/>
    </row>
    <row r="135" spans="2:26">
      <c r="B135" s="206">
        <v>3310</v>
      </c>
      <c r="C135" t="s">
        <v>163</v>
      </c>
      <c r="D135" s="1">
        <v>51149</v>
      </c>
      <c r="E135" s="86">
        <f t="shared" si="20"/>
        <v>7099.0978487161692</v>
      </c>
      <c r="F135" s="87">
        <f t="shared" ref="F135:F198" si="28">E135/E$365</f>
        <v>0.99382398506870029</v>
      </c>
      <c r="G135" s="189">
        <f t="shared" si="21"/>
        <v>28.311735801403994</v>
      </c>
      <c r="H135" s="189">
        <f t="shared" ref="H135:H198" si="29">G135*T135/1000</f>
        <v>203.98605644911578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-48.918715854929786</v>
      </c>
      <c r="L135" s="88">
        <f t="shared" ref="L135:L198" si="32">K135*T135/1000</f>
        <v>-352.4593477347691</v>
      </c>
      <c r="M135" s="89">
        <f t="shared" si="23"/>
        <v>-148.47329128565332</v>
      </c>
      <c r="N135" s="89">
        <f t="shared" si="24"/>
        <v>51000.526708714344</v>
      </c>
      <c r="O135" s="89">
        <f t="shared" si="25"/>
        <v>7078.4908686626432</v>
      </c>
      <c r="P135" s="90">
        <f t="shared" ref="P135:P198" si="33">O135/O$365</f>
        <v>0.99093915216831585</v>
      </c>
      <c r="Q135" s="195">
        <v>-148.47320926961956</v>
      </c>
      <c r="R135" s="90">
        <f t="shared" si="26"/>
        <v>0.53221710458028038</v>
      </c>
      <c r="S135" s="90">
        <f t="shared" si="26"/>
        <v>0.51603766599375889</v>
      </c>
      <c r="T135" s="92">
        <v>7205</v>
      </c>
      <c r="U135" s="191">
        <v>33382.345000000001</v>
      </c>
      <c r="V135" s="191">
        <v>4682.6658782667701</v>
      </c>
      <c r="W135" s="197"/>
      <c r="X135" s="89">
        <v>0</v>
      </c>
      <c r="Y135" s="89">
        <f t="shared" si="27"/>
        <v>0</v>
      </c>
      <c r="Z135" s="1"/>
    </row>
    <row r="136" spans="2:26">
      <c r="B136" s="206">
        <v>3312</v>
      </c>
      <c r="C136" t="s">
        <v>164</v>
      </c>
      <c r="D136" s="1">
        <v>213570</v>
      </c>
      <c r="E136" s="86">
        <f t="shared" ref="E136:E199" si="34">D136/T136*1000</f>
        <v>7416.3975414105635</v>
      </c>
      <c r="F136" s="87">
        <f t="shared" si="28"/>
        <v>1.0382437200511734</v>
      </c>
      <c r="G136" s="189">
        <f t="shared" ref="G136:G199" si="35">($E$365+$Y$365-E136-Y136)*0.64</f>
        <v>-174.76006752300833</v>
      </c>
      <c r="H136" s="189">
        <f t="shared" si="29"/>
        <v>-5032.5656644600713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-48.918715854929786</v>
      </c>
      <c r="L136" s="88">
        <f t="shared" si="32"/>
        <v>-1408.7122604744131</v>
      </c>
      <c r="M136" s="89">
        <f t="shared" ref="M136:M199" si="37">+H136+L136</f>
        <v>-6441.277924934484</v>
      </c>
      <c r="N136" s="89">
        <f t="shared" ref="N136:N199" si="38">D136+M136</f>
        <v>207128.72207506551</v>
      </c>
      <c r="O136" s="89">
        <f t="shared" ref="O136:O199" si="39">N136/T136*1000</f>
        <v>7192.7187580326254</v>
      </c>
      <c r="P136" s="90">
        <f t="shared" si="33"/>
        <v>1.0069302567620062</v>
      </c>
      <c r="Q136" s="195">
        <v>-6441.2775971321616</v>
      </c>
      <c r="R136" s="90">
        <f t="shared" ref="R136:S199" si="40">(D136-U136)/U136</f>
        <v>0.5100360978311359</v>
      </c>
      <c r="S136" s="90">
        <f t="shared" si="40"/>
        <v>0.5568933063634034</v>
      </c>
      <c r="T136" s="92">
        <v>28797</v>
      </c>
      <c r="U136" s="191">
        <v>141433.70499999999</v>
      </c>
      <c r="V136" s="191">
        <v>4763.5875310773927</v>
      </c>
      <c r="W136" s="197"/>
      <c r="X136" s="89">
        <v>0</v>
      </c>
      <c r="Y136" s="89">
        <f t="shared" ref="Y136:Y199" si="41">X136*1000/T136</f>
        <v>0</v>
      </c>
      <c r="Z136" s="1"/>
    </row>
    <row r="137" spans="2:26">
      <c r="B137" s="206">
        <v>3314</v>
      </c>
      <c r="C137" t="s">
        <v>165</v>
      </c>
      <c r="D137" s="1">
        <v>136831</v>
      </c>
      <c r="E137" s="86">
        <f t="shared" si="34"/>
        <v>6526.6396374910564</v>
      </c>
      <c r="F137" s="87">
        <f t="shared" si="28"/>
        <v>0.9136838443227987</v>
      </c>
      <c r="G137" s="189">
        <f t="shared" si="35"/>
        <v>394.68499098547619</v>
      </c>
      <c r="H137" s="189">
        <f t="shared" si="29"/>
        <v>8274.5708360105091</v>
      </c>
      <c r="I137" s="189">
        <f t="shared" si="30"/>
        <v>0</v>
      </c>
      <c r="J137" s="88">
        <f t="shared" si="31"/>
        <v>0</v>
      </c>
      <c r="K137" s="189">
        <f t="shared" si="36"/>
        <v>-48.918715854929786</v>
      </c>
      <c r="L137" s="88">
        <f t="shared" si="32"/>
        <v>-1025.5808778986029</v>
      </c>
      <c r="M137" s="89">
        <f t="shared" si="37"/>
        <v>7248.9899581119062</v>
      </c>
      <c r="N137" s="89">
        <f t="shared" si="38"/>
        <v>144079.9899581119</v>
      </c>
      <c r="O137" s="89">
        <f t="shared" si="39"/>
        <v>6872.4059126216025</v>
      </c>
      <c r="P137" s="90">
        <f t="shared" si="33"/>
        <v>0.96208870149979131</v>
      </c>
      <c r="Q137" s="195">
        <v>7248.9901967609194</v>
      </c>
      <c r="R137" s="90">
        <f t="shared" si="40"/>
        <v>0.53529430449920301</v>
      </c>
      <c r="S137" s="90">
        <f t="shared" si="40"/>
        <v>0.44695178128043184</v>
      </c>
      <c r="T137" s="92">
        <v>20965</v>
      </c>
      <c r="U137" s="191">
        <v>89123.629000000001</v>
      </c>
      <c r="V137" s="191">
        <v>4510.6130846430306</v>
      </c>
      <c r="W137" s="197"/>
      <c r="X137" s="89">
        <v>0</v>
      </c>
      <c r="Y137" s="89">
        <f t="shared" si="41"/>
        <v>0</v>
      </c>
      <c r="Z137" s="1"/>
    </row>
    <row r="138" spans="2:26">
      <c r="B138" s="206">
        <v>3316</v>
      </c>
      <c r="C138" t="s">
        <v>166</v>
      </c>
      <c r="D138" s="1">
        <v>84366</v>
      </c>
      <c r="E138" s="86">
        <f t="shared" si="34"/>
        <v>5709.6643205197615</v>
      </c>
      <c r="F138" s="87">
        <f t="shared" si="28"/>
        <v>0.79931302108333457</v>
      </c>
      <c r="G138" s="189">
        <f t="shared" si="35"/>
        <v>917.5491938471049</v>
      </c>
      <c r="H138" s="189">
        <f t="shared" si="29"/>
        <v>13557.706888284823</v>
      </c>
      <c r="I138" s="189">
        <f t="shared" si="30"/>
        <v>251.76799262843039</v>
      </c>
      <c r="J138" s="88">
        <f t="shared" si="31"/>
        <v>3720.1238590776875</v>
      </c>
      <c r="K138" s="189">
        <f t="shared" si="36"/>
        <v>202.84927677350061</v>
      </c>
      <c r="L138" s="88">
        <f t="shared" si="32"/>
        <v>2997.3009136052447</v>
      </c>
      <c r="M138" s="89">
        <f t="shared" si="37"/>
        <v>16555.007801890068</v>
      </c>
      <c r="N138" s="89">
        <f t="shared" si="38"/>
        <v>100921.00780189007</v>
      </c>
      <c r="O138" s="89">
        <f t="shared" si="39"/>
        <v>6830.0627911403672</v>
      </c>
      <c r="P138" s="90">
        <f t="shared" si="33"/>
        <v>0.95616096101395764</v>
      </c>
      <c r="Q138" s="195">
        <v>16555.007941347805</v>
      </c>
      <c r="R138" s="90">
        <f t="shared" si="40"/>
        <v>0.55328081275658791</v>
      </c>
      <c r="S138" s="90">
        <f t="shared" si="40"/>
        <v>0.27224508140227138</v>
      </c>
      <c r="T138" s="92">
        <v>14776</v>
      </c>
      <c r="U138" s="191">
        <v>54314.712</v>
      </c>
      <c r="V138" s="191">
        <v>4487.8651165438632</v>
      </c>
      <c r="W138" s="197"/>
      <c r="X138" s="89">
        <v>0</v>
      </c>
      <c r="Y138" s="89">
        <f t="shared" si="41"/>
        <v>0</v>
      </c>
      <c r="Z138" s="1"/>
    </row>
    <row r="139" spans="2:26">
      <c r="B139" s="206">
        <v>3318</v>
      </c>
      <c r="C139" t="s">
        <v>167</v>
      </c>
      <c r="D139" s="1">
        <v>15235</v>
      </c>
      <c r="E139" s="86">
        <f t="shared" si="34"/>
        <v>6693.7609841827771</v>
      </c>
      <c r="F139" s="87">
        <f t="shared" si="28"/>
        <v>0.93707966253782016</v>
      </c>
      <c r="G139" s="189">
        <f t="shared" si="35"/>
        <v>287.72732910277495</v>
      </c>
      <c r="H139" s="189">
        <f t="shared" si="29"/>
        <v>654.86740103791567</v>
      </c>
      <c r="I139" s="189">
        <f t="shared" si="30"/>
        <v>0</v>
      </c>
      <c r="J139" s="88">
        <f t="shared" si="31"/>
        <v>0</v>
      </c>
      <c r="K139" s="189">
        <f t="shared" si="36"/>
        <v>-48.918715854929786</v>
      </c>
      <c r="L139" s="88">
        <f t="shared" si="32"/>
        <v>-111.3389972858202</v>
      </c>
      <c r="M139" s="89">
        <f t="shared" si="37"/>
        <v>543.52840375209553</v>
      </c>
      <c r="N139" s="89">
        <f t="shared" si="38"/>
        <v>15778.528403752096</v>
      </c>
      <c r="O139" s="89">
        <f t="shared" si="39"/>
        <v>6932.5695974306227</v>
      </c>
      <c r="P139" s="90">
        <f t="shared" si="33"/>
        <v>0.97051119605719915</v>
      </c>
      <c r="Q139" s="195">
        <v>543.52842966028334</v>
      </c>
      <c r="R139" s="90">
        <f t="shared" si="40"/>
        <v>0.47138345102630336</v>
      </c>
      <c r="S139" s="90">
        <f t="shared" si="40"/>
        <v>0.44026189776542285</v>
      </c>
      <c r="T139" s="92">
        <v>2276</v>
      </c>
      <c r="U139" s="191">
        <v>10354.200999999999</v>
      </c>
      <c r="V139" s="191">
        <v>4647.5998528935588</v>
      </c>
      <c r="W139" s="197"/>
      <c r="X139" s="89">
        <v>0</v>
      </c>
      <c r="Y139" s="89">
        <f t="shared" si="41"/>
        <v>0</v>
      </c>
      <c r="Z139" s="1"/>
    </row>
    <row r="140" spans="2:26">
      <c r="B140" s="206">
        <v>3320</v>
      </c>
      <c r="C140" t="s">
        <v>168</v>
      </c>
      <c r="D140" s="1">
        <v>7178</v>
      </c>
      <c r="E140" s="86">
        <f t="shared" si="34"/>
        <v>6397.5044563279853</v>
      </c>
      <c r="F140" s="87">
        <f t="shared" si="28"/>
        <v>0.89560582327125604</v>
      </c>
      <c r="G140" s="189">
        <f t="shared" si="35"/>
        <v>477.33150692984174</v>
      </c>
      <c r="H140" s="189">
        <f t="shared" si="29"/>
        <v>535.56595077528243</v>
      </c>
      <c r="I140" s="189">
        <f t="shared" si="30"/>
        <v>11.023945095552108</v>
      </c>
      <c r="J140" s="88">
        <f t="shared" si="31"/>
        <v>12.368866397209466</v>
      </c>
      <c r="K140" s="189">
        <f t="shared" si="36"/>
        <v>-37.894770759377678</v>
      </c>
      <c r="L140" s="88">
        <f t="shared" si="32"/>
        <v>-42.517932792021753</v>
      </c>
      <c r="M140" s="89">
        <f t="shared" si="37"/>
        <v>493.04801798326071</v>
      </c>
      <c r="N140" s="89">
        <f t="shared" si="38"/>
        <v>7671.0480179832612</v>
      </c>
      <c r="O140" s="89">
        <f t="shared" si="39"/>
        <v>6836.9411924984506</v>
      </c>
      <c r="P140" s="90">
        <f t="shared" si="33"/>
        <v>0.95712388903583701</v>
      </c>
      <c r="Q140" s="195">
        <v>493.04802857283727</v>
      </c>
      <c r="R140" s="90">
        <f t="shared" si="40"/>
        <v>0.31624549133658136</v>
      </c>
      <c r="S140" s="90">
        <f t="shared" si="40"/>
        <v>0.34900692896697855</v>
      </c>
      <c r="T140" s="92">
        <v>1122</v>
      </c>
      <c r="U140" s="191">
        <v>5453.39</v>
      </c>
      <c r="V140" s="191">
        <v>4742.3807238906966</v>
      </c>
      <c r="W140" s="197"/>
      <c r="X140" s="89">
        <v>0</v>
      </c>
      <c r="Y140" s="89">
        <f t="shared" si="41"/>
        <v>0</v>
      </c>
      <c r="Z140" s="1"/>
    </row>
    <row r="141" spans="2:26">
      <c r="B141" s="206">
        <v>3322</v>
      </c>
      <c r="C141" t="s">
        <v>169</v>
      </c>
      <c r="D141" s="1">
        <v>19980</v>
      </c>
      <c r="E141" s="86">
        <f t="shared" si="34"/>
        <v>6178.1076066790356</v>
      </c>
      <c r="F141" s="87">
        <f t="shared" si="28"/>
        <v>0.86489180071850746</v>
      </c>
      <c r="G141" s="189">
        <f t="shared" si="35"/>
        <v>617.74549070516957</v>
      </c>
      <c r="H141" s="189">
        <f t="shared" si="29"/>
        <v>1997.7889169405184</v>
      </c>
      <c r="I141" s="189">
        <f t="shared" si="30"/>
        <v>87.812842472684494</v>
      </c>
      <c r="J141" s="88">
        <f t="shared" si="31"/>
        <v>283.98673255666165</v>
      </c>
      <c r="K141" s="189">
        <f t="shared" si="36"/>
        <v>38.894126617754708</v>
      </c>
      <c r="L141" s="88">
        <f t="shared" si="32"/>
        <v>125.78360548181873</v>
      </c>
      <c r="M141" s="89">
        <f t="shared" si="37"/>
        <v>2123.572522422337</v>
      </c>
      <c r="N141" s="89">
        <f t="shared" si="38"/>
        <v>22103.572522422335</v>
      </c>
      <c r="O141" s="89">
        <f t="shared" si="39"/>
        <v>6834.7472240019597</v>
      </c>
      <c r="P141" s="90">
        <f t="shared" si="33"/>
        <v>0.95681674881030931</v>
      </c>
      <c r="Q141" s="195">
        <v>2123.5725529452338</v>
      </c>
      <c r="R141" s="90">
        <f t="shared" si="40"/>
        <v>0.35205667919044703</v>
      </c>
      <c r="S141" s="90">
        <f t="shared" si="40"/>
        <v>0.34116628389148129</v>
      </c>
      <c r="T141" s="92">
        <v>3234</v>
      </c>
      <c r="U141" s="191">
        <v>14777.486999999999</v>
      </c>
      <c r="V141" s="191">
        <v>4606.518729916811</v>
      </c>
      <c r="W141" s="197"/>
      <c r="X141" s="89">
        <v>0</v>
      </c>
      <c r="Y141" s="89">
        <f t="shared" si="41"/>
        <v>0</v>
      </c>
      <c r="Z141" s="1"/>
    </row>
    <row r="142" spans="2:26">
      <c r="B142" s="206">
        <v>3324</v>
      </c>
      <c r="C142" t="s">
        <v>170</v>
      </c>
      <c r="D142" s="1">
        <v>31848</v>
      </c>
      <c r="E142" s="86">
        <f t="shared" si="34"/>
        <v>6496.9400244798044</v>
      </c>
      <c r="F142" s="87">
        <f t="shared" si="28"/>
        <v>0.90952610648246468</v>
      </c>
      <c r="G142" s="189">
        <f t="shared" si="35"/>
        <v>413.69274331267752</v>
      </c>
      <c r="H142" s="189">
        <f t="shared" si="29"/>
        <v>2027.9218277187451</v>
      </c>
      <c r="I142" s="189">
        <f t="shared" si="30"/>
        <v>0</v>
      </c>
      <c r="J142" s="88">
        <f t="shared" si="31"/>
        <v>0</v>
      </c>
      <c r="K142" s="189">
        <f t="shared" si="36"/>
        <v>-48.918715854929786</v>
      </c>
      <c r="L142" s="88">
        <f t="shared" si="32"/>
        <v>-239.79954512086582</v>
      </c>
      <c r="M142" s="89">
        <f t="shared" si="37"/>
        <v>1788.1222825978793</v>
      </c>
      <c r="N142" s="89">
        <f t="shared" si="38"/>
        <v>33636.122282597877</v>
      </c>
      <c r="O142" s="89">
        <f t="shared" si="39"/>
        <v>6861.7140519375516</v>
      </c>
      <c r="P142" s="90">
        <f t="shared" si="33"/>
        <v>0.960591915877271</v>
      </c>
      <c r="Q142" s="195">
        <v>1788.1223383983786</v>
      </c>
      <c r="R142" s="90">
        <f t="shared" si="40"/>
        <v>0.46003812657963922</v>
      </c>
      <c r="S142" s="90">
        <f t="shared" si="40"/>
        <v>0.41763665147435475</v>
      </c>
      <c r="T142" s="92">
        <v>4902</v>
      </c>
      <c r="U142" s="191">
        <v>21813.129000000001</v>
      </c>
      <c r="V142" s="191">
        <v>4582.9373963511234</v>
      </c>
      <c r="W142" s="197"/>
      <c r="X142" s="89">
        <v>0</v>
      </c>
      <c r="Y142" s="89">
        <f t="shared" si="41"/>
        <v>0</v>
      </c>
      <c r="Z142" s="1"/>
    </row>
    <row r="143" spans="2:26">
      <c r="B143" s="206">
        <v>3326</v>
      </c>
      <c r="C143" t="s">
        <v>171</v>
      </c>
      <c r="D143" s="1">
        <v>19014</v>
      </c>
      <c r="E143" s="86">
        <f t="shared" si="34"/>
        <v>7024.0118212042844</v>
      </c>
      <c r="F143" s="87">
        <f t="shared" si="28"/>
        <v>0.98331246703147046</v>
      </c>
      <c r="G143" s="189">
        <f t="shared" si="35"/>
        <v>76.366793409010285</v>
      </c>
      <c r="H143" s="189">
        <f t="shared" si="29"/>
        <v>206.72490975819082</v>
      </c>
      <c r="I143" s="189">
        <f t="shared" si="30"/>
        <v>0</v>
      </c>
      <c r="J143" s="88">
        <f t="shared" si="31"/>
        <v>0</v>
      </c>
      <c r="K143" s="189">
        <f t="shared" si="36"/>
        <v>-48.918715854929786</v>
      </c>
      <c r="L143" s="88">
        <f t="shared" si="32"/>
        <v>-132.42296381929492</v>
      </c>
      <c r="M143" s="89">
        <f t="shared" si="37"/>
        <v>74.301945938895898</v>
      </c>
      <c r="N143" s="89">
        <f t="shared" si="38"/>
        <v>19088.301945938896</v>
      </c>
      <c r="O143" s="89">
        <f t="shared" si="39"/>
        <v>7051.4598987583659</v>
      </c>
      <c r="P143" s="90">
        <f t="shared" si="33"/>
        <v>0.98715500567491332</v>
      </c>
      <c r="Q143" s="195">
        <v>74.301976753247573</v>
      </c>
      <c r="R143" s="90">
        <f t="shared" si="40"/>
        <v>0.45276496762795887</v>
      </c>
      <c r="S143" s="90">
        <f t="shared" si="40"/>
        <v>0.48202158469996015</v>
      </c>
      <c r="T143" s="92">
        <v>2707</v>
      </c>
      <c r="U143" s="191">
        <v>13088.146000000001</v>
      </c>
      <c r="V143" s="191">
        <v>4739.4801086020061</v>
      </c>
      <c r="W143" s="197"/>
      <c r="X143" s="89">
        <v>0</v>
      </c>
      <c r="Y143" s="89">
        <f t="shared" si="41"/>
        <v>0</v>
      </c>
      <c r="Z143" s="1"/>
    </row>
    <row r="144" spans="2:26">
      <c r="B144" s="206">
        <v>3328</v>
      </c>
      <c r="C144" t="s">
        <v>172</v>
      </c>
      <c r="D144" s="1">
        <v>32078</v>
      </c>
      <c r="E144" s="86">
        <f t="shared" si="34"/>
        <v>6282.4128476302385</v>
      </c>
      <c r="F144" s="87">
        <f t="shared" si="28"/>
        <v>0.87949380402015542</v>
      </c>
      <c r="G144" s="189">
        <f t="shared" si="35"/>
        <v>550.99013649639971</v>
      </c>
      <c r="H144" s="189">
        <f t="shared" si="29"/>
        <v>2813.3556369506168</v>
      </c>
      <c r="I144" s="189">
        <f t="shared" si="30"/>
        <v>51.306008139763478</v>
      </c>
      <c r="J144" s="88">
        <f t="shared" si="31"/>
        <v>261.96847756163231</v>
      </c>
      <c r="K144" s="189">
        <f t="shared" si="36"/>
        <v>2.3872922848336913</v>
      </c>
      <c r="L144" s="88">
        <f t="shared" si="32"/>
        <v>12.189514406360829</v>
      </c>
      <c r="M144" s="89">
        <f t="shared" si="37"/>
        <v>2825.5451513569778</v>
      </c>
      <c r="N144" s="89">
        <f t="shared" si="38"/>
        <v>34903.545151356979</v>
      </c>
      <c r="O144" s="89">
        <f t="shared" si="39"/>
        <v>6835.7902764114724</v>
      </c>
      <c r="P144" s="90">
        <f t="shared" si="33"/>
        <v>0.95696276884332587</v>
      </c>
      <c r="Q144" s="195">
        <v>2825.5451995480448</v>
      </c>
      <c r="R144" s="90">
        <f t="shared" si="40"/>
        <v>0.36189835673407117</v>
      </c>
      <c r="S144" s="90">
        <f t="shared" si="40"/>
        <v>0.3258682947408027</v>
      </c>
      <c r="T144" s="92">
        <v>5106</v>
      </c>
      <c r="U144" s="191">
        <v>23553.886999999999</v>
      </c>
      <c r="V144" s="191">
        <v>4738.3385458043576</v>
      </c>
      <c r="W144" s="197"/>
      <c r="X144" s="89">
        <v>0</v>
      </c>
      <c r="Y144" s="89">
        <f t="shared" si="41"/>
        <v>0</v>
      </c>
      <c r="Z144" s="1"/>
    </row>
    <row r="145" spans="2:26">
      <c r="B145" s="206">
        <v>3330</v>
      </c>
      <c r="C145" t="s">
        <v>173</v>
      </c>
      <c r="D145" s="1">
        <v>32128</v>
      </c>
      <c r="E145" s="86">
        <f t="shared" si="34"/>
        <v>7057.9964850615115</v>
      </c>
      <c r="F145" s="87">
        <f t="shared" si="28"/>
        <v>0.9880700819827728</v>
      </c>
      <c r="G145" s="189">
        <f t="shared" si="35"/>
        <v>54.616608540384917</v>
      </c>
      <c r="H145" s="189">
        <f t="shared" si="29"/>
        <v>248.61480207583216</v>
      </c>
      <c r="I145" s="189">
        <f t="shared" si="30"/>
        <v>0</v>
      </c>
      <c r="J145" s="88">
        <f t="shared" si="31"/>
        <v>0</v>
      </c>
      <c r="K145" s="189">
        <f t="shared" si="36"/>
        <v>-48.918715854929786</v>
      </c>
      <c r="L145" s="88">
        <f t="shared" si="32"/>
        <v>-222.6779945716404</v>
      </c>
      <c r="M145" s="89">
        <f t="shared" si="37"/>
        <v>25.936807504191762</v>
      </c>
      <c r="N145" s="89">
        <f t="shared" si="38"/>
        <v>32153.936807504193</v>
      </c>
      <c r="O145" s="89">
        <f t="shared" si="39"/>
        <v>7063.6943777469669</v>
      </c>
      <c r="P145" s="90">
        <f t="shared" si="33"/>
        <v>0.98886774705738201</v>
      </c>
      <c r="Q145" s="195">
        <v>25.936859320567294</v>
      </c>
      <c r="R145" s="90">
        <f t="shared" si="40"/>
        <v>0.19811553372004584</v>
      </c>
      <c r="S145" s="90">
        <f t="shared" si="40"/>
        <v>0.37366850252837636</v>
      </c>
      <c r="T145" s="92">
        <v>4552</v>
      </c>
      <c r="U145" s="191">
        <v>26815.444</v>
      </c>
      <c r="V145" s="191">
        <v>5138.0638575249795</v>
      </c>
      <c r="W145" s="197"/>
      <c r="X145" s="89">
        <v>0</v>
      </c>
      <c r="Y145" s="89">
        <f t="shared" si="41"/>
        <v>0</v>
      </c>
      <c r="Z145" s="1"/>
    </row>
    <row r="146" spans="2:26">
      <c r="B146" s="206">
        <v>3332</v>
      </c>
      <c r="C146" t="s">
        <v>174</v>
      </c>
      <c r="D146" s="1">
        <v>22963</v>
      </c>
      <c r="E146" s="86">
        <f t="shared" si="34"/>
        <v>6534.7182697780308</v>
      </c>
      <c r="F146" s="87">
        <f t="shared" si="28"/>
        <v>0.91481479626971363</v>
      </c>
      <c r="G146" s="189">
        <f t="shared" si="35"/>
        <v>389.51466632181257</v>
      </c>
      <c r="H146" s="189">
        <f t="shared" si="29"/>
        <v>1368.7545374548492</v>
      </c>
      <c r="I146" s="189">
        <f t="shared" si="30"/>
        <v>0</v>
      </c>
      <c r="J146" s="88">
        <f t="shared" si="31"/>
        <v>0</v>
      </c>
      <c r="K146" s="189">
        <f t="shared" si="36"/>
        <v>-48.918715854929786</v>
      </c>
      <c r="L146" s="88">
        <f t="shared" si="32"/>
        <v>-171.90036751422326</v>
      </c>
      <c r="M146" s="89">
        <f t="shared" si="37"/>
        <v>1196.854169940626</v>
      </c>
      <c r="N146" s="89">
        <f t="shared" si="38"/>
        <v>24159.854169940627</v>
      </c>
      <c r="O146" s="89">
        <f t="shared" si="39"/>
        <v>6875.3142202449135</v>
      </c>
      <c r="P146" s="90">
        <f t="shared" si="33"/>
        <v>0.96249584420068068</v>
      </c>
      <c r="Q146" s="195">
        <v>1196.8542099412291</v>
      </c>
      <c r="R146" s="90">
        <f t="shared" si="40"/>
        <v>0.45267498303008913</v>
      </c>
      <c r="S146" s="90">
        <f t="shared" si="40"/>
        <v>0.42405837794915846</v>
      </c>
      <c r="T146" s="92">
        <v>3514</v>
      </c>
      <c r="U146" s="191">
        <v>15807.39</v>
      </c>
      <c r="V146" s="191">
        <v>4588.7994277235539</v>
      </c>
      <c r="W146" s="197"/>
      <c r="X146" s="89">
        <v>0</v>
      </c>
      <c r="Y146" s="89">
        <f t="shared" si="41"/>
        <v>0</v>
      </c>
      <c r="Z146" s="1"/>
    </row>
    <row r="147" spans="2:26">
      <c r="B147" s="206">
        <v>3334</v>
      </c>
      <c r="C147" t="s">
        <v>175</v>
      </c>
      <c r="D147" s="1">
        <v>17733</v>
      </c>
      <c r="E147" s="86">
        <f t="shared" si="34"/>
        <v>6355.9139784946228</v>
      </c>
      <c r="F147" s="87">
        <f t="shared" si="28"/>
        <v>0.88978344762549166</v>
      </c>
      <c r="G147" s="189">
        <f t="shared" si="35"/>
        <v>503.9494127431937</v>
      </c>
      <c r="H147" s="189">
        <f t="shared" si="29"/>
        <v>1406.0188615535103</v>
      </c>
      <c r="I147" s="189">
        <f t="shared" si="30"/>
        <v>25.580612337228967</v>
      </c>
      <c r="J147" s="88">
        <f t="shared" si="31"/>
        <v>71.369908420868811</v>
      </c>
      <c r="K147" s="189">
        <f t="shared" si="36"/>
        <v>-23.338103517700819</v>
      </c>
      <c r="L147" s="88">
        <f t="shared" si="32"/>
        <v>-65.113308814385292</v>
      </c>
      <c r="M147" s="89">
        <f t="shared" si="37"/>
        <v>1340.9055527391249</v>
      </c>
      <c r="N147" s="89">
        <f t="shared" si="38"/>
        <v>19073.905552739125</v>
      </c>
      <c r="O147" s="89">
        <f t="shared" si="39"/>
        <v>6836.5252877201165</v>
      </c>
      <c r="P147" s="90">
        <f t="shared" si="33"/>
        <v>0.95706566527937931</v>
      </c>
      <c r="Q147" s="195">
        <v>1340.9055790714947</v>
      </c>
      <c r="R147" s="90">
        <f t="shared" si="40"/>
        <v>0.53729160999242154</v>
      </c>
      <c r="S147" s="90">
        <f t="shared" si="40"/>
        <v>0.41227755266589239</v>
      </c>
      <c r="T147" s="92">
        <v>2790</v>
      </c>
      <c r="U147" s="191">
        <v>11535.222</v>
      </c>
      <c r="V147" s="191">
        <v>4500.4708645951723</v>
      </c>
      <c r="W147" s="197"/>
      <c r="X147" s="89">
        <v>0</v>
      </c>
      <c r="Y147" s="89">
        <f t="shared" si="41"/>
        <v>0</v>
      </c>
      <c r="Z147" s="1"/>
    </row>
    <row r="148" spans="2:26">
      <c r="B148" s="206">
        <v>3336</v>
      </c>
      <c r="C148" t="s">
        <v>176</v>
      </c>
      <c r="D148" s="1">
        <v>8172</v>
      </c>
      <c r="E148" s="86">
        <f t="shared" si="34"/>
        <v>5628.0991735537191</v>
      </c>
      <c r="F148" s="87">
        <f t="shared" si="28"/>
        <v>0.78789447169467297</v>
      </c>
      <c r="G148" s="189">
        <f t="shared" si="35"/>
        <v>969.75088790537211</v>
      </c>
      <c r="H148" s="189">
        <f t="shared" si="29"/>
        <v>1408.0782892386003</v>
      </c>
      <c r="I148" s="189">
        <f t="shared" si="30"/>
        <v>280.31579406654527</v>
      </c>
      <c r="J148" s="88">
        <f t="shared" si="31"/>
        <v>407.01853298462373</v>
      </c>
      <c r="K148" s="189">
        <f t="shared" si="36"/>
        <v>231.39707821161548</v>
      </c>
      <c r="L148" s="88">
        <f t="shared" si="32"/>
        <v>335.98855756326566</v>
      </c>
      <c r="M148" s="89">
        <f t="shared" si="37"/>
        <v>1744.0668468018659</v>
      </c>
      <c r="N148" s="89">
        <f t="shared" si="38"/>
        <v>9916.0668468018666</v>
      </c>
      <c r="O148" s="89">
        <f t="shared" si="39"/>
        <v>6829.2471396707069</v>
      </c>
      <c r="P148" s="90">
        <f t="shared" si="33"/>
        <v>0.956046775520071</v>
      </c>
      <c r="Q148" s="195">
        <v>1744.0668605060239</v>
      </c>
      <c r="R148" s="90">
        <f t="shared" si="40"/>
        <v>0.53244950577003236</v>
      </c>
      <c r="S148" s="90">
        <f t="shared" si="40"/>
        <v>0.25350600735706164</v>
      </c>
      <c r="T148" s="92">
        <v>1452</v>
      </c>
      <c r="U148" s="191">
        <v>5332.6390000000001</v>
      </c>
      <c r="V148" s="191">
        <v>4489.8860799400645</v>
      </c>
      <c r="W148" s="197"/>
      <c r="X148" s="89">
        <v>0</v>
      </c>
      <c r="Y148" s="89">
        <f t="shared" si="41"/>
        <v>0</v>
      </c>
      <c r="Z148" s="1"/>
    </row>
    <row r="149" spans="2:26" ht="30" customHeight="1">
      <c r="B149" s="206">
        <v>3338</v>
      </c>
      <c r="C149" t="s">
        <v>177</v>
      </c>
      <c r="D149" s="1">
        <v>14703</v>
      </c>
      <c r="E149" s="86">
        <f t="shared" si="34"/>
        <v>5979.2598617324111</v>
      </c>
      <c r="F149" s="87">
        <f t="shared" si="28"/>
        <v>0.8370545089222664</v>
      </c>
      <c r="G149" s="189">
        <f t="shared" si="35"/>
        <v>745.00804747100926</v>
      </c>
      <c r="H149" s="189">
        <f t="shared" si="29"/>
        <v>1831.9747887312119</v>
      </c>
      <c r="I149" s="189">
        <f t="shared" si="30"/>
        <v>157.40955320400306</v>
      </c>
      <c r="J149" s="88">
        <f t="shared" si="31"/>
        <v>387.07009132864357</v>
      </c>
      <c r="K149" s="189">
        <f t="shared" si="36"/>
        <v>108.49083734907327</v>
      </c>
      <c r="L149" s="88">
        <f t="shared" si="32"/>
        <v>266.77896904137117</v>
      </c>
      <c r="M149" s="89">
        <f t="shared" si="37"/>
        <v>2098.753757772583</v>
      </c>
      <c r="N149" s="89">
        <f t="shared" si="38"/>
        <v>16801.753757772582</v>
      </c>
      <c r="O149" s="89">
        <f t="shared" si="39"/>
        <v>6832.7587465524939</v>
      </c>
      <c r="P149" s="90">
        <f t="shared" si="33"/>
        <v>0.95653837589234703</v>
      </c>
      <c r="Q149" s="195">
        <v>2098.7537809809328</v>
      </c>
      <c r="R149" s="90">
        <f t="shared" si="40"/>
        <v>0.50344187264048701</v>
      </c>
      <c r="S149" s="90">
        <f t="shared" si="40"/>
        <v>0.32998956243837113</v>
      </c>
      <c r="T149" s="92">
        <v>2459</v>
      </c>
      <c r="U149" s="191">
        <v>9779.56</v>
      </c>
      <c r="V149" s="191">
        <v>4495.7193880305185</v>
      </c>
      <c r="W149" s="197"/>
      <c r="X149" s="89">
        <v>0</v>
      </c>
      <c r="Y149" s="89">
        <f t="shared" si="41"/>
        <v>0</v>
      </c>
      <c r="Z149" s="1"/>
    </row>
    <row r="150" spans="2:26">
      <c r="B150" s="206">
        <v>3401</v>
      </c>
      <c r="C150" t="s">
        <v>178</v>
      </c>
      <c r="D150" s="1">
        <v>104759</v>
      </c>
      <c r="E150" s="86">
        <f t="shared" si="34"/>
        <v>5758.8367874223522</v>
      </c>
      <c r="F150" s="87">
        <f t="shared" si="28"/>
        <v>0.80619682210343591</v>
      </c>
      <c r="G150" s="189">
        <f t="shared" si="35"/>
        <v>886.0788150294469</v>
      </c>
      <c r="H150" s="189">
        <f t="shared" si="29"/>
        <v>16118.659724200668</v>
      </c>
      <c r="I150" s="189">
        <f t="shared" si="30"/>
        <v>234.55762921252366</v>
      </c>
      <c r="J150" s="88">
        <f t="shared" si="31"/>
        <v>4266.8378330050173</v>
      </c>
      <c r="K150" s="189">
        <f t="shared" si="36"/>
        <v>185.63891335759388</v>
      </c>
      <c r="L150" s="88">
        <f t="shared" si="32"/>
        <v>3376.9574728879902</v>
      </c>
      <c r="M150" s="89">
        <f t="shared" si="37"/>
        <v>19495.617197088657</v>
      </c>
      <c r="N150" s="89">
        <f t="shared" si="38"/>
        <v>124254.61719708866</v>
      </c>
      <c r="O150" s="89">
        <f t="shared" si="39"/>
        <v>6830.5545158093928</v>
      </c>
      <c r="P150" s="90">
        <f t="shared" si="33"/>
        <v>0.95622979902415861</v>
      </c>
      <c r="Q150" s="195">
        <v>19495.617368777595</v>
      </c>
      <c r="R150" s="90">
        <f t="shared" si="40"/>
        <v>0.54558096170724635</v>
      </c>
      <c r="S150" s="90">
        <f t="shared" si="40"/>
        <v>0.28286804732530607</v>
      </c>
      <c r="T150" s="92">
        <v>18191</v>
      </c>
      <c r="U150" s="191">
        <v>67779.691000000006</v>
      </c>
      <c r="V150" s="191">
        <v>4489.0328350052378</v>
      </c>
      <c r="W150" s="197"/>
      <c r="X150" s="89">
        <v>0</v>
      </c>
      <c r="Y150" s="89">
        <f t="shared" si="41"/>
        <v>0</v>
      </c>
      <c r="Z150" s="1"/>
    </row>
    <row r="151" spans="2:26">
      <c r="B151" s="206">
        <v>3403</v>
      </c>
      <c r="C151" t="s">
        <v>179</v>
      </c>
      <c r="D151" s="1">
        <v>214123</v>
      </c>
      <c r="E151" s="86">
        <f t="shared" si="34"/>
        <v>6331.8153591388946</v>
      </c>
      <c r="F151" s="87">
        <f t="shared" si="28"/>
        <v>0.8864098096741434</v>
      </c>
      <c r="G151" s="189">
        <f t="shared" si="35"/>
        <v>519.37252913085979</v>
      </c>
      <c r="H151" s="189">
        <f t="shared" si="29"/>
        <v>17563.620817618284</v>
      </c>
      <c r="I151" s="189">
        <f t="shared" si="30"/>
        <v>34.015129111733856</v>
      </c>
      <c r="J151" s="88">
        <f t="shared" si="31"/>
        <v>1150.2896211715038</v>
      </c>
      <c r="K151" s="189">
        <f t="shared" si="36"/>
        <v>-14.90358674319593</v>
      </c>
      <c r="L151" s="88">
        <f t="shared" si="32"/>
        <v>-503.99459289465676</v>
      </c>
      <c r="M151" s="89">
        <f t="shared" si="37"/>
        <v>17059.626224723626</v>
      </c>
      <c r="N151" s="89">
        <f t="shared" si="38"/>
        <v>231182.62622472362</v>
      </c>
      <c r="O151" s="89">
        <f t="shared" si="39"/>
        <v>6836.284301526558</v>
      </c>
      <c r="P151" s="90">
        <f t="shared" si="33"/>
        <v>0.95703192889986566</v>
      </c>
      <c r="Q151" s="195">
        <v>17059.626543892708</v>
      </c>
      <c r="R151" s="90">
        <f t="shared" si="40"/>
        <v>0.49189794825240674</v>
      </c>
      <c r="S151" s="90">
        <f t="shared" si="40"/>
        <v>0.40144604804145645</v>
      </c>
      <c r="T151" s="92">
        <v>33817</v>
      </c>
      <c r="U151" s="191">
        <v>143523.89199999999</v>
      </c>
      <c r="V151" s="191">
        <v>4518.0585924001207</v>
      </c>
      <c r="W151" s="197"/>
      <c r="X151" s="89">
        <v>0</v>
      </c>
      <c r="Y151" s="89">
        <f t="shared" si="41"/>
        <v>0</v>
      </c>
      <c r="Z151" s="1"/>
    </row>
    <row r="152" spans="2:26">
      <c r="B152" s="206">
        <v>3405</v>
      </c>
      <c r="C152" t="s">
        <v>180</v>
      </c>
      <c r="D152" s="1">
        <v>196079</v>
      </c>
      <c r="E152" s="86">
        <f t="shared" si="34"/>
        <v>6608.8846944622328</v>
      </c>
      <c r="F152" s="87">
        <f t="shared" si="28"/>
        <v>0.92519757635088706</v>
      </c>
      <c r="G152" s="189">
        <f t="shared" si="35"/>
        <v>342.0481545239233</v>
      </c>
      <c r="H152" s="189">
        <f t="shared" si="29"/>
        <v>10148.22669657028</v>
      </c>
      <c r="I152" s="189">
        <f t="shared" si="30"/>
        <v>0</v>
      </c>
      <c r="J152" s="88">
        <f t="shared" si="31"/>
        <v>0</v>
      </c>
      <c r="K152" s="189">
        <f t="shared" si="36"/>
        <v>-48.918715854929786</v>
      </c>
      <c r="L152" s="88">
        <f t="shared" si="32"/>
        <v>-1451.3693806999117</v>
      </c>
      <c r="M152" s="89">
        <f t="shared" si="37"/>
        <v>8696.8573158703693</v>
      </c>
      <c r="N152" s="89">
        <f t="shared" si="38"/>
        <v>204775.85731587038</v>
      </c>
      <c r="O152" s="89">
        <f t="shared" si="39"/>
        <v>6902.014133131227</v>
      </c>
      <c r="P152" s="90">
        <f t="shared" si="33"/>
        <v>0.96623364502990328</v>
      </c>
      <c r="Q152" s="195">
        <v>8696.8576535988504</v>
      </c>
      <c r="R152" s="90">
        <f t="shared" si="40"/>
        <v>0.56185050757015076</v>
      </c>
      <c r="S152" s="90">
        <f t="shared" si="40"/>
        <v>0.45840847161001719</v>
      </c>
      <c r="T152" s="92">
        <v>29669</v>
      </c>
      <c r="U152" s="191">
        <v>125542.745</v>
      </c>
      <c r="V152" s="191">
        <v>4531.5731656209609</v>
      </c>
      <c r="W152" s="197"/>
      <c r="X152" s="89">
        <v>0</v>
      </c>
      <c r="Y152" s="89">
        <f t="shared" si="41"/>
        <v>0</v>
      </c>
      <c r="Z152" s="1"/>
    </row>
    <row r="153" spans="2:26">
      <c r="B153" s="206">
        <v>3407</v>
      </c>
      <c r="C153" t="s">
        <v>181</v>
      </c>
      <c r="D153" s="1">
        <v>193099</v>
      </c>
      <c r="E153" s="86">
        <f t="shared" si="34"/>
        <v>6159.4577352472088</v>
      </c>
      <c r="F153" s="87">
        <f t="shared" si="28"/>
        <v>0.86228094931986821</v>
      </c>
      <c r="G153" s="189">
        <f t="shared" si="35"/>
        <v>629.68140842153866</v>
      </c>
      <c r="H153" s="189">
        <f t="shared" si="29"/>
        <v>19740.512154015236</v>
      </c>
      <c r="I153" s="189">
        <f t="shared" si="30"/>
        <v>94.340297473823867</v>
      </c>
      <c r="J153" s="88">
        <f t="shared" si="31"/>
        <v>2957.5683258043782</v>
      </c>
      <c r="K153" s="189">
        <f t="shared" si="36"/>
        <v>45.421581618894081</v>
      </c>
      <c r="L153" s="88">
        <f t="shared" si="32"/>
        <v>1423.9665837523294</v>
      </c>
      <c r="M153" s="89">
        <f t="shared" si="37"/>
        <v>21164.478737767564</v>
      </c>
      <c r="N153" s="89">
        <f t="shared" si="38"/>
        <v>214263.47873776755</v>
      </c>
      <c r="O153" s="89">
        <f t="shared" si="39"/>
        <v>6834.5607252876416</v>
      </c>
      <c r="P153" s="90">
        <f t="shared" si="33"/>
        <v>0.95679064029632299</v>
      </c>
      <c r="Q153" s="195">
        <v>21164.479033652795</v>
      </c>
      <c r="R153" s="90">
        <f t="shared" si="40"/>
        <v>0.571492627785535</v>
      </c>
      <c r="S153" s="90">
        <f t="shared" si="40"/>
        <v>0.37029350629255631</v>
      </c>
      <c r="T153" s="92">
        <v>31350</v>
      </c>
      <c r="U153" s="191">
        <v>122876.173</v>
      </c>
      <c r="V153" s="191">
        <v>4494.9915525120869</v>
      </c>
      <c r="W153" s="197"/>
      <c r="X153" s="89">
        <v>0</v>
      </c>
      <c r="Y153" s="89">
        <f t="shared" si="41"/>
        <v>0</v>
      </c>
      <c r="Z153" s="1"/>
    </row>
    <row r="154" spans="2:26">
      <c r="B154" s="206">
        <v>3411</v>
      </c>
      <c r="C154" t="s">
        <v>182</v>
      </c>
      <c r="D154" s="1">
        <v>214490</v>
      </c>
      <c r="E154" s="86">
        <f t="shared" si="34"/>
        <v>5925.3018039172348</v>
      </c>
      <c r="F154" s="87">
        <f t="shared" si="28"/>
        <v>0.82950075868706663</v>
      </c>
      <c r="G154" s="189">
        <f t="shared" si="35"/>
        <v>779.54120447272203</v>
      </c>
      <c r="H154" s="189">
        <f t="shared" si="29"/>
        <v>28218.612060708063</v>
      </c>
      <c r="I154" s="189">
        <f t="shared" si="30"/>
        <v>176.29487343931476</v>
      </c>
      <c r="J154" s="88">
        <f t="shared" si="31"/>
        <v>6381.6981236297543</v>
      </c>
      <c r="K154" s="189">
        <f t="shared" si="36"/>
        <v>127.37615758438497</v>
      </c>
      <c r="L154" s="88">
        <f t="shared" si="32"/>
        <v>4610.8895283971515</v>
      </c>
      <c r="M154" s="89">
        <f t="shared" si="37"/>
        <v>32829.501589105217</v>
      </c>
      <c r="N154" s="89">
        <f t="shared" si="38"/>
        <v>247319.50158910523</v>
      </c>
      <c r="O154" s="89">
        <f t="shared" si="39"/>
        <v>6832.219165974343</v>
      </c>
      <c r="P154" s="90">
        <f t="shared" si="33"/>
        <v>0.95646283838999513</v>
      </c>
      <c r="Q154" s="195">
        <v>32829.501930755912</v>
      </c>
      <c r="R154" s="90">
        <f t="shared" si="40"/>
        <v>0.56126081655709492</v>
      </c>
      <c r="S154" s="90">
        <f t="shared" si="40"/>
        <v>0.31922095349067708</v>
      </c>
      <c r="T154" s="92">
        <v>36199</v>
      </c>
      <c r="U154" s="191">
        <v>137382.55499999999</v>
      </c>
      <c r="V154" s="191">
        <v>4491.5158360991791</v>
      </c>
      <c r="W154" s="197"/>
      <c r="X154" s="89">
        <v>0</v>
      </c>
      <c r="Y154" s="89">
        <f t="shared" si="41"/>
        <v>0</v>
      </c>
      <c r="Z154" s="1"/>
    </row>
    <row r="155" spans="2:26">
      <c r="B155" s="206">
        <v>3412</v>
      </c>
      <c r="C155" t="s">
        <v>183</v>
      </c>
      <c r="D155" s="1">
        <v>41804</v>
      </c>
      <c r="E155" s="86">
        <f t="shared" si="34"/>
        <v>5257.7034335303733</v>
      </c>
      <c r="F155" s="87">
        <f t="shared" si="28"/>
        <v>0.73604166190856168</v>
      </c>
      <c r="G155" s="189">
        <f t="shared" si="35"/>
        <v>1206.8041615203133</v>
      </c>
      <c r="H155" s="189">
        <f t="shared" si="29"/>
        <v>9595.2998882480115</v>
      </c>
      <c r="I155" s="189">
        <f t="shared" si="30"/>
        <v>409.95430307471628</v>
      </c>
      <c r="J155" s="88">
        <f t="shared" si="31"/>
        <v>3259.546663747069</v>
      </c>
      <c r="K155" s="189">
        <f t="shared" si="36"/>
        <v>361.03558721978652</v>
      </c>
      <c r="L155" s="88">
        <f t="shared" si="32"/>
        <v>2870.5939539845226</v>
      </c>
      <c r="M155" s="89">
        <f t="shared" si="37"/>
        <v>12465.893842232534</v>
      </c>
      <c r="N155" s="89">
        <f t="shared" si="38"/>
        <v>54269.89384223253</v>
      </c>
      <c r="O155" s="89">
        <f t="shared" si="39"/>
        <v>6825.5431822704732</v>
      </c>
      <c r="P155" s="90">
        <f t="shared" si="33"/>
        <v>0.95552824742220988</v>
      </c>
      <c r="Q155" s="195">
        <v>12465.893917275067</v>
      </c>
      <c r="R155" s="90">
        <f t="shared" si="40"/>
        <v>0.52149560207918311</v>
      </c>
      <c r="S155" s="90">
        <f t="shared" si="40"/>
        <v>0.17341731922985662</v>
      </c>
      <c r="T155" s="92">
        <v>7951</v>
      </c>
      <c r="U155" s="191">
        <v>27475.597000000002</v>
      </c>
      <c r="V155" s="191">
        <v>4480.6765226382859</v>
      </c>
      <c r="W155" s="197"/>
      <c r="X155" s="89">
        <v>0</v>
      </c>
      <c r="Y155" s="89">
        <f t="shared" si="41"/>
        <v>0</v>
      </c>
      <c r="Z155" s="1"/>
    </row>
    <row r="156" spans="2:26">
      <c r="B156" s="206">
        <v>3413</v>
      </c>
      <c r="C156" t="s">
        <v>184</v>
      </c>
      <c r="D156" s="1">
        <v>125760</v>
      </c>
      <c r="E156" s="86">
        <f t="shared" si="34"/>
        <v>5758.505426072622</v>
      </c>
      <c r="F156" s="87">
        <f t="shared" si="28"/>
        <v>0.80615043383493978</v>
      </c>
      <c r="G156" s="189">
        <f t="shared" si="35"/>
        <v>886.2908862932743</v>
      </c>
      <c r="H156" s="189">
        <f t="shared" si="29"/>
        <v>19355.706665758818</v>
      </c>
      <c r="I156" s="189">
        <f t="shared" si="30"/>
        <v>234.67360568492924</v>
      </c>
      <c r="J156" s="88">
        <f t="shared" si="31"/>
        <v>5125.0368745531705</v>
      </c>
      <c r="K156" s="189">
        <f t="shared" si="36"/>
        <v>185.75488982999946</v>
      </c>
      <c r="L156" s="88">
        <f t="shared" si="32"/>
        <v>4056.701038997358</v>
      </c>
      <c r="M156" s="89">
        <f t="shared" si="37"/>
        <v>23412.407704756177</v>
      </c>
      <c r="N156" s="89">
        <f t="shared" si="38"/>
        <v>149172.40770475619</v>
      </c>
      <c r="O156" s="89">
        <f t="shared" si="39"/>
        <v>6830.5512021958966</v>
      </c>
      <c r="P156" s="90">
        <f t="shared" si="33"/>
        <v>0.95622933514147379</v>
      </c>
      <c r="Q156" s="195">
        <v>23412.40791087539</v>
      </c>
      <c r="R156" s="90">
        <f t="shared" si="40"/>
        <v>0.55229664053062077</v>
      </c>
      <c r="S156" s="90">
        <f t="shared" si="40"/>
        <v>0.28286190573552028</v>
      </c>
      <c r="T156" s="92">
        <v>21839</v>
      </c>
      <c r="U156" s="191">
        <v>81015.442999999999</v>
      </c>
      <c r="V156" s="191">
        <v>4488.7960273253429</v>
      </c>
      <c r="W156" s="197"/>
      <c r="X156" s="89">
        <v>0</v>
      </c>
      <c r="Y156" s="89">
        <f t="shared" si="41"/>
        <v>0</v>
      </c>
      <c r="Z156" s="1"/>
    </row>
    <row r="157" spans="2:26">
      <c r="B157" s="206">
        <v>3414</v>
      </c>
      <c r="C157" t="s">
        <v>185</v>
      </c>
      <c r="D157" s="1">
        <v>27924</v>
      </c>
      <c r="E157" s="86">
        <f t="shared" si="34"/>
        <v>5609.4817195660908</v>
      </c>
      <c r="F157" s="87">
        <f t="shared" si="28"/>
        <v>0.78528815851120792</v>
      </c>
      <c r="G157" s="189">
        <f t="shared" si="35"/>
        <v>981.66605845745426</v>
      </c>
      <c r="H157" s="189">
        <f t="shared" si="29"/>
        <v>4886.7336390012078</v>
      </c>
      <c r="I157" s="189">
        <f t="shared" si="30"/>
        <v>286.83190296221517</v>
      </c>
      <c r="J157" s="88">
        <f t="shared" si="31"/>
        <v>1427.8492129459071</v>
      </c>
      <c r="K157" s="189">
        <f t="shared" si="36"/>
        <v>237.91318710728538</v>
      </c>
      <c r="L157" s="88">
        <f t="shared" si="32"/>
        <v>1184.3318454200667</v>
      </c>
      <c r="M157" s="89">
        <f t="shared" si="37"/>
        <v>6071.065484421275</v>
      </c>
      <c r="N157" s="89">
        <f t="shared" si="38"/>
        <v>33995.065484421277</v>
      </c>
      <c r="O157" s="89">
        <f t="shared" si="39"/>
        <v>6829.0609651308314</v>
      </c>
      <c r="P157" s="90">
        <f t="shared" si="33"/>
        <v>0.95602071238823649</v>
      </c>
      <c r="Q157" s="195">
        <v>6071.0655314042615</v>
      </c>
      <c r="R157" s="90">
        <f t="shared" si="40"/>
        <v>0.62649085529922133</v>
      </c>
      <c r="S157" s="90">
        <f t="shared" si="40"/>
        <v>0.2522191290106548</v>
      </c>
      <c r="T157" s="92">
        <v>4978</v>
      </c>
      <c r="U157" s="191">
        <v>17168.249</v>
      </c>
      <c r="V157" s="191">
        <v>4479.6326694018753</v>
      </c>
      <c r="W157" s="197"/>
      <c r="X157" s="89">
        <v>0</v>
      </c>
      <c r="Y157" s="89">
        <f t="shared" si="41"/>
        <v>0</v>
      </c>
      <c r="Z157" s="1"/>
    </row>
    <row r="158" spans="2:26">
      <c r="B158" s="206">
        <v>3415</v>
      </c>
      <c r="C158" t="s">
        <v>186</v>
      </c>
      <c r="D158" s="1">
        <v>48005</v>
      </c>
      <c r="E158" s="86">
        <f t="shared" si="34"/>
        <v>5879.3631353337414</v>
      </c>
      <c r="F158" s="87">
        <f t="shared" si="28"/>
        <v>0.82306966678590987</v>
      </c>
      <c r="G158" s="189">
        <f t="shared" si="35"/>
        <v>808.94195236615781</v>
      </c>
      <c r="H158" s="189">
        <f t="shared" si="29"/>
        <v>6605.011041069678</v>
      </c>
      <c r="I158" s="189">
        <f t="shared" si="30"/>
        <v>192.37340744353745</v>
      </c>
      <c r="J158" s="88">
        <f t="shared" si="31"/>
        <v>1570.7288717764832</v>
      </c>
      <c r="K158" s="189">
        <f t="shared" si="36"/>
        <v>143.45469158860766</v>
      </c>
      <c r="L158" s="88">
        <f t="shared" si="32"/>
        <v>1171.3075568209815</v>
      </c>
      <c r="M158" s="89">
        <f t="shared" si="37"/>
        <v>7776.3185978906595</v>
      </c>
      <c r="N158" s="89">
        <f t="shared" si="38"/>
        <v>55781.318597890662</v>
      </c>
      <c r="O158" s="89">
        <f t="shared" si="39"/>
        <v>6831.7597792885072</v>
      </c>
      <c r="P158" s="90">
        <f t="shared" si="33"/>
        <v>0.95639852747098342</v>
      </c>
      <c r="Q158" s="195">
        <v>7776.3186749529523</v>
      </c>
      <c r="R158" s="90">
        <f t="shared" si="40"/>
        <v>0.56166674035014053</v>
      </c>
      <c r="S158" s="90">
        <f t="shared" si="40"/>
        <v>0.30946459392531056</v>
      </c>
      <c r="T158" s="92">
        <v>8165</v>
      </c>
      <c r="U158" s="191">
        <v>30739.593000000001</v>
      </c>
      <c r="V158" s="191">
        <v>4489.8985147124104</v>
      </c>
      <c r="W158" s="197"/>
      <c r="X158" s="89">
        <v>0</v>
      </c>
      <c r="Y158" s="89">
        <f t="shared" si="41"/>
        <v>0</v>
      </c>
      <c r="Z158" s="1"/>
    </row>
    <row r="159" spans="2:26">
      <c r="B159" s="206">
        <v>3416</v>
      </c>
      <c r="C159" t="s">
        <v>187</v>
      </c>
      <c r="D159" s="1">
        <v>30944</v>
      </c>
      <c r="E159" s="86">
        <f t="shared" si="34"/>
        <v>5070.2932983778473</v>
      </c>
      <c r="F159" s="87">
        <f t="shared" si="28"/>
        <v>0.7098055553878958</v>
      </c>
      <c r="G159" s="189">
        <f t="shared" si="35"/>
        <v>1326.7466480179301</v>
      </c>
      <c r="H159" s="189">
        <f t="shared" si="29"/>
        <v>8097.1347928534269</v>
      </c>
      <c r="I159" s="189">
        <f t="shared" si="30"/>
        <v>475.54785037810035</v>
      </c>
      <c r="J159" s="88">
        <f t="shared" si="31"/>
        <v>2902.2685308575465</v>
      </c>
      <c r="K159" s="189">
        <f t="shared" si="36"/>
        <v>426.62913452317059</v>
      </c>
      <c r="L159" s="88">
        <f t="shared" si="32"/>
        <v>2603.7176079949104</v>
      </c>
      <c r="M159" s="89">
        <f t="shared" si="37"/>
        <v>10700.852400848336</v>
      </c>
      <c r="N159" s="89">
        <f t="shared" si="38"/>
        <v>41644.852400848336</v>
      </c>
      <c r="O159" s="89">
        <f t="shared" si="39"/>
        <v>6823.6690809189477</v>
      </c>
      <c r="P159" s="90">
        <f t="shared" si="33"/>
        <v>0.95526588635700316</v>
      </c>
      <c r="Q159" s="195">
        <v>10700.852458449215</v>
      </c>
      <c r="R159" s="90">
        <f t="shared" si="40"/>
        <v>0.54784839369211769</v>
      </c>
      <c r="S159" s="90">
        <f t="shared" si="40"/>
        <v>0.13284128267324868</v>
      </c>
      <c r="T159" s="92">
        <v>6103</v>
      </c>
      <c r="U159" s="191">
        <v>19991.621999999999</v>
      </c>
      <c r="V159" s="191">
        <v>4475.7313985001538</v>
      </c>
      <c r="W159" s="197"/>
      <c r="X159" s="89">
        <v>0</v>
      </c>
      <c r="Y159" s="89">
        <f t="shared" si="41"/>
        <v>0</v>
      </c>
      <c r="Z159" s="1"/>
    </row>
    <row r="160" spans="2:26">
      <c r="B160" s="206">
        <v>3417</v>
      </c>
      <c r="C160" t="s">
        <v>188</v>
      </c>
      <c r="D160" s="1">
        <v>23454</v>
      </c>
      <c r="E160" s="86">
        <f t="shared" si="34"/>
        <v>5255.2095003360964</v>
      </c>
      <c r="F160" s="87">
        <f t="shared" si="28"/>
        <v>0.73569252872594471</v>
      </c>
      <c r="G160" s="189">
        <f t="shared" si="35"/>
        <v>1208.4002787646507</v>
      </c>
      <c r="H160" s="189">
        <f t="shared" si="29"/>
        <v>5393.0904441266357</v>
      </c>
      <c r="I160" s="189">
        <f t="shared" si="30"/>
        <v>410.82717969271317</v>
      </c>
      <c r="J160" s="88">
        <f t="shared" si="31"/>
        <v>1833.5217029685789</v>
      </c>
      <c r="K160" s="189">
        <f t="shared" si="36"/>
        <v>361.90846383778342</v>
      </c>
      <c r="L160" s="88">
        <f t="shared" si="32"/>
        <v>1615.1974741080273</v>
      </c>
      <c r="M160" s="89">
        <f t="shared" si="37"/>
        <v>7008.2879182346633</v>
      </c>
      <c r="N160" s="89">
        <f t="shared" si="38"/>
        <v>30462.287918234662</v>
      </c>
      <c r="O160" s="89">
        <f t="shared" si="39"/>
        <v>6825.5182429385304</v>
      </c>
      <c r="P160" s="90">
        <f t="shared" si="33"/>
        <v>0.95552475609038368</v>
      </c>
      <c r="Q160" s="195">
        <v>7008.2879603570163</v>
      </c>
      <c r="R160" s="90">
        <f t="shared" si="40"/>
        <v>0.52659622350009183</v>
      </c>
      <c r="S160" s="90">
        <f t="shared" si="40"/>
        <v>0.17333233618170427</v>
      </c>
      <c r="T160" s="92">
        <v>4463</v>
      </c>
      <c r="U160" s="191">
        <v>15363.591</v>
      </c>
      <c r="V160" s="191">
        <v>4478.8755395915941</v>
      </c>
      <c r="W160" s="197"/>
      <c r="X160" s="89">
        <v>0</v>
      </c>
      <c r="Y160" s="89">
        <f t="shared" si="41"/>
        <v>0</v>
      </c>
      <c r="Z160" s="1"/>
    </row>
    <row r="161" spans="2:26">
      <c r="B161" s="206">
        <v>3418</v>
      </c>
      <c r="C161" t="s">
        <v>189</v>
      </c>
      <c r="D161" s="1">
        <v>36890</v>
      </c>
      <c r="E161" s="86">
        <f t="shared" si="34"/>
        <v>5112.2505543237248</v>
      </c>
      <c r="F161" s="87">
        <f t="shared" si="28"/>
        <v>0.71567927740092885</v>
      </c>
      <c r="G161" s="189">
        <f t="shared" si="35"/>
        <v>1299.8940042125685</v>
      </c>
      <c r="H161" s="189">
        <f t="shared" si="29"/>
        <v>9380.0351343978946</v>
      </c>
      <c r="I161" s="189">
        <f t="shared" si="30"/>
        <v>460.86281079704321</v>
      </c>
      <c r="J161" s="88">
        <f t="shared" si="31"/>
        <v>3325.586042711464</v>
      </c>
      <c r="K161" s="189">
        <f t="shared" si="36"/>
        <v>411.94409494211345</v>
      </c>
      <c r="L161" s="88">
        <f t="shared" si="32"/>
        <v>2972.5885891022904</v>
      </c>
      <c r="M161" s="89">
        <f t="shared" si="37"/>
        <v>12352.623723500184</v>
      </c>
      <c r="N161" s="89">
        <f t="shared" si="38"/>
        <v>49242.623723500183</v>
      </c>
      <c r="O161" s="89">
        <f t="shared" si="39"/>
        <v>6824.0886534784067</v>
      </c>
      <c r="P161" s="90">
        <f t="shared" si="33"/>
        <v>0.95532462357713355</v>
      </c>
      <c r="Q161" s="195">
        <v>12352.623791605694</v>
      </c>
      <c r="R161" s="90">
        <f t="shared" si="40"/>
        <v>0.57494097706964498</v>
      </c>
      <c r="S161" s="90">
        <f t="shared" si="40"/>
        <v>0.14273178860002478</v>
      </c>
      <c r="T161" s="92">
        <v>7216</v>
      </c>
      <c r="U161" s="191">
        <v>23423.1</v>
      </c>
      <c r="V161" s="191">
        <v>4473.7099337954078</v>
      </c>
      <c r="W161" s="197"/>
      <c r="X161" s="89">
        <v>0</v>
      </c>
      <c r="Y161" s="89">
        <f t="shared" si="41"/>
        <v>0</v>
      </c>
      <c r="Z161" s="1"/>
    </row>
    <row r="162" spans="2:26">
      <c r="B162" s="206">
        <v>3419</v>
      </c>
      <c r="C162" t="s">
        <v>190</v>
      </c>
      <c r="D162" s="1">
        <v>18385</v>
      </c>
      <c r="E162" s="86">
        <f t="shared" si="34"/>
        <v>5087.1610403984505</v>
      </c>
      <c r="F162" s="87">
        <f t="shared" si="28"/>
        <v>0.71216692114890701</v>
      </c>
      <c r="G162" s="189">
        <f t="shared" si="35"/>
        <v>1315.9512931247441</v>
      </c>
      <c r="H162" s="189">
        <f t="shared" si="29"/>
        <v>4755.8479733528256</v>
      </c>
      <c r="I162" s="189">
        <f t="shared" si="30"/>
        <v>469.64414067088927</v>
      </c>
      <c r="J162" s="88">
        <f t="shared" si="31"/>
        <v>1697.2939243845938</v>
      </c>
      <c r="K162" s="189">
        <f t="shared" si="36"/>
        <v>420.72542481595951</v>
      </c>
      <c r="L162" s="88">
        <f t="shared" si="32"/>
        <v>1520.5016852848776</v>
      </c>
      <c r="M162" s="89">
        <f t="shared" si="37"/>
        <v>6276.3496586377032</v>
      </c>
      <c r="N162" s="89">
        <f t="shared" si="38"/>
        <v>24661.349658637704</v>
      </c>
      <c r="O162" s="89">
        <f t="shared" si="39"/>
        <v>6823.8377583391539</v>
      </c>
      <c r="P162" s="90">
        <f t="shared" si="33"/>
        <v>0.95528950001461332</v>
      </c>
      <c r="Q162" s="195">
        <v>6276.3496927470869</v>
      </c>
      <c r="R162" s="90">
        <f t="shared" si="40"/>
        <v>0.68038025126825974</v>
      </c>
      <c r="S162" s="90">
        <f t="shared" si="40"/>
        <v>0.13832919298322313</v>
      </c>
      <c r="T162" s="92">
        <v>3614</v>
      </c>
      <c r="U162" s="191">
        <v>10940.976000000001</v>
      </c>
      <c r="V162" s="191">
        <v>4468.9717805325809</v>
      </c>
      <c r="W162" s="197"/>
      <c r="X162" s="89">
        <v>0</v>
      </c>
      <c r="Y162" s="89">
        <f t="shared" si="41"/>
        <v>0</v>
      </c>
      <c r="Z162" s="1"/>
    </row>
    <row r="163" spans="2:26">
      <c r="B163" s="206">
        <v>3420</v>
      </c>
      <c r="C163" t="s">
        <v>191</v>
      </c>
      <c r="D163" s="1">
        <v>131030</v>
      </c>
      <c r="E163" s="86">
        <f t="shared" si="34"/>
        <v>5973.0136299402839</v>
      </c>
      <c r="F163" s="87">
        <f t="shared" si="28"/>
        <v>0.836180080212647</v>
      </c>
      <c r="G163" s="189">
        <f t="shared" si="35"/>
        <v>749.00563581797064</v>
      </c>
      <c r="H163" s="189">
        <f t="shared" si="29"/>
        <v>16430.936632938821</v>
      </c>
      <c r="I163" s="189">
        <f t="shared" si="30"/>
        <v>159.5957343312476</v>
      </c>
      <c r="J163" s="88">
        <f t="shared" si="31"/>
        <v>3501.0516240245784</v>
      </c>
      <c r="K163" s="189">
        <f t="shared" si="36"/>
        <v>110.67701847631781</v>
      </c>
      <c r="L163" s="88">
        <f t="shared" si="32"/>
        <v>2427.9217543149839</v>
      </c>
      <c r="M163" s="89">
        <f t="shared" si="37"/>
        <v>18858.858387253804</v>
      </c>
      <c r="N163" s="89">
        <f t="shared" si="38"/>
        <v>149888.8583872538</v>
      </c>
      <c r="O163" s="89">
        <f t="shared" si="39"/>
        <v>6832.6962842345711</v>
      </c>
      <c r="P163" s="90">
        <f t="shared" si="33"/>
        <v>0.95652963160525062</v>
      </c>
      <c r="Q163" s="195">
        <v>18858.858594297955</v>
      </c>
      <c r="R163" s="90">
        <f t="shared" si="40"/>
        <v>0.57794260946981368</v>
      </c>
      <c r="S163" s="90">
        <f t="shared" si="40"/>
        <v>0.33014349295001522</v>
      </c>
      <c r="T163" s="92">
        <v>21937</v>
      </c>
      <c r="U163" s="191">
        <v>83038.508000000002</v>
      </c>
      <c r="V163" s="191">
        <v>4490.5032138248716</v>
      </c>
      <c r="W163" s="197"/>
      <c r="X163" s="89">
        <v>0</v>
      </c>
      <c r="Y163" s="89">
        <f t="shared" si="41"/>
        <v>0</v>
      </c>
      <c r="Z163" s="1"/>
    </row>
    <row r="164" spans="2:26">
      <c r="B164" s="206">
        <v>3421</v>
      </c>
      <c r="C164" t="s">
        <v>192</v>
      </c>
      <c r="D164" s="1">
        <v>37498</v>
      </c>
      <c r="E164" s="86">
        <f t="shared" si="34"/>
        <v>5792.0914426938525</v>
      </c>
      <c r="F164" s="87">
        <f t="shared" si="28"/>
        <v>0.81085224096485997</v>
      </c>
      <c r="G164" s="189">
        <f t="shared" si="35"/>
        <v>864.79583565568669</v>
      </c>
      <c r="H164" s="189">
        <f t="shared" si="29"/>
        <v>5598.6882400349159</v>
      </c>
      <c r="I164" s="189">
        <f t="shared" si="30"/>
        <v>222.91849986749855</v>
      </c>
      <c r="J164" s="88">
        <f t="shared" si="31"/>
        <v>1443.1743681421858</v>
      </c>
      <c r="K164" s="189">
        <f t="shared" si="36"/>
        <v>173.99978401256877</v>
      </c>
      <c r="L164" s="88">
        <f t="shared" si="32"/>
        <v>1126.4746016973702</v>
      </c>
      <c r="M164" s="89">
        <f t="shared" si="37"/>
        <v>6725.1628417322863</v>
      </c>
      <c r="N164" s="89">
        <f t="shared" si="38"/>
        <v>44223.162841732286</v>
      </c>
      <c r="O164" s="89">
        <f t="shared" si="39"/>
        <v>6830.8870623621078</v>
      </c>
      <c r="P164" s="90">
        <f t="shared" si="33"/>
        <v>0.95627635321277282</v>
      </c>
      <c r="Q164" s="195">
        <v>6725.1629028347088</v>
      </c>
      <c r="R164" s="90">
        <f t="shared" si="40"/>
        <v>0.54053876952043767</v>
      </c>
      <c r="S164" s="90">
        <f t="shared" si="40"/>
        <v>0.29046722922485874</v>
      </c>
      <c r="T164" s="92">
        <v>6474</v>
      </c>
      <c r="U164" s="191">
        <v>24340.834999999999</v>
      </c>
      <c r="V164" s="191">
        <v>4488.367710176547</v>
      </c>
      <c r="W164" s="197"/>
      <c r="X164" s="89">
        <v>0</v>
      </c>
      <c r="Y164" s="89">
        <f t="shared" si="41"/>
        <v>0</v>
      </c>
      <c r="Z164" s="1"/>
    </row>
    <row r="165" spans="2:26">
      <c r="B165" s="206">
        <v>3422</v>
      </c>
      <c r="C165" t="s">
        <v>193</v>
      </c>
      <c r="D165" s="1">
        <v>28049</v>
      </c>
      <c r="E165" s="86">
        <f t="shared" si="34"/>
        <v>6692.6747792889528</v>
      </c>
      <c r="F165" s="87">
        <f t="shared" si="28"/>
        <v>0.9369276014591893</v>
      </c>
      <c r="G165" s="189">
        <f t="shared" si="35"/>
        <v>288.42250023482251</v>
      </c>
      <c r="H165" s="189">
        <f t="shared" si="29"/>
        <v>1208.7786984841412</v>
      </c>
      <c r="I165" s="189">
        <f t="shared" si="30"/>
        <v>0</v>
      </c>
      <c r="J165" s="88">
        <f t="shared" si="31"/>
        <v>0</v>
      </c>
      <c r="K165" s="189">
        <f t="shared" si="36"/>
        <v>-48.918715854929786</v>
      </c>
      <c r="L165" s="88">
        <f t="shared" si="32"/>
        <v>-205.01833814801071</v>
      </c>
      <c r="M165" s="89">
        <f t="shared" si="37"/>
        <v>1003.7603603361305</v>
      </c>
      <c r="N165" s="89">
        <f t="shared" si="38"/>
        <v>29052.760360336131</v>
      </c>
      <c r="O165" s="89">
        <f t="shared" si="39"/>
        <v>6932.1785636688455</v>
      </c>
      <c r="P165" s="90">
        <f t="shared" si="33"/>
        <v>0.97045645406889203</v>
      </c>
      <c r="Q165" s="195">
        <v>1003.7604080431668</v>
      </c>
      <c r="R165" s="90">
        <f t="shared" si="40"/>
        <v>0.85042687340465084</v>
      </c>
      <c r="S165" s="90">
        <f t="shared" si="40"/>
        <v>0.49227170901647838</v>
      </c>
      <c r="T165" s="92">
        <v>4191</v>
      </c>
      <c r="U165" s="191">
        <v>15158.124</v>
      </c>
      <c r="V165" s="191">
        <v>4484.8902105769594</v>
      </c>
      <c r="W165" s="197"/>
      <c r="X165" s="89">
        <v>0</v>
      </c>
      <c r="Y165" s="89">
        <f t="shared" si="41"/>
        <v>0</v>
      </c>
      <c r="Z165" s="1"/>
    </row>
    <row r="166" spans="2:26">
      <c r="B166" s="206">
        <v>3423</v>
      </c>
      <c r="C166" t="s">
        <v>194</v>
      </c>
      <c r="D166" s="1">
        <v>12294</v>
      </c>
      <c r="E166" s="86">
        <f t="shared" si="34"/>
        <v>5490.8441268423403</v>
      </c>
      <c r="F166" s="87">
        <f t="shared" si="28"/>
        <v>0.76867972632837811</v>
      </c>
      <c r="G166" s="189">
        <f t="shared" si="35"/>
        <v>1057.5941178006544</v>
      </c>
      <c r="H166" s="189">
        <f t="shared" si="29"/>
        <v>2367.9532297556652</v>
      </c>
      <c r="I166" s="189">
        <f t="shared" si="30"/>
        <v>328.35506041552782</v>
      </c>
      <c r="J166" s="88">
        <f t="shared" si="31"/>
        <v>735.1869802703668</v>
      </c>
      <c r="K166" s="189">
        <f t="shared" si="36"/>
        <v>279.43634456059806</v>
      </c>
      <c r="L166" s="88">
        <f t="shared" si="32"/>
        <v>625.65797547117904</v>
      </c>
      <c r="M166" s="89">
        <f t="shared" si="37"/>
        <v>2993.6112052268445</v>
      </c>
      <c r="N166" s="89">
        <f t="shared" si="38"/>
        <v>15287.611205226844</v>
      </c>
      <c r="O166" s="89">
        <f t="shared" si="39"/>
        <v>6827.8745892035922</v>
      </c>
      <c r="P166" s="90">
        <f t="shared" si="33"/>
        <v>0.95585462806640797</v>
      </c>
      <c r="Q166" s="195">
        <v>2993.6112263588075</v>
      </c>
      <c r="R166" s="90">
        <f t="shared" si="40"/>
        <v>0.5900218948110113</v>
      </c>
      <c r="S166" s="90">
        <f t="shared" si="40"/>
        <v>0.22567874473405156</v>
      </c>
      <c r="T166" s="92">
        <v>2239</v>
      </c>
      <c r="U166" s="191">
        <v>7731.9690000000001</v>
      </c>
      <c r="V166" s="191">
        <v>4479.8395586387905</v>
      </c>
      <c r="W166" s="197"/>
      <c r="X166" s="89">
        <v>0</v>
      </c>
      <c r="Y166" s="89">
        <f t="shared" si="41"/>
        <v>0</v>
      </c>
      <c r="Z166" s="1"/>
    </row>
    <row r="167" spans="2:26">
      <c r="B167" s="206">
        <v>3424</v>
      </c>
      <c r="C167" t="s">
        <v>195</v>
      </c>
      <c r="D167" s="1">
        <v>8834</v>
      </c>
      <c r="E167" s="86">
        <f t="shared" si="34"/>
        <v>4811.5468409586056</v>
      </c>
      <c r="F167" s="87">
        <f t="shared" si="28"/>
        <v>0.67358286330578809</v>
      </c>
      <c r="G167" s="189">
        <f t="shared" si="35"/>
        <v>1492.3443807662447</v>
      </c>
      <c r="H167" s="189">
        <f t="shared" si="29"/>
        <v>2739.9442830868252</v>
      </c>
      <c r="I167" s="189">
        <f t="shared" si="30"/>
        <v>566.10911047483501</v>
      </c>
      <c r="J167" s="88">
        <f t="shared" si="31"/>
        <v>1039.3763268317971</v>
      </c>
      <c r="K167" s="189">
        <f t="shared" si="36"/>
        <v>517.19039461990519</v>
      </c>
      <c r="L167" s="88">
        <f t="shared" si="32"/>
        <v>949.56156452214589</v>
      </c>
      <c r="M167" s="89">
        <f t="shared" si="37"/>
        <v>3689.5058476089712</v>
      </c>
      <c r="N167" s="89">
        <f t="shared" si="38"/>
        <v>12523.505847608971</v>
      </c>
      <c r="O167" s="89">
        <f t="shared" si="39"/>
        <v>6821.0816163447553</v>
      </c>
      <c r="P167" s="90">
        <f t="shared" si="33"/>
        <v>0.95490365943618216</v>
      </c>
      <c r="Q167" s="195">
        <v>3689.5058649373691</v>
      </c>
      <c r="R167" s="90">
        <f t="shared" si="40"/>
        <v>0.54158976750159837</v>
      </c>
      <c r="S167" s="90">
        <f t="shared" si="40"/>
        <v>7.6438988657941506E-2</v>
      </c>
      <c r="T167" s="92">
        <v>1836</v>
      </c>
      <c r="U167" s="191">
        <v>5730.4480000000003</v>
      </c>
      <c r="V167" s="191">
        <v>4469.8741792671763</v>
      </c>
      <c r="W167" s="197"/>
      <c r="X167" s="89">
        <v>0</v>
      </c>
      <c r="Y167" s="89">
        <f t="shared" si="41"/>
        <v>0</v>
      </c>
      <c r="Z167" s="1"/>
    </row>
    <row r="168" spans="2:26">
      <c r="B168" s="206">
        <v>3425</v>
      </c>
      <c r="C168" t="s">
        <v>196</v>
      </c>
      <c r="D168" s="1">
        <v>6315</v>
      </c>
      <c r="E168" s="86">
        <f t="shared" si="34"/>
        <v>4906.7599067599067</v>
      </c>
      <c r="F168" s="87">
        <f t="shared" si="28"/>
        <v>0.6869120257573762</v>
      </c>
      <c r="G168" s="189">
        <f t="shared" si="35"/>
        <v>1431.408018653412</v>
      </c>
      <c r="H168" s="189">
        <f t="shared" si="29"/>
        <v>1842.2221200069412</v>
      </c>
      <c r="I168" s="189">
        <f t="shared" si="30"/>
        <v>532.78453744437957</v>
      </c>
      <c r="J168" s="88">
        <f t="shared" si="31"/>
        <v>685.69369969091645</v>
      </c>
      <c r="K168" s="189">
        <f t="shared" si="36"/>
        <v>483.86582158944975</v>
      </c>
      <c r="L168" s="88">
        <f t="shared" si="32"/>
        <v>622.7353123856218</v>
      </c>
      <c r="M168" s="89">
        <f t="shared" si="37"/>
        <v>2464.9574323925631</v>
      </c>
      <c r="N168" s="89">
        <f t="shared" si="38"/>
        <v>8779.9574323925626</v>
      </c>
      <c r="O168" s="89">
        <f t="shared" si="39"/>
        <v>6822.033747002768</v>
      </c>
      <c r="P168" s="90">
        <f t="shared" si="33"/>
        <v>0.95503695106069797</v>
      </c>
      <c r="Q168" s="195">
        <v>2464.9574445394301</v>
      </c>
      <c r="R168" s="90">
        <f t="shared" si="40"/>
        <v>0.44952552427375675</v>
      </c>
      <c r="S168" s="90">
        <f t="shared" si="40"/>
        <v>9.6406168512794141E-2</v>
      </c>
      <c r="T168" s="92">
        <v>1287</v>
      </c>
      <c r="U168" s="191">
        <v>4356.598</v>
      </c>
      <c r="V168" s="191">
        <v>4475.3122042496507</v>
      </c>
      <c r="W168" s="197"/>
      <c r="X168" s="89">
        <v>0</v>
      </c>
      <c r="Y168" s="89">
        <f t="shared" si="41"/>
        <v>0</v>
      </c>
      <c r="Z168" s="1"/>
    </row>
    <row r="169" spans="2:26">
      <c r="B169" s="206">
        <v>3426</v>
      </c>
      <c r="C169" t="s">
        <v>197</v>
      </c>
      <c r="D169" s="1">
        <v>8342</v>
      </c>
      <c r="E169" s="86">
        <f t="shared" si="34"/>
        <v>5184.5866998135489</v>
      </c>
      <c r="F169" s="87">
        <f t="shared" si="28"/>
        <v>0.72580583121201725</v>
      </c>
      <c r="G169" s="189">
        <f t="shared" si="35"/>
        <v>1253.598871099081</v>
      </c>
      <c r="H169" s="189">
        <f t="shared" si="29"/>
        <v>2017.0405835984211</v>
      </c>
      <c r="I169" s="189">
        <f t="shared" si="30"/>
        <v>435.54515987560484</v>
      </c>
      <c r="J169" s="88">
        <f t="shared" si="31"/>
        <v>700.79216223984815</v>
      </c>
      <c r="K169" s="189">
        <f t="shared" si="36"/>
        <v>386.62644402067508</v>
      </c>
      <c r="L169" s="88">
        <f t="shared" si="32"/>
        <v>622.08194842926628</v>
      </c>
      <c r="M169" s="89">
        <f t="shared" si="37"/>
        <v>2639.1225320276872</v>
      </c>
      <c r="N169" s="89">
        <f t="shared" si="38"/>
        <v>10981.122532027686</v>
      </c>
      <c r="O169" s="89">
        <f t="shared" si="39"/>
        <v>6824.8120149333045</v>
      </c>
      <c r="P169" s="90">
        <f t="shared" si="33"/>
        <v>0.9554258891152444</v>
      </c>
      <c r="Q169" s="195">
        <v>2639.1225472136312</v>
      </c>
      <c r="R169" s="90">
        <f t="shared" si="40"/>
        <v>0.60822194311073918</v>
      </c>
      <c r="S169" s="90">
        <f t="shared" si="40"/>
        <v>0.15891872748048524</v>
      </c>
      <c r="T169" s="92">
        <v>1609</v>
      </c>
      <c r="U169" s="191">
        <v>5187.0950000000003</v>
      </c>
      <c r="V169" s="191">
        <v>4473.6413148529873</v>
      </c>
      <c r="W169" s="197"/>
      <c r="X169" s="89">
        <v>0</v>
      </c>
      <c r="Y169" s="89">
        <f t="shared" si="41"/>
        <v>0</v>
      </c>
      <c r="Z169" s="1"/>
    </row>
    <row r="170" spans="2:26">
      <c r="B170" s="206">
        <v>3427</v>
      </c>
      <c r="C170" t="s">
        <v>198</v>
      </c>
      <c r="D170" s="1">
        <v>34049</v>
      </c>
      <c r="E170" s="86">
        <f t="shared" si="34"/>
        <v>5909.232905241236</v>
      </c>
      <c r="F170" s="87">
        <f t="shared" si="28"/>
        <v>0.82725122540013862</v>
      </c>
      <c r="G170" s="189">
        <f t="shared" si="35"/>
        <v>789.82529962536125</v>
      </c>
      <c r="H170" s="189">
        <f t="shared" si="29"/>
        <v>4550.9733764413313</v>
      </c>
      <c r="I170" s="189">
        <f t="shared" si="30"/>
        <v>181.91898797591432</v>
      </c>
      <c r="J170" s="88">
        <f t="shared" si="31"/>
        <v>1048.2172087172185</v>
      </c>
      <c r="K170" s="189">
        <f t="shared" si="36"/>
        <v>133.00027212098453</v>
      </c>
      <c r="L170" s="88">
        <f t="shared" si="32"/>
        <v>766.34756796111287</v>
      </c>
      <c r="M170" s="89">
        <f t="shared" si="37"/>
        <v>5317.3209444024442</v>
      </c>
      <c r="N170" s="89">
        <f t="shared" si="38"/>
        <v>39366.320944402447</v>
      </c>
      <c r="O170" s="89">
        <f t="shared" si="39"/>
        <v>6832.0584769875823</v>
      </c>
      <c r="P170" s="90">
        <f t="shared" si="33"/>
        <v>0.95644034305712577</v>
      </c>
      <c r="Q170" s="195">
        <v>5317.3209987849214</v>
      </c>
      <c r="R170" s="90">
        <f t="shared" si="40"/>
        <v>0.60347230470052038</v>
      </c>
      <c r="S170" s="90">
        <f t="shared" si="40"/>
        <v>0.31665120727830154</v>
      </c>
      <c r="T170" s="92">
        <v>5762</v>
      </c>
      <c r="U170" s="191">
        <v>21234.542000000001</v>
      </c>
      <c r="V170" s="191">
        <v>4488.0776872232018</v>
      </c>
      <c r="W170" s="197"/>
      <c r="X170" s="89">
        <v>0</v>
      </c>
      <c r="Y170" s="89">
        <f t="shared" si="41"/>
        <v>0</v>
      </c>
      <c r="Z170" s="1"/>
    </row>
    <row r="171" spans="2:26">
      <c r="B171" s="206">
        <v>3428</v>
      </c>
      <c r="C171" t="s">
        <v>199</v>
      </c>
      <c r="D171" s="1">
        <v>13956</v>
      </c>
      <c r="E171" s="86">
        <f t="shared" si="34"/>
        <v>5600.3210272873193</v>
      </c>
      <c r="F171" s="87">
        <f t="shared" si="28"/>
        <v>0.78400572574291982</v>
      </c>
      <c r="G171" s="189">
        <f t="shared" si="35"/>
        <v>987.52890151586791</v>
      </c>
      <c r="H171" s="189">
        <f t="shared" si="29"/>
        <v>2460.922022577543</v>
      </c>
      <c r="I171" s="189">
        <f t="shared" si="30"/>
        <v>290.03814525978515</v>
      </c>
      <c r="J171" s="88">
        <f t="shared" si="31"/>
        <v>722.77505798738457</v>
      </c>
      <c r="K171" s="189">
        <f t="shared" si="36"/>
        <v>241.11942940485537</v>
      </c>
      <c r="L171" s="88">
        <f t="shared" si="32"/>
        <v>600.86961807689954</v>
      </c>
      <c r="M171" s="89">
        <f t="shared" si="37"/>
        <v>3061.7916406544427</v>
      </c>
      <c r="N171" s="89">
        <f t="shared" si="38"/>
        <v>17017.791640654443</v>
      </c>
      <c r="O171" s="89">
        <f t="shared" si="39"/>
        <v>6828.9693582080426</v>
      </c>
      <c r="P171" s="90">
        <f t="shared" si="33"/>
        <v>0.95600788806055348</v>
      </c>
      <c r="Q171" s="195">
        <v>3061.7916641742509</v>
      </c>
      <c r="R171" s="90">
        <f t="shared" si="40"/>
        <v>0.32147240204879352</v>
      </c>
      <c r="S171" s="90">
        <f t="shared" si="40"/>
        <v>0.24368019484039397</v>
      </c>
      <c r="T171" s="92">
        <v>2492</v>
      </c>
      <c r="U171" s="191">
        <v>10560.947</v>
      </c>
      <c r="V171" s="191">
        <v>4503.0234062752997</v>
      </c>
      <c r="W171" s="197"/>
      <c r="X171" s="89">
        <v>0</v>
      </c>
      <c r="Y171" s="89">
        <f t="shared" si="41"/>
        <v>0</v>
      </c>
      <c r="Z171" s="1"/>
    </row>
    <row r="172" spans="2:26">
      <c r="B172" s="206">
        <v>3429</v>
      </c>
      <c r="C172" t="s">
        <v>200</v>
      </c>
      <c r="D172" s="1">
        <v>7987</v>
      </c>
      <c r="E172" s="86">
        <f t="shared" si="34"/>
        <v>5237.377049180328</v>
      </c>
      <c r="F172" s="87">
        <f t="shared" si="28"/>
        <v>0.73319611044170119</v>
      </c>
      <c r="G172" s="189">
        <f t="shared" si="35"/>
        <v>1219.8130475043424</v>
      </c>
      <c r="H172" s="189">
        <f t="shared" si="29"/>
        <v>1860.2148974441222</v>
      </c>
      <c r="I172" s="189">
        <f t="shared" si="30"/>
        <v>417.06853759723214</v>
      </c>
      <c r="J172" s="88">
        <f t="shared" si="31"/>
        <v>636.02951983577896</v>
      </c>
      <c r="K172" s="189">
        <f t="shared" si="36"/>
        <v>368.14982174230238</v>
      </c>
      <c r="L172" s="88">
        <f t="shared" si="32"/>
        <v>561.42847815701111</v>
      </c>
      <c r="M172" s="89">
        <f t="shared" si="37"/>
        <v>2421.6433756011334</v>
      </c>
      <c r="N172" s="89">
        <f t="shared" si="38"/>
        <v>10408.643375601134</v>
      </c>
      <c r="O172" s="89">
        <f t="shared" si="39"/>
        <v>6825.3399184269729</v>
      </c>
      <c r="P172" s="90">
        <f t="shared" si="33"/>
        <v>0.95549979190754131</v>
      </c>
      <c r="Q172" s="195">
        <v>2421.643389994274</v>
      </c>
      <c r="R172" s="90">
        <f t="shared" si="40"/>
        <v>0.50514457170844562</v>
      </c>
      <c r="S172" s="90">
        <f t="shared" si="40"/>
        <v>0.16902622761339309</v>
      </c>
      <c r="T172" s="92">
        <v>1525</v>
      </c>
      <c r="U172" s="191">
        <v>5306.4669999999996</v>
      </c>
      <c r="V172" s="191">
        <v>4480.1193724050245</v>
      </c>
      <c r="W172" s="197"/>
      <c r="X172" s="89">
        <v>0</v>
      </c>
      <c r="Y172" s="89">
        <f t="shared" si="41"/>
        <v>0</v>
      </c>
      <c r="Z172" s="1"/>
    </row>
    <row r="173" spans="2:26">
      <c r="B173" s="206">
        <v>3430</v>
      </c>
      <c r="C173" t="s">
        <v>201</v>
      </c>
      <c r="D173" s="1">
        <v>11018</v>
      </c>
      <c r="E173" s="86">
        <f t="shared" si="34"/>
        <v>5888.829502939604</v>
      </c>
      <c r="F173" s="87">
        <f t="shared" si="28"/>
        <v>0.82439489195939941</v>
      </c>
      <c r="G173" s="189">
        <f t="shared" si="35"/>
        <v>802.88347709840571</v>
      </c>
      <c r="H173" s="189">
        <f t="shared" si="29"/>
        <v>1502.1949856511171</v>
      </c>
      <c r="I173" s="189">
        <f t="shared" si="30"/>
        <v>189.06017878148555</v>
      </c>
      <c r="J173" s="88">
        <f t="shared" si="31"/>
        <v>353.73159450015942</v>
      </c>
      <c r="K173" s="189">
        <f t="shared" si="36"/>
        <v>140.14146292655576</v>
      </c>
      <c r="L173" s="88">
        <f t="shared" si="32"/>
        <v>262.20467713558583</v>
      </c>
      <c r="M173" s="89">
        <f t="shared" si="37"/>
        <v>1764.3996627867029</v>
      </c>
      <c r="N173" s="89">
        <f t="shared" si="38"/>
        <v>12782.399662786704</v>
      </c>
      <c r="O173" s="89">
        <f t="shared" si="39"/>
        <v>6831.8544429645663</v>
      </c>
      <c r="P173" s="90">
        <f t="shared" si="33"/>
        <v>0.9564117797227184</v>
      </c>
      <c r="Q173" s="195">
        <v>1764.3996804454355</v>
      </c>
      <c r="R173" s="90">
        <f t="shared" si="40"/>
        <v>0.57777290581005059</v>
      </c>
      <c r="S173" s="90">
        <f t="shared" si="40"/>
        <v>0.31233259418373999</v>
      </c>
      <c r="T173" s="92">
        <v>1871</v>
      </c>
      <c r="U173" s="191">
        <v>6983.2610000000004</v>
      </c>
      <c r="V173" s="191">
        <v>4487.2995832298193</v>
      </c>
      <c r="W173" s="197"/>
      <c r="X173" s="89">
        <v>0</v>
      </c>
      <c r="Y173" s="89">
        <f t="shared" si="41"/>
        <v>0</v>
      </c>
      <c r="Z173" s="1"/>
    </row>
    <row r="174" spans="2:26">
      <c r="B174" s="206">
        <v>3431</v>
      </c>
      <c r="C174" t="s">
        <v>202</v>
      </c>
      <c r="D174" s="1">
        <v>13873</v>
      </c>
      <c r="E174" s="86">
        <f t="shared" si="34"/>
        <v>5498.6127625842246</v>
      </c>
      <c r="F174" s="87">
        <f t="shared" si="28"/>
        <v>0.7697672809298326</v>
      </c>
      <c r="G174" s="189">
        <f t="shared" si="35"/>
        <v>1052.6221909258486</v>
      </c>
      <c r="H174" s="189">
        <f t="shared" si="29"/>
        <v>2655.765787705916</v>
      </c>
      <c r="I174" s="189">
        <f t="shared" si="30"/>
        <v>325.63603790586831</v>
      </c>
      <c r="J174" s="88">
        <f t="shared" si="31"/>
        <v>821.57972363650583</v>
      </c>
      <c r="K174" s="189">
        <f t="shared" si="36"/>
        <v>276.71732205093849</v>
      </c>
      <c r="L174" s="88">
        <f t="shared" si="32"/>
        <v>698.15780353451771</v>
      </c>
      <c r="M174" s="89">
        <f t="shared" si="37"/>
        <v>3353.9235912404338</v>
      </c>
      <c r="N174" s="89">
        <f t="shared" si="38"/>
        <v>17226.923591240433</v>
      </c>
      <c r="O174" s="89">
        <f t="shared" si="39"/>
        <v>6827.9522755610124</v>
      </c>
      <c r="P174" s="90">
        <f t="shared" si="33"/>
        <v>0.95586550361242273</v>
      </c>
      <c r="Q174" s="195">
        <v>3353.9236150528236</v>
      </c>
      <c r="R174" s="90">
        <f t="shared" si="40"/>
        <v>0.5628685944411761</v>
      </c>
      <c r="S174" s="90">
        <f t="shared" si="40"/>
        <v>0.22666009658438954</v>
      </c>
      <c r="T174" s="92">
        <v>2523</v>
      </c>
      <c r="U174" s="191">
        <v>8876.6260000000002</v>
      </c>
      <c r="V174" s="191">
        <v>4482.5887610553254</v>
      </c>
      <c r="W174" s="197"/>
      <c r="X174" s="89">
        <v>0</v>
      </c>
      <c r="Y174" s="89">
        <f t="shared" si="41"/>
        <v>0</v>
      </c>
      <c r="Z174" s="1"/>
    </row>
    <row r="175" spans="2:26">
      <c r="B175" s="206">
        <v>3432</v>
      </c>
      <c r="C175" t="s">
        <v>203</v>
      </c>
      <c r="D175" s="1">
        <v>10785</v>
      </c>
      <c r="E175" s="86">
        <f t="shared" si="34"/>
        <v>5485.757884028485</v>
      </c>
      <c r="F175" s="87">
        <f t="shared" si="28"/>
        <v>0.76796768795251513</v>
      </c>
      <c r="G175" s="189">
        <f t="shared" si="35"/>
        <v>1060.8493132015219</v>
      </c>
      <c r="H175" s="189">
        <f t="shared" si="29"/>
        <v>2085.6297497541923</v>
      </c>
      <c r="I175" s="189">
        <f t="shared" si="30"/>
        <v>330.13524540037719</v>
      </c>
      <c r="J175" s="88">
        <f t="shared" si="31"/>
        <v>649.04589245714158</v>
      </c>
      <c r="K175" s="189">
        <f t="shared" si="36"/>
        <v>281.21652954544743</v>
      </c>
      <c r="L175" s="88">
        <f t="shared" si="32"/>
        <v>552.87169708634963</v>
      </c>
      <c r="M175" s="89">
        <f t="shared" si="37"/>
        <v>2638.501446840542</v>
      </c>
      <c r="N175" s="89">
        <f t="shared" si="38"/>
        <v>13423.501446840542</v>
      </c>
      <c r="O175" s="89">
        <f t="shared" si="39"/>
        <v>6827.8237267754539</v>
      </c>
      <c r="P175" s="90">
        <f t="shared" si="33"/>
        <v>0.95584750768264937</v>
      </c>
      <c r="Q175" s="195">
        <v>2638.501465395896</v>
      </c>
      <c r="R175" s="90">
        <f t="shared" si="40"/>
        <v>0.47644707556698435</v>
      </c>
      <c r="S175" s="90">
        <f t="shared" si="40"/>
        <v>0.22286466124511239</v>
      </c>
      <c r="T175" s="92">
        <v>1966</v>
      </c>
      <c r="U175" s="191">
        <v>7304.6980000000003</v>
      </c>
      <c r="V175" s="191">
        <v>4485.9893804134663</v>
      </c>
      <c r="W175" s="197"/>
      <c r="X175" s="89">
        <v>0</v>
      </c>
      <c r="Y175" s="89">
        <f t="shared" si="41"/>
        <v>0</v>
      </c>
      <c r="Z175" s="1"/>
    </row>
    <row r="176" spans="2:26">
      <c r="B176" s="206">
        <v>3433</v>
      </c>
      <c r="C176" t="s">
        <v>204</v>
      </c>
      <c r="D176" s="1">
        <v>12280</v>
      </c>
      <c r="E176" s="86">
        <f t="shared" si="34"/>
        <v>5620.1372997711669</v>
      </c>
      <c r="F176" s="87">
        <f t="shared" si="28"/>
        <v>0.78677986512073761</v>
      </c>
      <c r="G176" s="189">
        <f t="shared" si="35"/>
        <v>974.84648712620549</v>
      </c>
      <c r="H176" s="189">
        <f t="shared" si="29"/>
        <v>2130.0395743707591</v>
      </c>
      <c r="I176" s="189">
        <f t="shared" si="30"/>
        <v>283.10244989043849</v>
      </c>
      <c r="J176" s="88">
        <f t="shared" si="31"/>
        <v>618.5788530106081</v>
      </c>
      <c r="K176" s="189">
        <f t="shared" si="36"/>
        <v>234.18373403550871</v>
      </c>
      <c r="L176" s="88">
        <f t="shared" si="32"/>
        <v>511.6914588675865</v>
      </c>
      <c r="M176" s="89">
        <f t="shared" si="37"/>
        <v>2641.7310332383454</v>
      </c>
      <c r="N176" s="89">
        <f t="shared" si="38"/>
        <v>14921.731033238346</v>
      </c>
      <c r="O176" s="89">
        <f t="shared" si="39"/>
        <v>6829.1675209328814</v>
      </c>
      <c r="P176" s="90">
        <f t="shared" si="33"/>
        <v>0.95603562945433174</v>
      </c>
      <c r="Q176" s="195">
        <v>2641.7310538606489</v>
      </c>
      <c r="R176" s="90">
        <f t="shared" si="40"/>
        <v>0.57207583652869265</v>
      </c>
      <c r="S176" s="90">
        <f t="shared" si="40"/>
        <v>0.25329442505291272</v>
      </c>
      <c r="T176" s="92">
        <v>2185</v>
      </c>
      <c r="U176" s="191">
        <v>7811.3280000000004</v>
      </c>
      <c r="V176" s="191">
        <v>4484.29131050662</v>
      </c>
      <c r="W176" s="197"/>
      <c r="X176" s="89">
        <v>0</v>
      </c>
      <c r="Y176" s="89">
        <f t="shared" si="41"/>
        <v>0</v>
      </c>
      <c r="Z176" s="1"/>
    </row>
    <row r="177" spans="2:26">
      <c r="B177" s="206">
        <v>3434</v>
      </c>
      <c r="C177" t="s">
        <v>205</v>
      </c>
      <c r="D177" s="1">
        <v>13416</v>
      </c>
      <c r="E177" s="86">
        <f t="shared" si="34"/>
        <v>5991.9606967396157</v>
      </c>
      <c r="F177" s="87">
        <f t="shared" si="28"/>
        <v>0.83883253688152926</v>
      </c>
      <c r="G177" s="189">
        <f t="shared" si="35"/>
        <v>736.8795130663982</v>
      </c>
      <c r="H177" s="189">
        <f t="shared" si="29"/>
        <v>1649.8732297556655</v>
      </c>
      <c r="I177" s="189">
        <f t="shared" si="30"/>
        <v>152.96426095148144</v>
      </c>
      <c r="J177" s="88">
        <f t="shared" si="31"/>
        <v>342.48698027036693</v>
      </c>
      <c r="K177" s="189">
        <f t="shared" si="36"/>
        <v>104.04554509655165</v>
      </c>
      <c r="L177" s="88">
        <f t="shared" si="32"/>
        <v>232.95797547117914</v>
      </c>
      <c r="M177" s="89">
        <f t="shared" si="37"/>
        <v>1882.8312052268448</v>
      </c>
      <c r="N177" s="89">
        <f t="shared" si="38"/>
        <v>15298.831205226845</v>
      </c>
      <c r="O177" s="89">
        <f t="shared" si="39"/>
        <v>6832.8857549025652</v>
      </c>
      <c r="P177" s="90">
        <f t="shared" si="33"/>
        <v>0.95655615617193956</v>
      </c>
      <c r="Q177" s="195">
        <v>1882.8312263588073</v>
      </c>
      <c r="R177" s="90">
        <f t="shared" si="40"/>
        <v>0.53799998326267162</v>
      </c>
      <c r="S177" s="90">
        <f t="shared" si="40"/>
        <v>0.33306018891551353</v>
      </c>
      <c r="T177" s="92">
        <v>2239</v>
      </c>
      <c r="U177" s="191">
        <v>8723.0169999999998</v>
      </c>
      <c r="V177" s="191">
        <v>4494.8913384130574</v>
      </c>
      <c r="W177" s="197"/>
      <c r="X177" s="89">
        <v>0</v>
      </c>
      <c r="Y177" s="89">
        <f t="shared" si="41"/>
        <v>0</v>
      </c>
      <c r="Z177" s="1"/>
    </row>
    <row r="178" spans="2:26">
      <c r="B178" s="206">
        <v>3435</v>
      </c>
      <c r="C178" t="s">
        <v>206</v>
      </c>
      <c r="D178" s="1">
        <v>19693</v>
      </c>
      <c r="E178" s="86">
        <f t="shared" si="34"/>
        <v>5542.6400225161833</v>
      </c>
      <c r="F178" s="87">
        <f t="shared" si="28"/>
        <v>0.77593078900503787</v>
      </c>
      <c r="G178" s="189">
        <f t="shared" si="35"/>
        <v>1024.444744569395</v>
      </c>
      <c r="H178" s="189">
        <f t="shared" si="29"/>
        <v>3639.85217745506</v>
      </c>
      <c r="I178" s="189">
        <f t="shared" si="30"/>
        <v>310.22649692968275</v>
      </c>
      <c r="J178" s="88">
        <f t="shared" si="31"/>
        <v>1102.2347435911629</v>
      </c>
      <c r="K178" s="189">
        <f t="shared" si="36"/>
        <v>261.30778107475294</v>
      </c>
      <c r="L178" s="88">
        <f t="shared" si="32"/>
        <v>928.42654615859726</v>
      </c>
      <c r="M178" s="89">
        <f t="shared" si="37"/>
        <v>4568.2787236136573</v>
      </c>
      <c r="N178" s="89">
        <f t="shared" si="38"/>
        <v>24261.278723613657</v>
      </c>
      <c r="O178" s="89">
        <f t="shared" si="39"/>
        <v>6828.392548160331</v>
      </c>
      <c r="P178" s="90">
        <f t="shared" si="33"/>
        <v>0.95592713869317458</v>
      </c>
      <c r="Q178" s="195">
        <v>4568.2787571473164</v>
      </c>
      <c r="R178" s="90">
        <f t="shared" si="40"/>
        <v>0.58482393268429556</v>
      </c>
      <c r="S178" s="90">
        <f t="shared" si="40"/>
        <v>0.23653956514595598</v>
      </c>
      <c r="T178" s="92">
        <v>3553</v>
      </c>
      <c r="U178" s="191">
        <v>12425.986000000001</v>
      </c>
      <c r="V178" s="191">
        <v>4482.3798435126928</v>
      </c>
      <c r="W178" s="197"/>
      <c r="X178" s="89">
        <v>0</v>
      </c>
      <c r="Y178" s="89">
        <f t="shared" si="41"/>
        <v>0</v>
      </c>
      <c r="Z178" s="1"/>
    </row>
    <row r="179" spans="2:26">
      <c r="B179" s="206">
        <v>3436</v>
      </c>
      <c r="C179" t="s">
        <v>207</v>
      </c>
      <c r="D179" s="1">
        <v>33793</v>
      </c>
      <c r="E179" s="86">
        <f t="shared" si="34"/>
        <v>6152.0116511924271</v>
      </c>
      <c r="F179" s="87">
        <f t="shared" si="28"/>
        <v>0.86123854969583458</v>
      </c>
      <c r="G179" s="189">
        <f t="shared" si="35"/>
        <v>634.44690221659903</v>
      </c>
      <c r="H179" s="189">
        <f t="shared" si="29"/>
        <v>3485.0168338757785</v>
      </c>
      <c r="I179" s="189">
        <f t="shared" si="30"/>
        <v>96.946426892997479</v>
      </c>
      <c r="J179" s="88">
        <f t="shared" si="31"/>
        <v>532.52672292323518</v>
      </c>
      <c r="K179" s="189">
        <f t="shared" si="36"/>
        <v>48.027711038067693</v>
      </c>
      <c r="L179" s="88">
        <f t="shared" si="32"/>
        <v>263.81621673210583</v>
      </c>
      <c r="M179" s="89">
        <f t="shared" si="37"/>
        <v>3748.8330506078842</v>
      </c>
      <c r="N179" s="89">
        <f t="shared" si="38"/>
        <v>37541.833050607886</v>
      </c>
      <c r="O179" s="89">
        <f t="shared" si="39"/>
        <v>6834.4862644470941</v>
      </c>
      <c r="P179" s="90">
        <f t="shared" si="33"/>
        <v>0.9567802163000827</v>
      </c>
      <c r="Q179" s="195">
        <v>3748.833102451506</v>
      </c>
      <c r="R179" s="90">
        <f t="shared" si="40"/>
        <v>0.55526728570535711</v>
      </c>
      <c r="S179" s="90">
        <f t="shared" si="40"/>
        <v>0.36889863296642345</v>
      </c>
      <c r="T179" s="92">
        <v>5493</v>
      </c>
      <c r="U179" s="191">
        <v>21728.098000000002</v>
      </c>
      <c r="V179" s="191">
        <v>4494.1323652730425</v>
      </c>
      <c r="W179" s="197"/>
      <c r="X179" s="89">
        <v>0</v>
      </c>
      <c r="Y179" s="89">
        <f t="shared" si="41"/>
        <v>0</v>
      </c>
      <c r="Z179" s="1"/>
    </row>
    <row r="180" spans="2:26">
      <c r="B180" s="206">
        <v>3437</v>
      </c>
      <c r="C180" t="s">
        <v>208</v>
      </c>
      <c r="D180" s="1">
        <v>30750</v>
      </c>
      <c r="E180" s="86">
        <f t="shared" si="34"/>
        <v>5622.6001097092703</v>
      </c>
      <c r="F180" s="87">
        <f t="shared" si="28"/>
        <v>0.78712464126544102</v>
      </c>
      <c r="G180" s="189">
        <f t="shared" si="35"/>
        <v>973.27028876581926</v>
      </c>
      <c r="H180" s="189">
        <f t="shared" si="29"/>
        <v>5322.815209260265</v>
      </c>
      <c r="I180" s="189">
        <f t="shared" si="30"/>
        <v>282.24046641210231</v>
      </c>
      <c r="J180" s="88">
        <f t="shared" si="31"/>
        <v>1543.5731108077875</v>
      </c>
      <c r="K180" s="189">
        <f t="shared" si="36"/>
        <v>233.32175055717252</v>
      </c>
      <c r="L180" s="88">
        <f t="shared" si="32"/>
        <v>1276.0366537971765</v>
      </c>
      <c r="M180" s="89">
        <f t="shared" si="37"/>
        <v>6598.8518630574417</v>
      </c>
      <c r="N180" s="89">
        <f t="shared" si="38"/>
        <v>37348.85186305744</v>
      </c>
      <c r="O180" s="89">
        <f t="shared" si="39"/>
        <v>6829.192149032262</v>
      </c>
      <c r="P180" s="90">
        <f t="shared" si="33"/>
        <v>0.95603907721577863</v>
      </c>
      <c r="Q180" s="195">
        <v>6598.8519146745484</v>
      </c>
      <c r="R180" s="90">
        <f t="shared" si="40"/>
        <v>0.57523426422933455</v>
      </c>
      <c r="S180" s="90">
        <f t="shared" si="40"/>
        <v>0.25479394162044666</v>
      </c>
      <c r="T180" s="92">
        <v>5469</v>
      </c>
      <c r="U180" s="191">
        <v>19520.905999999999</v>
      </c>
      <c r="V180" s="191">
        <v>4480.8951678936373</v>
      </c>
      <c r="W180" s="197"/>
      <c r="X180" s="89">
        <v>0</v>
      </c>
      <c r="Y180" s="89">
        <f t="shared" si="41"/>
        <v>0</v>
      </c>
      <c r="Z180" s="1"/>
    </row>
    <row r="181" spans="2:26">
      <c r="B181" s="206">
        <v>3438</v>
      </c>
      <c r="C181" t="s">
        <v>209</v>
      </c>
      <c r="D181" s="1">
        <v>18270</v>
      </c>
      <c r="E181" s="86">
        <f t="shared" si="34"/>
        <v>5878.3783783783783</v>
      </c>
      <c r="F181" s="87">
        <f t="shared" si="28"/>
        <v>0.82293180770824137</v>
      </c>
      <c r="G181" s="189">
        <f t="shared" si="35"/>
        <v>809.57219681759022</v>
      </c>
      <c r="H181" s="189">
        <f t="shared" si="29"/>
        <v>2516.1503877090704</v>
      </c>
      <c r="I181" s="189">
        <f t="shared" si="30"/>
        <v>192.71807237791452</v>
      </c>
      <c r="J181" s="88">
        <f t="shared" si="31"/>
        <v>598.96776895055837</v>
      </c>
      <c r="K181" s="189">
        <f t="shared" si="36"/>
        <v>143.79935652298474</v>
      </c>
      <c r="L181" s="88">
        <f t="shared" si="32"/>
        <v>446.92840007343653</v>
      </c>
      <c r="M181" s="89">
        <f t="shared" si="37"/>
        <v>2963.0787877825069</v>
      </c>
      <c r="N181" s="89">
        <f t="shared" si="38"/>
        <v>21233.078787782506</v>
      </c>
      <c r="O181" s="89">
        <f t="shared" si="39"/>
        <v>6831.7499317189531</v>
      </c>
      <c r="P181" s="90">
        <f t="shared" si="33"/>
        <v>0.95639714888020666</v>
      </c>
      <c r="Q181" s="195">
        <v>2963.0788171161998</v>
      </c>
      <c r="R181" s="90">
        <f t="shared" si="40"/>
        <v>0.54283195376402016</v>
      </c>
      <c r="S181" s="90">
        <f t="shared" si="40"/>
        <v>0.30912253004640267</v>
      </c>
      <c r="T181" s="92">
        <v>3108</v>
      </c>
      <c r="U181" s="191">
        <v>11841.86</v>
      </c>
      <c r="V181" s="191">
        <v>4490.3194647257469</v>
      </c>
      <c r="W181" s="197"/>
      <c r="X181" s="89">
        <v>0</v>
      </c>
      <c r="Y181" s="89">
        <f t="shared" si="41"/>
        <v>0</v>
      </c>
      <c r="Z181" s="1"/>
    </row>
    <row r="182" spans="2:26">
      <c r="B182" s="206">
        <v>3439</v>
      </c>
      <c r="C182" t="s">
        <v>210</v>
      </c>
      <c r="D182" s="1">
        <v>25964</v>
      </c>
      <c r="E182" s="86">
        <f t="shared" si="34"/>
        <v>5773.6268623526794</v>
      </c>
      <c r="F182" s="87">
        <f t="shared" si="28"/>
        <v>0.8082673290213509</v>
      </c>
      <c r="G182" s="189">
        <f t="shared" si="35"/>
        <v>876.61316707403751</v>
      </c>
      <c r="H182" s="189">
        <f t="shared" si="29"/>
        <v>3942.1294123319467</v>
      </c>
      <c r="I182" s="189">
        <f t="shared" si="30"/>
        <v>229.38110298690916</v>
      </c>
      <c r="J182" s="88">
        <f t="shared" si="31"/>
        <v>1031.5268201321305</v>
      </c>
      <c r="K182" s="189">
        <f t="shared" si="36"/>
        <v>180.46238713197937</v>
      </c>
      <c r="L182" s="88">
        <f t="shared" si="32"/>
        <v>811.53935493251117</v>
      </c>
      <c r="M182" s="89">
        <f t="shared" si="37"/>
        <v>4753.6687672644575</v>
      </c>
      <c r="N182" s="89">
        <f t="shared" si="38"/>
        <v>30717.668767264458</v>
      </c>
      <c r="O182" s="89">
        <f t="shared" si="39"/>
        <v>6830.7024165586963</v>
      </c>
      <c r="P182" s="90">
        <f t="shared" si="33"/>
        <v>0.95625050409333778</v>
      </c>
      <c r="Q182" s="195">
        <v>4753.6688097077067</v>
      </c>
      <c r="R182" s="90">
        <f t="shared" si="40"/>
        <v>0.52162249357028923</v>
      </c>
      <c r="S182" s="90">
        <f t="shared" si="40"/>
        <v>0.28535377843713677</v>
      </c>
      <c r="T182" s="92">
        <v>4497</v>
      </c>
      <c r="U182" s="191">
        <v>17063.365000000002</v>
      </c>
      <c r="V182" s="191">
        <v>4491.8581632621326</v>
      </c>
      <c r="W182" s="197"/>
      <c r="X182" s="89">
        <v>0</v>
      </c>
      <c r="Y182" s="89">
        <f t="shared" si="41"/>
        <v>0</v>
      </c>
      <c r="Z182" s="1"/>
    </row>
    <row r="183" spans="2:26">
      <c r="B183" s="206">
        <v>3440</v>
      </c>
      <c r="C183" t="s">
        <v>211</v>
      </c>
      <c r="D183" s="1">
        <v>32932</v>
      </c>
      <c r="E183" s="86">
        <f t="shared" si="34"/>
        <v>6419.4931773879143</v>
      </c>
      <c r="F183" s="87">
        <f t="shared" si="28"/>
        <v>0.89868409023644436</v>
      </c>
      <c r="G183" s="189">
        <f t="shared" si="35"/>
        <v>463.25872545148712</v>
      </c>
      <c r="H183" s="189">
        <f t="shared" si="29"/>
        <v>2376.517261566129</v>
      </c>
      <c r="I183" s="189">
        <f t="shared" si="30"/>
        <v>3.327892724576941</v>
      </c>
      <c r="J183" s="88">
        <f t="shared" si="31"/>
        <v>17.07208967707971</v>
      </c>
      <c r="K183" s="189">
        <f t="shared" si="36"/>
        <v>-45.590823130352845</v>
      </c>
      <c r="L183" s="88">
        <f t="shared" si="32"/>
        <v>-233.88092265871009</v>
      </c>
      <c r="M183" s="89">
        <f t="shared" si="37"/>
        <v>2142.636338907419</v>
      </c>
      <c r="N183" s="89">
        <f t="shared" si="38"/>
        <v>35074.636338907418</v>
      </c>
      <c r="O183" s="89">
        <f t="shared" si="39"/>
        <v>6837.161079709048</v>
      </c>
      <c r="P183" s="90">
        <f t="shared" si="33"/>
        <v>0.95715467170548862</v>
      </c>
      <c r="Q183" s="195">
        <v>2142.6363873250016</v>
      </c>
      <c r="R183" s="90">
        <f t="shared" si="40"/>
        <v>0.48762321158391031</v>
      </c>
      <c r="S183" s="90">
        <f t="shared" si="40"/>
        <v>0.41845987571527477</v>
      </c>
      <c r="T183" s="92">
        <v>5130</v>
      </c>
      <c r="U183" s="191">
        <v>22137.326000000001</v>
      </c>
      <c r="V183" s="191">
        <v>4525.6783694010455</v>
      </c>
      <c r="W183" s="197"/>
      <c r="X183" s="89">
        <v>0</v>
      </c>
      <c r="Y183" s="89">
        <f t="shared" si="41"/>
        <v>0</v>
      </c>
      <c r="Z183" s="1"/>
    </row>
    <row r="184" spans="2:26">
      <c r="B184" s="206">
        <v>3441</v>
      </c>
      <c r="C184" t="s">
        <v>212</v>
      </c>
      <c r="D184" s="1">
        <v>37302</v>
      </c>
      <c r="E184" s="86">
        <f t="shared" si="34"/>
        <v>6068.3260126891164</v>
      </c>
      <c r="F184" s="87">
        <f t="shared" si="28"/>
        <v>0.84952314634139015</v>
      </c>
      <c r="G184" s="189">
        <f t="shared" si="35"/>
        <v>688.00571085871786</v>
      </c>
      <c r="H184" s="189">
        <f t="shared" si="29"/>
        <v>4229.1711046485389</v>
      </c>
      <c r="I184" s="189">
        <f t="shared" si="30"/>
        <v>126.23640036915621</v>
      </c>
      <c r="J184" s="88">
        <f t="shared" si="31"/>
        <v>775.9751530692032</v>
      </c>
      <c r="K184" s="189">
        <f t="shared" si="36"/>
        <v>77.317684514226428</v>
      </c>
      <c r="L184" s="88">
        <f t="shared" si="32"/>
        <v>475.27180670894984</v>
      </c>
      <c r="M184" s="89">
        <f t="shared" si="37"/>
        <v>4704.4429113574888</v>
      </c>
      <c r="N184" s="89">
        <f t="shared" si="38"/>
        <v>42006.442911357488</v>
      </c>
      <c r="O184" s="89">
        <f t="shared" si="39"/>
        <v>6833.6494080620605</v>
      </c>
      <c r="P184" s="90">
        <f t="shared" si="33"/>
        <v>0.95666306226653819</v>
      </c>
      <c r="Q184" s="195">
        <v>4704.4429693736438</v>
      </c>
      <c r="R184" s="90">
        <f t="shared" si="40"/>
        <v>0.56394489440038809</v>
      </c>
      <c r="S184" s="90">
        <f t="shared" si="40"/>
        <v>0.35072553838037557</v>
      </c>
      <c r="T184" s="92">
        <v>6147</v>
      </c>
      <c r="U184" s="191">
        <v>23851.223999999998</v>
      </c>
      <c r="V184" s="191">
        <v>4492.641798988645</v>
      </c>
      <c r="W184" s="197"/>
      <c r="X184" s="89">
        <v>0</v>
      </c>
      <c r="Y184" s="89">
        <f t="shared" si="41"/>
        <v>0</v>
      </c>
      <c r="Z184" s="1"/>
    </row>
    <row r="185" spans="2:26">
      <c r="B185" s="206">
        <v>3442</v>
      </c>
      <c r="C185" t="s">
        <v>213</v>
      </c>
      <c r="D185" s="1">
        <v>86585</v>
      </c>
      <c r="E185" s="86">
        <f t="shared" si="34"/>
        <v>5801.3400335008373</v>
      </c>
      <c r="F185" s="87">
        <f t="shared" si="28"/>
        <v>0.81214697891155974</v>
      </c>
      <c r="G185" s="189">
        <f t="shared" si="35"/>
        <v>858.87673753921638</v>
      </c>
      <c r="H185" s="189">
        <f t="shared" si="29"/>
        <v>12818.735307772804</v>
      </c>
      <c r="I185" s="189">
        <f t="shared" si="30"/>
        <v>219.68149308505389</v>
      </c>
      <c r="J185" s="88">
        <f t="shared" si="31"/>
        <v>3278.7462842944292</v>
      </c>
      <c r="K185" s="189">
        <f t="shared" si="36"/>
        <v>170.7627772301241</v>
      </c>
      <c r="L185" s="88">
        <f t="shared" si="32"/>
        <v>2548.6344501596022</v>
      </c>
      <c r="M185" s="89">
        <f t="shared" si="37"/>
        <v>15367.369757932407</v>
      </c>
      <c r="N185" s="89">
        <f t="shared" si="38"/>
        <v>101952.36975793241</v>
      </c>
      <c r="O185" s="89">
        <f t="shared" si="39"/>
        <v>6830.9795482701775</v>
      </c>
      <c r="P185" s="90">
        <f t="shared" si="33"/>
        <v>0.95628930059223982</v>
      </c>
      <c r="Q185" s="195">
        <v>15367.369898796427</v>
      </c>
      <c r="R185" s="90">
        <f t="shared" si="40"/>
        <v>0.5716412283505673</v>
      </c>
      <c r="S185" s="90">
        <f t="shared" si="40"/>
        <v>0.29257136213440926</v>
      </c>
      <c r="T185" s="92">
        <v>14925</v>
      </c>
      <c r="U185" s="191">
        <v>55092.09</v>
      </c>
      <c r="V185" s="191">
        <v>4488.2164369796546</v>
      </c>
      <c r="W185" s="197"/>
      <c r="X185" s="89">
        <v>0</v>
      </c>
      <c r="Y185" s="89">
        <f t="shared" si="41"/>
        <v>0</v>
      </c>
      <c r="Z185" s="1"/>
    </row>
    <row r="186" spans="2:26">
      <c r="B186" s="206">
        <v>3443</v>
      </c>
      <c r="C186" t="s">
        <v>214</v>
      </c>
      <c r="D186" s="1">
        <v>86895</v>
      </c>
      <c r="E186" s="86">
        <f t="shared" si="34"/>
        <v>6383.7055539230087</v>
      </c>
      <c r="F186" s="87">
        <f t="shared" si="28"/>
        <v>0.89367407356588069</v>
      </c>
      <c r="G186" s="189">
        <f t="shared" si="35"/>
        <v>486.16280446902675</v>
      </c>
      <c r="H186" s="189">
        <f t="shared" si="29"/>
        <v>6617.6480944323921</v>
      </c>
      <c r="I186" s="189">
        <f t="shared" si="30"/>
        <v>15.853560937293922</v>
      </c>
      <c r="J186" s="88">
        <f t="shared" si="31"/>
        <v>215.79867147844487</v>
      </c>
      <c r="K186" s="189">
        <f t="shared" si="36"/>
        <v>-33.065154917635866</v>
      </c>
      <c r="L186" s="88">
        <f t="shared" si="32"/>
        <v>-450.08288873885937</v>
      </c>
      <c r="M186" s="89">
        <f t="shared" si="37"/>
        <v>6167.5652056935323</v>
      </c>
      <c r="N186" s="89">
        <f t="shared" si="38"/>
        <v>93062.565205693536</v>
      </c>
      <c r="O186" s="89">
        <f t="shared" si="39"/>
        <v>6836.803203474401</v>
      </c>
      <c r="P186" s="90">
        <f t="shared" si="33"/>
        <v>0.95710457153878326</v>
      </c>
      <c r="Q186" s="195">
        <v>6167.5653341652933</v>
      </c>
      <c r="R186" s="90">
        <f t="shared" si="40"/>
        <v>0.66902671147649806</v>
      </c>
      <c r="S186" s="90">
        <f t="shared" si="40"/>
        <v>0.42138721422153902</v>
      </c>
      <c r="T186" s="92">
        <v>13612</v>
      </c>
      <c r="U186" s="191">
        <v>52063.277000000002</v>
      </c>
      <c r="V186" s="191">
        <v>4491.1798066364463</v>
      </c>
      <c r="W186" s="197"/>
      <c r="X186" s="89">
        <v>0</v>
      </c>
      <c r="Y186" s="89">
        <f t="shared" si="41"/>
        <v>0</v>
      </c>
      <c r="Z186" s="1"/>
    </row>
    <row r="187" spans="2:26">
      <c r="B187" s="206">
        <v>3446</v>
      </c>
      <c r="C187" t="s">
        <v>215</v>
      </c>
      <c r="D187" s="1">
        <v>84052</v>
      </c>
      <c r="E187" s="86">
        <f t="shared" si="34"/>
        <v>6140.1124990868584</v>
      </c>
      <c r="F187" s="87">
        <f t="shared" si="28"/>
        <v>0.85957275172875436</v>
      </c>
      <c r="G187" s="189">
        <f t="shared" si="35"/>
        <v>642.06235956416288</v>
      </c>
      <c r="H187" s="189">
        <f t="shared" si="29"/>
        <v>8789.1916400738246</v>
      </c>
      <c r="I187" s="189">
        <f t="shared" si="30"/>
        <v>101.1111301299465</v>
      </c>
      <c r="J187" s="88">
        <f t="shared" si="31"/>
        <v>1384.1102603488375</v>
      </c>
      <c r="K187" s="189">
        <f t="shared" si="36"/>
        <v>52.192414275016716</v>
      </c>
      <c r="L187" s="88">
        <f t="shared" si="32"/>
        <v>714.46195901070382</v>
      </c>
      <c r="M187" s="89">
        <f t="shared" si="37"/>
        <v>9503.6535990845277</v>
      </c>
      <c r="N187" s="89">
        <f t="shared" si="38"/>
        <v>93555.65359908453</v>
      </c>
      <c r="O187" s="89">
        <f t="shared" si="39"/>
        <v>6834.3672729260379</v>
      </c>
      <c r="P187" s="90">
        <f t="shared" si="33"/>
        <v>0.95676355832041182</v>
      </c>
      <c r="Q187" s="195">
        <v>9503.6537282830268</v>
      </c>
      <c r="R187" s="90">
        <f t="shared" si="40"/>
        <v>0.54424644918118859</v>
      </c>
      <c r="S187" s="90">
        <f t="shared" si="40"/>
        <v>0.36559726354501398</v>
      </c>
      <c r="T187" s="92">
        <v>13689</v>
      </c>
      <c r="U187" s="191">
        <v>54429.135999999999</v>
      </c>
      <c r="V187" s="191">
        <v>4496.2835405421583</v>
      </c>
      <c r="W187" s="197"/>
      <c r="X187" s="89">
        <v>0</v>
      </c>
      <c r="Y187" s="89">
        <f t="shared" si="41"/>
        <v>0</v>
      </c>
      <c r="Z187" s="1"/>
    </row>
    <row r="188" spans="2:26">
      <c r="B188" s="206">
        <v>3447</v>
      </c>
      <c r="C188" t="s">
        <v>216</v>
      </c>
      <c r="D188" s="1">
        <v>30451</v>
      </c>
      <c r="E188" s="86">
        <f t="shared" si="34"/>
        <v>5434.7670890594327</v>
      </c>
      <c r="F188" s="87">
        <f t="shared" si="28"/>
        <v>0.76082933373654538</v>
      </c>
      <c r="G188" s="189">
        <f t="shared" si="35"/>
        <v>1093.4834219817153</v>
      </c>
      <c r="H188" s="189">
        <f t="shared" si="29"/>
        <v>6126.7876133635509</v>
      </c>
      <c r="I188" s="189">
        <f t="shared" si="30"/>
        <v>347.9820236395455</v>
      </c>
      <c r="J188" s="88">
        <f t="shared" si="31"/>
        <v>1949.7432784523733</v>
      </c>
      <c r="K188" s="189">
        <f t="shared" si="36"/>
        <v>299.06330778461574</v>
      </c>
      <c r="L188" s="88">
        <f t="shared" si="32"/>
        <v>1675.6517135172021</v>
      </c>
      <c r="M188" s="89">
        <f t="shared" si="37"/>
        <v>7802.4393268807526</v>
      </c>
      <c r="N188" s="89">
        <f t="shared" si="38"/>
        <v>38253.439326880754</v>
      </c>
      <c r="O188" s="89">
        <f t="shared" si="39"/>
        <v>6827.3138188257635</v>
      </c>
      <c r="P188" s="90">
        <f t="shared" si="33"/>
        <v>0.95577612414048974</v>
      </c>
      <c r="Q188" s="195">
        <v>7802.4393797625698</v>
      </c>
      <c r="R188" s="90">
        <f t="shared" si="40"/>
        <v>0.58737539512359682</v>
      </c>
      <c r="S188" s="90">
        <f t="shared" si="40"/>
        <v>0.21323435489851744</v>
      </c>
      <c r="T188" s="92">
        <v>5603</v>
      </c>
      <c r="U188" s="191">
        <v>19183.238000000001</v>
      </c>
      <c r="V188" s="191">
        <v>4479.5690685119371</v>
      </c>
      <c r="W188" s="197"/>
      <c r="X188" s="89">
        <v>0</v>
      </c>
      <c r="Y188" s="89">
        <f t="shared" si="41"/>
        <v>0</v>
      </c>
      <c r="Z188" s="1"/>
    </row>
    <row r="189" spans="2:26">
      <c r="B189" s="206">
        <v>3448</v>
      </c>
      <c r="C189" t="s">
        <v>217</v>
      </c>
      <c r="D189" s="1">
        <v>35545</v>
      </c>
      <c r="E189" s="86">
        <f t="shared" si="34"/>
        <v>5460.0614439324117</v>
      </c>
      <c r="F189" s="87">
        <f t="shared" si="28"/>
        <v>0.76437036628678023</v>
      </c>
      <c r="G189" s="189">
        <f t="shared" si="35"/>
        <v>1077.2950348630088</v>
      </c>
      <c r="H189" s="189">
        <f t="shared" si="29"/>
        <v>7013.1906769581874</v>
      </c>
      <c r="I189" s="189">
        <f t="shared" si="30"/>
        <v>339.12899943400282</v>
      </c>
      <c r="J189" s="88">
        <f t="shared" si="31"/>
        <v>2207.7297863153581</v>
      </c>
      <c r="K189" s="189">
        <f t="shared" si="36"/>
        <v>290.21028357907301</v>
      </c>
      <c r="L189" s="88">
        <f t="shared" si="32"/>
        <v>1889.2689460997653</v>
      </c>
      <c r="M189" s="89">
        <f t="shared" si="37"/>
        <v>8902.4596230579518</v>
      </c>
      <c r="N189" s="89">
        <f t="shared" si="38"/>
        <v>44447.459623057948</v>
      </c>
      <c r="O189" s="89">
        <f t="shared" si="39"/>
        <v>6827.5667623744921</v>
      </c>
      <c r="P189" s="90">
        <f t="shared" si="33"/>
        <v>0.95581153446599187</v>
      </c>
      <c r="Q189" s="195">
        <v>8902.459684500147</v>
      </c>
      <c r="R189" s="90">
        <f t="shared" si="40"/>
        <v>0.60367481327757022</v>
      </c>
      <c r="S189" s="90">
        <f t="shared" si="40"/>
        <v>0.21921071110287732</v>
      </c>
      <c r="T189" s="92">
        <v>6510</v>
      </c>
      <c r="U189" s="191">
        <v>22164.718000000001</v>
      </c>
      <c r="V189" s="191">
        <v>4478.3575096656859</v>
      </c>
      <c r="W189" s="197"/>
      <c r="X189" s="89">
        <v>0</v>
      </c>
      <c r="Y189" s="89">
        <f t="shared" si="41"/>
        <v>0</v>
      </c>
      <c r="Z189" s="1"/>
    </row>
    <row r="190" spans="2:26">
      <c r="B190" s="206">
        <v>3449</v>
      </c>
      <c r="C190" t="s">
        <v>218</v>
      </c>
      <c r="D190" s="1">
        <v>15203</v>
      </c>
      <c r="E190" s="86">
        <f t="shared" si="34"/>
        <v>5351.2847588877157</v>
      </c>
      <c r="F190" s="87">
        <f t="shared" si="28"/>
        <v>0.74914239212479106</v>
      </c>
      <c r="G190" s="189">
        <f t="shared" si="35"/>
        <v>1146.9121132916143</v>
      </c>
      <c r="H190" s="189">
        <f t="shared" si="29"/>
        <v>3258.3773138614761</v>
      </c>
      <c r="I190" s="189">
        <f t="shared" si="30"/>
        <v>377.20083919964645</v>
      </c>
      <c r="J190" s="88">
        <f t="shared" si="31"/>
        <v>1071.6275841661954</v>
      </c>
      <c r="K190" s="189">
        <f t="shared" si="36"/>
        <v>328.28212334471664</v>
      </c>
      <c r="L190" s="88">
        <f t="shared" si="32"/>
        <v>932.64951242233997</v>
      </c>
      <c r="M190" s="89">
        <f t="shared" si="37"/>
        <v>4191.0268262838163</v>
      </c>
      <c r="N190" s="89">
        <f t="shared" si="38"/>
        <v>19394.026826283814</v>
      </c>
      <c r="O190" s="89">
        <f t="shared" si="39"/>
        <v>6826.4789955240458</v>
      </c>
      <c r="P190" s="90">
        <f t="shared" si="33"/>
        <v>0.95565925472437208</v>
      </c>
      <c r="Q190" s="195">
        <v>4191.02685309753</v>
      </c>
      <c r="R190" s="90">
        <f t="shared" si="40"/>
        <v>0.50712755446125324</v>
      </c>
      <c r="S190" s="90">
        <f t="shared" si="40"/>
        <v>0.19342208217007142</v>
      </c>
      <c r="T190" s="92">
        <v>2841</v>
      </c>
      <c r="U190" s="191">
        <v>10087.401</v>
      </c>
      <c r="V190" s="191">
        <v>4483.9833608216395</v>
      </c>
      <c r="W190" s="197"/>
      <c r="X190" s="89">
        <v>0</v>
      </c>
      <c r="Y190" s="89">
        <f t="shared" si="41"/>
        <v>0</v>
      </c>
      <c r="Z190" s="1"/>
    </row>
    <row r="191" spans="2:26">
      <c r="B191" s="206">
        <v>3450</v>
      </c>
      <c r="C191" t="s">
        <v>219</v>
      </c>
      <c r="D191" s="1">
        <v>6860</v>
      </c>
      <c r="E191" s="86">
        <f t="shared" si="34"/>
        <v>4306.3402385436284</v>
      </c>
      <c r="F191" s="87">
        <f t="shared" si="28"/>
        <v>0.60285747684194735</v>
      </c>
      <c r="G191" s="189">
        <f t="shared" si="35"/>
        <v>1815.6766063118303</v>
      </c>
      <c r="H191" s="189">
        <f t="shared" si="29"/>
        <v>2892.3728338547457</v>
      </c>
      <c r="I191" s="189">
        <f t="shared" si="30"/>
        <v>742.93142132007699</v>
      </c>
      <c r="J191" s="88">
        <f t="shared" si="31"/>
        <v>1183.4897541628827</v>
      </c>
      <c r="K191" s="189">
        <f t="shared" si="36"/>
        <v>694.01270546514718</v>
      </c>
      <c r="L191" s="88">
        <f t="shared" si="32"/>
        <v>1105.5622398059795</v>
      </c>
      <c r="M191" s="89">
        <f t="shared" si="37"/>
        <v>3997.9350736607253</v>
      </c>
      <c r="N191" s="89">
        <f t="shared" si="38"/>
        <v>10857.935073660725</v>
      </c>
      <c r="O191" s="89">
        <f t="shared" si="39"/>
        <v>6816.0295503206053</v>
      </c>
      <c r="P191" s="90">
        <f t="shared" si="33"/>
        <v>0.95419640557154373</v>
      </c>
      <c r="Q191" s="195">
        <v>3997.9350886956586</v>
      </c>
      <c r="R191" s="90">
        <f t="shared" si="40"/>
        <v>0.52646310710007838</v>
      </c>
      <c r="S191" s="90">
        <f t="shared" si="40"/>
        <v>-3.9676455666816754E-2</v>
      </c>
      <c r="T191" s="92">
        <v>1593</v>
      </c>
      <c r="U191" s="191">
        <v>4494.049</v>
      </c>
      <c r="V191" s="191">
        <v>4484.2597726100821</v>
      </c>
      <c r="W191" s="197"/>
      <c r="X191" s="89">
        <v>0</v>
      </c>
      <c r="Y191" s="89">
        <f t="shared" si="41"/>
        <v>0</v>
      </c>
      <c r="Z191" s="1"/>
    </row>
    <row r="192" spans="2:26">
      <c r="B192" s="206">
        <v>3451</v>
      </c>
      <c r="C192" t="s">
        <v>220</v>
      </c>
      <c r="D192" s="1">
        <v>37596</v>
      </c>
      <c r="E192" s="86">
        <f t="shared" si="34"/>
        <v>5852.4283935242838</v>
      </c>
      <c r="F192" s="87">
        <f t="shared" si="28"/>
        <v>0.81929899155191344</v>
      </c>
      <c r="G192" s="189">
        <f t="shared" si="35"/>
        <v>826.18018712421065</v>
      </c>
      <c r="H192" s="189">
        <f t="shared" si="29"/>
        <v>5307.3815220859296</v>
      </c>
      <c r="I192" s="189">
        <f t="shared" si="30"/>
        <v>201.80056707684761</v>
      </c>
      <c r="J192" s="88">
        <f t="shared" si="31"/>
        <v>1296.3668429016691</v>
      </c>
      <c r="K192" s="189">
        <f t="shared" si="36"/>
        <v>152.88185122191783</v>
      </c>
      <c r="L192" s="88">
        <f t="shared" si="32"/>
        <v>982.11301224960016</v>
      </c>
      <c r="M192" s="89">
        <f t="shared" si="37"/>
        <v>6289.4945343355303</v>
      </c>
      <c r="N192" s="89">
        <f t="shared" si="38"/>
        <v>43885.494534335528</v>
      </c>
      <c r="O192" s="89">
        <f t="shared" si="39"/>
        <v>6831.4904318704121</v>
      </c>
      <c r="P192" s="90">
        <f t="shared" si="33"/>
        <v>0.95636082071864337</v>
      </c>
      <c r="Q192" s="195">
        <v>6289.494594966046</v>
      </c>
      <c r="R192" s="90">
        <f t="shared" si="40"/>
        <v>0.48491640354321364</v>
      </c>
      <c r="S192" s="90">
        <f t="shared" si="40"/>
        <v>0.30215537530794029</v>
      </c>
      <c r="T192" s="92">
        <v>6424</v>
      </c>
      <c r="U192" s="191">
        <v>25318.597000000002</v>
      </c>
      <c r="V192" s="191">
        <v>4494.4163380965747</v>
      </c>
      <c r="W192" s="197"/>
      <c r="X192" s="89">
        <v>0</v>
      </c>
      <c r="Y192" s="89">
        <f t="shared" si="41"/>
        <v>0</v>
      </c>
      <c r="Z192" s="1"/>
    </row>
    <row r="193" spans="2:28">
      <c r="B193" s="206">
        <v>3452</v>
      </c>
      <c r="C193" t="s">
        <v>221</v>
      </c>
      <c r="D193" s="1">
        <v>11836</v>
      </c>
      <c r="E193" s="86">
        <f t="shared" si="34"/>
        <v>5404.566210045662</v>
      </c>
      <c r="F193" s="87">
        <f t="shared" si="28"/>
        <v>0.75660142216613768</v>
      </c>
      <c r="G193" s="189">
        <f t="shared" si="35"/>
        <v>1112.8119845505287</v>
      </c>
      <c r="H193" s="189">
        <f t="shared" si="29"/>
        <v>2437.0582461656577</v>
      </c>
      <c r="I193" s="189">
        <f t="shared" si="30"/>
        <v>358.55233129436522</v>
      </c>
      <c r="J193" s="88">
        <f t="shared" si="31"/>
        <v>785.22960553465987</v>
      </c>
      <c r="K193" s="189">
        <f t="shared" si="36"/>
        <v>309.6336154394354</v>
      </c>
      <c r="L193" s="88">
        <f t="shared" si="32"/>
        <v>678.09761781236352</v>
      </c>
      <c r="M193" s="89">
        <f t="shared" si="37"/>
        <v>3115.1558639780214</v>
      </c>
      <c r="N193" s="89">
        <f t="shared" si="38"/>
        <v>14951.155863978021</v>
      </c>
      <c r="O193" s="89">
        <f t="shared" si="39"/>
        <v>6827.0118100356258</v>
      </c>
      <c r="P193" s="90">
        <f t="shared" si="33"/>
        <v>0.95573384502478564</v>
      </c>
      <c r="Q193" s="195">
        <v>3115.1558846475154</v>
      </c>
      <c r="R193" s="90">
        <f t="shared" si="40"/>
        <v>0.35623812818971196</v>
      </c>
      <c r="S193" s="90">
        <f t="shared" si="40"/>
        <v>0.20128842988905701</v>
      </c>
      <c r="T193" s="92">
        <v>2190</v>
      </c>
      <c r="U193" s="191">
        <v>8727.0810000000001</v>
      </c>
      <c r="V193" s="191">
        <v>4498.9746638488741</v>
      </c>
      <c r="W193" s="197"/>
      <c r="X193" s="89">
        <v>0</v>
      </c>
      <c r="Y193" s="89">
        <f t="shared" si="41"/>
        <v>0</v>
      </c>
      <c r="Z193" s="1"/>
    </row>
    <row r="194" spans="2:28">
      <c r="B194" s="206">
        <v>3453</v>
      </c>
      <c r="C194" t="s">
        <v>222</v>
      </c>
      <c r="D194" s="1">
        <v>20652</v>
      </c>
      <c r="E194" s="86">
        <f t="shared" si="34"/>
        <v>6170.3017627726322</v>
      </c>
      <c r="F194" s="87">
        <f t="shared" si="28"/>
        <v>0.86379903723458262</v>
      </c>
      <c r="G194" s="189">
        <f t="shared" si="35"/>
        <v>622.74123080526772</v>
      </c>
      <c r="H194" s="189">
        <f t="shared" si="29"/>
        <v>2084.3148995052311</v>
      </c>
      <c r="I194" s="189">
        <f t="shared" si="30"/>
        <v>90.544887839925693</v>
      </c>
      <c r="J194" s="88">
        <f t="shared" si="31"/>
        <v>303.05373960023127</v>
      </c>
      <c r="K194" s="189">
        <f t="shared" si="36"/>
        <v>41.626171984995906</v>
      </c>
      <c r="L194" s="88">
        <f t="shared" si="32"/>
        <v>139.32279763378131</v>
      </c>
      <c r="M194" s="89">
        <f t="shared" si="37"/>
        <v>2223.6376971390123</v>
      </c>
      <c r="N194" s="89">
        <f t="shared" si="38"/>
        <v>22875.637697139013</v>
      </c>
      <c r="O194" s="89">
        <f t="shared" si="39"/>
        <v>6834.6691655628956</v>
      </c>
      <c r="P194" s="90">
        <f t="shared" si="33"/>
        <v>0.95680582117547008</v>
      </c>
      <c r="Q194" s="195">
        <v>2223.6377287284172</v>
      </c>
      <c r="R194" s="90">
        <f t="shared" si="40"/>
        <v>0.41448276381658306</v>
      </c>
      <c r="S194" s="90">
        <f t="shared" si="40"/>
        <v>0.35229842940100214</v>
      </c>
      <c r="T194" s="92">
        <v>3347</v>
      </c>
      <c r="U194" s="191">
        <v>14600.39</v>
      </c>
      <c r="V194" s="191">
        <v>4562.8255040610784</v>
      </c>
      <c r="W194" s="197"/>
      <c r="X194" s="89">
        <v>0</v>
      </c>
      <c r="Y194" s="89">
        <f t="shared" si="41"/>
        <v>0</v>
      </c>
      <c r="Z194" s="1"/>
    </row>
    <row r="195" spans="2:28" ht="32.1" customHeight="1">
      <c r="B195" s="206">
        <v>3454</v>
      </c>
      <c r="C195" t="s">
        <v>223</v>
      </c>
      <c r="D195" s="1">
        <v>9205</v>
      </c>
      <c r="E195" s="86">
        <f t="shared" si="34"/>
        <v>5525.2100840336134</v>
      </c>
      <c r="F195" s="87">
        <f t="shared" si="28"/>
        <v>0.77349071967631566</v>
      </c>
      <c r="G195" s="189">
        <f t="shared" si="35"/>
        <v>1035.5999051982396</v>
      </c>
      <c r="H195" s="189">
        <f t="shared" si="29"/>
        <v>1725.3094420602674</v>
      </c>
      <c r="I195" s="189">
        <f t="shared" si="30"/>
        <v>316.32697539858225</v>
      </c>
      <c r="J195" s="88">
        <f t="shared" si="31"/>
        <v>527.000741014038</v>
      </c>
      <c r="K195" s="189">
        <f t="shared" si="36"/>
        <v>267.40825954365243</v>
      </c>
      <c r="L195" s="88">
        <f t="shared" si="32"/>
        <v>445.50216039972497</v>
      </c>
      <c r="M195" s="89">
        <f t="shared" si="37"/>
        <v>2170.8116024599922</v>
      </c>
      <c r="N195" s="89">
        <f t="shared" si="38"/>
        <v>11375.811602459991</v>
      </c>
      <c r="O195" s="89">
        <f t="shared" si="39"/>
        <v>6828.2182487755044</v>
      </c>
      <c r="P195" s="90">
        <f t="shared" si="33"/>
        <v>0.95590273799988723</v>
      </c>
      <c r="Q195" s="195">
        <v>2170.8116181839096</v>
      </c>
      <c r="R195" s="93">
        <f t="shared" si="40"/>
        <v>0.46735669360938653</v>
      </c>
      <c r="S195" s="93">
        <f t="shared" si="40"/>
        <v>0.23030065712055728</v>
      </c>
      <c r="T195" s="92">
        <v>1666</v>
      </c>
      <c r="U195" s="191">
        <v>6273.1850000000004</v>
      </c>
      <c r="V195" s="191">
        <v>4490.9429675222855</v>
      </c>
      <c r="W195" s="197"/>
      <c r="X195" s="89">
        <v>0</v>
      </c>
      <c r="Y195" s="89">
        <f t="shared" si="41"/>
        <v>0</v>
      </c>
      <c r="Z195" s="1"/>
      <c r="AB195" s="46"/>
    </row>
    <row r="196" spans="2:28">
      <c r="B196" s="206">
        <v>3901</v>
      </c>
      <c r="C196" t="s">
        <v>224</v>
      </c>
      <c r="D196" s="1">
        <v>175078</v>
      </c>
      <c r="E196" s="86">
        <f t="shared" si="34"/>
        <v>6214.3896638625638</v>
      </c>
      <c r="F196" s="87">
        <f t="shared" si="28"/>
        <v>0.86997103464724468</v>
      </c>
      <c r="G196" s="189">
        <f t="shared" si="35"/>
        <v>594.5249741077115</v>
      </c>
      <c r="H196" s="189">
        <f t="shared" si="29"/>
        <v>16749.552095536557</v>
      </c>
      <c r="I196" s="189">
        <f t="shared" si="30"/>
        <v>75.114122458449629</v>
      </c>
      <c r="J196" s="88">
        <f t="shared" si="31"/>
        <v>2116.1901720219012</v>
      </c>
      <c r="K196" s="189">
        <f t="shared" si="36"/>
        <v>26.195406603519842</v>
      </c>
      <c r="L196" s="88">
        <f t="shared" si="32"/>
        <v>738.0031902409645</v>
      </c>
      <c r="M196" s="89">
        <f t="shared" si="37"/>
        <v>17487.555285777522</v>
      </c>
      <c r="N196" s="89">
        <f t="shared" si="38"/>
        <v>192565.55528577752</v>
      </c>
      <c r="O196" s="89">
        <f t="shared" si="39"/>
        <v>6835.1100445737948</v>
      </c>
      <c r="P196" s="90">
        <f t="shared" si="33"/>
        <v>0.95686754114959671</v>
      </c>
      <c r="Q196" s="195">
        <v>17487.555551677822</v>
      </c>
      <c r="R196" s="93">
        <f t="shared" si="40"/>
        <v>0.55294755705023102</v>
      </c>
      <c r="S196" s="94">
        <f t="shared" si="40"/>
        <v>0.38178287756055018</v>
      </c>
      <c r="T196" s="92">
        <v>28173</v>
      </c>
      <c r="U196" s="191">
        <v>112739.158</v>
      </c>
      <c r="V196" s="191">
        <v>4497.3705817180726</v>
      </c>
      <c r="W196" s="197"/>
      <c r="X196" s="89">
        <v>0</v>
      </c>
      <c r="Y196" s="89">
        <f t="shared" si="41"/>
        <v>0</v>
      </c>
      <c r="Z196" s="1"/>
      <c r="AA196" s="1"/>
    </row>
    <row r="197" spans="2:28">
      <c r="B197" s="206">
        <v>3903</v>
      </c>
      <c r="C197" t="s">
        <v>225</v>
      </c>
      <c r="D197" s="1">
        <v>179731</v>
      </c>
      <c r="E197" s="86">
        <f t="shared" si="34"/>
        <v>6635.5681902089646</v>
      </c>
      <c r="F197" s="87">
        <f t="shared" si="28"/>
        <v>0.92893307889553456</v>
      </c>
      <c r="G197" s="189">
        <f t="shared" si="35"/>
        <v>324.970717246015</v>
      </c>
      <c r="H197" s="189">
        <f t="shared" si="29"/>
        <v>8802.1568473255611</v>
      </c>
      <c r="I197" s="189">
        <f t="shared" si="30"/>
        <v>0</v>
      </c>
      <c r="J197" s="88">
        <f t="shared" si="31"/>
        <v>0</v>
      </c>
      <c r="K197" s="189">
        <f t="shared" si="36"/>
        <v>-48.918715854929786</v>
      </c>
      <c r="L197" s="88">
        <f t="shared" si="32"/>
        <v>-1325.0123376466283</v>
      </c>
      <c r="M197" s="89">
        <f t="shared" si="37"/>
        <v>7477.144509678933</v>
      </c>
      <c r="N197" s="89">
        <f t="shared" si="38"/>
        <v>187208.14450967894</v>
      </c>
      <c r="O197" s="89">
        <f t="shared" si="39"/>
        <v>6911.62019160005</v>
      </c>
      <c r="P197" s="90">
        <f t="shared" si="33"/>
        <v>0.96757842594597632</v>
      </c>
      <c r="Q197" s="195">
        <v>7477.1448180045827</v>
      </c>
      <c r="R197" s="93">
        <f t="shared" si="40"/>
        <v>0.54986525525917973</v>
      </c>
      <c r="S197" s="93">
        <f t="shared" si="40"/>
        <v>0.46838397947770133</v>
      </c>
      <c r="T197" s="92">
        <v>27086</v>
      </c>
      <c r="U197" s="191">
        <v>115965.565</v>
      </c>
      <c r="V197" s="191">
        <v>4518.9598108862583</v>
      </c>
      <c r="W197" s="197"/>
      <c r="X197" s="89">
        <v>0</v>
      </c>
      <c r="Y197" s="89">
        <f t="shared" si="41"/>
        <v>0</v>
      </c>
      <c r="Z197" s="1"/>
      <c r="AA197" s="1"/>
    </row>
    <row r="198" spans="2:28">
      <c r="B198" s="206">
        <v>3905</v>
      </c>
      <c r="C198" t="s">
        <v>226</v>
      </c>
      <c r="D198" s="1">
        <v>405707</v>
      </c>
      <c r="E198" s="86">
        <f t="shared" si="34"/>
        <v>6734.173223118547</v>
      </c>
      <c r="F198" s="87">
        <f t="shared" si="28"/>
        <v>0.94273709298892439</v>
      </c>
      <c r="G198" s="189">
        <f t="shared" si="35"/>
        <v>261.86349618388226</v>
      </c>
      <c r="H198" s="189">
        <f t="shared" si="29"/>
        <v>15776.228191094171</v>
      </c>
      <c r="I198" s="189">
        <f t="shared" si="30"/>
        <v>0</v>
      </c>
      <c r="J198" s="88">
        <f t="shared" si="31"/>
        <v>0</v>
      </c>
      <c r="K198" s="189">
        <f t="shared" si="36"/>
        <v>-48.918715854929786</v>
      </c>
      <c r="L198" s="88">
        <f t="shared" si="32"/>
        <v>-2947.1569553960999</v>
      </c>
      <c r="M198" s="89">
        <f t="shared" si="37"/>
        <v>12829.071235698071</v>
      </c>
      <c r="N198" s="89">
        <f t="shared" si="38"/>
        <v>418536.07123569807</v>
      </c>
      <c r="O198" s="89">
        <f t="shared" si="39"/>
        <v>6947.1180034475001</v>
      </c>
      <c r="P198" s="90">
        <f t="shared" si="33"/>
        <v>0.97254787101959672</v>
      </c>
      <c r="Q198" s="195">
        <v>12829.071921490988</v>
      </c>
      <c r="R198" s="93">
        <f t="shared" si="40"/>
        <v>0.53018580763007161</v>
      </c>
      <c r="S198" s="93">
        <f t="shared" si="40"/>
        <v>0.47320031064557949</v>
      </c>
      <c r="T198" s="92">
        <v>60246</v>
      </c>
      <c r="U198" s="191">
        <v>265135.77500000002</v>
      </c>
      <c r="V198" s="191">
        <v>4571.118519631269</v>
      </c>
      <c r="W198" s="197"/>
      <c r="X198" s="89">
        <v>0</v>
      </c>
      <c r="Y198" s="89">
        <f t="shared" si="41"/>
        <v>0</v>
      </c>
      <c r="Z198" s="1"/>
    </row>
    <row r="199" spans="2:28">
      <c r="B199" s="206">
        <v>3907</v>
      </c>
      <c r="C199" t="s">
        <v>227</v>
      </c>
      <c r="D199" s="1">
        <v>411425</v>
      </c>
      <c r="E199" s="86">
        <f t="shared" si="34"/>
        <v>6134.994482717485</v>
      </c>
      <c r="F199" s="87">
        <f t="shared" ref="F199:F262" si="42">E199/E$365</f>
        <v>0.85885626527762349</v>
      </c>
      <c r="G199" s="189">
        <f t="shared" si="35"/>
        <v>645.33789004056189</v>
      </c>
      <c r="H199" s="189">
        <f t="shared" ref="H199:H262" si="43">G199*T199/1000</f>
        <v>43277.649581900165</v>
      </c>
      <c r="I199" s="189">
        <f t="shared" ref="I199:I262" si="44">IF(E199+Y199&lt;(E$365+Y$365)*0.9,((E$365+Y$365)*0.9-E199-Y199)*0.35,0)</f>
        <v>102.90243585922721</v>
      </c>
      <c r="J199" s="88">
        <f t="shared" ref="J199:J262" si="45">I199*T199/1000</f>
        <v>6900.8431535914951</v>
      </c>
      <c r="K199" s="189">
        <f t="shared" si="36"/>
        <v>53.983720004297425</v>
      </c>
      <c r="L199" s="88">
        <f t="shared" ref="L199:L262" si="46">K199*T199/1000</f>
        <v>3620.2562309281939</v>
      </c>
      <c r="M199" s="89">
        <f t="shared" si="37"/>
        <v>46897.905812828358</v>
      </c>
      <c r="N199" s="89">
        <f t="shared" si="38"/>
        <v>458322.90581282834</v>
      </c>
      <c r="O199" s="89">
        <f t="shared" si="39"/>
        <v>6834.3160927623449</v>
      </c>
      <c r="P199" s="90">
        <f t="shared" ref="P199:P262" si="47">O199/O$365</f>
        <v>0.95675639345590058</v>
      </c>
      <c r="Q199" s="195">
        <v>46897.906445767912</v>
      </c>
      <c r="R199" s="93">
        <f t="shared" si="40"/>
        <v>0.50402207141468569</v>
      </c>
      <c r="S199" s="93">
        <f t="shared" si="40"/>
        <v>0.36343037885212826</v>
      </c>
      <c r="T199" s="92">
        <v>67062</v>
      </c>
      <c r="U199" s="191">
        <v>273549.842</v>
      </c>
      <c r="V199" s="191">
        <v>4499.675654786668</v>
      </c>
      <c r="W199" s="197"/>
      <c r="X199" s="89">
        <v>0</v>
      </c>
      <c r="Y199" s="89">
        <f t="shared" si="41"/>
        <v>0</v>
      </c>
      <c r="Z199" s="1"/>
    </row>
    <row r="200" spans="2:28">
      <c r="B200" s="206">
        <v>3909</v>
      </c>
      <c r="C200" t="s">
        <v>228</v>
      </c>
      <c r="D200" s="1">
        <v>291621</v>
      </c>
      <c r="E200" s="86">
        <f t="shared" ref="E200:E263" si="48">D200/T200*1000</f>
        <v>5948.7780996287383</v>
      </c>
      <c r="F200" s="87">
        <f t="shared" si="42"/>
        <v>0.832787275686248</v>
      </c>
      <c r="G200" s="189">
        <f t="shared" ref="G200:G263" si="49">($E$365+$Y$365-E200-Y200)*0.64</f>
        <v>764.51637521735972</v>
      </c>
      <c r="H200" s="189">
        <f t="shared" si="43"/>
        <v>37478.12174590541</v>
      </c>
      <c r="I200" s="189">
        <f t="shared" si="44"/>
        <v>168.07816994028852</v>
      </c>
      <c r="J200" s="88">
        <f t="shared" si="45"/>
        <v>8239.528046812824</v>
      </c>
      <c r="K200" s="189">
        <f t="shared" ref="K200:K263" si="50">I200+J$367</f>
        <v>119.15945408535873</v>
      </c>
      <c r="L200" s="88">
        <f t="shared" si="46"/>
        <v>5841.434758172456</v>
      </c>
      <c r="M200" s="89">
        <f t="shared" ref="M200:M263" si="51">+H200+L200</f>
        <v>43319.556504077867</v>
      </c>
      <c r="N200" s="89">
        <f t="shared" ref="N200:N263" si="52">D200+M200</f>
        <v>334940.55650407786</v>
      </c>
      <c r="O200" s="89">
        <f t="shared" ref="O200:O263" si="53">N200/T200*1000</f>
        <v>6832.4539289314562</v>
      </c>
      <c r="P200" s="90">
        <f t="shared" si="47"/>
        <v>0.9564957035599867</v>
      </c>
      <c r="Q200" s="195">
        <v>43319.55696675364</v>
      </c>
      <c r="R200" s="93">
        <f t="shared" ref="R200:S263" si="54">(D200-U200)/U200</f>
        <v>0.47777628603164451</v>
      </c>
      <c r="S200" s="93">
        <f t="shared" si="54"/>
        <v>0.32257169718360201</v>
      </c>
      <c r="T200" s="92">
        <v>49022</v>
      </c>
      <c r="U200" s="191">
        <v>197337.71799999999</v>
      </c>
      <c r="V200" s="191">
        <v>4497.8870425675814</v>
      </c>
      <c r="W200" s="197"/>
      <c r="X200" s="89">
        <v>0</v>
      </c>
      <c r="Y200" s="89">
        <f t="shared" ref="Y200:Y263" si="55">X200*1000/T200</f>
        <v>0</v>
      </c>
      <c r="Z200" s="1"/>
    </row>
    <row r="201" spans="2:28">
      <c r="B201" s="206">
        <v>3911</v>
      </c>
      <c r="C201" t="s">
        <v>229</v>
      </c>
      <c r="D201" s="1">
        <v>179462</v>
      </c>
      <c r="E201" s="86">
        <f t="shared" si="48"/>
        <v>6468.7308510254834</v>
      </c>
      <c r="F201" s="87">
        <f t="shared" si="42"/>
        <v>0.90557701974281124</v>
      </c>
      <c r="G201" s="189">
        <f t="shared" si="49"/>
        <v>431.74661432344294</v>
      </c>
      <c r="H201" s="189">
        <f t="shared" si="43"/>
        <v>11977.946321175277</v>
      </c>
      <c r="I201" s="189">
        <f t="shared" si="44"/>
        <v>0</v>
      </c>
      <c r="J201" s="88">
        <f t="shared" si="45"/>
        <v>0</v>
      </c>
      <c r="K201" s="189">
        <f t="shared" si="50"/>
        <v>-48.918715854929786</v>
      </c>
      <c r="L201" s="88">
        <f t="shared" si="46"/>
        <v>-1357.1519339633169</v>
      </c>
      <c r="M201" s="89">
        <f t="shared" si="51"/>
        <v>10620.794387211961</v>
      </c>
      <c r="N201" s="89">
        <f t="shared" si="52"/>
        <v>190082.79438721196</v>
      </c>
      <c r="O201" s="89">
        <f t="shared" si="53"/>
        <v>6851.5587494939973</v>
      </c>
      <c r="P201" s="90">
        <f t="shared" si="47"/>
        <v>0.95917024465099598</v>
      </c>
      <c r="Q201" s="195">
        <v>10620.794703016378</v>
      </c>
      <c r="R201" s="93">
        <f t="shared" si="54"/>
        <v>0.43930729108006977</v>
      </c>
      <c r="S201" s="93">
        <f t="shared" si="54"/>
        <v>0.40448084085902014</v>
      </c>
      <c r="T201" s="92">
        <v>27743</v>
      </c>
      <c r="U201" s="191">
        <v>124686.36900000001</v>
      </c>
      <c r="V201" s="191">
        <v>4605.7807716828838</v>
      </c>
      <c r="W201" s="197"/>
      <c r="X201" s="89">
        <v>0</v>
      </c>
      <c r="Y201" s="89">
        <f t="shared" si="55"/>
        <v>0</v>
      </c>
      <c r="Z201" s="1"/>
    </row>
    <row r="202" spans="2:28">
      <c r="B202" s="206">
        <v>4001</v>
      </c>
      <c r="C202" t="s">
        <v>230</v>
      </c>
      <c r="D202" s="1">
        <v>259263</v>
      </c>
      <c r="E202" s="86">
        <f t="shared" si="48"/>
        <v>6925.6845198343799</v>
      </c>
      <c r="F202" s="87">
        <f t="shared" si="42"/>
        <v>0.96954733340872978</v>
      </c>
      <c r="G202" s="189">
        <f t="shared" si="49"/>
        <v>139.29626628574917</v>
      </c>
      <c r="H202" s="189">
        <f t="shared" si="43"/>
        <v>5214.5557284070201</v>
      </c>
      <c r="I202" s="189">
        <f t="shared" si="44"/>
        <v>0</v>
      </c>
      <c r="J202" s="88">
        <f t="shared" si="45"/>
        <v>0</v>
      </c>
      <c r="K202" s="189">
        <f t="shared" si="50"/>
        <v>-48.918715854929786</v>
      </c>
      <c r="L202" s="88">
        <f t="shared" si="46"/>
        <v>-1831.2721280292967</v>
      </c>
      <c r="M202" s="89">
        <f t="shared" si="51"/>
        <v>3383.2836003777234</v>
      </c>
      <c r="N202" s="89">
        <f t="shared" si="52"/>
        <v>262646.28360037773</v>
      </c>
      <c r="O202" s="89">
        <f t="shared" si="53"/>
        <v>7016.0620702651995</v>
      </c>
      <c r="P202" s="90">
        <f t="shared" si="47"/>
        <v>0.98219955757072652</v>
      </c>
      <c r="Q202" s="195">
        <v>3383.2840265082191</v>
      </c>
      <c r="R202" s="93">
        <f t="shared" si="54"/>
        <v>0.60349163530510785</v>
      </c>
      <c r="S202" s="94">
        <f t="shared" si="54"/>
        <v>0.52721405938705601</v>
      </c>
      <c r="T202" s="92">
        <v>37435</v>
      </c>
      <c r="U202" s="191">
        <v>161686.53099999999</v>
      </c>
      <c r="V202" s="191">
        <v>4534.8485873774553</v>
      </c>
      <c r="W202" s="197"/>
      <c r="X202" s="89">
        <v>0</v>
      </c>
      <c r="Y202" s="89">
        <f t="shared" si="55"/>
        <v>0</v>
      </c>
      <c r="Z202" s="1"/>
    </row>
    <row r="203" spans="2:28">
      <c r="B203" s="206">
        <v>4003</v>
      </c>
      <c r="C203" t="s">
        <v>231</v>
      </c>
      <c r="D203" s="1">
        <v>362011</v>
      </c>
      <c r="E203" s="86">
        <f t="shared" si="48"/>
        <v>6361.5611710540188</v>
      </c>
      <c r="F203" s="87">
        <f t="shared" si="42"/>
        <v>0.89057401503749656</v>
      </c>
      <c r="G203" s="189">
        <f t="shared" si="49"/>
        <v>500.33520950518027</v>
      </c>
      <c r="H203" s="189">
        <f t="shared" si="43"/>
        <v>28472.075432101788</v>
      </c>
      <c r="I203" s="189">
        <f t="shared" si="44"/>
        <v>23.604094941440369</v>
      </c>
      <c r="J203" s="88">
        <f t="shared" si="45"/>
        <v>1343.2146267376056</v>
      </c>
      <c r="K203" s="189">
        <f t="shared" si="50"/>
        <v>-25.314620913489417</v>
      </c>
      <c r="L203" s="88">
        <f t="shared" si="46"/>
        <v>-1440.5538177030287</v>
      </c>
      <c r="M203" s="89">
        <f t="shared" si="51"/>
        <v>27031.52161439876</v>
      </c>
      <c r="N203" s="89">
        <f t="shared" si="52"/>
        <v>389042.52161439875</v>
      </c>
      <c r="O203" s="89">
        <f t="shared" si="53"/>
        <v>6836.58175964571</v>
      </c>
      <c r="P203" s="90">
        <f t="shared" si="47"/>
        <v>0.95707357095349932</v>
      </c>
      <c r="Q203" s="195">
        <v>27031.522151484714</v>
      </c>
      <c r="R203" s="93">
        <f t="shared" si="54"/>
        <v>0.60472258520825772</v>
      </c>
      <c r="S203" s="93">
        <f t="shared" si="54"/>
        <v>0.4150139784514198</v>
      </c>
      <c r="T203" s="92">
        <v>56906</v>
      </c>
      <c r="U203" s="191">
        <v>225591.01699999999</v>
      </c>
      <c r="V203" s="191">
        <v>4495.7585352026426</v>
      </c>
      <c r="W203" s="197"/>
      <c r="X203" s="89">
        <v>0</v>
      </c>
      <c r="Y203" s="89">
        <f t="shared" si="55"/>
        <v>0</v>
      </c>
      <c r="Z203" s="1"/>
    </row>
    <row r="204" spans="2:28">
      <c r="B204" s="206">
        <v>4005</v>
      </c>
      <c r="C204" t="s">
        <v>232</v>
      </c>
      <c r="D204" s="1">
        <v>82394</v>
      </c>
      <c r="E204" s="86">
        <f t="shared" si="48"/>
        <v>6153.8576443349011</v>
      </c>
      <c r="F204" s="87">
        <f t="shared" si="42"/>
        <v>0.86149697580861107</v>
      </c>
      <c r="G204" s="189">
        <f t="shared" si="49"/>
        <v>633.26546660541555</v>
      </c>
      <c r="H204" s="189">
        <f t="shared" si="43"/>
        <v>8478.7913323799094</v>
      </c>
      <c r="I204" s="189">
        <f t="shared" si="44"/>
        <v>96.300329293131554</v>
      </c>
      <c r="J204" s="88">
        <f t="shared" si="45"/>
        <v>1289.3651089057385</v>
      </c>
      <c r="K204" s="189">
        <f t="shared" si="50"/>
        <v>47.381613438201768</v>
      </c>
      <c r="L204" s="88">
        <f t="shared" si="46"/>
        <v>634.39242232408355</v>
      </c>
      <c r="M204" s="89">
        <f t="shared" si="51"/>
        <v>9113.1837547039922</v>
      </c>
      <c r="N204" s="89">
        <f t="shared" si="52"/>
        <v>91507.18375470399</v>
      </c>
      <c r="O204" s="89">
        <f t="shared" si="53"/>
        <v>6834.5047243785193</v>
      </c>
      <c r="P204" s="90">
        <f t="shared" si="47"/>
        <v>0.95678280056121057</v>
      </c>
      <c r="Q204" s="195">
        <v>9113.1838810710524</v>
      </c>
      <c r="R204" s="93">
        <f t="shared" si="54"/>
        <v>0.59139072182550456</v>
      </c>
      <c r="S204" s="93">
        <f t="shared" si="54"/>
        <v>0.36958044002442431</v>
      </c>
      <c r="T204" s="92">
        <v>13389</v>
      </c>
      <c r="U204" s="191">
        <v>51774.84</v>
      </c>
      <c r="V204" s="191">
        <v>4493.2429410463519</v>
      </c>
      <c r="W204" s="197"/>
      <c r="X204" s="89">
        <v>0</v>
      </c>
      <c r="Y204" s="89">
        <f t="shared" si="55"/>
        <v>0</v>
      </c>
      <c r="Z204" s="1"/>
    </row>
    <row r="205" spans="2:28">
      <c r="B205" s="206">
        <v>4010</v>
      </c>
      <c r="C205" t="s">
        <v>233</v>
      </c>
      <c r="D205" s="1">
        <v>15182</v>
      </c>
      <c r="E205" s="86">
        <f t="shared" si="48"/>
        <v>6387.042490534287</v>
      </c>
      <c r="F205" s="87">
        <f t="shared" si="42"/>
        <v>0.89414122132347107</v>
      </c>
      <c r="G205" s="189">
        <f t="shared" si="49"/>
        <v>484.02716503780857</v>
      </c>
      <c r="H205" s="189">
        <f t="shared" si="43"/>
        <v>1150.5325712948709</v>
      </c>
      <c r="I205" s="189">
        <f t="shared" si="44"/>
        <v>14.685633123346497</v>
      </c>
      <c r="J205" s="88">
        <f t="shared" si="45"/>
        <v>34.907749934194626</v>
      </c>
      <c r="K205" s="189">
        <f t="shared" si="50"/>
        <v>-34.233082731583288</v>
      </c>
      <c r="L205" s="88">
        <f t="shared" si="46"/>
        <v>-81.372037652973475</v>
      </c>
      <c r="M205" s="89">
        <f t="shared" si="51"/>
        <v>1069.1605336418975</v>
      </c>
      <c r="N205" s="89">
        <f t="shared" si="52"/>
        <v>16251.160533641898</v>
      </c>
      <c r="O205" s="89">
        <f t="shared" si="53"/>
        <v>6836.8365728405124</v>
      </c>
      <c r="P205" s="90">
        <f t="shared" si="47"/>
        <v>0.95710924301635902</v>
      </c>
      <c r="Q205" s="195">
        <v>1069.1605560763214</v>
      </c>
      <c r="R205" s="93">
        <f t="shared" si="54"/>
        <v>0.60581248696374723</v>
      </c>
      <c r="S205" s="93">
        <f t="shared" si="54"/>
        <v>0.4207727546467695</v>
      </c>
      <c r="T205" s="92">
        <v>2377</v>
      </c>
      <c r="U205" s="191">
        <v>9454.4040000000005</v>
      </c>
      <c r="V205" s="191">
        <v>4495.4708412340187</v>
      </c>
      <c r="W205" s="197"/>
      <c r="X205" s="89">
        <v>0</v>
      </c>
      <c r="Y205" s="89">
        <f t="shared" si="55"/>
        <v>0</v>
      </c>
      <c r="Z205" s="1"/>
    </row>
    <row r="206" spans="2:28">
      <c r="B206" s="206">
        <v>4012</v>
      </c>
      <c r="C206" t="s">
        <v>234</v>
      </c>
      <c r="D206" s="1">
        <v>96574</v>
      </c>
      <c r="E206" s="86">
        <f t="shared" si="48"/>
        <v>6769.0474521623328</v>
      </c>
      <c r="F206" s="87">
        <f t="shared" si="42"/>
        <v>0.9476192408368741</v>
      </c>
      <c r="G206" s="189">
        <f t="shared" si="49"/>
        <v>239.54398959585933</v>
      </c>
      <c r="H206" s="189">
        <f t="shared" si="43"/>
        <v>3417.5740995641249</v>
      </c>
      <c r="I206" s="189">
        <f t="shared" si="44"/>
        <v>0</v>
      </c>
      <c r="J206" s="88">
        <f t="shared" si="45"/>
        <v>0</v>
      </c>
      <c r="K206" s="189">
        <f t="shared" si="50"/>
        <v>-48.918715854929786</v>
      </c>
      <c r="L206" s="88">
        <f t="shared" si="46"/>
        <v>-697.92331910228324</v>
      </c>
      <c r="M206" s="89">
        <f t="shared" si="51"/>
        <v>2719.6507804618418</v>
      </c>
      <c r="N206" s="89">
        <f t="shared" si="52"/>
        <v>99293.650780461845</v>
      </c>
      <c r="O206" s="89">
        <f t="shared" si="53"/>
        <v>6959.6727259032623</v>
      </c>
      <c r="P206" s="90">
        <f t="shared" si="47"/>
        <v>0.97430544424485843</v>
      </c>
      <c r="Q206" s="195">
        <v>2719.6509428661097</v>
      </c>
      <c r="R206" s="93">
        <f t="shared" si="54"/>
        <v>0.5790859392349994</v>
      </c>
      <c r="S206" s="93">
        <f t="shared" si="54"/>
        <v>0.50049806676715325</v>
      </c>
      <c r="T206" s="92">
        <v>14267</v>
      </c>
      <c r="U206" s="191">
        <v>61158.165999999997</v>
      </c>
      <c r="V206" s="191">
        <v>4511.2003821146882</v>
      </c>
      <c r="W206" s="197"/>
      <c r="X206" s="89">
        <v>0</v>
      </c>
      <c r="Y206" s="89">
        <f t="shared" si="55"/>
        <v>0</v>
      </c>
      <c r="Z206" s="1"/>
    </row>
    <row r="207" spans="2:28">
      <c r="B207" s="206">
        <v>4014</v>
      </c>
      <c r="C207" t="s">
        <v>235</v>
      </c>
      <c r="D207" s="1">
        <v>59586</v>
      </c>
      <c r="E207" s="86">
        <f t="shared" si="48"/>
        <v>5741.5687030256313</v>
      </c>
      <c r="F207" s="87">
        <f t="shared" si="42"/>
        <v>0.80377941121329644</v>
      </c>
      <c r="G207" s="189">
        <f t="shared" si="49"/>
        <v>897.13038904334826</v>
      </c>
      <c r="H207" s="189">
        <f t="shared" si="43"/>
        <v>9310.4191774918672</v>
      </c>
      <c r="I207" s="189">
        <f t="shared" si="44"/>
        <v>240.60145875137599</v>
      </c>
      <c r="J207" s="88">
        <f t="shared" si="45"/>
        <v>2496.9619389217801</v>
      </c>
      <c r="K207" s="189">
        <f t="shared" si="50"/>
        <v>191.6827428964462</v>
      </c>
      <c r="L207" s="88">
        <f t="shared" si="46"/>
        <v>1989.2835057793188</v>
      </c>
      <c r="M207" s="89">
        <f t="shared" si="51"/>
        <v>11299.702683271185</v>
      </c>
      <c r="N207" s="89">
        <f t="shared" si="52"/>
        <v>70885.702683271185</v>
      </c>
      <c r="O207" s="89">
        <f t="shared" si="53"/>
        <v>6830.3818349654257</v>
      </c>
      <c r="P207" s="90">
        <f t="shared" si="47"/>
        <v>0.95620562491525729</v>
      </c>
      <c r="Q207" s="195">
        <v>11299.702781220052</v>
      </c>
      <c r="R207" s="93">
        <f t="shared" si="54"/>
        <v>0.46612167929074222</v>
      </c>
      <c r="S207" s="93">
        <f t="shared" si="54"/>
        <v>0.27775926829872283</v>
      </c>
      <c r="T207" s="92">
        <v>10378</v>
      </c>
      <c r="U207" s="191">
        <v>40641.919999999998</v>
      </c>
      <c r="V207" s="191">
        <v>4493.4666845893935</v>
      </c>
      <c r="W207" s="197"/>
      <c r="X207" s="89">
        <v>0</v>
      </c>
      <c r="Y207" s="89">
        <f t="shared" si="55"/>
        <v>0</v>
      </c>
      <c r="Z207" s="1"/>
    </row>
    <row r="208" spans="2:28">
      <c r="B208" s="206">
        <v>4016</v>
      </c>
      <c r="C208" t="s">
        <v>236</v>
      </c>
      <c r="D208" s="1">
        <v>23949</v>
      </c>
      <c r="E208" s="86">
        <f t="shared" si="48"/>
        <v>5904.5857988165681</v>
      </c>
      <c r="F208" s="87">
        <f t="shared" si="42"/>
        <v>0.82660066304356583</v>
      </c>
      <c r="G208" s="189">
        <f t="shared" si="49"/>
        <v>792.79944773714874</v>
      </c>
      <c r="H208" s="189">
        <f t="shared" si="43"/>
        <v>3215.5945600218756</v>
      </c>
      <c r="I208" s="189">
        <f t="shared" si="44"/>
        <v>183.54547522454811</v>
      </c>
      <c r="J208" s="88">
        <f t="shared" si="45"/>
        <v>744.46044751076715</v>
      </c>
      <c r="K208" s="189">
        <f t="shared" si="50"/>
        <v>134.62675936961833</v>
      </c>
      <c r="L208" s="88">
        <f t="shared" si="46"/>
        <v>546.04613600317191</v>
      </c>
      <c r="M208" s="89">
        <f t="shared" si="51"/>
        <v>3761.6406960250474</v>
      </c>
      <c r="N208" s="89">
        <f t="shared" si="52"/>
        <v>27710.640696025046</v>
      </c>
      <c r="O208" s="89">
        <f t="shared" si="53"/>
        <v>6832.0120059233341</v>
      </c>
      <c r="P208" s="90">
        <f t="shared" si="47"/>
        <v>0.95643383743355981</v>
      </c>
      <c r="Q208" s="195">
        <v>3761.6407343060837</v>
      </c>
      <c r="R208" s="93">
        <f t="shared" si="54"/>
        <v>0.61428470417216652</v>
      </c>
      <c r="S208" s="93">
        <f t="shared" si="54"/>
        <v>0.31617194913440405</v>
      </c>
      <c r="T208" s="92">
        <v>4056</v>
      </c>
      <c r="U208" s="191">
        <v>14835.673000000001</v>
      </c>
      <c r="V208" s="191">
        <v>4486.1811579404866</v>
      </c>
      <c r="W208" s="197"/>
      <c r="X208" s="89">
        <v>0</v>
      </c>
      <c r="Y208" s="89">
        <f t="shared" si="55"/>
        <v>0</v>
      </c>
      <c r="Z208" s="1"/>
    </row>
    <row r="209" spans="2:27">
      <c r="B209" s="206">
        <v>4018</v>
      </c>
      <c r="C209" t="s">
        <v>237</v>
      </c>
      <c r="D209" s="1">
        <v>38078</v>
      </c>
      <c r="E209" s="86">
        <f t="shared" si="48"/>
        <v>5832.1335579721244</v>
      </c>
      <c r="F209" s="87">
        <f t="shared" si="42"/>
        <v>0.81645785669582627</v>
      </c>
      <c r="G209" s="189">
        <f t="shared" si="49"/>
        <v>839.16888187759264</v>
      </c>
      <c r="H209" s="189">
        <f t="shared" si="43"/>
        <v>5478.9336297788022</v>
      </c>
      <c r="I209" s="189">
        <f t="shared" si="44"/>
        <v>208.90375952010339</v>
      </c>
      <c r="J209" s="88">
        <f t="shared" si="45"/>
        <v>1363.9326459067549</v>
      </c>
      <c r="K209" s="189">
        <f t="shared" si="50"/>
        <v>159.98504366517361</v>
      </c>
      <c r="L209" s="88">
        <f t="shared" si="46"/>
        <v>1044.5423500899185</v>
      </c>
      <c r="M209" s="89">
        <f t="shared" si="51"/>
        <v>6523.475979868721</v>
      </c>
      <c r="N209" s="89">
        <f t="shared" si="52"/>
        <v>44601.475979868723</v>
      </c>
      <c r="O209" s="89">
        <f t="shared" si="53"/>
        <v>6831.2874835148905</v>
      </c>
      <c r="P209" s="90">
        <f t="shared" si="47"/>
        <v>0.95633240937008257</v>
      </c>
      <c r="Q209" s="195">
        <v>6523.4760414902412</v>
      </c>
      <c r="R209" s="93">
        <f t="shared" si="54"/>
        <v>0.52808100667302438</v>
      </c>
      <c r="S209" s="94">
        <f t="shared" si="54"/>
        <v>0.29870226913125603</v>
      </c>
      <c r="T209" s="92">
        <v>6529</v>
      </c>
      <c r="U209" s="191">
        <v>24918.835999999999</v>
      </c>
      <c r="V209" s="191">
        <v>4490.7394840184788</v>
      </c>
      <c r="W209" s="197"/>
      <c r="X209" s="89">
        <v>0</v>
      </c>
      <c r="Y209" s="89">
        <f t="shared" si="55"/>
        <v>0</v>
      </c>
      <c r="Z209" s="1"/>
      <c r="AA209" s="1"/>
    </row>
    <row r="210" spans="2:27">
      <c r="B210" s="206">
        <v>4020</v>
      </c>
      <c r="C210" t="s">
        <v>238</v>
      </c>
      <c r="D210" s="1">
        <v>61522</v>
      </c>
      <c r="E210" s="86">
        <f t="shared" si="48"/>
        <v>5514.2063278659134</v>
      </c>
      <c r="F210" s="87">
        <f t="shared" si="42"/>
        <v>0.7719502708702346</v>
      </c>
      <c r="G210" s="189">
        <f t="shared" si="49"/>
        <v>1042.6423091455677</v>
      </c>
      <c r="H210" s="189">
        <f t="shared" si="43"/>
        <v>11632.7602431371</v>
      </c>
      <c r="I210" s="189">
        <f t="shared" si="44"/>
        <v>320.17829005727725</v>
      </c>
      <c r="J210" s="88">
        <f t="shared" si="45"/>
        <v>3572.2291821690424</v>
      </c>
      <c r="K210" s="189">
        <f t="shared" si="50"/>
        <v>271.25957420234749</v>
      </c>
      <c r="L210" s="88">
        <f t="shared" si="46"/>
        <v>3026.4430693755908</v>
      </c>
      <c r="M210" s="89">
        <f t="shared" si="51"/>
        <v>14659.203312512691</v>
      </c>
      <c r="N210" s="89">
        <f t="shared" si="52"/>
        <v>76181.203312512691</v>
      </c>
      <c r="O210" s="89">
        <f t="shared" si="53"/>
        <v>6828.1082112138292</v>
      </c>
      <c r="P210" s="90">
        <f t="shared" si="47"/>
        <v>0.95588733351182675</v>
      </c>
      <c r="Q210" s="195">
        <v>14659.203417813855</v>
      </c>
      <c r="R210" s="90">
        <f t="shared" si="54"/>
        <v>0.55538495980009206</v>
      </c>
      <c r="S210" s="90">
        <f t="shared" si="54"/>
        <v>0.2299398430970572</v>
      </c>
      <c r="T210" s="92">
        <v>11157</v>
      </c>
      <c r="U210" s="191">
        <v>39554.195</v>
      </c>
      <c r="V210" s="191">
        <v>4483.31384564373</v>
      </c>
      <c r="W210" s="197"/>
      <c r="X210" s="89">
        <v>0</v>
      </c>
      <c r="Y210" s="89">
        <f t="shared" si="55"/>
        <v>0</v>
      </c>
      <c r="Z210" s="1"/>
    </row>
    <row r="211" spans="2:27">
      <c r="B211" s="206">
        <v>4022</v>
      </c>
      <c r="C211" t="s">
        <v>239</v>
      </c>
      <c r="D211" s="1">
        <v>16059</v>
      </c>
      <c r="E211" s="86">
        <f t="shared" si="48"/>
        <v>5427.1713416694829</v>
      </c>
      <c r="F211" s="87">
        <f t="shared" si="42"/>
        <v>0.75976598229365455</v>
      </c>
      <c r="G211" s="189">
        <f t="shared" si="49"/>
        <v>1098.3447003112833</v>
      </c>
      <c r="H211" s="189">
        <f t="shared" si="43"/>
        <v>3250.0019682210873</v>
      </c>
      <c r="I211" s="189">
        <f t="shared" si="44"/>
        <v>350.64053522602791</v>
      </c>
      <c r="J211" s="88">
        <f t="shared" si="45"/>
        <v>1037.5453437338165</v>
      </c>
      <c r="K211" s="189">
        <f t="shared" si="50"/>
        <v>301.72181937109815</v>
      </c>
      <c r="L211" s="88">
        <f t="shared" si="46"/>
        <v>892.7948635190794</v>
      </c>
      <c r="M211" s="89">
        <f t="shared" si="51"/>
        <v>4142.7968317401665</v>
      </c>
      <c r="N211" s="89">
        <f t="shared" si="52"/>
        <v>20201.796831740168</v>
      </c>
      <c r="O211" s="89">
        <f t="shared" si="53"/>
        <v>6827.2378613518649</v>
      </c>
      <c r="P211" s="90">
        <f t="shared" si="47"/>
        <v>0.95576549062606087</v>
      </c>
      <c r="Q211" s="195">
        <v>4142.7968596675792</v>
      </c>
      <c r="R211" s="90">
        <f t="shared" si="54"/>
        <v>0.36124344362804311</v>
      </c>
      <c r="S211" s="90">
        <f t="shared" si="54"/>
        <v>0.20725295246994968</v>
      </c>
      <c r="T211" s="92">
        <v>2959</v>
      </c>
      <c r="U211" s="191">
        <v>11797.302</v>
      </c>
      <c r="V211" s="191">
        <v>4495.4715832882366</v>
      </c>
      <c r="W211" s="197"/>
      <c r="X211" s="89">
        <v>0</v>
      </c>
      <c r="Y211" s="89">
        <f t="shared" si="55"/>
        <v>0</v>
      </c>
      <c r="Z211" s="1"/>
    </row>
    <row r="212" spans="2:27">
      <c r="B212" s="206">
        <v>4024</v>
      </c>
      <c r="C212" t="s">
        <v>240</v>
      </c>
      <c r="D212" s="1">
        <v>9598</v>
      </c>
      <c r="E212" s="86">
        <f t="shared" si="48"/>
        <v>5859.5848595848593</v>
      </c>
      <c r="F212" s="87">
        <f t="shared" si="42"/>
        <v>0.82030084668490277</v>
      </c>
      <c r="G212" s="189">
        <f t="shared" si="49"/>
        <v>821.60004884544242</v>
      </c>
      <c r="H212" s="189">
        <f t="shared" si="43"/>
        <v>1345.7808800088346</v>
      </c>
      <c r="I212" s="189">
        <f t="shared" si="44"/>
        <v>199.29580395564619</v>
      </c>
      <c r="J212" s="88">
        <f t="shared" si="45"/>
        <v>326.44652687934843</v>
      </c>
      <c r="K212" s="189">
        <f t="shared" si="50"/>
        <v>150.37708810071641</v>
      </c>
      <c r="L212" s="88">
        <f t="shared" si="46"/>
        <v>246.31767030897348</v>
      </c>
      <c r="M212" s="89">
        <f t="shared" si="51"/>
        <v>1592.0985503178081</v>
      </c>
      <c r="N212" s="89">
        <f t="shared" si="52"/>
        <v>11190.098550317809</v>
      </c>
      <c r="O212" s="89">
        <f t="shared" si="53"/>
        <v>6831.5619965310188</v>
      </c>
      <c r="P212" s="90">
        <f t="shared" si="47"/>
        <v>0.95637083926997346</v>
      </c>
      <c r="Q212" s="195">
        <v>1592.0985657774572</v>
      </c>
      <c r="R212" s="90">
        <f t="shared" si="54"/>
        <v>0.48713538029559561</v>
      </c>
      <c r="S212" s="90">
        <f t="shared" si="54"/>
        <v>0.30375891281709599</v>
      </c>
      <c r="T212" s="92">
        <v>1638</v>
      </c>
      <c r="U212" s="191">
        <v>6454.0190000000002</v>
      </c>
      <c r="V212" s="191">
        <v>4494.3776046169196</v>
      </c>
      <c r="W212" s="197"/>
      <c r="X212" s="89">
        <v>0</v>
      </c>
      <c r="Y212" s="89">
        <f t="shared" si="55"/>
        <v>0</v>
      </c>
      <c r="Z212" s="1"/>
    </row>
    <row r="213" spans="2:27">
      <c r="B213" s="206">
        <v>4026</v>
      </c>
      <c r="C213" t="s">
        <v>241</v>
      </c>
      <c r="D213" s="1">
        <v>38819</v>
      </c>
      <c r="E213" s="86">
        <f t="shared" si="48"/>
        <v>7038.8032638259301</v>
      </c>
      <c r="F213" s="87">
        <f t="shared" si="42"/>
        <v>0.98538316541659243</v>
      </c>
      <c r="G213" s="189">
        <f t="shared" si="49"/>
        <v>66.900270131157015</v>
      </c>
      <c r="H213" s="189">
        <f t="shared" si="43"/>
        <v>368.95498977333091</v>
      </c>
      <c r="I213" s="189">
        <f t="shared" si="44"/>
        <v>0</v>
      </c>
      <c r="J213" s="88">
        <f t="shared" si="45"/>
        <v>0</v>
      </c>
      <c r="K213" s="189">
        <f t="shared" si="50"/>
        <v>-48.918715854929786</v>
      </c>
      <c r="L213" s="88">
        <f t="shared" si="46"/>
        <v>-269.78671793993777</v>
      </c>
      <c r="M213" s="89">
        <f t="shared" si="51"/>
        <v>99.168271833393135</v>
      </c>
      <c r="N213" s="89">
        <f t="shared" si="52"/>
        <v>38918.16827183339</v>
      </c>
      <c r="O213" s="89">
        <f t="shared" si="53"/>
        <v>7056.7848181021564</v>
      </c>
      <c r="P213" s="90">
        <f t="shared" si="47"/>
        <v>0.98790045709355689</v>
      </c>
      <c r="Q213" s="195">
        <v>99.168334611800788</v>
      </c>
      <c r="R213" s="90">
        <f t="shared" si="54"/>
        <v>0.60931913475434918</v>
      </c>
      <c r="S213" s="90">
        <f t="shared" si="54"/>
        <v>0.54869808929962216</v>
      </c>
      <c r="T213" s="92">
        <v>5515</v>
      </c>
      <c r="U213" s="191">
        <v>24121.381000000001</v>
      </c>
      <c r="V213" s="191">
        <v>4544.9809181395285</v>
      </c>
      <c r="W213" s="197"/>
      <c r="X213" s="89">
        <v>0</v>
      </c>
      <c r="Y213" s="89">
        <f t="shared" si="55"/>
        <v>0</v>
      </c>
      <c r="Z213" s="1"/>
    </row>
    <row r="214" spans="2:27">
      <c r="B214" s="206">
        <v>4028</v>
      </c>
      <c r="C214" t="s">
        <v>242</v>
      </c>
      <c r="D214" s="1">
        <v>15688</v>
      </c>
      <c r="E214" s="86">
        <f t="shared" si="48"/>
        <v>6369.4681282988222</v>
      </c>
      <c r="F214" s="87">
        <f t="shared" si="42"/>
        <v>0.8916809336807181</v>
      </c>
      <c r="G214" s="189">
        <f t="shared" si="49"/>
        <v>495.27475686850607</v>
      </c>
      <c r="H214" s="189">
        <f t="shared" si="43"/>
        <v>1219.8617261671304</v>
      </c>
      <c r="I214" s="189">
        <f t="shared" si="44"/>
        <v>20.836659905759188</v>
      </c>
      <c r="J214" s="88">
        <f t="shared" si="45"/>
        <v>51.320693347884884</v>
      </c>
      <c r="K214" s="189">
        <f t="shared" si="50"/>
        <v>-28.082055949170599</v>
      </c>
      <c r="L214" s="88">
        <f t="shared" si="46"/>
        <v>-69.166103802807172</v>
      </c>
      <c r="M214" s="89">
        <f t="shared" si="51"/>
        <v>1150.6956223643233</v>
      </c>
      <c r="N214" s="89">
        <f t="shared" si="52"/>
        <v>16838.695622364325</v>
      </c>
      <c r="O214" s="89">
        <f t="shared" si="53"/>
        <v>6836.6608292181581</v>
      </c>
      <c r="P214" s="90">
        <f t="shared" si="47"/>
        <v>0.95708464013993155</v>
      </c>
      <c r="Q214" s="195">
        <v>1150.6956456104258</v>
      </c>
      <c r="R214" s="90">
        <f t="shared" si="54"/>
        <v>0.48267328791307484</v>
      </c>
      <c r="S214" s="90">
        <f t="shared" si="54"/>
        <v>0.41135752034349399</v>
      </c>
      <c r="T214" s="92">
        <v>2463</v>
      </c>
      <c r="U214" s="191">
        <v>10580.888000000001</v>
      </c>
      <c r="V214" s="191">
        <v>4513.0082466621434</v>
      </c>
      <c r="W214" s="197"/>
      <c r="X214" s="89">
        <v>0</v>
      </c>
      <c r="Y214" s="89">
        <f t="shared" si="55"/>
        <v>0</v>
      </c>
      <c r="Z214" s="1"/>
    </row>
    <row r="215" spans="2:27">
      <c r="B215" s="206">
        <v>4030</v>
      </c>
      <c r="C215" t="s">
        <v>243</v>
      </c>
      <c r="D215" s="1">
        <v>8409</v>
      </c>
      <c r="E215" s="86">
        <f t="shared" si="48"/>
        <v>5572.564612326044</v>
      </c>
      <c r="F215" s="87">
        <f t="shared" si="42"/>
        <v>0.7801200220217035</v>
      </c>
      <c r="G215" s="189">
        <f t="shared" si="49"/>
        <v>1005.2930070910842</v>
      </c>
      <c r="H215" s="189">
        <f t="shared" si="43"/>
        <v>1516.987147700446</v>
      </c>
      <c r="I215" s="189">
        <f t="shared" si="44"/>
        <v>299.75289049623154</v>
      </c>
      <c r="J215" s="88">
        <f t="shared" si="45"/>
        <v>452.32711175881337</v>
      </c>
      <c r="K215" s="189">
        <f t="shared" si="50"/>
        <v>250.83417464130176</v>
      </c>
      <c r="L215" s="88">
        <f t="shared" si="46"/>
        <v>378.50876953372438</v>
      </c>
      <c r="M215" s="89">
        <f t="shared" si="51"/>
        <v>1895.4959172341705</v>
      </c>
      <c r="N215" s="89">
        <f t="shared" si="52"/>
        <v>10304.49591723417</v>
      </c>
      <c r="O215" s="89">
        <f t="shared" si="53"/>
        <v>6828.691794058429</v>
      </c>
      <c r="P215" s="90">
        <f t="shared" si="47"/>
        <v>0.95596903102334119</v>
      </c>
      <c r="Q215" s="195">
        <v>1895.4959314763012</v>
      </c>
      <c r="R215" s="90">
        <f t="shared" si="54"/>
        <v>0.47780835871183758</v>
      </c>
      <c r="S215" s="90">
        <f t="shared" si="54"/>
        <v>0.24065738955300434</v>
      </c>
      <c r="T215" s="92">
        <v>1509</v>
      </c>
      <c r="U215" s="191">
        <v>5690.183</v>
      </c>
      <c r="V215" s="191">
        <v>4491.6224730937038</v>
      </c>
      <c r="W215" s="197"/>
      <c r="X215" s="89">
        <v>0</v>
      </c>
      <c r="Y215" s="89">
        <f t="shared" si="55"/>
        <v>0</v>
      </c>
      <c r="Z215" s="1"/>
    </row>
    <row r="216" spans="2:27">
      <c r="B216" s="206">
        <v>4032</v>
      </c>
      <c r="C216" t="s">
        <v>244</v>
      </c>
      <c r="D216" s="1">
        <v>7827</v>
      </c>
      <c r="E216" s="86">
        <f t="shared" si="48"/>
        <v>6143.6420722135008</v>
      </c>
      <c r="F216" s="87">
        <f t="shared" si="42"/>
        <v>0.86006686724949555</v>
      </c>
      <c r="G216" s="189">
        <f t="shared" si="49"/>
        <v>639.8034327631118</v>
      </c>
      <c r="H216" s="189">
        <f t="shared" si="43"/>
        <v>815.10957334020441</v>
      </c>
      <c r="I216" s="189">
        <f t="shared" si="44"/>
        <v>99.875779535621675</v>
      </c>
      <c r="J216" s="88">
        <f t="shared" si="45"/>
        <v>127.24174312838201</v>
      </c>
      <c r="K216" s="189">
        <f t="shared" si="50"/>
        <v>50.957063680691888</v>
      </c>
      <c r="L216" s="88">
        <f t="shared" si="46"/>
        <v>64.919299129201463</v>
      </c>
      <c r="M216" s="89">
        <f t="shared" si="51"/>
        <v>880.02887246940588</v>
      </c>
      <c r="N216" s="89">
        <f t="shared" si="52"/>
        <v>8707.0288724694055</v>
      </c>
      <c r="O216" s="89">
        <f t="shared" si="53"/>
        <v>6834.4025686573041</v>
      </c>
      <c r="P216" s="90">
        <f t="shared" si="47"/>
        <v>0.95676849947561915</v>
      </c>
      <c r="Q216" s="195">
        <v>880.02888449357738</v>
      </c>
      <c r="R216" s="90">
        <f t="shared" si="54"/>
        <v>0.64426762551116834</v>
      </c>
      <c r="S216" s="90">
        <f t="shared" si="54"/>
        <v>0.3681588321661361</v>
      </c>
      <c r="T216" s="92">
        <v>1274</v>
      </c>
      <c r="U216" s="191">
        <v>4760.174</v>
      </c>
      <c r="V216" s="191">
        <v>4490.4450622056693</v>
      </c>
      <c r="W216" s="197"/>
      <c r="X216" s="89">
        <v>0</v>
      </c>
      <c r="Y216" s="89">
        <f t="shared" si="55"/>
        <v>0</v>
      </c>
      <c r="Z216" s="1"/>
    </row>
    <row r="217" spans="2:27">
      <c r="B217" s="206">
        <v>4034</v>
      </c>
      <c r="C217" t="s">
        <v>245</v>
      </c>
      <c r="D217" s="1">
        <v>15999</v>
      </c>
      <c r="E217" s="86">
        <f t="shared" si="48"/>
        <v>7136.0392506690459</v>
      </c>
      <c r="F217" s="87">
        <f t="shared" si="42"/>
        <v>0.99899552264786917</v>
      </c>
      <c r="G217" s="189">
        <f t="shared" si="49"/>
        <v>4.6692385515628851</v>
      </c>
      <c r="H217" s="189">
        <f t="shared" si="43"/>
        <v>10.468432832603989</v>
      </c>
      <c r="I217" s="189">
        <f t="shared" si="44"/>
        <v>0</v>
      </c>
      <c r="J217" s="88">
        <f t="shared" si="45"/>
        <v>0</v>
      </c>
      <c r="K217" s="189">
        <f t="shared" si="50"/>
        <v>-48.918715854929786</v>
      </c>
      <c r="L217" s="88">
        <f t="shared" si="46"/>
        <v>-109.67576094675258</v>
      </c>
      <c r="M217" s="89">
        <f t="shared" si="51"/>
        <v>-99.207328114148581</v>
      </c>
      <c r="N217" s="89">
        <f t="shared" si="52"/>
        <v>15899.792671885851</v>
      </c>
      <c r="O217" s="89">
        <f t="shared" si="53"/>
        <v>7091.7897733656782</v>
      </c>
      <c r="P217" s="90">
        <f t="shared" si="47"/>
        <v>0.99280090569681667</v>
      </c>
      <c r="Q217" s="195">
        <v>-99.207302592989976</v>
      </c>
      <c r="R217" s="90">
        <f t="shared" si="54"/>
        <v>0.63998248389231516</v>
      </c>
      <c r="S217" s="90">
        <f t="shared" si="54"/>
        <v>0.57056959530975049</v>
      </c>
      <c r="T217" s="92">
        <v>2242</v>
      </c>
      <c r="U217" s="191">
        <v>9755.5920000000006</v>
      </c>
      <c r="V217" s="191">
        <v>4543.5995144561957</v>
      </c>
      <c r="W217" s="197"/>
      <c r="X217" s="89">
        <v>0</v>
      </c>
      <c r="Y217" s="89">
        <f t="shared" si="55"/>
        <v>0</v>
      </c>
      <c r="Z217" s="1"/>
    </row>
    <row r="218" spans="2:27" ht="28.5" customHeight="1">
      <c r="B218" s="206">
        <v>4036</v>
      </c>
      <c r="C218" t="s">
        <v>246</v>
      </c>
      <c r="D218" s="1">
        <v>26288</v>
      </c>
      <c r="E218" s="86">
        <f t="shared" si="48"/>
        <v>6865.5001305823971</v>
      </c>
      <c r="F218" s="87">
        <f t="shared" si="42"/>
        <v>0.96112194037429677</v>
      </c>
      <c r="G218" s="189">
        <f t="shared" si="49"/>
        <v>177.81427540701813</v>
      </c>
      <c r="H218" s="189">
        <f t="shared" si="43"/>
        <v>680.85086053347243</v>
      </c>
      <c r="I218" s="189">
        <f t="shared" si="44"/>
        <v>0</v>
      </c>
      <c r="J218" s="88">
        <f t="shared" si="45"/>
        <v>0</v>
      </c>
      <c r="K218" s="189">
        <f t="shared" si="50"/>
        <v>-48.918715854929786</v>
      </c>
      <c r="L218" s="88">
        <f t="shared" si="46"/>
        <v>-187.30976300852615</v>
      </c>
      <c r="M218" s="89">
        <f t="shared" si="51"/>
        <v>493.54109752494628</v>
      </c>
      <c r="N218" s="89">
        <f t="shared" si="52"/>
        <v>26781.541097524947</v>
      </c>
      <c r="O218" s="89">
        <f t="shared" si="53"/>
        <v>6994.3956901344864</v>
      </c>
      <c r="P218" s="90">
        <f t="shared" si="47"/>
        <v>0.97916641607833077</v>
      </c>
      <c r="Q218" s="195">
        <v>493.54114111126046</v>
      </c>
      <c r="R218" s="90">
        <f t="shared" si="54"/>
        <v>0.45671436545454636</v>
      </c>
      <c r="S218" s="90">
        <f t="shared" si="54"/>
        <v>0.47225583924745157</v>
      </c>
      <c r="T218" s="92">
        <v>3829</v>
      </c>
      <c r="U218" s="191">
        <v>18046.091</v>
      </c>
      <c r="V218" s="191">
        <v>4663.2520976053456</v>
      </c>
      <c r="W218" s="197"/>
      <c r="X218" s="89">
        <v>0</v>
      </c>
      <c r="Y218" s="89">
        <f t="shared" si="55"/>
        <v>0</v>
      </c>
      <c r="Z218" s="1"/>
    </row>
    <row r="219" spans="2:27">
      <c r="B219" s="206">
        <v>4201</v>
      </c>
      <c r="C219" t="s">
        <v>247</v>
      </c>
      <c r="D219" s="1">
        <v>36369</v>
      </c>
      <c r="E219" s="86">
        <f t="shared" si="48"/>
        <v>5442.0170582073915</v>
      </c>
      <c r="F219" s="87">
        <f t="shared" si="42"/>
        <v>0.76184427864698245</v>
      </c>
      <c r="G219" s="189">
        <f t="shared" si="49"/>
        <v>1088.8434417270216</v>
      </c>
      <c r="H219" s="189">
        <f t="shared" si="43"/>
        <v>7276.7407210616848</v>
      </c>
      <c r="I219" s="189">
        <f t="shared" si="44"/>
        <v>345.4445344377599</v>
      </c>
      <c r="J219" s="88">
        <f t="shared" si="45"/>
        <v>2308.6058236475492</v>
      </c>
      <c r="K219" s="189">
        <f t="shared" si="50"/>
        <v>296.52581858283008</v>
      </c>
      <c r="L219" s="88">
        <f t="shared" si="46"/>
        <v>1981.6820455890536</v>
      </c>
      <c r="M219" s="89">
        <f t="shared" si="51"/>
        <v>9258.4227666507377</v>
      </c>
      <c r="N219" s="89">
        <f t="shared" si="52"/>
        <v>45627.422766650736</v>
      </c>
      <c r="O219" s="89">
        <f t="shared" si="53"/>
        <v>6827.3863185172431</v>
      </c>
      <c r="P219" s="90">
        <f t="shared" si="47"/>
        <v>0.95578627358959412</v>
      </c>
      <c r="Q219" s="195">
        <v>9258.4228297257305</v>
      </c>
      <c r="R219" s="90">
        <f t="shared" si="54"/>
        <v>0.36548579497168282</v>
      </c>
      <c r="S219" s="90">
        <f t="shared" si="54"/>
        <v>0.21034915385890873</v>
      </c>
      <c r="T219" s="92">
        <v>6683</v>
      </c>
      <c r="U219" s="191">
        <v>26634.476999999999</v>
      </c>
      <c r="V219" s="191">
        <v>4496.237338504201</v>
      </c>
      <c r="W219" s="197"/>
      <c r="X219" s="89">
        <v>0</v>
      </c>
      <c r="Y219" s="89">
        <f t="shared" si="55"/>
        <v>0</v>
      </c>
      <c r="Z219" s="1"/>
    </row>
    <row r="220" spans="2:27">
      <c r="B220" s="206">
        <v>4202</v>
      </c>
      <c r="C220" t="s">
        <v>248</v>
      </c>
      <c r="D220" s="1">
        <v>151103</v>
      </c>
      <c r="E220" s="86">
        <f t="shared" si="48"/>
        <v>5909.6171144745585</v>
      </c>
      <c r="F220" s="87">
        <f t="shared" si="42"/>
        <v>0.82730501200225315</v>
      </c>
      <c r="G220" s="189">
        <f t="shared" si="49"/>
        <v>789.57940571603478</v>
      </c>
      <c r="H220" s="189">
        <f t="shared" si="43"/>
        <v>20188.755824753291</v>
      </c>
      <c r="I220" s="189">
        <f t="shared" si="44"/>
        <v>181.78451474425145</v>
      </c>
      <c r="J220" s="88">
        <f t="shared" si="45"/>
        <v>4648.0482574957659</v>
      </c>
      <c r="K220" s="189">
        <f t="shared" si="50"/>
        <v>132.86579888932167</v>
      </c>
      <c r="L220" s="88">
        <f t="shared" si="46"/>
        <v>3397.2456118010655</v>
      </c>
      <c r="M220" s="89">
        <f t="shared" si="51"/>
        <v>23586.001436554357</v>
      </c>
      <c r="N220" s="89">
        <f t="shared" si="52"/>
        <v>174689.00143655436</v>
      </c>
      <c r="O220" s="89">
        <f t="shared" si="53"/>
        <v>6832.0623190799161</v>
      </c>
      <c r="P220" s="90">
        <f t="shared" si="47"/>
        <v>0.95644088092314694</v>
      </c>
      <c r="Q220" s="195">
        <v>23586.001677877786</v>
      </c>
      <c r="R220" s="90">
        <f t="shared" si="54"/>
        <v>0.50441255553608888</v>
      </c>
      <c r="S220" s="90">
        <f t="shared" si="54"/>
        <v>0.31462488407211808</v>
      </c>
      <c r="T220" s="92">
        <v>25569</v>
      </c>
      <c r="U220" s="191">
        <v>100439.86900000001</v>
      </c>
      <c r="V220" s="191">
        <v>4495.287732702287</v>
      </c>
      <c r="W220" s="197"/>
      <c r="X220" s="89">
        <v>0</v>
      </c>
      <c r="Y220" s="89">
        <f t="shared" si="55"/>
        <v>0</v>
      </c>
      <c r="Z220" s="1"/>
    </row>
    <row r="221" spans="2:27">
      <c r="B221" s="206">
        <v>4203</v>
      </c>
      <c r="C221" t="s">
        <v>249</v>
      </c>
      <c r="D221" s="1">
        <v>296242</v>
      </c>
      <c r="E221" s="86">
        <f t="shared" si="48"/>
        <v>6356.7152329249184</v>
      </c>
      <c r="F221" s="87">
        <f t="shared" si="42"/>
        <v>0.88989561763468716</v>
      </c>
      <c r="G221" s="189">
        <f t="shared" si="49"/>
        <v>503.43660990780455</v>
      </c>
      <c r="H221" s="189">
        <f t="shared" si="43"/>
        <v>23461.656331533417</v>
      </c>
      <c r="I221" s="189">
        <f t="shared" si="44"/>
        <v>25.300173286625522</v>
      </c>
      <c r="J221" s="88">
        <f t="shared" si="45"/>
        <v>1179.0639756766093</v>
      </c>
      <c r="K221" s="189">
        <f t="shared" si="50"/>
        <v>-23.618542568304264</v>
      </c>
      <c r="L221" s="88">
        <f t="shared" si="46"/>
        <v>-1100.6949393106836</v>
      </c>
      <c r="M221" s="89">
        <f t="shared" si="51"/>
        <v>22360.961392222733</v>
      </c>
      <c r="N221" s="89">
        <f t="shared" si="52"/>
        <v>318602.96139222273</v>
      </c>
      <c r="O221" s="89">
        <f t="shared" si="53"/>
        <v>6836.5333002644193</v>
      </c>
      <c r="P221" s="90">
        <f t="shared" si="47"/>
        <v>0.95706678697947123</v>
      </c>
      <c r="Q221" s="195">
        <v>22360.961832067682</v>
      </c>
      <c r="R221" s="90">
        <f t="shared" si="54"/>
        <v>0.58567977679663108</v>
      </c>
      <c r="S221" s="90">
        <f t="shared" si="54"/>
        <v>0.41351374270201846</v>
      </c>
      <c r="T221" s="92">
        <v>46603</v>
      </c>
      <c r="U221" s="191">
        <v>186823.345</v>
      </c>
      <c r="V221" s="191">
        <v>4497.1018256771004</v>
      </c>
      <c r="W221" s="197"/>
      <c r="X221" s="89">
        <v>0</v>
      </c>
      <c r="Y221" s="89">
        <f t="shared" si="55"/>
        <v>0</v>
      </c>
      <c r="Z221" s="1"/>
      <c r="AA221" s="1"/>
    </row>
    <row r="222" spans="2:27">
      <c r="B222" s="206">
        <v>4204</v>
      </c>
      <c r="C222" t="s">
        <v>250</v>
      </c>
      <c r="D222" s="1">
        <v>728682</v>
      </c>
      <c r="E222" s="86">
        <f t="shared" si="48"/>
        <v>6108.6455355571015</v>
      </c>
      <c r="F222" s="87">
        <f t="shared" si="42"/>
        <v>0.85516759719227908</v>
      </c>
      <c r="G222" s="189">
        <f t="shared" si="49"/>
        <v>662.20121622320733</v>
      </c>
      <c r="H222" s="189">
        <f t="shared" si="43"/>
        <v>78991.996479617723</v>
      </c>
      <c r="I222" s="189">
        <f t="shared" si="44"/>
        <v>112.12456736536141</v>
      </c>
      <c r="J222" s="88">
        <f t="shared" si="45"/>
        <v>13375.003267311868</v>
      </c>
      <c r="K222" s="189">
        <f t="shared" si="50"/>
        <v>63.205851510431629</v>
      </c>
      <c r="L222" s="88">
        <f t="shared" si="46"/>
        <v>7539.6364091248579</v>
      </c>
      <c r="M222" s="89">
        <f t="shared" si="51"/>
        <v>86531.632888742577</v>
      </c>
      <c r="N222" s="89">
        <f t="shared" si="52"/>
        <v>815213.63288874261</v>
      </c>
      <c r="O222" s="89">
        <f t="shared" si="53"/>
        <v>6834.052603290741</v>
      </c>
      <c r="P222" s="90">
        <f t="shared" si="47"/>
        <v>0.95671950677504713</v>
      </c>
      <c r="Q222" s="195">
        <v>86531.634014588213</v>
      </c>
      <c r="R222" s="90">
        <f t="shared" si="54"/>
        <v>0.53224006408138891</v>
      </c>
      <c r="S222" s="90">
        <f t="shared" si="54"/>
        <v>0.35825329972356013</v>
      </c>
      <c r="T222" s="92">
        <v>119287</v>
      </c>
      <c r="U222" s="191">
        <v>475566.47100000002</v>
      </c>
      <c r="V222" s="191">
        <v>4497.4273479036419</v>
      </c>
      <c r="W222" s="197"/>
      <c r="X222" s="89">
        <v>0</v>
      </c>
      <c r="Y222" s="89">
        <f t="shared" si="55"/>
        <v>0</v>
      </c>
      <c r="Z222" s="1"/>
      <c r="AA222" s="1"/>
    </row>
    <row r="223" spans="2:27">
      <c r="B223" s="206">
        <v>4205</v>
      </c>
      <c r="C223" t="s">
        <v>251</v>
      </c>
      <c r="D223" s="1">
        <v>144008</v>
      </c>
      <c r="E223" s="86">
        <f t="shared" si="48"/>
        <v>6075.7741962703576</v>
      </c>
      <c r="F223" s="87">
        <f t="shared" si="42"/>
        <v>0.85056583988442547</v>
      </c>
      <c r="G223" s="189">
        <f t="shared" si="49"/>
        <v>683.2388733667234</v>
      </c>
      <c r="H223" s="189">
        <f t="shared" si="43"/>
        <v>16194.127776538078</v>
      </c>
      <c r="I223" s="189">
        <f t="shared" si="44"/>
        <v>123.62953611572179</v>
      </c>
      <c r="J223" s="88">
        <f t="shared" si="45"/>
        <v>2930.2672650148379</v>
      </c>
      <c r="K223" s="189">
        <f t="shared" si="50"/>
        <v>74.710820260792005</v>
      </c>
      <c r="L223" s="88">
        <f t="shared" si="46"/>
        <v>1770.7958618212922</v>
      </c>
      <c r="M223" s="89">
        <f t="shared" si="51"/>
        <v>17964.923638359371</v>
      </c>
      <c r="N223" s="89">
        <f t="shared" si="52"/>
        <v>161972.92363835938</v>
      </c>
      <c r="O223" s="89">
        <f t="shared" si="53"/>
        <v>6833.7238898978731</v>
      </c>
      <c r="P223" s="90">
        <f t="shared" si="47"/>
        <v>0.95667348920196849</v>
      </c>
      <c r="Q223" s="195">
        <v>17964.923862061816</v>
      </c>
      <c r="R223" s="90">
        <f t="shared" si="54"/>
        <v>0.57223309362222941</v>
      </c>
      <c r="S223" s="90">
        <f t="shared" si="54"/>
        <v>0.35246901366727912</v>
      </c>
      <c r="T223" s="92">
        <v>23702</v>
      </c>
      <c r="U223" s="191">
        <v>91594.561000000002</v>
      </c>
      <c r="V223" s="191">
        <v>4492.3574106852393</v>
      </c>
      <c r="W223" s="197"/>
      <c r="X223" s="89">
        <v>0</v>
      </c>
      <c r="Y223" s="89">
        <f t="shared" si="55"/>
        <v>0</v>
      </c>
      <c r="Z223" s="1"/>
    </row>
    <row r="224" spans="2:27">
      <c r="B224" s="206">
        <v>4206</v>
      </c>
      <c r="C224" t="s">
        <v>252</v>
      </c>
      <c r="D224" s="1">
        <v>62804</v>
      </c>
      <c r="E224" s="86">
        <f t="shared" si="48"/>
        <v>6312.5942305759381</v>
      </c>
      <c r="F224" s="87">
        <f t="shared" si="42"/>
        <v>0.88371898627756074</v>
      </c>
      <c r="G224" s="189">
        <f t="shared" si="49"/>
        <v>531.67405141115194</v>
      </c>
      <c r="H224" s="189">
        <f t="shared" si="43"/>
        <v>5289.625137489551</v>
      </c>
      <c r="I224" s="189">
        <f t="shared" si="44"/>
        <v>40.742524108768606</v>
      </c>
      <c r="J224" s="88">
        <f t="shared" si="45"/>
        <v>405.34737235813884</v>
      </c>
      <c r="K224" s="189">
        <f t="shared" si="50"/>
        <v>-8.1761917461611802</v>
      </c>
      <c r="L224" s="88">
        <f t="shared" si="46"/>
        <v>-81.344931682557586</v>
      </c>
      <c r="M224" s="89">
        <f t="shared" si="51"/>
        <v>5208.2802058069938</v>
      </c>
      <c r="N224" s="89">
        <f t="shared" si="52"/>
        <v>68012.280205806994</v>
      </c>
      <c r="O224" s="89">
        <f t="shared" si="53"/>
        <v>6836.092090240928</v>
      </c>
      <c r="P224" s="90">
        <f t="shared" si="47"/>
        <v>0.95700502066589976</v>
      </c>
      <c r="Q224" s="195">
        <v>5208.2802997069002</v>
      </c>
      <c r="R224" s="90">
        <f t="shared" si="54"/>
        <v>0.5653471364894771</v>
      </c>
      <c r="S224" s="90">
        <f t="shared" si="54"/>
        <v>0.40324373018217707</v>
      </c>
      <c r="T224" s="92">
        <v>9949</v>
      </c>
      <c r="U224" s="191">
        <v>40121.451999999997</v>
      </c>
      <c r="V224" s="191">
        <v>4498.5729098938509</v>
      </c>
      <c r="W224" s="197"/>
      <c r="X224" s="89">
        <v>0</v>
      </c>
      <c r="Y224" s="89">
        <f t="shared" si="55"/>
        <v>0</v>
      </c>
      <c r="Z224" s="1"/>
    </row>
    <row r="225" spans="2:27">
      <c r="B225" s="206">
        <v>4207</v>
      </c>
      <c r="C225" t="s">
        <v>253</v>
      </c>
      <c r="D225" s="1">
        <v>61734</v>
      </c>
      <c r="E225" s="86">
        <f t="shared" si="48"/>
        <v>6586.3650912194598</v>
      </c>
      <c r="F225" s="87">
        <f t="shared" si="42"/>
        <v>0.92204498959777648</v>
      </c>
      <c r="G225" s="189">
        <f t="shared" si="49"/>
        <v>356.46070059929798</v>
      </c>
      <c r="H225" s="189">
        <f t="shared" si="43"/>
        <v>3341.1061467172199</v>
      </c>
      <c r="I225" s="189">
        <f t="shared" si="44"/>
        <v>0</v>
      </c>
      <c r="J225" s="88">
        <f t="shared" si="45"/>
        <v>0</v>
      </c>
      <c r="K225" s="189">
        <f t="shared" si="50"/>
        <v>-48.918715854929786</v>
      </c>
      <c r="L225" s="88">
        <f t="shared" si="46"/>
        <v>-458.51512370825685</v>
      </c>
      <c r="M225" s="89">
        <f t="shared" si="51"/>
        <v>2882.591023008963</v>
      </c>
      <c r="N225" s="89">
        <f t="shared" si="52"/>
        <v>64616.591023008965</v>
      </c>
      <c r="O225" s="89">
        <f t="shared" si="53"/>
        <v>6893.9070759638289</v>
      </c>
      <c r="P225" s="90">
        <f t="shared" si="47"/>
        <v>0.96509871379878343</v>
      </c>
      <c r="Q225" s="195">
        <v>2882.5911297037978</v>
      </c>
      <c r="R225" s="90">
        <f t="shared" si="54"/>
        <v>0.58666969227259169</v>
      </c>
      <c r="S225" s="90">
        <f t="shared" si="54"/>
        <v>0.46303006077644432</v>
      </c>
      <c r="T225" s="92">
        <v>9373</v>
      </c>
      <c r="U225" s="191">
        <v>38907.909</v>
      </c>
      <c r="V225" s="191">
        <v>4501.8658657799633</v>
      </c>
      <c r="W225" s="197"/>
      <c r="X225" s="89">
        <v>0</v>
      </c>
      <c r="Y225" s="89">
        <f t="shared" si="55"/>
        <v>0</v>
      </c>
      <c r="Z225" s="1"/>
    </row>
    <row r="226" spans="2:27">
      <c r="B226" s="206">
        <v>4211</v>
      </c>
      <c r="C226" t="s">
        <v>254</v>
      </c>
      <c r="D226" s="1">
        <v>13836</v>
      </c>
      <c r="E226" s="86">
        <f t="shared" si="48"/>
        <v>5529.9760191846526</v>
      </c>
      <c r="F226" s="87">
        <f t="shared" si="42"/>
        <v>0.77415791722244354</v>
      </c>
      <c r="G226" s="189">
        <f t="shared" si="49"/>
        <v>1032.5497067015747</v>
      </c>
      <c r="H226" s="189">
        <f t="shared" si="43"/>
        <v>2583.4393661673398</v>
      </c>
      <c r="I226" s="189">
        <f t="shared" si="44"/>
        <v>314.65889809571854</v>
      </c>
      <c r="J226" s="88">
        <f t="shared" si="45"/>
        <v>787.27656303548781</v>
      </c>
      <c r="K226" s="189">
        <f t="shared" si="50"/>
        <v>265.74018224078873</v>
      </c>
      <c r="L226" s="88">
        <f t="shared" si="46"/>
        <v>664.8819359664534</v>
      </c>
      <c r="M226" s="89">
        <f t="shared" si="51"/>
        <v>3248.3213021337933</v>
      </c>
      <c r="N226" s="89">
        <f t="shared" si="52"/>
        <v>17084.321302133794</v>
      </c>
      <c r="O226" s="89">
        <f t="shared" si="53"/>
        <v>6828.2659081270167</v>
      </c>
      <c r="P226" s="90">
        <f t="shared" si="47"/>
        <v>0.95590940997534879</v>
      </c>
      <c r="Q226" s="195">
        <v>3248.3213257479824</v>
      </c>
      <c r="R226" s="90">
        <f t="shared" si="54"/>
        <v>0.63163936949096167</v>
      </c>
      <c r="S226" s="90">
        <f t="shared" si="54"/>
        <v>0.23469180003572071</v>
      </c>
      <c r="T226" s="92">
        <v>2502</v>
      </c>
      <c r="U226" s="191">
        <v>8479.8150000000005</v>
      </c>
      <c r="V226" s="191">
        <v>4478.8310888795613</v>
      </c>
      <c r="W226" s="197"/>
      <c r="X226" s="89">
        <v>0</v>
      </c>
      <c r="Y226" s="89">
        <f t="shared" si="55"/>
        <v>0</v>
      </c>
      <c r="Z226" s="1"/>
    </row>
    <row r="227" spans="2:27">
      <c r="B227" s="206">
        <v>4212</v>
      </c>
      <c r="C227" t="s">
        <v>255</v>
      </c>
      <c r="D227" s="1">
        <v>12752</v>
      </c>
      <c r="E227" s="86">
        <f t="shared" si="48"/>
        <v>5660.0088770528182</v>
      </c>
      <c r="F227" s="87">
        <f t="shared" si="42"/>
        <v>0.79236160672642508</v>
      </c>
      <c r="G227" s="189">
        <f t="shared" si="49"/>
        <v>949.3286776659487</v>
      </c>
      <c r="H227" s="189">
        <f t="shared" si="43"/>
        <v>2138.8375107813822</v>
      </c>
      <c r="I227" s="189">
        <f t="shared" si="44"/>
        <v>269.14739784186054</v>
      </c>
      <c r="J227" s="88">
        <f t="shared" si="45"/>
        <v>606.38908733771177</v>
      </c>
      <c r="K227" s="189">
        <f t="shared" si="50"/>
        <v>220.22868198693075</v>
      </c>
      <c r="L227" s="88">
        <f t="shared" si="46"/>
        <v>496.17522051655499</v>
      </c>
      <c r="M227" s="89">
        <f t="shared" si="51"/>
        <v>2635.0127312979371</v>
      </c>
      <c r="N227" s="89">
        <f t="shared" si="52"/>
        <v>15387.012731297937</v>
      </c>
      <c r="O227" s="89">
        <f t="shared" si="53"/>
        <v>6829.5662367056975</v>
      </c>
      <c r="P227" s="90">
        <f t="shared" si="47"/>
        <v>0.95609144687038849</v>
      </c>
      <c r="Q227" s="195">
        <v>2635.0127525620337</v>
      </c>
      <c r="R227" s="90">
        <f t="shared" si="54"/>
        <v>0.62814110130620282</v>
      </c>
      <c r="S227" s="90">
        <f t="shared" si="54"/>
        <v>0.26351414235532228</v>
      </c>
      <c r="T227" s="92">
        <v>2253</v>
      </c>
      <c r="U227" s="191">
        <v>7832.2449999999999</v>
      </c>
      <c r="V227" s="191">
        <v>4479.5769887481993</v>
      </c>
      <c r="W227" s="197"/>
      <c r="X227" s="89">
        <v>0</v>
      </c>
      <c r="Y227" s="89">
        <f t="shared" si="55"/>
        <v>0</v>
      </c>
      <c r="Z227" s="1"/>
    </row>
    <row r="228" spans="2:27">
      <c r="B228" s="206">
        <v>4213</v>
      </c>
      <c r="C228" t="s">
        <v>256</v>
      </c>
      <c r="D228" s="1">
        <v>37003</v>
      </c>
      <c r="E228" s="86">
        <f t="shared" si="48"/>
        <v>5754.7433903576984</v>
      </c>
      <c r="F228" s="87">
        <f t="shared" si="42"/>
        <v>0.80562377517973438</v>
      </c>
      <c r="G228" s="189">
        <f t="shared" si="49"/>
        <v>888.69858915082534</v>
      </c>
      <c r="H228" s="189">
        <f t="shared" si="43"/>
        <v>5714.331928239807</v>
      </c>
      <c r="I228" s="189">
        <f t="shared" si="44"/>
        <v>235.99031818515249</v>
      </c>
      <c r="J228" s="88">
        <f t="shared" si="45"/>
        <v>1517.4177459305306</v>
      </c>
      <c r="K228" s="189">
        <f t="shared" si="50"/>
        <v>187.0716023302227</v>
      </c>
      <c r="L228" s="88">
        <f t="shared" si="46"/>
        <v>1202.870402983332</v>
      </c>
      <c r="M228" s="89">
        <f t="shared" si="51"/>
        <v>6917.2023312231395</v>
      </c>
      <c r="N228" s="89">
        <f t="shared" si="52"/>
        <v>43920.202331223139</v>
      </c>
      <c r="O228" s="89">
        <f t="shared" si="53"/>
        <v>6830.5135818387471</v>
      </c>
      <c r="P228" s="90">
        <f t="shared" si="47"/>
        <v>0.9562240685549217</v>
      </c>
      <c r="Q228" s="195">
        <v>6917.2023919102839</v>
      </c>
      <c r="R228" s="90">
        <f t="shared" si="54"/>
        <v>0.50352611268876013</v>
      </c>
      <c r="S228" s="90">
        <f t="shared" si="54"/>
        <v>0.28140389420184164</v>
      </c>
      <c r="T228" s="92">
        <v>6430</v>
      </c>
      <c r="U228" s="191">
        <v>24610.812999999998</v>
      </c>
      <c r="V228" s="191">
        <v>4490.9676148145327</v>
      </c>
      <c r="W228" s="197"/>
      <c r="X228" s="89">
        <v>0</v>
      </c>
      <c r="Y228" s="89">
        <f t="shared" si="55"/>
        <v>0</v>
      </c>
      <c r="Z228" s="1"/>
    </row>
    <row r="229" spans="2:27">
      <c r="B229" s="206">
        <v>4214</v>
      </c>
      <c r="C229" t="s">
        <v>257</v>
      </c>
      <c r="D229" s="1">
        <v>36329</v>
      </c>
      <c r="E229" s="86">
        <f t="shared" si="48"/>
        <v>5767.4234005397684</v>
      </c>
      <c r="F229" s="87">
        <f t="shared" si="42"/>
        <v>0.80739888780931102</v>
      </c>
      <c r="G229" s="189">
        <f t="shared" si="49"/>
        <v>880.58338263430051</v>
      </c>
      <c r="H229" s="189">
        <f t="shared" si="43"/>
        <v>5546.7947272134588</v>
      </c>
      <c r="I229" s="189">
        <f t="shared" si="44"/>
        <v>231.552314621428</v>
      </c>
      <c r="J229" s="88">
        <f t="shared" si="45"/>
        <v>1458.5480298003749</v>
      </c>
      <c r="K229" s="189">
        <f t="shared" si="50"/>
        <v>182.63359876649821</v>
      </c>
      <c r="L229" s="88">
        <f t="shared" si="46"/>
        <v>1150.4090386301721</v>
      </c>
      <c r="M229" s="89">
        <f t="shared" si="51"/>
        <v>6697.2037658436311</v>
      </c>
      <c r="N229" s="89">
        <f t="shared" si="52"/>
        <v>43026.203765843631</v>
      </c>
      <c r="O229" s="89">
        <f t="shared" si="53"/>
        <v>6830.6403819405668</v>
      </c>
      <c r="P229" s="90">
        <f t="shared" si="47"/>
        <v>0.95624181968121735</v>
      </c>
      <c r="Q229" s="195">
        <v>6697.203825294383</v>
      </c>
      <c r="R229" s="90">
        <f t="shared" si="54"/>
        <v>0.51840475925370499</v>
      </c>
      <c r="S229" s="90">
        <f t="shared" si="54"/>
        <v>0.28410174566230578</v>
      </c>
      <c r="T229" s="92">
        <v>6299</v>
      </c>
      <c r="U229" s="191">
        <v>23925.768</v>
      </c>
      <c r="V229" s="191">
        <v>4491.4068686707406</v>
      </c>
      <c r="W229" s="197"/>
      <c r="X229" s="89">
        <v>0</v>
      </c>
      <c r="Y229" s="89">
        <f t="shared" si="55"/>
        <v>0</v>
      </c>
      <c r="Z229" s="1"/>
    </row>
    <row r="230" spans="2:27">
      <c r="B230" s="206">
        <v>4215</v>
      </c>
      <c r="C230" t="s">
        <v>258</v>
      </c>
      <c r="D230" s="1">
        <v>84709</v>
      </c>
      <c r="E230" s="86">
        <f t="shared" si="48"/>
        <v>7165.3696498054478</v>
      </c>
      <c r="F230" s="87">
        <f t="shared" si="42"/>
        <v>1.0031015731312649</v>
      </c>
      <c r="G230" s="189">
        <f t="shared" si="49"/>
        <v>-14.10221689573431</v>
      </c>
      <c r="H230" s="189">
        <f t="shared" si="43"/>
        <v>-166.71640814137101</v>
      </c>
      <c r="I230" s="189">
        <f t="shared" si="44"/>
        <v>0</v>
      </c>
      <c r="J230" s="88">
        <f t="shared" si="45"/>
        <v>0</v>
      </c>
      <c r="K230" s="189">
        <f t="shared" si="50"/>
        <v>-48.918715854929786</v>
      </c>
      <c r="L230" s="88">
        <f t="shared" si="46"/>
        <v>-578.31705883697987</v>
      </c>
      <c r="M230" s="89">
        <f t="shared" si="51"/>
        <v>-745.03346697835082</v>
      </c>
      <c r="N230" s="89">
        <f t="shared" si="52"/>
        <v>83963.966533021652</v>
      </c>
      <c r="O230" s="89">
        <f t="shared" si="53"/>
        <v>7102.3487170547833</v>
      </c>
      <c r="P230" s="90">
        <f t="shared" si="47"/>
        <v>0.99427908387083908</v>
      </c>
      <c r="Q230" s="195">
        <v>-745.03333240603286</v>
      </c>
      <c r="R230" s="90">
        <f t="shared" si="54"/>
        <v>0.68278127715170644</v>
      </c>
      <c r="S230" s="90">
        <f t="shared" si="54"/>
        <v>0.58618927465778892</v>
      </c>
      <c r="T230" s="92">
        <v>11822</v>
      </c>
      <c r="U230" s="191">
        <v>50338.686999999998</v>
      </c>
      <c r="V230" s="191">
        <v>4517.3484427647099</v>
      </c>
      <c r="W230" s="197"/>
      <c r="X230" s="89">
        <v>0</v>
      </c>
      <c r="Y230" s="89">
        <f t="shared" si="55"/>
        <v>0</v>
      </c>
      <c r="Z230" s="1"/>
    </row>
    <row r="231" spans="2:27">
      <c r="B231" s="206">
        <v>4216</v>
      </c>
      <c r="C231" t="s">
        <v>259</v>
      </c>
      <c r="D231" s="1">
        <v>30881</v>
      </c>
      <c r="E231" s="86">
        <f t="shared" si="48"/>
        <v>5669.3592803378015</v>
      </c>
      <c r="F231" s="87">
        <f t="shared" si="42"/>
        <v>0.79367059770706938</v>
      </c>
      <c r="G231" s="189">
        <f t="shared" si="49"/>
        <v>943.34441956355931</v>
      </c>
      <c r="H231" s="189">
        <f t="shared" si="43"/>
        <v>5138.397053362708</v>
      </c>
      <c r="I231" s="189">
        <f t="shared" si="44"/>
        <v>265.87475669211642</v>
      </c>
      <c r="J231" s="88">
        <f t="shared" si="45"/>
        <v>1448.2197997019582</v>
      </c>
      <c r="K231" s="189">
        <f t="shared" si="50"/>
        <v>216.95604083718663</v>
      </c>
      <c r="L231" s="88">
        <f t="shared" si="46"/>
        <v>1181.7595544401556</v>
      </c>
      <c r="M231" s="89">
        <f t="shared" si="51"/>
        <v>6320.1566078028636</v>
      </c>
      <c r="N231" s="89">
        <f t="shared" si="52"/>
        <v>37201.156607802863</v>
      </c>
      <c r="O231" s="89">
        <f t="shared" si="53"/>
        <v>6829.6597407385461</v>
      </c>
      <c r="P231" s="90">
        <f t="shared" si="47"/>
        <v>0.9561045367801948</v>
      </c>
      <c r="Q231" s="195">
        <v>6320.1566592123327</v>
      </c>
      <c r="R231" s="90">
        <f t="shared" si="54"/>
        <v>0.60299501198158456</v>
      </c>
      <c r="S231" s="90">
        <f t="shared" si="54"/>
        <v>0.26448987719269346</v>
      </c>
      <c r="T231" s="92">
        <v>5447</v>
      </c>
      <c r="U231" s="191">
        <v>19264.563999999998</v>
      </c>
      <c r="V231" s="191">
        <v>4483.5149593481938</v>
      </c>
      <c r="W231" s="197"/>
      <c r="X231" s="89">
        <v>0</v>
      </c>
      <c r="Y231" s="89">
        <f t="shared" si="55"/>
        <v>0</v>
      </c>
      <c r="Z231" s="1"/>
    </row>
    <row r="232" spans="2:27">
      <c r="B232" s="206">
        <v>4217</v>
      </c>
      <c r="C232" t="s">
        <v>260</v>
      </c>
      <c r="D232" s="1">
        <v>9872</v>
      </c>
      <c r="E232" s="86">
        <f t="shared" si="48"/>
        <v>5469.252077562327</v>
      </c>
      <c r="F232" s="87">
        <f t="shared" si="42"/>
        <v>0.76565699063455428</v>
      </c>
      <c r="G232" s="189">
        <f t="shared" si="49"/>
        <v>1071.413029339863</v>
      </c>
      <c r="H232" s="189">
        <f t="shared" si="43"/>
        <v>1933.9005179584526</v>
      </c>
      <c r="I232" s="189">
        <f t="shared" si="44"/>
        <v>335.91227766353245</v>
      </c>
      <c r="J232" s="88">
        <f t="shared" si="45"/>
        <v>606.32166118267605</v>
      </c>
      <c r="K232" s="189">
        <f t="shared" si="50"/>
        <v>286.99356180860264</v>
      </c>
      <c r="L232" s="88">
        <f t="shared" si="46"/>
        <v>518.02337906452772</v>
      </c>
      <c r="M232" s="89">
        <f t="shared" si="51"/>
        <v>2451.9238970229803</v>
      </c>
      <c r="N232" s="89">
        <f t="shared" si="52"/>
        <v>12323.92389702298</v>
      </c>
      <c r="O232" s="89">
        <f t="shared" si="53"/>
        <v>6827.658668710792</v>
      </c>
      <c r="P232" s="90">
        <f t="shared" si="47"/>
        <v>0.95582440070946972</v>
      </c>
      <c r="Q232" s="195">
        <v>2451.9239140587965</v>
      </c>
      <c r="R232" s="90">
        <f t="shared" si="54"/>
        <v>0.52963268207734393</v>
      </c>
      <c r="S232" s="90">
        <f t="shared" si="54"/>
        <v>0.21927979435598774</v>
      </c>
      <c r="T232" s="92">
        <v>1805</v>
      </c>
      <c r="U232" s="191">
        <v>6453.8370000000004</v>
      </c>
      <c r="V232" s="191">
        <v>4485.6415261528509</v>
      </c>
      <c r="W232" s="197"/>
      <c r="X232" s="89">
        <v>0</v>
      </c>
      <c r="Y232" s="89">
        <f t="shared" si="55"/>
        <v>0</v>
      </c>
      <c r="Z232" s="1"/>
    </row>
    <row r="233" spans="2:27">
      <c r="B233" s="206">
        <v>4218</v>
      </c>
      <c r="C233" t="s">
        <v>261</v>
      </c>
      <c r="D233" s="1">
        <v>7264</v>
      </c>
      <c r="E233" s="86">
        <f t="shared" si="48"/>
        <v>5240.9812409812412</v>
      </c>
      <c r="F233" s="87">
        <f t="shared" si="42"/>
        <v>0.73370067205429867</v>
      </c>
      <c r="G233" s="189">
        <f t="shared" si="49"/>
        <v>1217.5063647517579</v>
      </c>
      <c r="H233" s="189">
        <f t="shared" si="43"/>
        <v>1687.4638215459363</v>
      </c>
      <c r="I233" s="189">
        <f t="shared" si="44"/>
        <v>415.80707046691253</v>
      </c>
      <c r="J233" s="88">
        <f t="shared" si="45"/>
        <v>576.3085996671407</v>
      </c>
      <c r="K233" s="189">
        <f t="shared" si="50"/>
        <v>366.88835461198278</v>
      </c>
      <c r="L233" s="88">
        <f t="shared" si="46"/>
        <v>508.50725949220811</v>
      </c>
      <c r="M233" s="89">
        <f t="shared" si="51"/>
        <v>2195.9710810381443</v>
      </c>
      <c r="N233" s="89">
        <f t="shared" si="52"/>
        <v>9459.9710810381439</v>
      </c>
      <c r="O233" s="89">
        <f t="shared" si="53"/>
        <v>6825.3759603449816</v>
      </c>
      <c r="P233" s="90">
        <f t="shared" si="47"/>
        <v>0.95550483752366722</v>
      </c>
      <c r="Q233" s="195">
        <v>2195.9710941193862</v>
      </c>
      <c r="R233" s="90">
        <f t="shared" si="54"/>
        <v>0.62774407309789892</v>
      </c>
      <c r="S233" s="90">
        <f t="shared" si="54"/>
        <v>0.17183870242928695</v>
      </c>
      <c r="T233" s="92">
        <v>1386</v>
      </c>
      <c r="U233" s="191">
        <v>4462.6180000000004</v>
      </c>
      <c r="V233" s="191">
        <v>4472.4425214122002</v>
      </c>
      <c r="W233" s="197"/>
      <c r="X233" s="89">
        <v>0</v>
      </c>
      <c r="Y233" s="89">
        <f t="shared" si="55"/>
        <v>0</v>
      </c>
      <c r="Z233" s="1"/>
    </row>
    <row r="234" spans="2:27">
      <c r="B234" s="206">
        <v>4219</v>
      </c>
      <c r="C234" t="s">
        <v>262</v>
      </c>
      <c r="D234" s="1">
        <v>21063</v>
      </c>
      <c r="E234" s="86">
        <f t="shared" si="48"/>
        <v>5482.3008849557527</v>
      </c>
      <c r="F234" s="87">
        <f t="shared" si="42"/>
        <v>0.76748373229109779</v>
      </c>
      <c r="G234" s="189">
        <f t="shared" si="49"/>
        <v>1063.0617926080706</v>
      </c>
      <c r="H234" s="189">
        <f t="shared" si="43"/>
        <v>4084.2834072002074</v>
      </c>
      <c r="I234" s="189">
        <f t="shared" si="44"/>
        <v>331.34519507583349</v>
      </c>
      <c r="J234" s="88">
        <f t="shared" si="45"/>
        <v>1273.0282394813523</v>
      </c>
      <c r="K234" s="189">
        <f t="shared" si="50"/>
        <v>282.42647922090373</v>
      </c>
      <c r="L234" s="88">
        <f t="shared" si="46"/>
        <v>1085.0825331667122</v>
      </c>
      <c r="M234" s="89">
        <f t="shared" si="51"/>
        <v>5169.3659403669199</v>
      </c>
      <c r="N234" s="89">
        <f t="shared" si="52"/>
        <v>26232.365940366919</v>
      </c>
      <c r="O234" s="89">
        <f t="shared" si="53"/>
        <v>6827.7891567847264</v>
      </c>
      <c r="P234" s="90">
        <f t="shared" si="47"/>
        <v>0.95584266812603513</v>
      </c>
      <c r="Q234" s="195">
        <v>5169.3659766281962</v>
      </c>
      <c r="R234" s="90">
        <f t="shared" si="54"/>
        <v>0.49308991353008275</v>
      </c>
      <c r="S234" s="90">
        <f t="shared" si="54"/>
        <v>0.22173629238983719</v>
      </c>
      <c r="T234" s="92">
        <v>3842</v>
      </c>
      <c r="U234" s="191">
        <v>14106.986999999999</v>
      </c>
      <c r="V234" s="191">
        <v>4487.302963090201</v>
      </c>
      <c r="W234" s="197"/>
      <c r="X234" s="89">
        <v>0</v>
      </c>
      <c r="Y234" s="89">
        <f t="shared" si="55"/>
        <v>0</v>
      </c>
      <c r="Z234" s="1"/>
    </row>
    <row r="235" spans="2:27">
      <c r="B235" s="206">
        <v>4220</v>
      </c>
      <c r="C235" t="s">
        <v>263</v>
      </c>
      <c r="D235" s="1">
        <v>6713</v>
      </c>
      <c r="E235" s="86">
        <f t="shared" si="48"/>
        <v>5752.3564695801206</v>
      </c>
      <c r="F235" s="87">
        <f t="shared" si="42"/>
        <v>0.80528962298606588</v>
      </c>
      <c r="G235" s="189">
        <f t="shared" si="49"/>
        <v>890.22621844847515</v>
      </c>
      <c r="H235" s="189">
        <f t="shared" si="43"/>
        <v>1038.8939969293704</v>
      </c>
      <c r="I235" s="189">
        <f t="shared" si="44"/>
        <v>236.82574045730473</v>
      </c>
      <c r="J235" s="88">
        <f t="shared" si="45"/>
        <v>276.37563911367465</v>
      </c>
      <c r="K235" s="189">
        <f t="shared" si="50"/>
        <v>187.90702460237495</v>
      </c>
      <c r="L235" s="88">
        <f t="shared" si="46"/>
        <v>219.28749771097156</v>
      </c>
      <c r="M235" s="89">
        <f t="shared" si="51"/>
        <v>1258.181494640342</v>
      </c>
      <c r="N235" s="89">
        <f t="shared" si="52"/>
        <v>7971.181494640342</v>
      </c>
      <c r="O235" s="89">
        <f t="shared" si="53"/>
        <v>6830.4897126309706</v>
      </c>
      <c r="P235" s="90">
        <f t="shared" si="47"/>
        <v>0.95622072703298489</v>
      </c>
      <c r="Q235" s="195">
        <v>1258.1815056546341</v>
      </c>
      <c r="R235" s="90">
        <f t="shared" si="54"/>
        <v>0.49514384495405112</v>
      </c>
      <c r="S235" s="90">
        <f t="shared" si="54"/>
        <v>0.28038873231806521</v>
      </c>
      <c r="T235" s="92">
        <v>1167</v>
      </c>
      <c r="U235" s="191">
        <v>4489.8689999999997</v>
      </c>
      <c r="V235" s="191">
        <v>4492.6640827007532</v>
      </c>
      <c r="W235" s="197"/>
      <c r="X235" s="89">
        <v>0</v>
      </c>
      <c r="Y235" s="89">
        <f t="shared" si="55"/>
        <v>0</v>
      </c>
      <c r="Z235" s="1"/>
    </row>
    <row r="236" spans="2:27">
      <c r="B236" s="206">
        <v>4221</v>
      </c>
      <c r="C236" t="s">
        <v>264</v>
      </c>
      <c r="D236" s="1">
        <v>8514</v>
      </c>
      <c r="E236" s="86">
        <f t="shared" si="48"/>
        <v>7042.1836228287839</v>
      </c>
      <c r="F236" s="87">
        <f t="shared" si="42"/>
        <v>0.98585639200492381</v>
      </c>
      <c r="G236" s="189">
        <f t="shared" si="49"/>
        <v>64.736840369330608</v>
      </c>
      <c r="H236" s="189">
        <f t="shared" si="43"/>
        <v>78.266840006520709</v>
      </c>
      <c r="I236" s="189">
        <f t="shared" si="44"/>
        <v>0</v>
      </c>
      <c r="J236" s="88">
        <f t="shared" si="45"/>
        <v>0</v>
      </c>
      <c r="K236" s="189">
        <f t="shared" si="50"/>
        <v>-48.918715854929786</v>
      </c>
      <c r="L236" s="88">
        <f t="shared" si="46"/>
        <v>-59.142727468610111</v>
      </c>
      <c r="M236" s="89">
        <f t="shared" si="51"/>
        <v>19.124112537910598</v>
      </c>
      <c r="N236" s="89">
        <f t="shared" si="52"/>
        <v>8533.1241125379111</v>
      </c>
      <c r="O236" s="89">
        <f t="shared" si="53"/>
        <v>7058.0017473431853</v>
      </c>
      <c r="P236" s="90">
        <f t="shared" si="47"/>
        <v>0.98807081866535651</v>
      </c>
      <c r="Q236" s="195">
        <v>19.124126300212446</v>
      </c>
      <c r="R236" s="90">
        <f t="shared" si="54"/>
        <v>0.54396771776400699</v>
      </c>
      <c r="S236" s="90">
        <f t="shared" si="54"/>
        <v>0.52226447527849573</v>
      </c>
      <c r="T236" s="92">
        <v>1209</v>
      </c>
      <c r="U236" s="191">
        <v>5514.3639999999996</v>
      </c>
      <c r="V236" s="191">
        <v>4626.1236054532692</v>
      </c>
      <c r="W236" s="197"/>
      <c r="X236" s="89">
        <v>0</v>
      </c>
      <c r="Y236" s="89">
        <f t="shared" si="55"/>
        <v>0</v>
      </c>
      <c r="Z236" s="1"/>
    </row>
    <row r="237" spans="2:27">
      <c r="B237" s="206">
        <v>4222</v>
      </c>
      <c r="C237" t="s">
        <v>265</v>
      </c>
      <c r="D237" s="1">
        <v>9262</v>
      </c>
      <c r="E237" s="86">
        <f t="shared" si="48"/>
        <v>8762.5354777672655</v>
      </c>
      <c r="F237" s="87">
        <f t="shared" si="42"/>
        <v>1.2266936043705046</v>
      </c>
      <c r="G237" s="189">
        <f t="shared" si="49"/>
        <v>-1036.2883467912977</v>
      </c>
      <c r="H237" s="189">
        <f t="shared" si="43"/>
        <v>-1095.3567825584016</v>
      </c>
      <c r="I237" s="189">
        <f t="shared" si="44"/>
        <v>0</v>
      </c>
      <c r="J237" s="88">
        <f t="shared" si="45"/>
        <v>0</v>
      </c>
      <c r="K237" s="189">
        <f t="shared" si="50"/>
        <v>-48.918715854929786</v>
      </c>
      <c r="L237" s="88">
        <f t="shared" si="46"/>
        <v>-51.707082658660788</v>
      </c>
      <c r="M237" s="89">
        <f t="shared" si="51"/>
        <v>-1147.0638652170624</v>
      </c>
      <c r="N237" s="89">
        <f t="shared" si="52"/>
        <v>8114.9361347829381</v>
      </c>
      <c r="O237" s="89">
        <f t="shared" si="53"/>
        <v>7677.3284151210391</v>
      </c>
      <c r="P237" s="90">
        <f t="shared" si="47"/>
        <v>1.0747722151169656</v>
      </c>
      <c r="Q237" s="195">
        <v>-1147.0638531850088</v>
      </c>
      <c r="R237" s="90">
        <f t="shared" si="54"/>
        <v>0.33834183175098231</v>
      </c>
      <c r="S237" s="90">
        <f t="shared" si="54"/>
        <v>0.61723106429939412</v>
      </c>
      <c r="T237" s="92">
        <v>1057</v>
      </c>
      <c r="U237" s="191">
        <v>6920.5039999999999</v>
      </c>
      <c r="V237" s="191">
        <v>5418.2334678089501</v>
      </c>
      <c r="W237" s="197"/>
      <c r="X237" s="89">
        <v>0</v>
      </c>
      <c r="Y237" s="89">
        <f t="shared" si="55"/>
        <v>0</v>
      </c>
      <c r="Z237" s="1"/>
    </row>
    <row r="238" spans="2:27">
      <c r="B238" s="206">
        <v>4223</v>
      </c>
      <c r="C238" t="s">
        <v>266</v>
      </c>
      <c r="D238" s="1">
        <v>88871</v>
      </c>
      <c r="E238" s="86">
        <f t="shared" si="48"/>
        <v>5634.7324372305347</v>
      </c>
      <c r="F238" s="87">
        <f t="shared" si="42"/>
        <v>0.78882308215783159</v>
      </c>
      <c r="G238" s="189">
        <f t="shared" si="49"/>
        <v>965.50559915221004</v>
      </c>
      <c r="H238" s="189">
        <f t="shared" si="43"/>
        <v>15227.954309828658</v>
      </c>
      <c r="I238" s="189">
        <f t="shared" si="44"/>
        <v>277.99415177965977</v>
      </c>
      <c r="J238" s="88">
        <f t="shared" si="45"/>
        <v>4384.5237618687934</v>
      </c>
      <c r="K238" s="189">
        <f t="shared" si="50"/>
        <v>229.07543592472999</v>
      </c>
      <c r="L238" s="88">
        <f t="shared" si="46"/>
        <v>3612.9777754048414</v>
      </c>
      <c r="M238" s="89">
        <f t="shared" si="51"/>
        <v>18840.9320852335</v>
      </c>
      <c r="N238" s="89">
        <f t="shared" si="52"/>
        <v>107711.93208523351</v>
      </c>
      <c r="O238" s="89">
        <f t="shared" si="53"/>
        <v>6829.3134723074754</v>
      </c>
      <c r="P238" s="90">
        <f t="shared" si="47"/>
        <v>0.95605606162470269</v>
      </c>
      <c r="Q238" s="195">
        <v>18840.932234091611</v>
      </c>
      <c r="R238" s="90">
        <f t="shared" si="54"/>
        <v>0.62946302967472367</v>
      </c>
      <c r="S238" s="90">
        <f t="shared" si="54"/>
        <v>0.25733638174715651</v>
      </c>
      <c r="T238" s="92">
        <v>15772</v>
      </c>
      <c r="U238" s="191">
        <v>54540.053</v>
      </c>
      <c r="V238" s="191">
        <v>4481.4836499049534</v>
      </c>
      <c r="W238" s="197"/>
      <c r="X238" s="89">
        <v>0</v>
      </c>
      <c r="Y238" s="89">
        <f t="shared" si="55"/>
        <v>0</v>
      </c>
      <c r="Z238" s="1"/>
    </row>
    <row r="239" spans="2:27">
      <c r="B239" s="206">
        <v>4224</v>
      </c>
      <c r="C239" t="s">
        <v>267</v>
      </c>
      <c r="D239" s="1">
        <v>6431</v>
      </c>
      <c r="E239" s="86">
        <f t="shared" si="48"/>
        <v>7113.9380530973449</v>
      </c>
      <c r="F239" s="87">
        <f t="shared" si="42"/>
        <v>0.9959015097586863</v>
      </c>
      <c r="G239" s="189">
        <f t="shared" si="49"/>
        <v>18.814004997451558</v>
      </c>
      <c r="H239" s="189">
        <f t="shared" si="43"/>
        <v>17.007860517696209</v>
      </c>
      <c r="I239" s="189">
        <f t="shared" si="44"/>
        <v>0</v>
      </c>
      <c r="J239" s="88">
        <f t="shared" si="45"/>
        <v>0</v>
      </c>
      <c r="K239" s="189">
        <f t="shared" si="50"/>
        <v>-48.918715854929786</v>
      </c>
      <c r="L239" s="88">
        <f t="shared" si="46"/>
        <v>-44.222519132856526</v>
      </c>
      <c r="M239" s="89">
        <f t="shared" si="51"/>
        <v>-27.214658615160317</v>
      </c>
      <c r="N239" s="89">
        <f t="shared" si="52"/>
        <v>6403.7853413848397</v>
      </c>
      <c r="O239" s="89">
        <f t="shared" si="53"/>
        <v>7083.8333422398673</v>
      </c>
      <c r="P239" s="90">
        <f t="shared" si="47"/>
        <v>0.99168706105671101</v>
      </c>
      <c r="Q239" s="195">
        <v>-27.214648324737752</v>
      </c>
      <c r="R239" s="90">
        <f t="shared" si="54"/>
        <v>0.48376373479320994</v>
      </c>
      <c r="S239" s="90">
        <f t="shared" si="54"/>
        <v>0.51774709427195575</v>
      </c>
      <c r="T239" s="92">
        <v>904</v>
      </c>
      <c r="U239" s="191">
        <v>4334.2479999999996</v>
      </c>
      <c r="V239" s="191">
        <v>4687.1696081288246</v>
      </c>
      <c r="W239" s="197"/>
      <c r="X239" s="89">
        <v>0</v>
      </c>
      <c r="Y239" s="89">
        <f t="shared" si="55"/>
        <v>0</v>
      </c>
      <c r="Z239" s="1"/>
      <c r="AA239" s="1"/>
    </row>
    <row r="240" spans="2:27">
      <c r="B240" s="206">
        <v>4225</v>
      </c>
      <c r="C240" t="s">
        <v>268</v>
      </c>
      <c r="D240" s="1">
        <v>61784</v>
      </c>
      <c r="E240" s="86">
        <f t="shared" si="48"/>
        <v>5656.839406702069</v>
      </c>
      <c r="F240" s="87">
        <f t="shared" si="42"/>
        <v>0.79191790307257159</v>
      </c>
      <c r="G240" s="189">
        <f t="shared" si="49"/>
        <v>951.35713869042809</v>
      </c>
      <c r="H240" s="189">
        <f t="shared" si="43"/>
        <v>10390.722668776854</v>
      </c>
      <c r="I240" s="189">
        <f t="shared" si="44"/>
        <v>270.25671246462275</v>
      </c>
      <c r="J240" s="88">
        <f t="shared" si="45"/>
        <v>2951.7438135386096</v>
      </c>
      <c r="K240" s="189">
        <f t="shared" si="50"/>
        <v>221.33799660969296</v>
      </c>
      <c r="L240" s="88">
        <f t="shared" si="46"/>
        <v>2417.4535989710666</v>
      </c>
      <c r="M240" s="89">
        <f t="shared" si="51"/>
        <v>12808.17626774792</v>
      </c>
      <c r="N240" s="89">
        <f t="shared" si="52"/>
        <v>74592.176267747913</v>
      </c>
      <c r="O240" s="89">
        <f t="shared" si="53"/>
        <v>6829.5345420021895</v>
      </c>
      <c r="P240" s="90">
        <f t="shared" si="47"/>
        <v>0.95608700983384987</v>
      </c>
      <c r="Q240" s="195">
        <v>12808.176370831126</v>
      </c>
      <c r="R240" s="90">
        <f t="shared" si="54"/>
        <v>0.55361176387666067</v>
      </c>
      <c r="S240" s="90">
        <f t="shared" si="54"/>
        <v>0.26085463416777277</v>
      </c>
      <c r="T240" s="92">
        <v>10922</v>
      </c>
      <c r="U240" s="191">
        <v>39767.978999999999</v>
      </c>
      <c r="V240" s="191">
        <v>4486.5119684759429</v>
      </c>
      <c r="W240" s="197"/>
      <c r="X240" s="89">
        <v>0</v>
      </c>
      <c r="Y240" s="89">
        <f t="shared" si="55"/>
        <v>0</v>
      </c>
      <c r="Z240" s="1"/>
    </row>
    <row r="241" spans="2:27">
      <c r="B241" s="206">
        <v>4226</v>
      </c>
      <c r="C241" t="s">
        <v>269</v>
      </c>
      <c r="D241" s="1">
        <v>11525</v>
      </c>
      <c r="E241" s="86">
        <f t="shared" si="48"/>
        <v>6424.1917502787073</v>
      </c>
      <c r="F241" s="87">
        <f t="shared" si="42"/>
        <v>0.899341857537864</v>
      </c>
      <c r="G241" s="189">
        <f t="shared" si="49"/>
        <v>460.25163880137961</v>
      </c>
      <c r="H241" s="189">
        <f t="shared" si="43"/>
        <v>825.69144000967503</v>
      </c>
      <c r="I241" s="189">
        <f t="shared" si="44"/>
        <v>1.6833922127993901</v>
      </c>
      <c r="J241" s="88">
        <f t="shared" si="45"/>
        <v>3.0200056297621058</v>
      </c>
      <c r="K241" s="189">
        <f t="shared" si="50"/>
        <v>-47.235323642130396</v>
      </c>
      <c r="L241" s="88">
        <f t="shared" si="46"/>
        <v>-84.740170613981931</v>
      </c>
      <c r="M241" s="89">
        <f t="shared" si="51"/>
        <v>740.95126939569309</v>
      </c>
      <c r="N241" s="89">
        <f t="shared" si="52"/>
        <v>12265.951269395693</v>
      </c>
      <c r="O241" s="89">
        <f t="shared" si="53"/>
        <v>6837.2080654379561</v>
      </c>
      <c r="P241" s="90">
        <f t="shared" si="47"/>
        <v>0.95716124937850289</v>
      </c>
      <c r="Q241" s="195">
        <v>740.95128632768979</v>
      </c>
      <c r="R241" s="90">
        <f t="shared" si="54"/>
        <v>0.62594399980813165</v>
      </c>
      <c r="S241" s="90">
        <f t="shared" si="54"/>
        <v>0.42892891850350323</v>
      </c>
      <c r="T241" s="92">
        <v>1794</v>
      </c>
      <c r="U241" s="191">
        <v>7088.19</v>
      </c>
      <c r="V241" s="191">
        <v>4495.8091806320717</v>
      </c>
      <c r="W241" s="197"/>
      <c r="X241" s="89">
        <v>0</v>
      </c>
      <c r="Y241" s="89">
        <f t="shared" si="55"/>
        <v>0</v>
      </c>
      <c r="Z241" s="1"/>
    </row>
    <row r="242" spans="2:27">
      <c r="B242" s="206">
        <v>4227</v>
      </c>
      <c r="C242" t="s">
        <v>270</v>
      </c>
      <c r="D242" s="1">
        <v>39683</v>
      </c>
      <c r="E242" s="86">
        <f t="shared" si="48"/>
        <v>6357.4174943928228</v>
      </c>
      <c r="F242" s="87">
        <f t="shared" si="42"/>
        <v>0.88999392932237842</v>
      </c>
      <c r="G242" s="189">
        <f t="shared" si="49"/>
        <v>502.9871625683457</v>
      </c>
      <c r="H242" s="189">
        <f t="shared" si="43"/>
        <v>3139.6458687516138</v>
      </c>
      <c r="I242" s="189">
        <f t="shared" si="44"/>
        <v>25.05438177285896</v>
      </c>
      <c r="J242" s="88">
        <f t="shared" si="45"/>
        <v>156.38945102618561</v>
      </c>
      <c r="K242" s="189">
        <f t="shared" si="50"/>
        <v>-23.864334082070826</v>
      </c>
      <c r="L242" s="88">
        <f t="shared" si="46"/>
        <v>-148.96117334028611</v>
      </c>
      <c r="M242" s="89">
        <f t="shared" si="51"/>
        <v>2990.6846954113275</v>
      </c>
      <c r="N242" s="89">
        <f t="shared" si="52"/>
        <v>42673.684695411328</v>
      </c>
      <c r="O242" s="89">
        <f t="shared" si="53"/>
        <v>6836.5403228790983</v>
      </c>
      <c r="P242" s="90">
        <f t="shared" si="47"/>
        <v>0.95706777009634814</v>
      </c>
      <c r="Q242" s="195">
        <v>2990.6847543241056</v>
      </c>
      <c r="R242" s="90">
        <f t="shared" si="54"/>
        <v>0.64359831853716565</v>
      </c>
      <c r="S242" s="90">
        <f t="shared" si="54"/>
        <v>0.41455948428694583</v>
      </c>
      <c r="T242" s="92">
        <v>6242</v>
      </c>
      <c r="U242" s="191">
        <v>24143.976999999999</v>
      </c>
      <c r="V242" s="191">
        <v>4494.2737050025744</v>
      </c>
      <c r="W242" s="197"/>
      <c r="X242" s="89">
        <v>0</v>
      </c>
      <c r="Y242" s="89">
        <f t="shared" si="55"/>
        <v>0</v>
      </c>
      <c r="Z242" s="1"/>
    </row>
    <row r="243" spans="2:27" ht="30.6" customHeight="1">
      <c r="B243" s="206">
        <v>4228</v>
      </c>
      <c r="C243" t="s">
        <v>271</v>
      </c>
      <c r="D243" s="1">
        <v>14998</v>
      </c>
      <c r="E243" s="86">
        <f t="shared" si="48"/>
        <v>7848.2469911041344</v>
      </c>
      <c r="F243" s="87">
        <f t="shared" si="42"/>
        <v>1.0986996188414409</v>
      </c>
      <c r="G243" s="189">
        <f t="shared" si="49"/>
        <v>-451.14371532689375</v>
      </c>
      <c r="H243" s="189">
        <f t="shared" si="43"/>
        <v>-862.13563998969403</v>
      </c>
      <c r="I243" s="189">
        <f t="shared" si="44"/>
        <v>0</v>
      </c>
      <c r="J243" s="88">
        <f t="shared" si="45"/>
        <v>0</v>
      </c>
      <c r="K243" s="189">
        <f t="shared" si="50"/>
        <v>-48.918715854929786</v>
      </c>
      <c r="L243" s="88">
        <f t="shared" si="46"/>
        <v>-93.483665998770832</v>
      </c>
      <c r="M243" s="89">
        <f t="shared" si="51"/>
        <v>-955.61930598846482</v>
      </c>
      <c r="N243" s="89">
        <f t="shared" si="52"/>
        <v>14042.380694011536</v>
      </c>
      <c r="O243" s="89">
        <f t="shared" si="53"/>
        <v>7348.1845599223107</v>
      </c>
      <c r="P243" s="90">
        <f t="shared" si="47"/>
        <v>1.0286943803265025</v>
      </c>
      <c r="Q243" s="195">
        <v>-955.61928423514905</v>
      </c>
      <c r="R243" s="90">
        <f t="shared" si="54"/>
        <v>0.53268827166455068</v>
      </c>
      <c r="S243" s="90">
        <f t="shared" si="54"/>
        <v>0.62080849281967498</v>
      </c>
      <c r="T243" s="92">
        <v>1911</v>
      </c>
      <c r="U243" s="191">
        <v>9785.4210000000003</v>
      </c>
      <c r="V243" s="191">
        <v>4842.1803228898189</v>
      </c>
      <c r="W243" s="197"/>
      <c r="X243" s="89">
        <v>0</v>
      </c>
      <c r="Y243" s="89">
        <f t="shared" si="55"/>
        <v>0</v>
      </c>
      <c r="Z243" s="1"/>
    </row>
    <row r="244" spans="2:27">
      <c r="B244" s="206">
        <v>4601</v>
      </c>
      <c r="C244" t="s">
        <v>272</v>
      </c>
      <c r="D244" s="1">
        <v>2292841</v>
      </c>
      <c r="E244" s="86">
        <f t="shared" si="48"/>
        <v>7776.0326934816521</v>
      </c>
      <c r="F244" s="87">
        <f t="shared" si="42"/>
        <v>1.0885901228785007</v>
      </c>
      <c r="G244" s="189">
        <f t="shared" si="49"/>
        <v>-404.92656484850511</v>
      </c>
      <c r="H244" s="189">
        <f t="shared" si="43"/>
        <v>-119396.64691123021</v>
      </c>
      <c r="I244" s="189">
        <f t="shared" si="44"/>
        <v>0</v>
      </c>
      <c r="J244" s="88">
        <f t="shared" si="45"/>
        <v>0</v>
      </c>
      <c r="K244" s="189">
        <f t="shared" si="50"/>
        <v>-48.918715854929786</v>
      </c>
      <c r="L244" s="88">
        <f t="shared" si="46"/>
        <v>-14424.172556984597</v>
      </c>
      <c r="M244" s="89">
        <f t="shared" si="51"/>
        <v>-133820.81946821482</v>
      </c>
      <c r="N244" s="89">
        <f t="shared" si="52"/>
        <v>2159020.1805317854</v>
      </c>
      <c r="O244" s="89">
        <f t="shared" si="53"/>
        <v>7322.1874127782185</v>
      </c>
      <c r="P244" s="90">
        <f t="shared" si="47"/>
        <v>1.0250549617798443</v>
      </c>
      <c r="Q244" s="195">
        <v>-133820.81611176129</v>
      </c>
      <c r="R244" s="93">
        <f t="shared" si="54"/>
        <v>0.55058742783160863</v>
      </c>
      <c r="S244" s="93">
        <f t="shared" si="54"/>
        <v>0.6199116339230698</v>
      </c>
      <c r="T244" s="92">
        <v>294860</v>
      </c>
      <c r="U244" s="191">
        <v>1478691.855</v>
      </c>
      <c r="V244" s="191">
        <v>4800.2820219580808</v>
      </c>
      <c r="W244" s="197"/>
      <c r="X244" s="89">
        <v>0</v>
      </c>
      <c r="Y244" s="89">
        <f t="shared" si="55"/>
        <v>0</v>
      </c>
      <c r="Z244" s="1"/>
      <c r="AA244" s="1"/>
    </row>
    <row r="245" spans="2:27">
      <c r="B245" s="206">
        <v>4602</v>
      </c>
      <c r="C245" t="s">
        <v>273</v>
      </c>
      <c r="D245" s="1">
        <v>126600</v>
      </c>
      <c r="E245" s="86">
        <f t="shared" si="48"/>
        <v>7294.3074441115468</v>
      </c>
      <c r="F245" s="87">
        <f t="shared" si="42"/>
        <v>1.0211519614050975</v>
      </c>
      <c r="G245" s="189">
        <f t="shared" si="49"/>
        <v>-96.622405251637687</v>
      </c>
      <c r="H245" s="189">
        <f t="shared" si="43"/>
        <v>-1676.9784655474239</v>
      </c>
      <c r="I245" s="189">
        <f t="shared" si="44"/>
        <v>0</v>
      </c>
      <c r="J245" s="88">
        <f t="shared" si="45"/>
        <v>0</v>
      </c>
      <c r="K245" s="189">
        <f t="shared" si="50"/>
        <v>-48.918715854929786</v>
      </c>
      <c r="L245" s="88">
        <f t="shared" si="46"/>
        <v>-849.03323237816141</v>
      </c>
      <c r="M245" s="89">
        <f t="shared" si="51"/>
        <v>-2526.0116979255854</v>
      </c>
      <c r="N245" s="89">
        <f t="shared" si="52"/>
        <v>124073.98830207442</v>
      </c>
      <c r="O245" s="89">
        <f t="shared" si="53"/>
        <v>7148.7663230049793</v>
      </c>
      <c r="P245" s="90">
        <f t="shared" si="47"/>
        <v>1.0007772236494188</v>
      </c>
      <c r="Q245" s="195">
        <v>-2526.0115003585784</v>
      </c>
      <c r="R245" s="93">
        <f t="shared" si="54"/>
        <v>0.68325853004223569</v>
      </c>
      <c r="S245" s="93">
        <f t="shared" si="54"/>
        <v>0.61096662401857038</v>
      </c>
      <c r="T245" s="92">
        <v>17356</v>
      </c>
      <c r="U245" s="191">
        <v>75211.263000000006</v>
      </c>
      <c r="V245" s="191">
        <v>4527.9072423709395</v>
      </c>
      <c r="W245" s="197"/>
      <c r="X245" s="89">
        <v>0</v>
      </c>
      <c r="Y245" s="89">
        <f t="shared" si="55"/>
        <v>0</v>
      </c>
      <c r="Z245" s="1"/>
    </row>
    <row r="246" spans="2:27">
      <c r="B246" s="206">
        <v>4611</v>
      </c>
      <c r="C246" t="s">
        <v>274</v>
      </c>
      <c r="D246" s="1">
        <v>26881</v>
      </c>
      <c r="E246" s="86">
        <f t="shared" si="48"/>
        <v>6532.442284325638</v>
      </c>
      <c r="F246" s="87">
        <f t="shared" si="42"/>
        <v>0.91449617424471019</v>
      </c>
      <c r="G246" s="189">
        <f t="shared" si="49"/>
        <v>390.97129701134401</v>
      </c>
      <c r="H246" s="189">
        <f t="shared" si="43"/>
        <v>1608.8468872016806</v>
      </c>
      <c r="I246" s="189">
        <f t="shared" si="44"/>
        <v>0</v>
      </c>
      <c r="J246" s="88">
        <f t="shared" si="45"/>
        <v>0</v>
      </c>
      <c r="K246" s="189">
        <f t="shared" si="50"/>
        <v>-48.918715854929786</v>
      </c>
      <c r="L246" s="88">
        <f t="shared" si="46"/>
        <v>-201.30051574303604</v>
      </c>
      <c r="M246" s="89">
        <f t="shared" si="51"/>
        <v>1407.5463714586444</v>
      </c>
      <c r="N246" s="89">
        <f t="shared" si="52"/>
        <v>28288.546371458644</v>
      </c>
      <c r="O246" s="89">
        <f t="shared" si="53"/>
        <v>6874.4948654820519</v>
      </c>
      <c r="P246" s="90">
        <f t="shared" si="47"/>
        <v>0.96238114027167942</v>
      </c>
      <c r="Q246" s="195">
        <v>1407.546418300557</v>
      </c>
      <c r="R246" s="93">
        <f t="shared" si="54"/>
        <v>0.59213542787699347</v>
      </c>
      <c r="S246" s="93">
        <f t="shared" si="54"/>
        <v>0.45149367411343466</v>
      </c>
      <c r="T246" s="92">
        <v>4115</v>
      </c>
      <c r="U246" s="191">
        <v>16883.614000000001</v>
      </c>
      <c r="V246" s="191">
        <v>4500.4965580133321</v>
      </c>
      <c r="W246" s="197"/>
      <c r="X246" s="89">
        <v>0</v>
      </c>
      <c r="Y246" s="89">
        <f t="shared" si="55"/>
        <v>0</v>
      </c>
      <c r="Z246" s="1"/>
    </row>
    <row r="247" spans="2:27">
      <c r="B247" s="206">
        <v>4612</v>
      </c>
      <c r="C247" t="s">
        <v>275</v>
      </c>
      <c r="D247" s="1">
        <v>38980</v>
      </c>
      <c r="E247" s="86">
        <f t="shared" si="48"/>
        <v>6760.3191120360734</v>
      </c>
      <c r="F247" s="87">
        <f t="shared" si="42"/>
        <v>0.9463973343422506</v>
      </c>
      <c r="G247" s="189">
        <f t="shared" si="49"/>
        <v>245.13012727666529</v>
      </c>
      <c r="H247" s="189">
        <f t="shared" si="43"/>
        <v>1413.4203138772521</v>
      </c>
      <c r="I247" s="189">
        <f t="shared" si="44"/>
        <v>0</v>
      </c>
      <c r="J247" s="88">
        <f t="shared" si="45"/>
        <v>0</v>
      </c>
      <c r="K247" s="189">
        <f t="shared" si="50"/>
        <v>-48.918715854929786</v>
      </c>
      <c r="L247" s="88">
        <f t="shared" si="46"/>
        <v>-282.06531561952517</v>
      </c>
      <c r="M247" s="89">
        <f t="shared" si="51"/>
        <v>1131.3549982577269</v>
      </c>
      <c r="N247" s="89">
        <f t="shared" si="52"/>
        <v>40111.354998257724</v>
      </c>
      <c r="O247" s="89">
        <f t="shared" si="53"/>
        <v>6956.5305234578082</v>
      </c>
      <c r="P247" s="90">
        <f t="shared" si="47"/>
        <v>0.97386555790679386</v>
      </c>
      <c r="Q247" s="195">
        <v>1131.3550638933202</v>
      </c>
      <c r="R247" s="93">
        <f t="shared" si="54"/>
        <v>0.60978265497596085</v>
      </c>
      <c r="S247" s="93">
        <f t="shared" si="54"/>
        <v>0.50127928323334126</v>
      </c>
      <c r="T247" s="92">
        <v>5766</v>
      </c>
      <c r="U247" s="191">
        <v>24214.449000000001</v>
      </c>
      <c r="V247" s="191">
        <v>4503.038966524744</v>
      </c>
      <c r="W247" s="197"/>
      <c r="X247" s="89">
        <v>0</v>
      </c>
      <c r="Y247" s="89">
        <f t="shared" si="55"/>
        <v>0</v>
      </c>
      <c r="Z247" s="1"/>
    </row>
    <row r="248" spans="2:27">
      <c r="B248" s="206">
        <v>4613</v>
      </c>
      <c r="C248" t="s">
        <v>276</v>
      </c>
      <c r="D248" s="1">
        <v>97123</v>
      </c>
      <c r="E248" s="86">
        <f t="shared" si="48"/>
        <v>7750.618466203814</v>
      </c>
      <c r="F248" s="87">
        <f t="shared" si="42"/>
        <v>1.0850323090310314</v>
      </c>
      <c r="G248" s="189">
        <f t="shared" si="49"/>
        <v>-388.66145939068872</v>
      </c>
      <c r="H248" s="189">
        <f t="shared" si="43"/>
        <v>-4870.3167476247208</v>
      </c>
      <c r="I248" s="189">
        <f t="shared" si="44"/>
        <v>0</v>
      </c>
      <c r="J248" s="88">
        <f t="shared" si="45"/>
        <v>0</v>
      </c>
      <c r="K248" s="189">
        <f t="shared" si="50"/>
        <v>-48.918715854929786</v>
      </c>
      <c r="L248" s="88">
        <f t="shared" si="46"/>
        <v>-613.00042837812521</v>
      </c>
      <c r="M248" s="89">
        <f t="shared" si="51"/>
        <v>-5483.3171760028463</v>
      </c>
      <c r="N248" s="89">
        <f t="shared" si="52"/>
        <v>91639.682823997151</v>
      </c>
      <c r="O248" s="89">
        <f t="shared" si="53"/>
        <v>7313.0382909581958</v>
      </c>
      <c r="P248" s="90">
        <f t="shared" si="47"/>
        <v>1.0237741487947551</v>
      </c>
      <c r="Q248" s="195">
        <v>-5483.3170333598309</v>
      </c>
      <c r="R248" s="93">
        <f t="shared" si="54"/>
        <v>0.55257813205618334</v>
      </c>
      <c r="S248" s="93">
        <f t="shared" si="54"/>
        <v>0.61148332821830287</v>
      </c>
      <c r="T248" s="92">
        <v>12531</v>
      </c>
      <c r="U248" s="191">
        <v>62555.95</v>
      </c>
      <c r="V248" s="191">
        <v>4809.6175309322598</v>
      </c>
      <c r="W248" s="197"/>
      <c r="X248" s="89">
        <v>0</v>
      </c>
      <c r="Y248" s="89">
        <f t="shared" si="55"/>
        <v>0</v>
      </c>
      <c r="Z248" s="1"/>
    </row>
    <row r="249" spans="2:27">
      <c r="B249" s="206">
        <v>4614</v>
      </c>
      <c r="C249" t="s">
        <v>277</v>
      </c>
      <c r="D249" s="1">
        <v>175371</v>
      </c>
      <c r="E249" s="86">
        <f t="shared" si="48"/>
        <v>9097.8937538908485</v>
      </c>
      <c r="F249" s="87">
        <f t="shared" si="42"/>
        <v>1.2736414145719348</v>
      </c>
      <c r="G249" s="189">
        <f t="shared" si="49"/>
        <v>-1250.9176435103907</v>
      </c>
      <c r="H249" s="189">
        <f t="shared" si="43"/>
        <v>-24112.688496306291</v>
      </c>
      <c r="I249" s="189">
        <f t="shared" si="44"/>
        <v>0</v>
      </c>
      <c r="J249" s="88">
        <f t="shared" si="45"/>
        <v>0</v>
      </c>
      <c r="K249" s="189">
        <f t="shared" si="50"/>
        <v>-48.918715854929786</v>
      </c>
      <c r="L249" s="88">
        <f t="shared" si="46"/>
        <v>-942.95716681962654</v>
      </c>
      <c r="M249" s="89">
        <f t="shared" si="51"/>
        <v>-25055.645663125917</v>
      </c>
      <c r="N249" s="89">
        <f t="shared" si="52"/>
        <v>150315.35433687409</v>
      </c>
      <c r="O249" s="89">
        <f t="shared" si="53"/>
        <v>7798.0573945255292</v>
      </c>
      <c r="P249" s="90">
        <f t="shared" si="47"/>
        <v>1.0916734267894805</v>
      </c>
      <c r="Q249" s="195">
        <v>-25055.645443703146</v>
      </c>
      <c r="R249" s="93">
        <f t="shared" si="54"/>
        <v>0.72559950096147718</v>
      </c>
      <c r="S249" s="93">
        <f t="shared" si="54"/>
        <v>0.86318870119208513</v>
      </c>
      <c r="T249" s="92">
        <v>19276</v>
      </c>
      <c r="U249" s="191">
        <v>101629.02800000001</v>
      </c>
      <c r="V249" s="191">
        <v>4882.9695822381991</v>
      </c>
      <c r="W249" s="197"/>
      <c r="X249" s="89">
        <v>0</v>
      </c>
      <c r="Y249" s="89">
        <f t="shared" si="55"/>
        <v>0</v>
      </c>
      <c r="Z249" s="1"/>
    </row>
    <row r="250" spans="2:27">
      <c r="B250" s="206">
        <v>4615</v>
      </c>
      <c r="C250" t="s">
        <v>278</v>
      </c>
      <c r="D250" s="1">
        <v>23642</v>
      </c>
      <c r="E250" s="86">
        <f t="shared" si="48"/>
        <v>7303.6762434352795</v>
      </c>
      <c r="F250" s="87">
        <f t="shared" si="42"/>
        <v>1.0224635277023424</v>
      </c>
      <c r="G250" s="189">
        <f t="shared" si="49"/>
        <v>-102.61843681882659</v>
      </c>
      <c r="H250" s="189">
        <f t="shared" si="43"/>
        <v>-332.17587998254169</v>
      </c>
      <c r="I250" s="189">
        <f t="shared" si="44"/>
        <v>0</v>
      </c>
      <c r="J250" s="88">
        <f t="shared" si="45"/>
        <v>0</v>
      </c>
      <c r="K250" s="189">
        <f t="shared" si="50"/>
        <v>-48.918715854929786</v>
      </c>
      <c r="L250" s="88">
        <f t="shared" si="46"/>
        <v>-158.34988322240773</v>
      </c>
      <c r="M250" s="89">
        <f t="shared" si="51"/>
        <v>-490.52576320494938</v>
      </c>
      <c r="N250" s="89">
        <f t="shared" si="52"/>
        <v>23151.474236795049</v>
      </c>
      <c r="O250" s="89">
        <f t="shared" si="53"/>
        <v>7152.1390907615223</v>
      </c>
      <c r="P250" s="90">
        <f t="shared" si="47"/>
        <v>1.001249387516427</v>
      </c>
      <c r="Q250" s="195">
        <v>-490.52572635749607</v>
      </c>
      <c r="R250" s="93">
        <f t="shared" si="54"/>
        <v>0.65211440525383835</v>
      </c>
      <c r="S250" s="93">
        <f t="shared" si="54"/>
        <v>0.59390740076575599</v>
      </c>
      <c r="T250" s="92">
        <v>3237</v>
      </c>
      <c r="U250" s="191">
        <v>14310.147000000001</v>
      </c>
      <c r="V250" s="191">
        <v>4582.2462709730798</v>
      </c>
      <c r="W250" s="197"/>
      <c r="X250" s="89">
        <v>0</v>
      </c>
      <c r="Y250" s="89">
        <f t="shared" si="55"/>
        <v>0</v>
      </c>
      <c r="Z250" s="1"/>
    </row>
    <row r="251" spans="2:27">
      <c r="B251" s="206">
        <v>4616</v>
      </c>
      <c r="C251" t="s">
        <v>279</v>
      </c>
      <c r="D251" s="1">
        <v>21095</v>
      </c>
      <c r="E251" s="86">
        <f t="shared" si="48"/>
        <v>6909.5971175892564</v>
      </c>
      <c r="F251" s="87">
        <f t="shared" si="42"/>
        <v>0.96729520975170158</v>
      </c>
      <c r="G251" s="189">
        <f t="shared" si="49"/>
        <v>149.5922037226282</v>
      </c>
      <c r="H251" s="189">
        <f t="shared" si="43"/>
        <v>456.70499796518385</v>
      </c>
      <c r="I251" s="189">
        <f t="shared" si="44"/>
        <v>0</v>
      </c>
      <c r="J251" s="88">
        <f t="shared" si="45"/>
        <v>0</v>
      </c>
      <c r="K251" s="189">
        <f t="shared" si="50"/>
        <v>-48.918715854929786</v>
      </c>
      <c r="L251" s="88">
        <f t="shared" si="46"/>
        <v>-149.34883950510064</v>
      </c>
      <c r="M251" s="89">
        <f t="shared" si="51"/>
        <v>307.35615846008318</v>
      </c>
      <c r="N251" s="89">
        <f t="shared" si="52"/>
        <v>21402.356158460083</v>
      </c>
      <c r="O251" s="89">
        <f t="shared" si="53"/>
        <v>7010.2706054569553</v>
      </c>
      <c r="P251" s="90">
        <f t="shared" si="47"/>
        <v>0.98138879305419646</v>
      </c>
      <c r="Q251" s="195">
        <v>307.35619321302579</v>
      </c>
      <c r="R251" s="93">
        <f t="shared" si="54"/>
        <v>0.26434540561932751</v>
      </c>
      <c r="S251" s="93">
        <f t="shared" si="54"/>
        <v>0.37904119742564535</v>
      </c>
      <c r="T251" s="92">
        <v>3053</v>
      </c>
      <c r="U251" s="191">
        <v>16684.523000000001</v>
      </c>
      <c r="V251" s="191">
        <v>5010.4356059035035</v>
      </c>
      <c r="W251" s="197"/>
      <c r="X251" s="89">
        <v>0</v>
      </c>
      <c r="Y251" s="89">
        <f t="shared" si="55"/>
        <v>0</v>
      </c>
      <c r="Z251" s="1"/>
    </row>
    <row r="252" spans="2:27">
      <c r="B252" s="206">
        <v>4617</v>
      </c>
      <c r="C252" t="s">
        <v>280</v>
      </c>
      <c r="D252" s="1">
        <v>94469</v>
      </c>
      <c r="E252" s="86">
        <f t="shared" si="48"/>
        <v>7137.2771229978853</v>
      </c>
      <c r="F252" s="87">
        <f t="shared" si="42"/>
        <v>0.99916881610530139</v>
      </c>
      <c r="G252" s="189">
        <f t="shared" si="49"/>
        <v>3.8770002611057137</v>
      </c>
      <c r="H252" s="189">
        <f t="shared" si="43"/>
        <v>51.315975455995229</v>
      </c>
      <c r="I252" s="189">
        <f t="shared" si="44"/>
        <v>0</v>
      </c>
      <c r="J252" s="88">
        <f t="shared" si="45"/>
        <v>0</v>
      </c>
      <c r="K252" s="189">
        <f t="shared" si="50"/>
        <v>-48.918715854929786</v>
      </c>
      <c r="L252" s="88">
        <f t="shared" si="46"/>
        <v>-647.48812305585056</v>
      </c>
      <c r="M252" s="89">
        <f t="shared" si="51"/>
        <v>-596.17214759985529</v>
      </c>
      <c r="N252" s="89">
        <f t="shared" si="52"/>
        <v>93872.827852400151</v>
      </c>
      <c r="O252" s="89">
        <f t="shared" si="53"/>
        <v>7092.2354074040613</v>
      </c>
      <c r="P252" s="90">
        <f t="shared" si="47"/>
        <v>0.99286329134149232</v>
      </c>
      <c r="Q252" s="195">
        <v>-596.1719969316772</v>
      </c>
      <c r="R252" s="93">
        <f t="shared" si="54"/>
        <v>0.57171938620671958</v>
      </c>
      <c r="S252" s="93">
        <f t="shared" si="54"/>
        <v>0.54461523494657404</v>
      </c>
      <c r="T252" s="92">
        <v>13236</v>
      </c>
      <c r="U252" s="191">
        <v>60105.512999999999</v>
      </c>
      <c r="V252" s="191">
        <v>4620.7475891203112</v>
      </c>
      <c r="W252" s="197"/>
      <c r="X252" s="89">
        <v>0</v>
      </c>
      <c r="Y252" s="89">
        <f t="shared" si="55"/>
        <v>0</v>
      </c>
      <c r="Z252" s="1"/>
      <c r="AA252" s="1"/>
    </row>
    <row r="253" spans="2:27">
      <c r="B253" s="206">
        <v>4618</v>
      </c>
      <c r="C253" t="s">
        <v>281</v>
      </c>
      <c r="D253" s="1">
        <v>87504</v>
      </c>
      <c r="E253" s="86">
        <f t="shared" si="48"/>
        <v>8006.5879769420808</v>
      </c>
      <c r="F253" s="87">
        <f t="shared" si="42"/>
        <v>1.1208662480242788</v>
      </c>
      <c r="G253" s="189">
        <f t="shared" si="49"/>
        <v>-552.48194626317945</v>
      </c>
      <c r="H253" s="189">
        <f t="shared" si="43"/>
        <v>-6038.0751907102886</v>
      </c>
      <c r="I253" s="189">
        <f t="shared" si="44"/>
        <v>0</v>
      </c>
      <c r="J253" s="88">
        <f t="shared" si="45"/>
        <v>0</v>
      </c>
      <c r="K253" s="189">
        <f t="shared" si="50"/>
        <v>-48.918715854929786</v>
      </c>
      <c r="L253" s="88">
        <f t="shared" si="46"/>
        <v>-534.63264557852756</v>
      </c>
      <c r="M253" s="89">
        <f t="shared" si="51"/>
        <v>-6572.707836288816</v>
      </c>
      <c r="N253" s="89">
        <f t="shared" si="52"/>
        <v>80931.292163711187</v>
      </c>
      <c r="O253" s="89">
        <f t="shared" si="53"/>
        <v>7405.187314823972</v>
      </c>
      <c r="P253" s="90">
        <f t="shared" si="47"/>
        <v>1.0366743668323242</v>
      </c>
      <c r="Q253" s="195">
        <v>-6572.7077118817042</v>
      </c>
      <c r="R253" s="93">
        <f t="shared" si="54"/>
        <v>0.6338337117119236</v>
      </c>
      <c r="S253" s="93">
        <f t="shared" si="54"/>
        <v>0.68896741628163327</v>
      </c>
      <c r="T253" s="92">
        <v>10929</v>
      </c>
      <c r="U253" s="191">
        <v>53557.47</v>
      </c>
      <c r="V253" s="191">
        <v>4740.5224634641454</v>
      </c>
      <c r="W253" s="197"/>
      <c r="X253" s="89">
        <v>0</v>
      </c>
      <c r="Y253" s="89">
        <f t="shared" si="55"/>
        <v>0</v>
      </c>
      <c r="Z253" s="1"/>
    </row>
    <row r="254" spans="2:27">
      <c r="B254" s="206">
        <v>4619</v>
      </c>
      <c r="C254" t="s">
        <v>282</v>
      </c>
      <c r="D254" s="1">
        <v>7027</v>
      </c>
      <c r="E254" s="86">
        <f t="shared" si="48"/>
        <v>7134.0101522842642</v>
      </c>
      <c r="F254" s="87">
        <f t="shared" si="42"/>
        <v>0.99871146308342396</v>
      </c>
      <c r="G254" s="189">
        <f t="shared" si="49"/>
        <v>5.9678615178231853</v>
      </c>
      <c r="H254" s="189">
        <f t="shared" si="43"/>
        <v>5.8783435950558376</v>
      </c>
      <c r="I254" s="189">
        <f t="shared" si="44"/>
        <v>0</v>
      </c>
      <c r="J254" s="88">
        <f t="shared" si="45"/>
        <v>0</v>
      </c>
      <c r="K254" s="189">
        <f t="shared" si="50"/>
        <v>-48.918715854929786</v>
      </c>
      <c r="L254" s="88">
        <f t="shared" si="46"/>
        <v>-48.184935117105837</v>
      </c>
      <c r="M254" s="89">
        <f t="shared" si="51"/>
        <v>-42.306591522049999</v>
      </c>
      <c r="N254" s="89">
        <f t="shared" si="52"/>
        <v>6984.6934084779496</v>
      </c>
      <c r="O254" s="89">
        <f t="shared" si="53"/>
        <v>7091.0592979471576</v>
      </c>
      <c r="P254" s="90">
        <f t="shared" si="47"/>
        <v>0.99269864425361642</v>
      </c>
      <c r="Q254" s="195">
        <v>-42.30658030958736</v>
      </c>
      <c r="R254" s="93">
        <f t="shared" si="54"/>
        <v>0.44850848151497452</v>
      </c>
      <c r="S254" s="93">
        <f t="shared" si="54"/>
        <v>0.48826159468538555</v>
      </c>
      <c r="T254" s="92">
        <v>985</v>
      </c>
      <c r="U254" s="191">
        <v>4851.1970000000001</v>
      </c>
      <c r="V254" s="191">
        <v>4793.5189470453106</v>
      </c>
      <c r="W254" s="197"/>
      <c r="X254" s="89">
        <v>0</v>
      </c>
      <c r="Y254" s="89">
        <f t="shared" si="55"/>
        <v>0</v>
      </c>
      <c r="Z254" s="1"/>
    </row>
    <row r="255" spans="2:27">
      <c r="B255" s="206">
        <v>4620</v>
      </c>
      <c r="C255" t="s">
        <v>283</v>
      </c>
      <c r="D255" s="1">
        <v>6291</v>
      </c>
      <c r="E255" s="86">
        <f t="shared" si="48"/>
        <v>5647.2172351885101</v>
      </c>
      <c r="F255" s="87">
        <f t="shared" si="42"/>
        <v>0.7905708664430724</v>
      </c>
      <c r="G255" s="189">
        <f t="shared" si="49"/>
        <v>957.51532845910583</v>
      </c>
      <c r="H255" s="189">
        <f t="shared" si="43"/>
        <v>1066.6720759034438</v>
      </c>
      <c r="I255" s="189">
        <f t="shared" si="44"/>
        <v>273.62447249436838</v>
      </c>
      <c r="J255" s="88">
        <f t="shared" si="45"/>
        <v>304.81766235872635</v>
      </c>
      <c r="K255" s="189">
        <f t="shared" si="50"/>
        <v>224.70575663943859</v>
      </c>
      <c r="L255" s="88">
        <f t="shared" si="46"/>
        <v>250.32221289633458</v>
      </c>
      <c r="M255" s="89">
        <f t="shared" si="51"/>
        <v>1316.9942887997784</v>
      </c>
      <c r="N255" s="89">
        <f t="shared" si="52"/>
        <v>7607.9942887997786</v>
      </c>
      <c r="O255" s="89">
        <f t="shared" si="53"/>
        <v>6829.438320287054</v>
      </c>
      <c r="P255" s="90">
        <f t="shared" si="47"/>
        <v>0.95607353946755491</v>
      </c>
      <c r="Q255" s="195">
        <v>1316.9942993138498</v>
      </c>
      <c r="R255" s="93">
        <f t="shared" si="54"/>
        <v>0.63892615036802236</v>
      </c>
      <c r="S255" s="93">
        <f t="shared" si="54"/>
        <v>0.260136570236011</v>
      </c>
      <c r="T255" s="92">
        <v>1114</v>
      </c>
      <c r="U255" s="191">
        <v>3838.489</v>
      </c>
      <c r="V255" s="191">
        <v>4481.4327022751531</v>
      </c>
      <c r="W255" s="197"/>
      <c r="X255" s="89">
        <v>0</v>
      </c>
      <c r="Y255" s="89">
        <f t="shared" si="55"/>
        <v>0</v>
      </c>
      <c r="Z255" s="1"/>
      <c r="AA255" s="1"/>
    </row>
    <row r="256" spans="2:27">
      <c r="B256" s="206">
        <v>4621</v>
      </c>
      <c r="C256" t="s">
        <v>284</v>
      </c>
      <c r="D256" s="1">
        <v>109603</v>
      </c>
      <c r="E256" s="86">
        <f t="shared" si="48"/>
        <v>6667.6602993064853</v>
      </c>
      <c r="F256" s="87">
        <f t="shared" si="42"/>
        <v>0.93342574943371082</v>
      </c>
      <c r="G256" s="189">
        <f t="shared" si="49"/>
        <v>304.43176742360168</v>
      </c>
      <c r="H256" s="189">
        <f t="shared" si="43"/>
        <v>5004.2493929091643</v>
      </c>
      <c r="I256" s="189">
        <f t="shared" si="44"/>
        <v>0</v>
      </c>
      <c r="J256" s="88">
        <f t="shared" si="45"/>
        <v>0</v>
      </c>
      <c r="K256" s="189">
        <f t="shared" si="50"/>
        <v>-48.918715854929786</v>
      </c>
      <c r="L256" s="88">
        <f t="shared" si="46"/>
        <v>-804.12585122333587</v>
      </c>
      <c r="M256" s="89">
        <f t="shared" si="51"/>
        <v>4200.1235416858281</v>
      </c>
      <c r="N256" s="89">
        <f t="shared" si="52"/>
        <v>113803.12354168583</v>
      </c>
      <c r="O256" s="89">
        <f t="shared" si="53"/>
        <v>6923.1733508751568</v>
      </c>
      <c r="P256" s="90">
        <f t="shared" si="47"/>
        <v>0.96919578733971967</v>
      </c>
      <c r="Q256" s="195">
        <v>4200.1237288030479</v>
      </c>
      <c r="R256" s="90">
        <f t="shared" si="54"/>
        <v>0.54042697780491011</v>
      </c>
      <c r="S256" s="90">
        <f t="shared" si="54"/>
        <v>0.47118657979416012</v>
      </c>
      <c r="T256" s="92">
        <v>16438</v>
      </c>
      <c r="U256" s="191">
        <v>71151.051999999996</v>
      </c>
      <c r="V256" s="191">
        <v>4532.1649822549261</v>
      </c>
      <c r="W256" s="197"/>
      <c r="X256" s="89">
        <v>0</v>
      </c>
      <c r="Y256" s="89">
        <f t="shared" si="55"/>
        <v>0</v>
      </c>
      <c r="Z256" s="1"/>
    </row>
    <row r="257" spans="2:27">
      <c r="B257" s="206">
        <v>4622</v>
      </c>
      <c r="C257" t="s">
        <v>285</v>
      </c>
      <c r="D257" s="1">
        <v>57047</v>
      </c>
      <c r="E257" s="86">
        <f t="shared" si="48"/>
        <v>6719.3168433451119</v>
      </c>
      <c r="F257" s="87">
        <f t="shared" si="42"/>
        <v>0.94065730385729562</v>
      </c>
      <c r="G257" s="189">
        <f t="shared" si="49"/>
        <v>271.37157923888066</v>
      </c>
      <c r="H257" s="189">
        <f t="shared" si="43"/>
        <v>2303.9447077380969</v>
      </c>
      <c r="I257" s="189">
        <f t="shared" si="44"/>
        <v>0</v>
      </c>
      <c r="J257" s="88">
        <f t="shared" si="45"/>
        <v>0</v>
      </c>
      <c r="K257" s="189">
        <f t="shared" si="50"/>
        <v>-48.918715854929786</v>
      </c>
      <c r="L257" s="88">
        <f t="shared" si="46"/>
        <v>-415.31989760835387</v>
      </c>
      <c r="M257" s="89">
        <f t="shared" si="51"/>
        <v>1888.6248101297431</v>
      </c>
      <c r="N257" s="89">
        <f t="shared" si="52"/>
        <v>58935.624810129746</v>
      </c>
      <c r="O257" s="89">
        <f t="shared" si="53"/>
        <v>6941.7697067290637</v>
      </c>
      <c r="P257" s="90">
        <f t="shared" si="47"/>
        <v>0.97179914693221037</v>
      </c>
      <c r="Q257" s="195">
        <v>1888.6249067732026</v>
      </c>
      <c r="R257" s="90">
        <f t="shared" si="54"/>
        <v>0.54810645768563726</v>
      </c>
      <c r="S257" s="90">
        <f t="shared" si="54"/>
        <v>0.48288151570245924</v>
      </c>
      <c r="T257" s="92">
        <v>8490</v>
      </c>
      <c r="U257" s="191">
        <v>36849.533000000003</v>
      </c>
      <c r="V257" s="191">
        <v>4531.2567269827277</v>
      </c>
      <c r="W257" s="197"/>
      <c r="X257" s="89">
        <v>0</v>
      </c>
      <c r="Y257" s="89">
        <f t="shared" si="55"/>
        <v>0</v>
      </c>
      <c r="Z257" s="1"/>
    </row>
    <row r="258" spans="2:27">
      <c r="B258" s="206">
        <v>4623</v>
      </c>
      <c r="C258" t="s">
        <v>286</v>
      </c>
      <c r="D258" s="1">
        <v>16352</v>
      </c>
      <c r="E258" s="86">
        <f t="shared" si="48"/>
        <v>6569.7067095218963</v>
      </c>
      <c r="F258" s="87">
        <f t="shared" si="42"/>
        <v>0.91971293281587674</v>
      </c>
      <c r="G258" s="189">
        <f t="shared" si="49"/>
        <v>367.12206488573867</v>
      </c>
      <c r="H258" s="189">
        <f t="shared" si="43"/>
        <v>913.76681950060356</v>
      </c>
      <c r="I258" s="189">
        <f t="shared" si="44"/>
        <v>0</v>
      </c>
      <c r="J258" s="88">
        <f t="shared" si="45"/>
        <v>0</v>
      </c>
      <c r="K258" s="189">
        <f t="shared" si="50"/>
        <v>-48.918715854929786</v>
      </c>
      <c r="L258" s="88">
        <f t="shared" si="46"/>
        <v>-121.75868376292023</v>
      </c>
      <c r="M258" s="89">
        <f t="shared" si="51"/>
        <v>792.00813573768335</v>
      </c>
      <c r="N258" s="89">
        <f t="shared" si="52"/>
        <v>17144.008135737684</v>
      </c>
      <c r="O258" s="89">
        <f t="shared" si="53"/>
        <v>6887.9100585527058</v>
      </c>
      <c r="P258" s="90">
        <f t="shared" si="47"/>
        <v>0.96425917335729949</v>
      </c>
      <c r="Q258" s="195">
        <v>792.00816407049501</v>
      </c>
      <c r="R258" s="90">
        <f t="shared" si="54"/>
        <v>0.57846507206814735</v>
      </c>
      <c r="S258" s="90">
        <f t="shared" si="54"/>
        <v>0.45944543823629314</v>
      </c>
      <c r="T258" s="92">
        <v>2489</v>
      </c>
      <c r="U258" s="191">
        <v>10359.431</v>
      </c>
      <c r="V258" s="191">
        <v>4501.5089549776103</v>
      </c>
      <c r="W258" s="197"/>
      <c r="X258" s="89">
        <v>0</v>
      </c>
      <c r="Y258" s="89">
        <f t="shared" si="55"/>
        <v>0</v>
      </c>
      <c r="Z258" s="1"/>
      <c r="AA258" s="1"/>
    </row>
    <row r="259" spans="2:27">
      <c r="B259" s="206">
        <v>4624</v>
      </c>
      <c r="C259" t="s">
        <v>287</v>
      </c>
      <c r="D259" s="1">
        <v>196238</v>
      </c>
      <c r="E259" s="86">
        <f t="shared" si="48"/>
        <v>7335.1773632863606</v>
      </c>
      <c r="F259" s="87">
        <f t="shared" si="42"/>
        <v>1.0268734638846124</v>
      </c>
      <c r="G259" s="189">
        <f t="shared" si="49"/>
        <v>-122.77915352351847</v>
      </c>
      <c r="H259" s="189">
        <f t="shared" si="43"/>
        <v>-3284.7106942146897</v>
      </c>
      <c r="I259" s="189">
        <f t="shared" si="44"/>
        <v>0</v>
      </c>
      <c r="J259" s="88">
        <f t="shared" si="45"/>
        <v>0</v>
      </c>
      <c r="K259" s="189">
        <f t="shared" si="50"/>
        <v>-48.918715854929786</v>
      </c>
      <c r="L259" s="88">
        <f t="shared" si="46"/>
        <v>-1308.7224052669367</v>
      </c>
      <c r="M259" s="89">
        <f t="shared" si="51"/>
        <v>-4593.4330994816264</v>
      </c>
      <c r="N259" s="89">
        <f t="shared" si="52"/>
        <v>191644.56690051837</v>
      </c>
      <c r="O259" s="89">
        <f t="shared" si="53"/>
        <v>7163.4794939079129</v>
      </c>
      <c r="P259" s="90">
        <f t="shared" si="47"/>
        <v>1.0028369645420443</v>
      </c>
      <c r="Q259" s="195">
        <v>-4593.4327949465878</v>
      </c>
      <c r="R259" s="90">
        <f t="shared" si="54"/>
        <v>0.58914304288411479</v>
      </c>
      <c r="S259" s="90">
        <f t="shared" si="54"/>
        <v>0.57119721557996206</v>
      </c>
      <c r="T259" s="92">
        <v>26753</v>
      </c>
      <c r="U259" s="191">
        <v>123486.681</v>
      </c>
      <c r="V259" s="191">
        <v>4668.5274709952891</v>
      </c>
      <c r="W259" s="197"/>
      <c r="X259" s="89">
        <v>0</v>
      </c>
      <c r="Y259" s="89">
        <f t="shared" si="55"/>
        <v>0</v>
      </c>
      <c r="Z259" s="1"/>
    </row>
    <row r="260" spans="2:27">
      <c r="B260" s="206">
        <v>4625</v>
      </c>
      <c r="C260" t="s">
        <v>288</v>
      </c>
      <c r="D260" s="1">
        <v>73239</v>
      </c>
      <c r="E260" s="86">
        <f t="shared" si="48"/>
        <v>13279.963735267453</v>
      </c>
      <c r="F260" s="87">
        <f t="shared" si="42"/>
        <v>1.8591019256535666</v>
      </c>
      <c r="G260" s="189">
        <f t="shared" si="49"/>
        <v>-3927.4424315914175</v>
      </c>
      <c r="H260" s="189">
        <f t="shared" si="43"/>
        <v>-21659.845010226665</v>
      </c>
      <c r="I260" s="189">
        <f t="shared" si="44"/>
        <v>0</v>
      </c>
      <c r="J260" s="88">
        <f t="shared" si="45"/>
        <v>0</v>
      </c>
      <c r="K260" s="189">
        <f t="shared" si="50"/>
        <v>-48.918715854929786</v>
      </c>
      <c r="L260" s="88">
        <f t="shared" si="46"/>
        <v>-269.78671793993777</v>
      </c>
      <c r="M260" s="89">
        <f t="shared" si="51"/>
        <v>-21929.631728166602</v>
      </c>
      <c r="N260" s="89">
        <f t="shared" si="52"/>
        <v>51309.368271833402</v>
      </c>
      <c r="O260" s="89">
        <f t="shared" si="53"/>
        <v>9303.6025878211076</v>
      </c>
      <c r="P260" s="90">
        <f t="shared" si="47"/>
        <v>1.3024392107788683</v>
      </c>
      <c r="Q260" s="195">
        <v>-21929.631665388199</v>
      </c>
      <c r="R260" s="90">
        <f t="shared" si="54"/>
        <v>7.7802412436475911E-3</v>
      </c>
      <c r="S260" s="90">
        <f t="shared" si="54"/>
        <v>0.66699297020846104</v>
      </c>
      <c r="T260" s="92">
        <v>5515</v>
      </c>
      <c r="U260" s="191">
        <v>72673.581999999995</v>
      </c>
      <c r="V260" s="191">
        <v>7966.418558805779</v>
      </c>
      <c r="W260" s="197"/>
      <c r="X260" s="89">
        <v>0</v>
      </c>
      <c r="Y260" s="89">
        <f t="shared" si="55"/>
        <v>0</v>
      </c>
      <c r="Z260" s="1"/>
      <c r="AA260" s="1"/>
    </row>
    <row r="261" spans="2:27">
      <c r="B261" s="206">
        <v>4626</v>
      </c>
      <c r="C261" t="s">
        <v>289</v>
      </c>
      <c r="D261" s="1">
        <v>297338</v>
      </c>
      <c r="E261" s="86">
        <f t="shared" si="48"/>
        <v>7316.2077704780886</v>
      </c>
      <c r="F261" s="87">
        <f t="shared" si="42"/>
        <v>1.0242178537322242</v>
      </c>
      <c r="G261" s="189">
        <f t="shared" si="49"/>
        <v>-110.63861412622443</v>
      </c>
      <c r="H261" s="189">
        <f t="shared" si="43"/>
        <v>-4496.4639167038877</v>
      </c>
      <c r="I261" s="189">
        <f t="shared" si="44"/>
        <v>0</v>
      </c>
      <c r="J261" s="88">
        <f t="shared" si="45"/>
        <v>0</v>
      </c>
      <c r="K261" s="189">
        <f t="shared" si="50"/>
        <v>-48.918715854929786</v>
      </c>
      <c r="L261" s="88">
        <f t="shared" si="46"/>
        <v>-1988.1055310602014</v>
      </c>
      <c r="M261" s="89">
        <f t="shared" si="51"/>
        <v>-6484.5694477640891</v>
      </c>
      <c r="N261" s="89">
        <f t="shared" si="52"/>
        <v>290853.43055223592</v>
      </c>
      <c r="O261" s="89">
        <f t="shared" si="53"/>
        <v>7156.6504404969346</v>
      </c>
      <c r="P261" s="90">
        <f t="shared" si="47"/>
        <v>1.0018809448871846</v>
      </c>
      <c r="Q261" s="195">
        <v>-6484.568985139018</v>
      </c>
      <c r="R261" s="90">
        <f t="shared" si="54"/>
        <v>0.56513759159530086</v>
      </c>
      <c r="S261" s="90">
        <f t="shared" si="54"/>
        <v>0.56089174840814537</v>
      </c>
      <c r="T261" s="92">
        <v>40641</v>
      </c>
      <c r="U261" s="191">
        <v>189975.63</v>
      </c>
      <c r="V261" s="191">
        <v>4687.1974164380235</v>
      </c>
      <c r="W261" s="197"/>
      <c r="X261" s="89">
        <v>0</v>
      </c>
      <c r="Y261" s="89">
        <f t="shared" si="55"/>
        <v>0</v>
      </c>
      <c r="Z261" s="1"/>
    </row>
    <row r="262" spans="2:27">
      <c r="B262" s="206">
        <v>4627</v>
      </c>
      <c r="C262" t="s">
        <v>290</v>
      </c>
      <c r="D262" s="1">
        <v>212457</v>
      </c>
      <c r="E262" s="86">
        <f t="shared" si="48"/>
        <v>6943.0392156862745</v>
      </c>
      <c r="F262" s="87">
        <f t="shared" si="42"/>
        <v>0.97197686929606841</v>
      </c>
      <c r="G262" s="189">
        <f t="shared" si="49"/>
        <v>128.18926094053663</v>
      </c>
      <c r="H262" s="189">
        <f t="shared" si="43"/>
        <v>3922.5913847804209</v>
      </c>
      <c r="I262" s="189">
        <f t="shared" si="44"/>
        <v>0</v>
      </c>
      <c r="J262" s="88">
        <f t="shared" si="45"/>
        <v>0</v>
      </c>
      <c r="K262" s="189">
        <f t="shared" si="50"/>
        <v>-48.918715854929786</v>
      </c>
      <c r="L262" s="88">
        <f t="shared" si="46"/>
        <v>-1496.9127051608514</v>
      </c>
      <c r="M262" s="89">
        <f t="shared" si="51"/>
        <v>2425.6786796195693</v>
      </c>
      <c r="N262" s="89">
        <f t="shared" si="52"/>
        <v>214882.67867961957</v>
      </c>
      <c r="O262" s="89">
        <f t="shared" si="53"/>
        <v>7022.309760771881</v>
      </c>
      <c r="P262" s="90">
        <f t="shared" si="47"/>
        <v>0.98307419049016842</v>
      </c>
      <c r="Q262" s="195">
        <v>2425.6790279458196</v>
      </c>
      <c r="R262" s="90">
        <f t="shared" si="54"/>
        <v>0.6223682581298724</v>
      </c>
      <c r="S262" s="90">
        <f t="shared" si="54"/>
        <v>0.53426170748463142</v>
      </c>
      <c r="T262" s="92">
        <v>30600</v>
      </c>
      <c r="U262" s="191">
        <v>130954.855</v>
      </c>
      <c r="V262" s="191">
        <v>4525.329141577251</v>
      </c>
      <c r="W262" s="197"/>
      <c r="X262" s="89">
        <v>0</v>
      </c>
      <c r="Y262" s="89">
        <f t="shared" si="55"/>
        <v>0</v>
      </c>
      <c r="Z262" s="1"/>
    </row>
    <row r="263" spans="2:27">
      <c r="B263" s="206">
        <v>4628</v>
      </c>
      <c r="C263" t="s">
        <v>291</v>
      </c>
      <c r="D263" s="1">
        <v>24168</v>
      </c>
      <c r="E263" s="86">
        <f t="shared" si="48"/>
        <v>6198.5124390869451</v>
      </c>
      <c r="F263" s="87">
        <f t="shared" ref="F263:F326" si="56">E263/E$365</f>
        <v>0.8677483343641107</v>
      </c>
      <c r="G263" s="189">
        <f t="shared" si="49"/>
        <v>604.68639796410741</v>
      </c>
      <c r="H263" s="189">
        <f t="shared" ref="H263:H326" si="57">G263*T263/1000</f>
        <v>2357.672265662055</v>
      </c>
      <c r="I263" s="189">
        <f t="shared" ref="I263:I326" si="58">IF(E263+Y263&lt;(E$365+Y$365)*0.9,((E$365+Y$365)*0.9-E263-Y263)*0.35,0)</f>
        <v>80.671151129916183</v>
      </c>
      <c r="J263" s="88">
        <f t="shared" ref="J263:J326" si="59">I263*T263/1000</f>
        <v>314.53681825554321</v>
      </c>
      <c r="K263" s="189">
        <f t="shared" si="50"/>
        <v>31.752435274986397</v>
      </c>
      <c r="L263" s="88">
        <f t="shared" ref="L263:L326" si="60">K263*T263/1000</f>
        <v>123.80274513717197</v>
      </c>
      <c r="M263" s="89">
        <f t="shared" si="51"/>
        <v>2481.4750107992268</v>
      </c>
      <c r="N263" s="89">
        <f t="shared" si="52"/>
        <v>26649.475010799226</v>
      </c>
      <c r="O263" s="89">
        <f t="shared" si="53"/>
        <v>6834.9512723260395</v>
      </c>
      <c r="P263" s="90">
        <f t="shared" ref="P263:P326" si="61">O263/O$365</f>
        <v>0.95684531414676544</v>
      </c>
      <c r="Q263" s="195">
        <v>2481.475047598477</v>
      </c>
      <c r="R263" s="90">
        <f t="shared" si="54"/>
        <v>0.62882881425670023</v>
      </c>
      <c r="S263" s="90">
        <f t="shared" si="54"/>
        <v>0.38001747394089452</v>
      </c>
      <c r="T263" s="92">
        <v>3899</v>
      </c>
      <c r="U263" s="191">
        <v>14837.655000000001</v>
      </c>
      <c r="V263" s="191">
        <v>4491.6188063807258</v>
      </c>
      <c r="W263" s="197"/>
      <c r="X263" s="89">
        <v>0</v>
      </c>
      <c r="Y263" s="89">
        <f t="shared" si="55"/>
        <v>0</v>
      </c>
      <c r="Z263" s="1"/>
    </row>
    <row r="264" spans="2:27">
      <c r="B264" s="206">
        <v>4629</v>
      </c>
      <c r="C264" t="s">
        <v>292</v>
      </c>
      <c r="D264" s="1">
        <v>2230</v>
      </c>
      <c r="E264" s="86">
        <f t="shared" ref="E264:E327" si="62">D264/T264*1000</f>
        <v>5617.1284634760705</v>
      </c>
      <c r="F264" s="87">
        <f t="shared" si="56"/>
        <v>0.78635864910978304</v>
      </c>
      <c r="G264" s="189">
        <f t="shared" ref="G264:G327" si="63">($E$365+$Y$365-E264-Y264)*0.64</f>
        <v>976.77214235506722</v>
      </c>
      <c r="H264" s="189">
        <f t="shared" si="57"/>
        <v>387.77854051496172</v>
      </c>
      <c r="I264" s="189">
        <f t="shared" si="58"/>
        <v>284.15554259372226</v>
      </c>
      <c r="J264" s="88">
        <f t="shared" si="59"/>
        <v>112.80975040970773</v>
      </c>
      <c r="K264" s="189">
        <f t="shared" ref="K264:K327" si="64">I264+J$367</f>
        <v>235.23682673879247</v>
      </c>
      <c r="L264" s="88">
        <f t="shared" si="60"/>
        <v>93.389020215300604</v>
      </c>
      <c r="M264" s="89">
        <f t="shared" ref="M264:M327" si="65">+H264+L264</f>
        <v>481.16756073026232</v>
      </c>
      <c r="N264" s="89">
        <f t="shared" ref="N264:N327" si="66">D264+M264</f>
        <v>2711.1675607302623</v>
      </c>
      <c r="O264" s="89">
        <f t="shared" ref="O264:O327" si="67">N264/T264*1000</f>
        <v>6829.1374325699308</v>
      </c>
      <c r="P264" s="90">
        <f t="shared" si="61"/>
        <v>0.95603141729422214</v>
      </c>
      <c r="Q264" s="195">
        <v>481.16756447719803</v>
      </c>
      <c r="R264" s="90">
        <f t="shared" ref="R264:S327" si="68">(D264-U264)/U264</f>
        <v>0.39094203576529879</v>
      </c>
      <c r="S264" s="90">
        <f t="shared" si="68"/>
        <v>0.24840534662651029</v>
      </c>
      <c r="T264" s="92">
        <v>397</v>
      </c>
      <c r="U264" s="191">
        <v>1603.23</v>
      </c>
      <c r="V264" s="191">
        <v>4499.4428121081783</v>
      </c>
      <c r="W264" s="197"/>
      <c r="X264" s="89">
        <v>0</v>
      </c>
      <c r="Y264" s="89">
        <f t="shared" ref="Y264:Y327" si="69">X264*1000/T264</f>
        <v>0</v>
      </c>
      <c r="Z264" s="1"/>
    </row>
    <row r="265" spans="2:27">
      <c r="B265" s="206">
        <v>4630</v>
      </c>
      <c r="C265" t="s">
        <v>293</v>
      </c>
      <c r="D265" s="1">
        <v>51426</v>
      </c>
      <c r="E265" s="86">
        <f t="shared" si="62"/>
        <v>6247.8435184060263</v>
      </c>
      <c r="F265" s="87">
        <f t="shared" si="56"/>
        <v>0.87465434001178544</v>
      </c>
      <c r="G265" s="189">
        <f t="shared" si="63"/>
        <v>573.11450719989546</v>
      </c>
      <c r="H265" s="189">
        <f t="shared" si="57"/>
        <v>4717.3055087623388</v>
      </c>
      <c r="I265" s="189">
        <f t="shared" si="58"/>
        <v>63.405273368237744</v>
      </c>
      <c r="J265" s="88">
        <f t="shared" si="59"/>
        <v>521.88880509396483</v>
      </c>
      <c r="K265" s="189">
        <f t="shared" si="64"/>
        <v>14.486557513307957</v>
      </c>
      <c r="L265" s="88">
        <f t="shared" si="60"/>
        <v>119.23885489203779</v>
      </c>
      <c r="M265" s="89">
        <f t="shared" si="65"/>
        <v>4836.5443636543769</v>
      </c>
      <c r="N265" s="89">
        <f t="shared" si="66"/>
        <v>56262.544363654379</v>
      </c>
      <c r="O265" s="89">
        <f t="shared" si="67"/>
        <v>6835.4445831192288</v>
      </c>
      <c r="P265" s="90">
        <f t="shared" si="61"/>
        <v>0.95691437420324199</v>
      </c>
      <c r="Q265" s="195">
        <v>4836.5444413395871</v>
      </c>
      <c r="R265" s="90">
        <f t="shared" si="68"/>
        <v>0.54536575233778406</v>
      </c>
      <c r="S265" s="90">
        <f t="shared" si="68"/>
        <v>0.38874576199880856</v>
      </c>
      <c r="T265" s="92">
        <v>8231</v>
      </c>
      <c r="U265" s="191">
        <v>33277.559000000001</v>
      </c>
      <c r="V265" s="191">
        <v>4498.910952148336</v>
      </c>
      <c r="W265" s="197"/>
      <c r="X265" s="89">
        <v>0</v>
      </c>
      <c r="Y265" s="89">
        <f t="shared" si="69"/>
        <v>0</v>
      </c>
      <c r="Z265" s="1"/>
      <c r="AA265" s="1"/>
    </row>
    <row r="266" spans="2:27">
      <c r="B266" s="206">
        <v>4631</v>
      </c>
      <c r="C266" t="s">
        <v>294</v>
      </c>
      <c r="D266" s="1">
        <v>215993</v>
      </c>
      <c r="E266" s="86">
        <f t="shared" si="62"/>
        <v>7132.0125474657425</v>
      </c>
      <c r="F266" s="87">
        <f t="shared" si="56"/>
        <v>0.99843181239771117</v>
      </c>
      <c r="G266" s="189">
        <f t="shared" si="63"/>
        <v>7.2463286016770869</v>
      </c>
      <c r="H266" s="189">
        <f t="shared" si="57"/>
        <v>219.45506170179058</v>
      </c>
      <c r="I266" s="189">
        <f t="shared" si="58"/>
        <v>0</v>
      </c>
      <c r="J266" s="88">
        <f t="shared" si="59"/>
        <v>0</v>
      </c>
      <c r="K266" s="189">
        <f t="shared" si="64"/>
        <v>-48.918715854929786</v>
      </c>
      <c r="L266" s="88">
        <f t="shared" si="60"/>
        <v>-1481.5033096665486</v>
      </c>
      <c r="M266" s="89">
        <f t="shared" si="65"/>
        <v>-1262.048247964758</v>
      </c>
      <c r="N266" s="89">
        <f t="shared" si="66"/>
        <v>214730.95175203524</v>
      </c>
      <c r="O266" s="89">
        <f t="shared" si="67"/>
        <v>7090.3401602124886</v>
      </c>
      <c r="P266" s="90">
        <f t="shared" si="61"/>
        <v>0.99259797000675964</v>
      </c>
      <c r="Q266" s="195">
        <v>-1262.0479032242188</v>
      </c>
      <c r="R266" s="90">
        <f t="shared" si="68"/>
        <v>0.65940777719872468</v>
      </c>
      <c r="S266" s="90">
        <f t="shared" si="68"/>
        <v>0.57556231743055031</v>
      </c>
      <c r="T266" s="92">
        <v>30285</v>
      </c>
      <c r="U266" s="191">
        <v>130162.702</v>
      </c>
      <c r="V266" s="191">
        <v>4526.6458004001588</v>
      </c>
      <c r="W266" s="197"/>
      <c r="X266" s="89">
        <v>0</v>
      </c>
      <c r="Y266" s="89">
        <f t="shared" si="69"/>
        <v>0</v>
      </c>
      <c r="Z266" s="1"/>
    </row>
    <row r="267" spans="2:27">
      <c r="B267" s="206">
        <v>4632</v>
      </c>
      <c r="C267" t="s">
        <v>295</v>
      </c>
      <c r="D267" s="1">
        <v>28082</v>
      </c>
      <c r="E267" s="86">
        <f t="shared" si="62"/>
        <v>9529.0125551408219</v>
      </c>
      <c r="F267" s="87">
        <f t="shared" si="56"/>
        <v>1.333995027696703</v>
      </c>
      <c r="G267" s="189">
        <f t="shared" si="63"/>
        <v>-1526.8336763103737</v>
      </c>
      <c r="H267" s="189">
        <f t="shared" si="57"/>
        <v>-4499.5788440866709</v>
      </c>
      <c r="I267" s="189">
        <f t="shared" si="58"/>
        <v>0</v>
      </c>
      <c r="J267" s="88">
        <f t="shared" si="59"/>
        <v>0</v>
      </c>
      <c r="K267" s="189">
        <f t="shared" si="64"/>
        <v>-48.918715854929786</v>
      </c>
      <c r="L267" s="88">
        <f t="shared" si="60"/>
        <v>-144.16345562447808</v>
      </c>
      <c r="M267" s="89">
        <f t="shared" si="65"/>
        <v>-4643.7422997111489</v>
      </c>
      <c r="N267" s="89">
        <f t="shared" si="66"/>
        <v>23438.25770028885</v>
      </c>
      <c r="O267" s="89">
        <f t="shared" si="67"/>
        <v>7953.2601629755181</v>
      </c>
      <c r="P267" s="90">
        <f t="shared" si="61"/>
        <v>1.1134007275143969</v>
      </c>
      <c r="Q267" s="195">
        <v>-4643.742266164827</v>
      </c>
      <c r="R267" s="90">
        <f t="shared" si="68"/>
        <v>0.53882767108279128</v>
      </c>
      <c r="S267" s="90">
        <f t="shared" si="68"/>
        <v>0.80950367974096193</v>
      </c>
      <c r="T267" s="92">
        <v>2947</v>
      </c>
      <c r="U267" s="191">
        <v>18248.956999999999</v>
      </c>
      <c r="V267" s="191">
        <v>5266.0918360248597</v>
      </c>
      <c r="W267" s="197"/>
      <c r="X267" s="89">
        <v>0</v>
      </c>
      <c r="Y267" s="89">
        <f t="shared" si="69"/>
        <v>0</v>
      </c>
      <c r="Z267" s="1"/>
    </row>
    <row r="268" spans="2:27">
      <c r="B268" s="206">
        <v>4633</v>
      </c>
      <c r="C268" t="s">
        <v>296</v>
      </c>
      <c r="D268" s="1">
        <v>3830</v>
      </c>
      <c r="E268" s="86">
        <f t="shared" si="62"/>
        <v>7240.0756143667304</v>
      </c>
      <c r="F268" s="87">
        <f t="shared" si="56"/>
        <v>1.0135598850169254</v>
      </c>
      <c r="G268" s="189">
        <f t="shared" si="63"/>
        <v>-61.914034214955173</v>
      </c>
      <c r="H268" s="189">
        <f t="shared" si="57"/>
        <v>-32.752524099711287</v>
      </c>
      <c r="I268" s="189">
        <f t="shared" si="58"/>
        <v>0</v>
      </c>
      <c r="J268" s="88">
        <f t="shared" si="59"/>
        <v>0</v>
      </c>
      <c r="K268" s="189">
        <f t="shared" si="64"/>
        <v>-48.918715854929786</v>
      </c>
      <c r="L268" s="88">
        <f t="shared" si="60"/>
        <v>-25.878000687257856</v>
      </c>
      <c r="M268" s="89">
        <f t="shared" si="65"/>
        <v>-58.630524786969147</v>
      </c>
      <c r="N268" s="89">
        <f t="shared" si="66"/>
        <v>3771.3694752130309</v>
      </c>
      <c r="O268" s="89">
        <f t="shared" si="67"/>
        <v>7129.2428642968443</v>
      </c>
      <c r="P268" s="90">
        <f t="shared" si="61"/>
        <v>0.99804407614967683</v>
      </c>
      <c r="Q268" s="195">
        <v>-58.630518765250628</v>
      </c>
      <c r="R268" s="90">
        <f t="shared" si="68"/>
        <v>0.56802763003882395</v>
      </c>
      <c r="S268" s="90">
        <f t="shared" si="68"/>
        <v>0.55077738472769278</v>
      </c>
      <c r="T268" s="92">
        <v>529</v>
      </c>
      <c r="U268" s="191">
        <v>2442.5590000000002</v>
      </c>
      <c r="V268" s="191">
        <v>4668.6750049801922</v>
      </c>
      <c r="W268" s="197"/>
      <c r="X268" s="89">
        <v>0</v>
      </c>
      <c r="Y268" s="89">
        <f t="shared" si="69"/>
        <v>0</v>
      </c>
      <c r="Z268" s="1"/>
    </row>
    <row r="269" spans="2:27">
      <c r="B269" s="206">
        <v>4634</v>
      </c>
      <c r="C269" t="s">
        <v>297</v>
      </c>
      <c r="D269" s="1">
        <v>11600</v>
      </c>
      <c r="E269" s="86">
        <f t="shared" si="62"/>
        <v>6937.7990430622012</v>
      </c>
      <c r="F269" s="87">
        <f t="shared" si="56"/>
        <v>0.97124328182471864</v>
      </c>
      <c r="G269" s="189">
        <f t="shared" si="63"/>
        <v>131.54297141994351</v>
      </c>
      <c r="H269" s="189">
        <f t="shared" si="57"/>
        <v>219.93984821414554</v>
      </c>
      <c r="I269" s="189">
        <f t="shared" si="58"/>
        <v>0</v>
      </c>
      <c r="J269" s="88">
        <f t="shared" si="59"/>
        <v>0</v>
      </c>
      <c r="K269" s="189">
        <f t="shared" si="64"/>
        <v>-48.918715854929786</v>
      </c>
      <c r="L269" s="88">
        <f t="shared" si="60"/>
        <v>-81.792092909442601</v>
      </c>
      <c r="M269" s="89">
        <f t="shared" si="65"/>
        <v>138.14775530470294</v>
      </c>
      <c r="N269" s="89">
        <f t="shared" si="66"/>
        <v>11738.147755304703</v>
      </c>
      <c r="O269" s="89">
        <f t="shared" si="67"/>
        <v>7020.4232986272145</v>
      </c>
      <c r="P269" s="90">
        <f t="shared" si="61"/>
        <v>0.98281009900048244</v>
      </c>
      <c r="Q269" s="195">
        <v>138.14777433743137</v>
      </c>
      <c r="R269" s="90">
        <f t="shared" si="68"/>
        <v>0.51571931596109943</v>
      </c>
      <c r="S269" s="90">
        <f t="shared" si="68"/>
        <v>0.50460718187271703</v>
      </c>
      <c r="T269" s="92">
        <v>1672</v>
      </c>
      <c r="U269" s="191">
        <v>7653.1319999999996</v>
      </c>
      <c r="V269" s="191">
        <v>4611.0367720211425</v>
      </c>
      <c r="W269" s="197"/>
      <c r="X269" s="89">
        <v>0</v>
      </c>
      <c r="Y269" s="89">
        <f t="shared" si="69"/>
        <v>0</v>
      </c>
      <c r="Z269" s="1"/>
    </row>
    <row r="270" spans="2:27">
      <c r="B270" s="206">
        <v>4635</v>
      </c>
      <c r="C270" t="s">
        <v>298</v>
      </c>
      <c r="D270" s="1">
        <v>18446</v>
      </c>
      <c r="E270" s="86">
        <f t="shared" si="62"/>
        <v>8016.5145588874402</v>
      </c>
      <c r="F270" s="87">
        <f t="shared" si="56"/>
        <v>1.1222558999824965</v>
      </c>
      <c r="G270" s="189">
        <f t="shared" si="63"/>
        <v>-558.83495870820946</v>
      </c>
      <c r="H270" s="189">
        <f t="shared" si="57"/>
        <v>-1285.8792399875899</v>
      </c>
      <c r="I270" s="189">
        <f t="shared" si="58"/>
        <v>0</v>
      </c>
      <c r="J270" s="88">
        <f t="shared" si="59"/>
        <v>0</v>
      </c>
      <c r="K270" s="189">
        <f t="shared" si="64"/>
        <v>-48.918715854929786</v>
      </c>
      <c r="L270" s="88">
        <f t="shared" si="60"/>
        <v>-112.56196518219343</v>
      </c>
      <c r="M270" s="89">
        <f t="shared" si="65"/>
        <v>-1398.4412051697834</v>
      </c>
      <c r="N270" s="89">
        <f t="shared" si="66"/>
        <v>17047.558794830216</v>
      </c>
      <c r="O270" s="89">
        <f t="shared" si="67"/>
        <v>7408.7608843243006</v>
      </c>
      <c r="P270" s="90">
        <f t="shared" si="61"/>
        <v>1.0371746415372827</v>
      </c>
      <c r="Q270" s="195">
        <v>-1398.4411789770156</v>
      </c>
      <c r="R270" s="90">
        <f t="shared" si="68"/>
        <v>0.50164292565890622</v>
      </c>
      <c r="S270" s="90">
        <f t="shared" si="68"/>
        <v>0.61865258531287448</v>
      </c>
      <c r="T270" s="92">
        <v>2301</v>
      </c>
      <c r="U270" s="191">
        <v>12283.879000000001</v>
      </c>
      <c r="V270" s="191">
        <v>4952.5850275881794</v>
      </c>
      <c r="W270" s="197"/>
      <c r="X270" s="89">
        <v>0</v>
      </c>
      <c r="Y270" s="89">
        <f t="shared" si="69"/>
        <v>0</v>
      </c>
      <c r="Z270" s="1"/>
    </row>
    <row r="271" spans="2:27">
      <c r="B271" s="206">
        <v>4636</v>
      </c>
      <c r="C271" t="s">
        <v>299</v>
      </c>
      <c r="D271" s="1">
        <v>6241</v>
      </c>
      <c r="E271" s="86">
        <f t="shared" si="62"/>
        <v>8411.0512129380058</v>
      </c>
      <c r="F271" s="87">
        <f t="shared" si="56"/>
        <v>1.1774882686777828</v>
      </c>
      <c r="G271" s="189">
        <f t="shared" si="63"/>
        <v>-811.33841730057145</v>
      </c>
      <c r="H271" s="189">
        <f t="shared" si="57"/>
        <v>-602.01310563702407</v>
      </c>
      <c r="I271" s="189">
        <f t="shared" si="58"/>
        <v>0</v>
      </c>
      <c r="J271" s="88">
        <f t="shared" si="59"/>
        <v>0</v>
      </c>
      <c r="K271" s="189">
        <f t="shared" si="64"/>
        <v>-48.918715854929786</v>
      </c>
      <c r="L271" s="88">
        <f t="shared" si="60"/>
        <v>-36.297687164357903</v>
      </c>
      <c r="M271" s="89">
        <f t="shared" si="65"/>
        <v>-638.31079280138192</v>
      </c>
      <c r="N271" s="89">
        <f t="shared" si="66"/>
        <v>5602.6892071986185</v>
      </c>
      <c r="O271" s="89">
        <f t="shared" si="67"/>
        <v>7550.7940797825049</v>
      </c>
      <c r="P271" s="90">
        <f t="shared" si="61"/>
        <v>1.0570582942675857</v>
      </c>
      <c r="Q271" s="195">
        <v>-638.31078435503957</v>
      </c>
      <c r="R271" s="90">
        <f t="shared" si="68"/>
        <v>0.52965611291367021</v>
      </c>
      <c r="S271" s="90">
        <f t="shared" si="68"/>
        <v>0.68818974060601878</v>
      </c>
      <c r="T271" s="92">
        <v>742</v>
      </c>
      <c r="U271" s="191">
        <v>4080.002</v>
      </c>
      <c r="V271" s="191">
        <v>4982.2902074494568</v>
      </c>
      <c r="W271" s="197"/>
      <c r="X271" s="89">
        <v>0</v>
      </c>
      <c r="Y271" s="89">
        <f t="shared" si="69"/>
        <v>0</v>
      </c>
      <c r="Z271" s="1"/>
    </row>
    <row r="272" spans="2:27">
      <c r="B272" s="206">
        <v>4637</v>
      </c>
      <c r="C272" t="s">
        <v>300</v>
      </c>
      <c r="D272" s="1">
        <v>9898</v>
      </c>
      <c r="E272" s="86">
        <f t="shared" si="62"/>
        <v>7763.1372549019607</v>
      </c>
      <c r="F272" s="87">
        <f t="shared" si="56"/>
        <v>1.0867848517818648</v>
      </c>
      <c r="G272" s="189">
        <f t="shared" si="63"/>
        <v>-396.67348415750257</v>
      </c>
      <c r="H272" s="189">
        <f t="shared" si="57"/>
        <v>-505.75869230081577</v>
      </c>
      <c r="I272" s="189">
        <f t="shared" si="58"/>
        <v>0</v>
      </c>
      <c r="J272" s="88">
        <f t="shared" si="59"/>
        <v>0</v>
      </c>
      <c r="K272" s="189">
        <f t="shared" si="64"/>
        <v>-48.918715854929786</v>
      </c>
      <c r="L272" s="88">
        <f t="shared" si="60"/>
        <v>-62.371362715035481</v>
      </c>
      <c r="M272" s="89">
        <f t="shared" si="65"/>
        <v>-568.13005501585121</v>
      </c>
      <c r="N272" s="89">
        <f t="shared" si="66"/>
        <v>9329.8699449841479</v>
      </c>
      <c r="O272" s="89">
        <f t="shared" si="67"/>
        <v>7317.5450548895278</v>
      </c>
      <c r="P272" s="90">
        <f t="shared" si="61"/>
        <v>1.0244050641850551</v>
      </c>
      <c r="Q272" s="195">
        <v>-568.13004050225743</v>
      </c>
      <c r="R272" s="93">
        <f t="shared" si="68"/>
        <v>0.66684292741941475</v>
      </c>
      <c r="S272" s="93">
        <f t="shared" si="68"/>
        <v>0.66996857032518842</v>
      </c>
      <c r="T272" s="92">
        <v>1275</v>
      </c>
      <c r="U272" s="191">
        <v>5938.1719999999996</v>
      </c>
      <c r="V272" s="191">
        <v>4648.6726713606749</v>
      </c>
      <c r="W272" s="197"/>
      <c r="X272" s="89">
        <v>0</v>
      </c>
      <c r="Y272" s="89">
        <f t="shared" si="69"/>
        <v>0</v>
      </c>
      <c r="Z272" s="1"/>
    </row>
    <row r="273" spans="2:28">
      <c r="B273" s="206">
        <v>4638</v>
      </c>
      <c r="C273" t="s">
        <v>301</v>
      </c>
      <c r="D273" s="1">
        <v>27938</v>
      </c>
      <c r="E273" s="86">
        <f t="shared" si="62"/>
        <v>7194.9523564254441</v>
      </c>
      <c r="F273" s="87">
        <f t="shared" si="56"/>
        <v>1.0072429448954983</v>
      </c>
      <c r="G273" s="189">
        <f t="shared" si="63"/>
        <v>-33.035149132531949</v>
      </c>
      <c r="H273" s="189">
        <f t="shared" si="57"/>
        <v>-128.27548408162156</v>
      </c>
      <c r="I273" s="189">
        <f t="shared" si="58"/>
        <v>0</v>
      </c>
      <c r="J273" s="88">
        <f t="shared" si="59"/>
        <v>0</v>
      </c>
      <c r="K273" s="189">
        <f t="shared" si="64"/>
        <v>-48.918715854929786</v>
      </c>
      <c r="L273" s="88">
        <f t="shared" si="60"/>
        <v>-189.95137366469237</v>
      </c>
      <c r="M273" s="89">
        <f t="shared" si="65"/>
        <v>-318.22685774631395</v>
      </c>
      <c r="N273" s="89">
        <f t="shared" si="66"/>
        <v>27619.773142253685</v>
      </c>
      <c r="O273" s="89">
        <f t="shared" si="67"/>
        <v>7112.998491437982</v>
      </c>
      <c r="P273" s="90">
        <f t="shared" si="61"/>
        <v>0.99576997770596309</v>
      </c>
      <c r="Q273" s="195">
        <v>-318.22681354530641</v>
      </c>
      <c r="R273" s="93">
        <f t="shared" si="68"/>
        <v>0.61488090383389404</v>
      </c>
      <c r="S273" s="93">
        <f t="shared" si="68"/>
        <v>0.57252068020741509</v>
      </c>
      <c r="T273" s="92">
        <v>3883</v>
      </c>
      <c r="U273" s="191">
        <v>17300.347000000002</v>
      </c>
      <c r="V273" s="191">
        <v>4575.4262229965916</v>
      </c>
      <c r="W273" s="197"/>
      <c r="X273" s="89">
        <v>0</v>
      </c>
      <c r="Y273" s="89">
        <f t="shared" si="69"/>
        <v>0</v>
      </c>
      <c r="Z273" s="1"/>
    </row>
    <row r="274" spans="2:28">
      <c r="B274" s="206">
        <v>4639</v>
      </c>
      <c r="C274" t="s">
        <v>302</v>
      </c>
      <c r="D274" s="1">
        <v>16346</v>
      </c>
      <c r="E274" s="86">
        <f t="shared" si="62"/>
        <v>6455.7661927330173</v>
      </c>
      <c r="F274" s="87">
        <f t="shared" si="56"/>
        <v>0.90376205837112056</v>
      </c>
      <c r="G274" s="189">
        <f t="shared" si="63"/>
        <v>440.04399563062123</v>
      </c>
      <c r="H274" s="189">
        <f t="shared" si="57"/>
        <v>1114.1913969367331</v>
      </c>
      <c r="I274" s="189">
        <f t="shared" si="58"/>
        <v>0</v>
      </c>
      <c r="J274" s="88">
        <f t="shared" si="59"/>
        <v>0</v>
      </c>
      <c r="K274" s="189">
        <f t="shared" si="64"/>
        <v>-48.918715854929786</v>
      </c>
      <c r="L274" s="88">
        <f t="shared" si="60"/>
        <v>-123.86218854468221</v>
      </c>
      <c r="M274" s="89">
        <f t="shared" si="65"/>
        <v>990.32920839205087</v>
      </c>
      <c r="N274" s="89">
        <f t="shared" si="66"/>
        <v>17336.32920839205</v>
      </c>
      <c r="O274" s="89">
        <f t="shared" si="67"/>
        <v>6846.8914725087079</v>
      </c>
      <c r="P274" s="90">
        <f t="shared" si="61"/>
        <v>0.95851685855718705</v>
      </c>
      <c r="Q274" s="195">
        <v>990.32923721434031</v>
      </c>
      <c r="R274" s="93">
        <f t="shared" si="68"/>
        <v>0.44961492885216148</v>
      </c>
      <c r="S274" s="93">
        <f t="shared" si="68"/>
        <v>0.41340925281781749</v>
      </c>
      <c r="T274" s="92">
        <v>2532</v>
      </c>
      <c r="U274" s="191">
        <v>11276.098</v>
      </c>
      <c r="V274" s="191">
        <v>4567.5137472480792</v>
      </c>
      <c r="W274" s="197"/>
      <c r="X274" s="89">
        <v>0</v>
      </c>
      <c r="Y274" s="89">
        <f t="shared" si="69"/>
        <v>0</v>
      </c>
      <c r="Z274" s="1"/>
      <c r="AA274" s="1"/>
    </row>
    <row r="275" spans="2:28">
      <c r="B275" s="206">
        <v>4640</v>
      </c>
      <c r="C275" t="s">
        <v>303</v>
      </c>
      <c r="D275" s="1">
        <v>83352</v>
      </c>
      <c r="E275" s="86">
        <f t="shared" si="62"/>
        <v>6640.5353728489481</v>
      </c>
      <c r="F275" s="87">
        <f t="shared" si="56"/>
        <v>0.92962844968081326</v>
      </c>
      <c r="G275" s="189">
        <f t="shared" si="63"/>
        <v>321.79172035642551</v>
      </c>
      <c r="H275" s="189">
        <f t="shared" si="57"/>
        <v>4039.1296739138534</v>
      </c>
      <c r="I275" s="189">
        <f t="shared" si="58"/>
        <v>0</v>
      </c>
      <c r="J275" s="88">
        <f t="shared" si="59"/>
        <v>0</v>
      </c>
      <c r="K275" s="189">
        <f t="shared" si="64"/>
        <v>-48.918715854929786</v>
      </c>
      <c r="L275" s="88">
        <f t="shared" si="60"/>
        <v>-614.02772141107869</v>
      </c>
      <c r="M275" s="89">
        <f t="shared" si="65"/>
        <v>3425.1019525027746</v>
      </c>
      <c r="N275" s="89">
        <f t="shared" si="66"/>
        <v>86777.10195250278</v>
      </c>
      <c r="O275" s="89">
        <f t="shared" si="67"/>
        <v>6913.4083773504444</v>
      </c>
      <c r="P275" s="90">
        <f t="shared" si="61"/>
        <v>0.96782875942867674</v>
      </c>
      <c r="Q275" s="195">
        <v>3425.1020953848365</v>
      </c>
      <c r="R275" s="93">
        <f t="shared" si="68"/>
        <v>0.57995784276993179</v>
      </c>
      <c r="S275" s="93">
        <f t="shared" si="68"/>
        <v>0.47456002884762599</v>
      </c>
      <c r="T275" s="92">
        <v>12552</v>
      </c>
      <c r="U275" s="191">
        <v>52755.838000000003</v>
      </c>
      <c r="V275" s="191">
        <v>4503.4011792917991</v>
      </c>
      <c r="W275" s="197"/>
      <c r="X275" s="89">
        <v>0</v>
      </c>
      <c r="Y275" s="89">
        <f t="shared" si="69"/>
        <v>0</v>
      </c>
      <c r="Z275" s="1"/>
    </row>
    <row r="276" spans="2:28">
      <c r="B276" s="206">
        <v>4641</v>
      </c>
      <c r="C276" t="s">
        <v>304</v>
      </c>
      <c r="D276" s="1">
        <v>12590</v>
      </c>
      <c r="E276" s="86">
        <f t="shared" si="62"/>
        <v>6747.0525187566991</v>
      </c>
      <c r="F276" s="87">
        <f t="shared" si="56"/>
        <v>0.94454010418679102</v>
      </c>
      <c r="G276" s="189">
        <f t="shared" si="63"/>
        <v>253.62074697546487</v>
      </c>
      <c r="H276" s="189">
        <f t="shared" si="57"/>
        <v>473.25631385621745</v>
      </c>
      <c r="I276" s="189">
        <f t="shared" si="58"/>
        <v>0</v>
      </c>
      <c r="J276" s="88">
        <f t="shared" si="59"/>
        <v>0</v>
      </c>
      <c r="K276" s="189">
        <f t="shared" si="64"/>
        <v>-48.918715854929786</v>
      </c>
      <c r="L276" s="88">
        <f t="shared" si="60"/>
        <v>-91.282323785298985</v>
      </c>
      <c r="M276" s="89">
        <f t="shared" si="65"/>
        <v>381.97399007091849</v>
      </c>
      <c r="N276" s="89">
        <f t="shared" si="66"/>
        <v>12971.973990070919</v>
      </c>
      <c r="O276" s="89">
        <f t="shared" si="67"/>
        <v>6951.7545498772342</v>
      </c>
      <c r="P276" s="90">
        <f t="shared" si="61"/>
        <v>0.97319695505082859</v>
      </c>
      <c r="Q276" s="195">
        <v>381.97401131198984</v>
      </c>
      <c r="R276" s="93">
        <f t="shared" si="68"/>
        <v>0.50477002536356197</v>
      </c>
      <c r="S276" s="93">
        <f t="shared" si="68"/>
        <v>0.46077105015155873</v>
      </c>
      <c r="T276" s="92">
        <v>1866</v>
      </c>
      <c r="U276" s="191">
        <v>8366.7270000000008</v>
      </c>
      <c r="V276" s="191">
        <v>4618.8295681631116</v>
      </c>
      <c r="W276" s="197"/>
      <c r="X276" s="89">
        <v>0</v>
      </c>
      <c r="Y276" s="89">
        <f t="shared" si="69"/>
        <v>0</v>
      </c>
      <c r="Z276" s="1"/>
    </row>
    <row r="277" spans="2:28">
      <c r="B277" s="206">
        <v>4642</v>
      </c>
      <c r="C277" t="s">
        <v>305</v>
      </c>
      <c r="D277" s="1">
        <v>15270</v>
      </c>
      <c r="E277" s="86">
        <f t="shared" si="62"/>
        <v>6869.095816464237</v>
      </c>
      <c r="F277" s="87">
        <f t="shared" si="56"/>
        <v>0.96162531121778949</v>
      </c>
      <c r="G277" s="189">
        <f t="shared" si="63"/>
        <v>175.51303644264058</v>
      </c>
      <c r="H277" s="189">
        <f t="shared" si="57"/>
        <v>390.16548001198998</v>
      </c>
      <c r="I277" s="189">
        <f t="shared" si="58"/>
        <v>0</v>
      </c>
      <c r="J277" s="88">
        <f t="shared" si="59"/>
        <v>0</v>
      </c>
      <c r="K277" s="189">
        <f t="shared" si="64"/>
        <v>-48.918715854929786</v>
      </c>
      <c r="L277" s="88">
        <f t="shared" si="60"/>
        <v>-108.74630534550892</v>
      </c>
      <c r="M277" s="89">
        <f t="shared" si="65"/>
        <v>281.41917466648107</v>
      </c>
      <c r="N277" s="89">
        <f t="shared" si="66"/>
        <v>15551.419174666482</v>
      </c>
      <c r="O277" s="89">
        <f t="shared" si="67"/>
        <v>6995.690137051949</v>
      </c>
      <c r="P277" s="90">
        <f t="shared" si="61"/>
        <v>0.97934762958198818</v>
      </c>
      <c r="Q277" s="195">
        <v>281.41919997135869</v>
      </c>
      <c r="R277" s="93">
        <f t="shared" si="68"/>
        <v>0.61034484685957957</v>
      </c>
      <c r="S277" s="93">
        <f t="shared" si="68"/>
        <v>0.51501455485910208</v>
      </c>
      <c r="T277" s="92">
        <v>2223</v>
      </c>
      <c r="U277" s="191">
        <v>9482.4410000000007</v>
      </c>
      <c r="V277" s="191">
        <v>4534.0130855066736</v>
      </c>
      <c r="W277" s="197"/>
      <c r="X277" s="89">
        <v>0</v>
      </c>
      <c r="Y277" s="89">
        <f t="shared" si="69"/>
        <v>0</v>
      </c>
      <c r="Z277" s="1"/>
    </row>
    <row r="278" spans="2:28">
      <c r="B278" s="206">
        <v>4643</v>
      </c>
      <c r="C278" t="s">
        <v>306</v>
      </c>
      <c r="D278" s="1">
        <v>40599</v>
      </c>
      <c r="E278" s="86">
        <f t="shared" si="62"/>
        <v>7840.6720741599074</v>
      </c>
      <c r="F278" s="87">
        <f t="shared" si="56"/>
        <v>1.0976391835150792</v>
      </c>
      <c r="G278" s="189">
        <f t="shared" si="63"/>
        <v>-446.29576848258847</v>
      </c>
      <c r="H278" s="189">
        <f t="shared" si="57"/>
        <v>-2310.9194892028431</v>
      </c>
      <c r="I278" s="189">
        <f t="shared" si="58"/>
        <v>0</v>
      </c>
      <c r="J278" s="88">
        <f t="shared" si="59"/>
        <v>0</v>
      </c>
      <c r="K278" s="189">
        <f t="shared" si="64"/>
        <v>-48.918715854929786</v>
      </c>
      <c r="L278" s="88">
        <f t="shared" si="60"/>
        <v>-253.30111069682641</v>
      </c>
      <c r="M278" s="89">
        <f t="shared" si="65"/>
        <v>-2564.2205998996697</v>
      </c>
      <c r="N278" s="89">
        <f t="shared" si="66"/>
        <v>38034.779400100328</v>
      </c>
      <c r="O278" s="89">
        <f t="shared" si="67"/>
        <v>7345.4575898223884</v>
      </c>
      <c r="P278" s="90">
        <f t="shared" si="61"/>
        <v>1.0283126236090123</v>
      </c>
      <c r="Q278" s="195">
        <v>-2564.220540957404</v>
      </c>
      <c r="R278" s="93">
        <f t="shared" si="68"/>
        <v>0.65246199498184598</v>
      </c>
      <c r="S278" s="93">
        <f t="shared" si="68"/>
        <v>0.67604178949215454</v>
      </c>
      <c r="T278" s="92">
        <v>5178</v>
      </c>
      <c r="U278" s="191">
        <v>24568.794999999998</v>
      </c>
      <c r="V278" s="191">
        <v>4678.088651080504</v>
      </c>
      <c r="W278" s="197"/>
      <c r="X278" s="89">
        <v>0</v>
      </c>
      <c r="Y278" s="89">
        <f t="shared" si="69"/>
        <v>0</v>
      </c>
      <c r="Z278" s="1"/>
    </row>
    <row r="279" spans="2:28">
      <c r="B279" s="206">
        <v>4644</v>
      </c>
      <c r="C279" t="s">
        <v>307</v>
      </c>
      <c r="D279" s="1">
        <v>32708</v>
      </c>
      <c r="E279" s="86">
        <f t="shared" si="62"/>
        <v>5970.7922599488866</v>
      </c>
      <c r="F279" s="87">
        <f t="shared" si="56"/>
        <v>0.83586910396972036</v>
      </c>
      <c r="G279" s="189">
        <f t="shared" si="63"/>
        <v>750.4273126124649</v>
      </c>
      <c r="H279" s="189">
        <f t="shared" si="57"/>
        <v>4110.8408184910822</v>
      </c>
      <c r="I279" s="189">
        <f t="shared" si="58"/>
        <v>160.37321382823666</v>
      </c>
      <c r="J279" s="88">
        <f t="shared" si="59"/>
        <v>878.52446535108038</v>
      </c>
      <c r="K279" s="189">
        <f t="shared" si="64"/>
        <v>111.45449797330687</v>
      </c>
      <c r="L279" s="88">
        <f t="shared" si="60"/>
        <v>610.54773989777505</v>
      </c>
      <c r="M279" s="89">
        <f t="shared" si="65"/>
        <v>4721.3885583888568</v>
      </c>
      <c r="N279" s="89">
        <f t="shared" si="66"/>
        <v>37429.388558388855</v>
      </c>
      <c r="O279" s="89">
        <f t="shared" si="67"/>
        <v>6832.6740705346583</v>
      </c>
      <c r="P279" s="90">
        <f t="shared" si="61"/>
        <v>0.9565265218428215</v>
      </c>
      <c r="Q279" s="195">
        <v>4721.3886100909076</v>
      </c>
      <c r="R279" s="93">
        <f t="shared" si="68"/>
        <v>0.57087384348087356</v>
      </c>
      <c r="S279" s="93">
        <f t="shared" si="68"/>
        <v>0.32928258656162324</v>
      </c>
      <c r="T279" s="92">
        <v>5478</v>
      </c>
      <c r="U279" s="191">
        <v>20821.531999999999</v>
      </c>
      <c r="V279" s="191">
        <v>4491.7403720703078</v>
      </c>
      <c r="W279" s="197"/>
      <c r="X279" s="89">
        <v>0</v>
      </c>
      <c r="Y279" s="89">
        <f t="shared" si="69"/>
        <v>0</v>
      </c>
      <c r="Z279" s="1"/>
    </row>
    <row r="280" spans="2:28">
      <c r="B280" s="206">
        <v>4645</v>
      </c>
      <c r="C280" t="s">
        <v>308</v>
      </c>
      <c r="D280" s="1">
        <v>20164</v>
      </c>
      <c r="E280" s="86">
        <f t="shared" si="62"/>
        <v>6896.0328317373469</v>
      </c>
      <c r="F280" s="87">
        <f t="shared" si="56"/>
        <v>0.96539630472077653</v>
      </c>
      <c r="G280" s="189">
        <f t="shared" si="63"/>
        <v>158.27334666785029</v>
      </c>
      <c r="H280" s="189">
        <f t="shared" si="57"/>
        <v>462.79126565679422</v>
      </c>
      <c r="I280" s="189">
        <f t="shared" si="58"/>
        <v>0</v>
      </c>
      <c r="J280" s="88">
        <f t="shared" si="59"/>
        <v>0</v>
      </c>
      <c r="K280" s="189">
        <f t="shared" si="64"/>
        <v>-48.918715854929786</v>
      </c>
      <c r="L280" s="88">
        <f t="shared" si="60"/>
        <v>-143.03832515981469</v>
      </c>
      <c r="M280" s="89">
        <f t="shared" si="65"/>
        <v>319.75294049697953</v>
      </c>
      <c r="N280" s="89">
        <f t="shared" si="66"/>
        <v>20483.752940496979</v>
      </c>
      <c r="O280" s="89">
        <f t="shared" si="67"/>
        <v>7005.3874625502667</v>
      </c>
      <c r="P280" s="90">
        <f t="shared" si="61"/>
        <v>0.98070518724306333</v>
      </c>
      <c r="Q280" s="195">
        <v>319.75297378148787</v>
      </c>
      <c r="R280" s="93">
        <f t="shared" si="68"/>
        <v>0.39027340894571033</v>
      </c>
      <c r="S280" s="93">
        <f t="shared" si="68"/>
        <v>0.44626408515527199</v>
      </c>
      <c r="T280" s="92">
        <v>2924</v>
      </c>
      <c r="U280" s="191">
        <v>14503.621999999999</v>
      </c>
      <c r="V280" s="191">
        <v>4768.1698678128923</v>
      </c>
      <c r="W280" s="197"/>
      <c r="X280" s="89">
        <v>0</v>
      </c>
      <c r="Y280" s="89">
        <f t="shared" si="69"/>
        <v>0</v>
      </c>
      <c r="Z280" s="1"/>
    </row>
    <row r="281" spans="2:28">
      <c r="B281" s="206">
        <v>4646</v>
      </c>
      <c r="C281" t="s">
        <v>309</v>
      </c>
      <c r="D281" s="1">
        <v>18353</v>
      </c>
      <c r="E281" s="86">
        <f t="shared" si="62"/>
        <v>6225.5766621438261</v>
      </c>
      <c r="F281" s="87">
        <f t="shared" si="56"/>
        <v>0.87153713606601169</v>
      </c>
      <c r="G281" s="189">
        <f t="shared" si="63"/>
        <v>587.36529520770364</v>
      </c>
      <c r="H281" s="189">
        <f t="shared" si="57"/>
        <v>1731.5528902723102</v>
      </c>
      <c r="I281" s="189">
        <f t="shared" si="58"/>
        <v>71.19867306000782</v>
      </c>
      <c r="J281" s="88">
        <f t="shared" si="59"/>
        <v>209.89368818090307</v>
      </c>
      <c r="K281" s="189">
        <f t="shared" si="64"/>
        <v>22.279957205078034</v>
      </c>
      <c r="L281" s="88">
        <f t="shared" si="60"/>
        <v>65.681313840570041</v>
      </c>
      <c r="M281" s="89">
        <f t="shared" si="65"/>
        <v>1797.2342041128802</v>
      </c>
      <c r="N281" s="89">
        <f t="shared" si="66"/>
        <v>20150.23420411288</v>
      </c>
      <c r="O281" s="89">
        <f t="shared" si="67"/>
        <v>6835.2219145566078</v>
      </c>
      <c r="P281" s="90">
        <f t="shared" si="61"/>
        <v>0.95688320216378442</v>
      </c>
      <c r="Q281" s="195">
        <v>1797.2342319364736</v>
      </c>
      <c r="R281" s="93">
        <f t="shared" si="68"/>
        <v>0.55442266406345542</v>
      </c>
      <c r="S281" s="93">
        <f t="shared" si="68"/>
        <v>0.38411200140083457</v>
      </c>
      <c r="T281" s="92">
        <v>2948</v>
      </c>
      <c r="U281" s="191">
        <v>11806.956</v>
      </c>
      <c r="V281" s="191">
        <v>4497.8850380915947</v>
      </c>
      <c r="W281" s="197"/>
      <c r="X281" s="89">
        <v>0</v>
      </c>
      <c r="Y281" s="89">
        <f t="shared" si="69"/>
        <v>0</v>
      </c>
      <c r="Z281" s="1"/>
      <c r="AA281" s="1"/>
    </row>
    <row r="282" spans="2:28">
      <c r="B282" s="206">
        <v>4647</v>
      </c>
      <c r="C282" t="s">
        <v>310</v>
      </c>
      <c r="D282" s="1">
        <v>159590</v>
      </c>
      <c r="E282" s="86">
        <f t="shared" si="62"/>
        <v>6998.3336256797047</v>
      </c>
      <c r="F282" s="87">
        <f t="shared" si="56"/>
        <v>0.97971769947798115</v>
      </c>
      <c r="G282" s="189">
        <f t="shared" si="63"/>
        <v>92.800838544741268</v>
      </c>
      <c r="H282" s="189">
        <f t="shared" si="57"/>
        <v>2116.23032217428</v>
      </c>
      <c r="I282" s="189">
        <f t="shared" si="58"/>
        <v>0</v>
      </c>
      <c r="J282" s="88">
        <f t="shared" si="59"/>
        <v>0</v>
      </c>
      <c r="K282" s="189">
        <f t="shared" si="64"/>
        <v>-48.918715854929786</v>
      </c>
      <c r="L282" s="88">
        <f t="shared" si="60"/>
        <v>-1115.5423963558189</v>
      </c>
      <c r="M282" s="89">
        <f t="shared" si="65"/>
        <v>1000.6879258184611</v>
      </c>
      <c r="N282" s="89">
        <f t="shared" si="66"/>
        <v>160590.68792581846</v>
      </c>
      <c r="O282" s="89">
        <f t="shared" si="67"/>
        <v>7042.2157483695173</v>
      </c>
      <c r="P282" s="90">
        <f t="shared" si="61"/>
        <v>0.98586088935565719</v>
      </c>
      <c r="Q282" s="195">
        <v>1000.6881854012004</v>
      </c>
      <c r="R282" s="93">
        <f t="shared" si="68"/>
        <v>0.52699005392602827</v>
      </c>
      <c r="S282" s="93">
        <f t="shared" si="68"/>
        <v>0.50837821687617435</v>
      </c>
      <c r="T282" s="92">
        <v>22804</v>
      </c>
      <c r="U282" s="191">
        <v>104512.796</v>
      </c>
      <c r="V282" s="191">
        <v>4639.6411373356577</v>
      </c>
      <c r="W282" s="197"/>
      <c r="X282" s="89">
        <v>0</v>
      </c>
      <c r="Y282" s="89">
        <f t="shared" si="69"/>
        <v>0</v>
      </c>
      <c r="Z282" s="1"/>
    </row>
    <row r="283" spans="2:28">
      <c r="B283" s="206">
        <v>4648</v>
      </c>
      <c r="C283" t="s">
        <v>311</v>
      </c>
      <c r="D283" s="1">
        <v>24735</v>
      </c>
      <c r="E283" s="86">
        <f t="shared" si="62"/>
        <v>7315.8828748890855</v>
      </c>
      <c r="F283" s="87">
        <f t="shared" si="56"/>
        <v>1.0241723706249513</v>
      </c>
      <c r="G283" s="189">
        <f t="shared" si="63"/>
        <v>-110.43068094926247</v>
      </c>
      <c r="H283" s="189">
        <f t="shared" si="57"/>
        <v>-373.3661322894564</v>
      </c>
      <c r="I283" s="189">
        <f t="shared" si="58"/>
        <v>0</v>
      </c>
      <c r="J283" s="88">
        <f t="shared" si="59"/>
        <v>0</v>
      </c>
      <c r="K283" s="189">
        <f t="shared" si="64"/>
        <v>-48.918715854929786</v>
      </c>
      <c r="L283" s="88">
        <f t="shared" si="60"/>
        <v>-165.39417830551761</v>
      </c>
      <c r="M283" s="89">
        <f t="shared" si="65"/>
        <v>-538.76031059497404</v>
      </c>
      <c r="N283" s="89">
        <f t="shared" si="66"/>
        <v>24196.239689405025</v>
      </c>
      <c r="O283" s="89">
        <f t="shared" si="67"/>
        <v>7156.5334780848943</v>
      </c>
      <c r="P283" s="90">
        <f t="shared" si="61"/>
        <v>1.0018645709685665</v>
      </c>
      <c r="Q283" s="195">
        <v>-538.7602721083382</v>
      </c>
      <c r="R283" s="93">
        <f t="shared" si="68"/>
        <v>0.68842045280248787</v>
      </c>
      <c r="S283" s="93">
        <f t="shared" si="68"/>
        <v>0.6101929070274007</v>
      </c>
      <c r="T283" s="92">
        <v>3381</v>
      </c>
      <c r="U283" s="191">
        <v>14649.787</v>
      </c>
      <c r="V283" s="191">
        <v>4543.4822392771794</v>
      </c>
      <c r="W283" s="197"/>
      <c r="X283" s="89">
        <v>0</v>
      </c>
      <c r="Y283" s="89">
        <f t="shared" si="69"/>
        <v>0</v>
      </c>
      <c r="Z283" s="1"/>
      <c r="AA283" s="1"/>
    </row>
    <row r="284" spans="2:28">
      <c r="B284" s="206">
        <v>4649</v>
      </c>
      <c r="C284" t="s">
        <v>312</v>
      </c>
      <c r="D284" s="1">
        <v>64083</v>
      </c>
      <c r="E284" s="86">
        <f t="shared" si="62"/>
        <v>6664.2054908485861</v>
      </c>
      <c r="F284" s="87">
        <f t="shared" si="56"/>
        <v>0.93294210044302961</v>
      </c>
      <c r="G284" s="189">
        <f t="shared" si="63"/>
        <v>306.64284483665716</v>
      </c>
      <c r="H284" s="189">
        <f t="shared" si="57"/>
        <v>2948.6775959492957</v>
      </c>
      <c r="I284" s="189">
        <f t="shared" si="58"/>
        <v>0</v>
      </c>
      <c r="J284" s="88">
        <f t="shared" si="59"/>
        <v>0</v>
      </c>
      <c r="K284" s="189">
        <f t="shared" si="64"/>
        <v>-48.918715854929786</v>
      </c>
      <c r="L284" s="88">
        <f t="shared" si="60"/>
        <v>-470.40237166100485</v>
      </c>
      <c r="M284" s="89">
        <f t="shared" si="65"/>
        <v>2478.2752242882907</v>
      </c>
      <c r="N284" s="89">
        <f t="shared" si="66"/>
        <v>66561.275224288285</v>
      </c>
      <c r="O284" s="89">
        <f t="shared" si="67"/>
        <v>6921.9296198303127</v>
      </c>
      <c r="P284" s="90">
        <f t="shared" si="61"/>
        <v>0.96902167370307435</v>
      </c>
      <c r="Q284" s="195">
        <v>2478.2753337492459</v>
      </c>
      <c r="R284" s="93">
        <f t="shared" si="68"/>
        <v>0.52007627161722791</v>
      </c>
      <c r="S284" s="93">
        <f t="shared" si="68"/>
        <v>0.46582277354223117</v>
      </c>
      <c r="T284" s="92">
        <v>9616</v>
      </c>
      <c r="U284" s="191">
        <v>42157.752999999997</v>
      </c>
      <c r="V284" s="191">
        <v>4546.3923819004485</v>
      </c>
      <c r="W284" s="197"/>
      <c r="X284" s="89">
        <v>0</v>
      </c>
      <c r="Y284" s="89">
        <f t="shared" si="69"/>
        <v>0</v>
      </c>
      <c r="Z284" s="1"/>
    </row>
    <row r="285" spans="2:28">
      <c r="B285" s="206">
        <v>4650</v>
      </c>
      <c r="C285" t="s">
        <v>313</v>
      </c>
      <c r="D285" s="1">
        <v>36132</v>
      </c>
      <c r="E285" s="86">
        <f t="shared" si="62"/>
        <v>6046.1847389558234</v>
      </c>
      <c r="F285" s="87">
        <f t="shared" si="56"/>
        <v>0.84642352307023072</v>
      </c>
      <c r="G285" s="189">
        <f t="shared" si="63"/>
        <v>702.17612604802537</v>
      </c>
      <c r="H285" s="189">
        <f t="shared" si="57"/>
        <v>4196.204529263</v>
      </c>
      <c r="I285" s="189">
        <f t="shared" si="58"/>
        <v>133.98584617580877</v>
      </c>
      <c r="J285" s="88">
        <f t="shared" si="59"/>
        <v>800.69941674663323</v>
      </c>
      <c r="K285" s="189">
        <f t="shared" si="64"/>
        <v>85.067130320878988</v>
      </c>
      <c r="L285" s="88">
        <f t="shared" si="60"/>
        <v>508.36117079757281</v>
      </c>
      <c r="M285" s="89">
        <f t="shared" si="65"/>
        <v>4704.5657000605725</v>
      </c>
      <c r="N285" s="89">
        <f t="shared" si="66"/>
        <v>40836.565700060572</v>
      </c>
      <c r="O285" s="89">
        <f t="shared" si="67"/>
        <v>6833.4279953247278</v>
      </c>
      <c r="P285" s="90">
        <f t="shared" si="61"/>
        <v>0.95663206603382656</v>
      </c>
      <c r="Q285" s="195">
        <v>4704.5657564628082</v>
      </c>
      <c r="R285" s="93">
        <f t="shared" si="68"/>
        <v>0.49869971250035094</v>
      </c>
      <c r="S285" s="93">
        <f t="shared" si="68"/>
        <v>0.3440174937849253</v>
      </c>
      <c r="T285" s="92">
        <v>5976</v>
      </c>
      <c r="U285" s="191">
        <v>24108.899000000001</v>
      </c>
      <c r="V285" s="191">
        <v>4498.5908047439125</v>
      </c>
      <c r="W285" s="197"/>
      <c r="X285" s="89">
        <v>0</v>
      </c>
      <c r="Y285" s="89">
        <f t="shared" si="69"/>
        <v>0</v>
      </c>
      <c r="Z285" s="1"/>
    </row>
    <row r="286" spans="2:28" ht="28.2" customHeight="1">
      <c r="B286" s="206">
        <v>4651</v>
      </c>
      <c r="C286" t="s">
        <v>314</v>
      </c>
      <c r="D286" s="1">
        <v>44267</v>
      </c>
      <c r="E286" s="86">
        <f t="shared" si="62"/>
        <v>6048.2306326000817</v>
      </c>
      <c r="F286" s="87">
        <f t="shared" si="56"/>
        <v>0.84670993385338844</v>
      </c>
      <c r="G286" s="189">
        <f t="shared" si="63"/>
        <v>700.86675411570002</v>
      </c>
      <c r="H286" s="189">
        <f t="shared" si="57"/>
        <v>5129.643773372808</v>
      </c>
      <c r="I286" s="189">
        <f t="shared" si="58"/>
        <v>133.26978340031837</v>
      </c>
      <c r="J286" s="88">
        <f t="shared" si="59"/>
        <v>975.40154470693017</v>
      </c>
      <c r="K286" s="189">
        <f t="shared" si="64"/>
        <v>84.351067545388588</v>
      </c>
      <c r="L286" s="88">
        <f t="shared" si="60"/>
        <v>617.36546336469905</v>
      </c>
      <c r="M286" s="89">
        <f t="shared" si="65"/>
        <v>5747.0092367375073</v>
      </c>
      <c r="N286" s="89">
        <f t="shared" si="66"/>
        <v>50014.009236737504</v>
      </c>
      <c r="O286" s="89">
        <f t="shared" si="67"/>
        <v>6833.4484542611699</v>
      </c>
      <c r="P286" s="90">
        <f t="shared" si="61"/>
        <v>0.95663493014165812</v>
      </c>
      <c r="Q286" s="195">
        <v>5747.009305815146</v>
      </c>
      <c r="R286" s="93">
        <f t="shared" si="68"/>
        <v>0.5556255347495721</v>
      </c>
      <c r="S286" s="93">
        <f t="shared" si="68"/>
        <v>0.3459914322924042</v>
      </c>
      <c r="T286" s="92">
        <v>7319</v>
      </c>
      <c r="U286" s="191">
        <v>28456.077000000001</v>
      </c>
      <c r="V286" s="191">
        <v>4493.5134708094929</v>
      </c>
      <c r="W286" s="197"/>
      <c r="X286" s="89">
        <v>0</v>
      </c>
      <c r="Y286" s="89">
        <f t="shared" si="69"/>
        <v>0</v>
      </c>
      <c r="Z286" s="1"/>
      <c r="AA286" s="1"/>
    </row>
    <row r="287" spans="2:28">
      <c r="B287" s="206">
        <v>5001</v>
      </c>
      <c r="C287" t="s">
        <v>315</v>
      </c>
      <c r="D287" s="1">
        <v>1617790</v>
      </c>
      <c r="E287" s="86">
        <f t="shared" si="62"/>
        <v>7405.4289114712074</v>
      </c>
      <c r="F287" s="87">
        <f t="shared" si="56"/>
        <v>1.0367081886710776</v>
      </c>
      <c r="G287" s="189">
        <f t="shared" si="63"/>
        <v>-167.74014436182043</v>
      </c>
      <c r="H287" s="189">
        <f t="shared" si="57"/>
        <v>-36644.511937283292</v>
      </c>
      <c r="I287" s="189">
        <f t="shared" si="58"/>
        <v>0</v>
      </c>
      <c r="J287" s="88">
        <f t="shared" si="59"/>
        <v>0</v>
      </c>
      <c r="K287" s="189">
        <f t="shared" si="64"/>
        <v>-48.918715854929786</v>
      </c>
      <c r="L287" s="88">
        <f t="shared" si="60"/>
        <v>-10686.782665667961</v>
      </c>
      <c r="M287" s="89">
        <f t="shared" si="65"/>
        <v>-47331.294602951253</v>
      </c>
      <c r="N287" s="89">
        <f t="shared" si="66"/>
        <v>1570458.7053970487</v>
      </c>
      <c r="O287" s="89">
        <f t="shared" si="67"/>
        <v>7188.770051254457</v>
      </c>
      <c r="P287" s="90">
        <f t="shared" si="61"/>
        <v>1.0063774654651718</v>
      </c>
      <c r="Q287" s="195">
        <v>-47331.29211617502</v>
      </c>
      <c r="R287" s="93">
        <f t="shared" si="68"/>
        <v>0.53490284428562507</v>
      </c>
      <c r="S287" s="93">
        <f t="shared" si="68"/>
        <v>0.56332284825237966</v>
      </c>
      <c r="T287" s="92">
        <v>218460</v>
      </c>
      <c r="U287" s="191">
        <v>1054001.5649999999</v>
      </c>
      <c r="V287" s="191">
        <v>4736.9799013362144</v>
      </c>
      <c r="W287" s="197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6">
        <v>5006</v>
      </c>
      <c r="C288" t="s">
        <v>316</v>
      </c>
      <c r="D288" s="1">
        <v>137706</v>
      </c>
      <c r="E288" s="86">
        <f t="shared" si="62"/>
        <v>5736.0769775482158</v>
      </c>
      <c r="F288" s="87">
        <f t="shared" si="56"/>
        <v>0.80301060810405978</v>
      </c>
      <c r="G288" s="189">
        <f t="shared" si="63"/>
        <v>900.64509334889419</v>
      </c>
      <c r="H288" s="189">
        <f t="shared" si="57"/>
        <v>21621.786756026901</v>
      </c>
      <c r="I288" s="189">
        <f t="shared" si="58"/>
        <v>242.52356266847138</v>
      </c>
      <c r="J288" s="88">
        <f t="shared" si="59"/>
        <v>5822.2631689819927</v>
      </c>
      <c r="K288" s="189">
        <f t="shared" si="64"/>
        <v>193.6048468135416</v>
      </c>
      <c r="L288" s="88">
        <f t="shared" si="60"/>
        <v>4647.8715574526932</v>
      </c>
      <c r="M288" s="89">
        <f t="shared" si="65"/>
        <v>26269.658313479595</v>
      </c>
      <c r="N288" s="89">
        <f t="shared" si="66"/>
        <v>163975.65831347959</v>
      </c>
      <c r="O288" s="89">
        <f t="shared" si="67"/>
        <v>6830.3269177106513</v>
      </c>
      <c r="P288" s="90">
        <f t="shared" si="61"/>
        <v>0.95619793688416488</v>
      </c>
      <c r="Q288" s="195">
        <v>26269.658540060671</v>
      </c>
      <c r="R288" s="93">
        <f t="shared" si="68"/>
        <v>0.57465624247725622</v>
      </c>
      <c r="S288" s="93">
        <f t="shared" si="68"/>
        <v>0.27872732340434569</v>
      </c>
      <c r="T288" s="92">
        <v>24007</v>
      </c>
      <c r="U288" s="191">
        <v>87451.467999999993</v>
      </c>
      <c r="V288" s="191">
        <v>4485.7702440244284</v>
      </c>
      <c r="W288" s="197"/>
      <c r="X288" s="89">
        <v>0</v>
      </c>
      <c r="Y288" s="89">
        <f t="shared" si="69"/>
        <v>0</v>
      </c>
      <c r="Z288" s="1"/>
      <c r="AA288" s="1"/>
    </row>
    <row r="289" spans="2:26">
      <c r="B289" s="206">
        <v>5007</v>
      </c>
      <c r="C289" t="s">
        <v>317</v>
      </c>
      <c r="D289" s="1">
        <v>95214</v>
      </c>
      <c r="E289" s="86">
        <f t="shared" si="62"/>
        <v>6300.5558496559024</v>
      </c>
      <c r="F289" s="87">
        <f t="shared" si="56"/>
        <v>0.88203369725145031</v>
      </c>
      <c r="G289" s="189">
        <f t="shared" si="63"/>
        <v>539.37861519997477</v>
      </c>
      <c r="H289" s="189">
        <f t="shared" si="57"/>
        <v>8151.0896329020188</v>
      </c>
      <c r="I289" s="189">
        <f t="shared" si="58"/>
        <v>44.955957430781105</v>
      </c>
      <c r="J289" s="88">
        <f t="shared" si="59"/>
        <v>679.37442869396398</v>
      </c>
      <c r="K289" s="189">
        <f t="shared" si="64"/>
        <v>-3.9627584241486815</v>
      </c>
      <c r="L289" s="88">
        <f t="shared" si="60"/>
        <v>-59.885205305734878</v>
      </c>
      <c r="M289" s="89">
        <f t="shared" si="65"/>
        <v>8091.2044275962835</v>
      </c>
      <c r="N289" s="89">
        <f t="shared" si="66"/>
        <v>103305.20442759628</v>
      </c>
      <c r="O289" s="89">
        <f t="shared" si="67"/>
        <v>6835.9717064317292</v>
      </c>
      <c r="P289" s="90">
        <f t="shared" si="61"/>
        <v>0.95698816777563889</v>
      </c>
      <c r="Q289" s="195">
        <v>8091.2045702252317</v>
      </c>
      <c r="R289" s="90">
        <f t="shared" si="68"/>
        <v>0.54917011672419391</v>
      </c>
      <c r="S289" s="90">
        <f t="shared" si="68"/>
        <v>0.40061527931573754</v>
      </c>
      <c r="T289" s="92">
        <v>15112</v>
      </c>
      <c r="U289" s="191">
        <v>61461.294000000002</v>
      </c>
      <c r="V289" s="191">
        <v>4498.4200463199304</v>
      </c>
      <c r="W289" s="197"/>
      <c r="X289" s="89">
        <v>0</v>
      </c>
      <c r="Y289" s="89">
        <f t="shared" si="69"/>
        <v>0</v>
      </c>
      <c r="Z289" s="1"/>
    </row>
    <row r="290" spans="2:26">
      <c r="B290" s="206">
        <v>5014</v>
      </c>
      <c r="C290" t="s">
        <v>318</v>
      </c>
      <c r="D290" s="1">
        <v>51802</v>
      </c>
      <c r="E290" s="86">
        <f t="shared" si="62"/>
        <v>8940.6282361063168</v>
      </c>
      <c r="F290" s="87">
        <f t="shared" si="56"/>
        <v>1.2516253433852584</v>
      </c>
      <c r="G290" s="189">
        <f t="shared" si="63"/>
        <v>-1150.2677121282904</v>
      </c>
      <c r="H290" s="189">
        <f t="shared" si="57"/>
        <v>-6664.6511240713153</v>
      </c>
      <c r="I290" s="189">
        <f t="shared" si="58"/>
        <v>0</v>
      </c>
      <c r="J290" s="88">
        <f t="shared" si="59"/>
        <v>0</v>
      </c>
      <c r="K290" s="189">
        <f t="shared" si="64"/>
        <v>-48.918715854929786</v>
      </c>
      <c r="L290" s="88">
        <f t="shared" si="60"/>
        <v>-283.43503966346321</v>
      </c>
      <c r="M290" s="89">
        <f t="shared" si="65"/>
        <v>-6948.0861637347789</v>
      </c>
      <c r="N290" s="89">
        <f t="shared" si="66"/>
        <v>44853.913836265223</v>
      </c>
      <c r="O290" s="89">
        <f t="shared" si="67"/>
        <v>7741.4418081230961</v>
      </c>
      <c r="P290" s="90">
        <f t="shared" si="61"/>
        <v>1.0837476411622768</v>
      </c>
      <c r="Q290" s="195">
        <v>-6948.086097780455</v>
      </c>
      <c r="R290" s="90">
        <f t="shared" si="68"/>
        <v>-0.5869689888037356</v>
      </c>
      <c r="S290" s="90">
        <f t="shared" si="68"/>
        <v>-0.20984049193127627</v>
      </c>
      <c r="T290" s="92">
        <v>5794</v>
      </c>
      <c r="U290" s="191">
        <v>125419.15399999999</v>
      </c>
      <c r="V290" s="191">
        <v>11314.96633883283</v>
      </c>
      <c r="W290" s="197"/>
      <c r="X290" s="89">
        <v>0</v>
      </c>
      <c r="Y290" s="89">
        <f t="shared" si="69"/>
        <v>0</v>
      </c>
      <c r="Z290" s="1"/>
    </row>
    <row r="291" spans="2:26">
      <c r="B291" s="206">
        <v>5020</v>
      </c>
      <c r="C291" t="s">
        <v>319</v>
      </c>
      <c r="D291" s="1">
        <v>6712</v>
      </c>
      <c r="E291" s="86">
        <f t="shared" si="62"/>
        <v>7367.7277716794724</v>
      </c>
      <c r="F291" s="87">
        <f t="shared" si="56"/>
        <v>1.031430293114781</v>
      </c>
      <c r="G291" s="189">
        <f t="shared" si="63"/>
        <v>-143.61141489511007</v>
      </c>
      <c r="H291" s="189">
        <f t="shared" si="57"/>
        <v>-130.82999896944528</v>
      </c>
      <c r="I291" s="189">
        <f t="shared" si="58"/>
        <v>0</v>
      </c>
      <c r="J291" s="88">
        <f t="shared" si="59"/>
        <v>0</v>
      </c>
      <c r="K291" s="189">
        <f t="shared" si="64"/>
        <v>-48.918715854929786</v>
      </c>
      <c r="L291" s="88">
        <f t="shared" si="60"/>
        <v>-44.564950143841038</v>
      </c>
      <c r="M291" s="89">
        <f t="shared" si="65"/>
        <v>-175.39494911328632</v>
      </c>
      <c r="N291" s="89">
        <f t="shared" si="66"/>
        <v>6536.6050508867138</v>
      </c>
      <c r="O291" s="89">
        <f t="shared" si="67"/>
        <v>7175.1976409294339</v>
      </c>
      <c r="P291" s="90">
        <f t="shared" si="61"/>
        <v>1.0044774230649052</v>
      </c>
      <c r="Q291" s="195">
        <v>-175.39493874318129</v>
      </c>
      <c r="R291" s="90">
        <f t="shared" si="68"/>
        <v>0.34549922291005097</v>
      </c>
      <c r="S291" s="90">
        <f t="shared" si="68"/>
        <v>0.46923257532940293</v>
      </c>
      <c r="T291" s="92">
        <v>911</v>
      </c>
      <c r="U291" s="191">
        <v>4988.4830000000002</v>
      </c>
      <c r="V291" s="191">
        <v>5014.6776592042434</v>
      </c>
      <c r="W291" s="197"/>
      <c r="X291" s="89">
        <v>0</v>
      </c>
      <c r="Y291" s="89">
        <f t="shared" si="69"/>
        <v>0</v>
      </c>
      <c r="Z291" s="1"/>
    </row>
    <row r="292" spans="2:26">
      <c r="B292" s="206">
        <v>5021</v>
      </c>
      <c r="C292" t="s">
        <v>320</v>
      </c>
      <c r="D292" s="1">
        <v>43472</v>
      </c>
      <c r="E292" s="86">
        <f t="shared" si="62"/>
        <v>5857.9706239051338</v>
      </c>
      <c r="F292" s="87">
        <f t="shared" si="56"/>
        <v>0.82007486499395388</v>
      </c>
      <c r="G292" s="189">
        <f t="shared" si="63"/>
        <v>822.63315968046663</v>
      </c>
      <c r="H292" s="189">
        <f t="shared" si="57"/>
        <v>6104.7606779887428</v>
      </c>
      <c r="I292" s="189">
        <f t="shared" si="58"/>
        <v>199.8607864435501</v>
      </c>
      <c r="J292" s="88">
        <f t="shared" si="59"/>
        <v>1483.1668961975852</v>
      </c>
      <c r="K292" s="189">
        <f t="shared" si="64"/>
        <v>150.94207058862031</v>
      </c>
      <c r="L292" s="88">
        <f t="shared" si="60"/>
        <v>1120.1411058381514</v>
      </c>
      <c r="M292" s="89">
        <f t="shared" si="65"/>
        <v>7224.9017838268937</v>
      </c>
      <c r="N292" s="89">
        <f t="shared" si="66"/>
        <v>50696.901783826892</v>
      </c>
      <c r="O292" s="89">
        <f t="shared" si="67"/>
        <v>6831.54585417422</v>
      </c>
      <c r="P292" s="90">
        <f t="shared" si="61"/>
        <v>0.95636857945306375</v>
      </c>
      <c r="Q292" s="195">
        <v>7224.9018538672217</v>
      </c>
      <c r="R292" s="90">
        <f t="shared" si="68"/>
        <v>0.61113694708524013</v>
      </c>
      <c r="S292" s="90">
        <f t="shared" si="68"/>
        <v>0.30582925679509065</v>
      </c>
      <c r="T292" s="92">
        <v>7421</v>
      </c>
      <c r="U292" s="191">
        <v>26982.187999999998</v>
      </c>
      <c r="V292" s="191">
        <v>4486.0157585092002</v>
      </c>
      <c r="W292" s="197"/>
      <c r="X292" s="89">
        <v>0</v>
      </c>
      <c r="Y292" s="89">
        <f t="shared" si="69"/>
        <v>0</v>
      </c>
      <c r="Z292" s="1"/>
    </row>
    <row r="293" spans="2:26">
      <c r="B293" s="206">
        <v>5022</v>
      </c>
      <c r="C293" t="s">
        <v>321</v>
      </c>
      <c r="D293" s="1">
        <v>12280</v>
      </c>
      <c r="E293" s="86">
        <f t="shared" si="62"/>
        <v>4884.6459824980111</v>
      </c>
      <c r="F293" s="87">
        <f t="shared" si="56"/>
        <v>0.6838162312206888</v>
      </c>
      <c r="G293" s="189">
        <f t="shared" si="63"/>
        <v>1445.5609301810252</v>
      </c>
      <c r="H293" s="189">
        <f t="shared" si="57"/>
        <v>3634.1401784750974</v>
      </c>
      <c r="I293" s="189">
        <f t="shared" si="58"/>
        <v>540.52441093604307</v>
      </c>
      <c r="J293" s="88">
        <f t="shared" si="59"/>
        <v>1358.8783690932123</v>
      </c>
      <c r="K293" s="189">
        <f t="shared" si="64"/>
        <v>491.60569508111325</v>
      </c>
      <c r="L293" s="88">
        <f t="shared" si="60"/>
        <v>1235.8967174339186</v>
      </c>
      <c r="M293" s="89">
        <f t="shared" si="65"/>
        <v>4870.0368959090156</v>
      </c>
      <c r="N293" s="89">
        <f t="shared" si="66"/>
        <v>17150.036895909016</v>
      </c>
      <c r="O293" s="89">
        <f t="shared" si="67"/>
        <v>6821.8126077601491</v>
      </c>
      <c r="P293" s="90">
        <f t="shared" si="61"/>
        <v>0.95500599311533108</v>
      </c>
      <c r="Q293" s="195">
        <v>4870.0369196364627</v>
      </c>
      <c r="R293" s="90">
        <f t="shared" si="68"/>
        <v>0.56199657251142965</v>
      </c>
      <c r="S293" s="90">
        <f t="shared" si="68"/>
        <v>9.2615451564274365E-2</v>
      </c>
      <c r="T293" s="92">
        <v>2514</v>
      </c>
      <c r="U293" s="191">
        <v>7861.7330000000002</v>
      </c>
      <c r="V293" s="191">
        <v>4470.5994002782654</v>
      </c>
      <c r="W293" s="197"/>
      <c r="X293" s="89">
        <v>0</v>
      </c>
      <c r="Y293" s="89">
        <f t="shared" si="69"/>
        <v>0</v>
      </c>
      <c r="Z293" s="1"/>
    </row>
    <row r="294" spans="2:26">
      <c r="B294" s="206">
        <v>5025</v>
      </c>
      <c r="C294" t="s">
        <v>322</v>
      </c>
      <c r="D294" s="1">
        <v>33885</v>
      </c>
      <c r="E294" s="86">
        <f t="shared" si="62"/>
        <v>6010.1099680737843</v>
      </c>
      <c r="F294" s="87">
        <f t="shared" si="56"/>
        <v>0.84137330777211194</v>
      </c>
      <c r="G294" s="189">
        <f t="shared" si="63"/>
        <v>725.26397941253038</v>
      </c>
      <c r="H294" s="189">
        <f t="shared" si="57"/>
        <v>4089.0383159278463</v>
      </c>
      <c r="I294" s="189">
        <f t="shared" si="58"/>
        <v>146.61201598452243</v>
      </c>
      <c r="J294" s="88">
        <f t="shared" si="59"/>
        <v>826.59854612073741</v>
      </c>
      <c r="K294" s="189">
        <f t="shared" si="64"/>
        <v>97.693300129592643</v>
      </c>
      <c r="L294" s="88">
        <f t="shared" si="60"/>
        <v>550.7948261306434</v>
      </c>
      <c r="M294" s="89">
        <f t="shared" si="65"/>
        <v>4639.83314205849</v>
      </c>
      <c r="N294" s="89">
        <f t="shared" si="66"/>
        <v>38524.833142058487</v>
      </c>
      <c r="O294" s="89">
        <f t="shared" si="67"/>
        <v>6833.0672476159079</v>
      </c>
      <c r="P294" s="90">
        <f t="shared" si="61"/>
        <v>0.95658156388084548</v>
      </c>
      <c r="Q294" s="195">
        <v>4639.8331952706394</v>
      </c>
      <c r="R294" s="90">
        <f t="shared" si="68"/>
        <v>0.45953747328542477</v>
      </c>
      <c r="S294" s="90">
        <f t="shared" si="68"/>
        <v>0.33577408370345707</v>
      </c>
      <c r="T294" s="92">
        <v>5638</v>
      </c>
      <c r="U294" s="191">
        <v>23216.258999999998</v>
      </c>
      <c r="V294" s="191">
        <v>4499.3461404870568</v>
      </c>
      <c r="W294" s="197"/>
      <c r="X294" s="89">
        <v>0</v>
      </c>
      <c r="Y294" s="89">
        <f t="shared" si="69"/>
        <v>0</v>
      </c>
      <c r="Z294" s="1"/>
    </row>
    <row r="295" spans="2:26">
      <c r="B295" s="206">
        <v>5026</v>
      </c>
      <c r="C295" t="s">
        <v>323</v>
      </c>
      <c r="D295" s="1">
        <v>11479</v>
      </c>
      <c r="E295" s="86">
        <f t="shared" si="62"/>
        <v>5635.2479135984295</v>
      </c>
      <c r="F295" s="87">
        <f t="shared" si="56"/>
        <v>0.78889524523954524</v>
      </c>
      <c r="G295" s="189">
        <f t="shared" si="63"/>
        <v>965.17569427675744</v>
      </c>
      <c r="H295" s="189">
        <f t="shared" si="57"/>
        <v>1966.0628892417551</v>
      </c>
      <c r="I295" s="189">
        <f t="shared" si="58"/>
        <v>277.81373505089664</v>
      </c>
      <c r="J295" s="88">
        <f t="shared" si="59"/>
        <v>565.90657829867644</v>
      </c>
      <c r="K295" s="189">
        <f t="shared" si="64"/>
        <v>228.89501919596685</v>
      </c>
      <c r="L295" s="88">
        <f t="shared" si="60"/>
        <v>466.25915410218448</v>
      </c>
      <c r="M295" s="89">
        <f t="shared" si="65"/>
        <v>2432.3220433439396</v>
      </c>
      <c r="N295" s="89">
        <f t="shared" si="66"/>
        <v>13911.32204334394</v>
      </c>
      <c r="O295" s="89">
        <f t="shared" si="67"/>
        <v>6829.318627071154</v>
      </c>
      <c r="P295" s="90">
        <f t="shared" si="61"/>
        <v>0.95605678325551979</v>
      </c>
      <c r="Q295" s="195">
        <v>2432.3220625694003</v>
      </c>
      <c r="R295" s="90">
        <f t="shared" si="68"/>
        <v>0.55346391055274169</v>
      </c>
      <c r="S295" s="90">
        <f t="shared" si="68"/>
        <v>0.25646882844014246</v>
      </c>
      <c r="T295" s="92">
        <v>2037</v>
      </c>
      <c r="U295" s="191">
        <v>7389.2929999999997</v>
      </c>
      <c r="V295" s="191">
        <v>4484.9882353184776</v>
      </c>
      <c r="W295" s="197"/>
      <c r="X295" s="89">
        <v>0</v>
      </c>
      <c r="Y295" s="89">
        <f t="shared" si="69"/>
        <v>0</v>
      </c>
      <c r="Z295" s="1"/>
    </row>
    <row r="296" spans="2:26">
      <c r="B296" s="206">
        <v>5027</v>
      </c>
      <c r="C296" t="s">
        <v>324</v>
      </c>
      <c r="D296" s="1">
        <v>34803</v>
      </c>
      <c r="E296" s="86">
        <f t="shared" si="62"/>
        <v>5716.6557161629435</v>
      </c>
      <c r="F296" s="87">
        <f t="shared" si="56"/>
        <v>0.80029176751384834</v>
      </c>
      <c r="G296" s="189">
        <f t="shared" si="63"/>
        <v>913.0747006354685</v>
      </c>
      <c r="H296" s="189">
        <f t="shared" si="57"/>
        <v>5558.7987774687326</v>
      </c>
      <c r="I296" s="189">
        <f t="shared" si="58"/>
        <v>249.32100415331672</v>
      </c>
      <c r="J296" s="88">
        <f t="shared" si="59"/>
        <v>1517.8662732853923</v>
      </c>
      <c r="K296" s="189">
        <f t="shared" si="64"/>
        <v>200.40228829838694</v>
      </c>
      <c r="L296" s="88">
        <f t="shared" si="60"/>
        <v>1220.0491311605797</v>
      </c>
      <c r="M296" s="89">
        <f t="shared" si="65"/>
        <v>6778.8479086293119</v>
      </c>
      <c r="N296" s="89">
        <f t="shared" si="66"/>
        <v>41581.847908629308</v>
      </c>
      <c r="O296" s="89">
        <f t="shared" si="67"/>
        <v>6830.1327050967984</v>
      </c>
      <c r="P296" s="90">
        <f t="shared" si="61"/>
        <v>0.95617074847826267</v>
      </c>
      <c r="Q296" s="195">
        <v>6778.8479660886187</v>
      </c>
      <c r="R296" s="90">
        <f t="shared" si="68"/>
        <v>0.62394867719317748</v>
      </c>
      <c r="S296" s="90">
        <f t="shared" si="68"/>
        <v>0.27562869123165329</v>
      </c>
      <c r="T296" s="92">
        <v>6088</v>
      </c>
      <c r="U296" s="191">
        <v>21431.096000000001</v>
      </c>
      <c r="V296" s="191">
        <v>4481.4417827521274</v>
      </c>
      <c r="W296" s="197"/>
      <c r="X296" s="89">
        <v>0</v>
      </c>
      <c r="Y296" s="89">
        <f t="shared" si="69"/>
        <v>0</v>
      </c>
      <c r="Z296" s="1"/>
    </row>
    <row r="297" spans="2:26">
      <c r="B297" s="206">
        <v>5028</v>
      </c>
      <c r="C297" t="s">
        <v>325</v>
      </c>
      <c r="D297" s="1">
        <v>112632</v>
      </c>
      <c r="E297" s="86">
        <f t="shared" si="62"/>
        <v>6317.7024904644377</v>
      </c>
      <c r="F297" s="87">
        <f t="shared" si="56"/>
        <v>0.88443410688969215</v>
      </c>
      <c r="G297" s="189">
        <f t="shared" si="63"/>
        <v>528.4047650825122</v>
      </c>
      <c r="H297" s="189">
        <f t="shared" si="57"/>
        <v>9420.4001518910263</v>
      </c>
      <c r="I297" s="189">
        <f t="shared" si="58"/>
        <v>38.954633147793764</v>
      </c>
      <c r="J297" s="88">
        <f t="shared" si="59"/>
        <v>694.48319975886727</v>
      </c>
      <c r="K297" s="189">
        <f t="shared" si="64"/>
        <v>-9.9640827071360221</v>
      </c>
      <c r="L297" s="88">
        <f t="shared" si="60"/>
        <v>-177.639666502821</v>
      </c>
      <c r="M297" s="89">
        <f t="shared" si="65"/>
        <v>9242.7604853882058</v>
      </c>
      <c r="N297" s="89">
        <f t="shared" si="66"/>
        <v>121874.76048538821</v>
      </c>
      <c r="O297" s="89">
        <f t="shared" si="67"/>
        <v>6836.1431728398147</v>
      </c>
      <c r="P297" s="90">
        <f t="shared" si="61"/>
        <v>0.95701217187202137</v>
      </c>
      <c r="Q297" s="195">
        <v>9242.760653651103</v>
      </c>
      <c r="R297" s="90">
        <f t="shared" si="68"/>
        <v>0.57655337370552195</v>
      </c>
      <c r="S297" s="90">
        <f t="shared" si="68"/>
        <v>0.40484758405657217</v>
      </c>
      <c r="T297" s="92">
        <v>17828</v>
      </c>
      <c r="U297" s="191">
        <v>71441.919999999998</v>
      </c>
      <c r="V297" s="191">
        <v>4497.0732499120904</v>
      </c>
      <c r="W297" s="197"/>
      <c r="X297" s="89">
        <v>0</v>
      </c>
      <c r="Y297" s="89">
        <f t="shared" si="69"/>
        <v>0</v>
      </c>
      <c r="Z297" s="1"/>
    </row>
    <row r="298" spans="2:26">
      <c r="B298" s="206">
        <v>5029</v>
      </c>
      <c r="C298" t="s">
        <v>326</v>
      </c>
      <c r="D298" s="1">
        <v>56115</v>
      </c>
      <c r="E298" s="86">
        <f t="shared" si="62"/>
        <v>6544.7865640307909</v>
      </c>
      <c r="F298" s="87">
        <f t="shared" si="56"/>
        <v>0.91622428695858082</v>
      </c>
      <c r="G298" s="189">
        <f t="shared" si="63"/>
        <v>383.07095800004612</v>
      </c>
      <c r="H298" s="189">
        <f t="shared" si="57"/>
        <v>3284.4503938923954</v>
      </c>
      <c r="I298" s="189">
        <f t="shared" si="58"/>
        <v>0</v>
      </c>
      <c r="J298" s="88">
        <f t="shared" si="59"/>
        <v>0</v>
      </c>
      <c r="K298" s="189">
        <f t="shared" si="64"/>
        <v>-48.918715854929786</v>
      </c>
      <c r="L298" s="88">
        <f t="shared" si="60"/>
        <v>-419.42906974016802</v>
      </c>
      <c r="M298" s="89">
        <f t="shared" si="65"/>
        <v>2865.0213241522274</v>
      </c>
      <c r="N298" s="89">
        <f t="shared" si="66"/>
        <v>58980.021324152229</v>
      </c>
      <c r="O298" s="89">
        <f t="shared" si="67"/>
        <v>6878.9388061759073</v>
      </c>
      <c r="P298" s="90">
        <f t="shared" si="61"/>
        <v>0.96300326084867294</v>
      </c>
      <c r="Q298" s="195">
        <v>2865.0214217518769</v>
      </c>
      <c r="R298" s="90">
        <f t="shared" si="68"/>
        <v>0.64140005530712341</v>
      </c>
      <c r="S298" s="90">
        <f t="shared" si="68"/>
        <v>0.45533157937016883</v>
      </c>
      <c r="T298" s="92">
        <v>8574</v>
      </c>
      <c r="U298" s="191">
        <v>34187.277999999998</v>
      </c>
      <c r="V298" s="191">
        <v>4497.1102508908734</v>
      </c>
      <c r="W298" s="197"/>
      <c r="X298" s="89">
        <v>0</v>
      </c>
      <c r="Y298" s="89">
        <f t="shared" si="69"/>
        <v>0</v>
      </c>
      <c r="Z298" s="1"/>
    </row>
    <row r="299" spans="2:26">
      <c r="B299" s="206">
        <v>5031</v>
      </c>
      <c r="C299" t="s">
        <v>327</v>
      </c>
      <c r="D299" s="1">
        <v>108459</v>
      </c>
      <c r="E299" s="86">
        <f t="shared" si="62"/>
        <v>7249.4485662723082</v>
      </c>
      <c r="F299" s="87">
        <f t="shared" si="56"/>
        <v>1.014872032646549</v>
      </c>
      <c r="G299" s="189">
        <f t="shared" si="63"/>
        <v>-67.912723434524963</v>
      </c>
      <c r="H299" s="189">
        <f t="shared" si="57"/>
        <v>-1016.042255303928</v>
      </c>
      <c r="I299" s="189">
        <f t="shared" si="58"/>
        <v>0</v>
      </c>
      <c r="J299" s="88">
        <f t="shared" si="59"/>
        <v>0</v>
      </c>
      <c r="K299" s="189">
        <f t="shared" si="64"/>
        <v>-48.918715854929786</v>
      </c>
      <c r="L299" s="88">
        <f t="shared" si="60"/>
        <v>-731.87290790560462</v>
      </c>
      <c r="M299" s="89">
        <f t="shared" si="65"/>
        <v>-1747.9151632095327</v>
      </c>
      <c r="N299" s="89">
        <f t="shared" si="66"/>
        <v>106711.08483679047</v>
      </c>
      <c r="O299" s="89">
        <f t="shared" si="67"/>
        <v>7132.6171269828537</v>
      </c>
      <c r="P299" s="90">
        <f t="shared" si="61"/>
        <v>0.99851644929634142</v>
      </c>
      <c r="Q299" s="195">
        <v>-1747.9149929053156</v>
      </c>
      <c r="R299" s="90">
        <f t="shared" si="68"/>
        <v>0.59441280613125735</v>
      </c>
      <c r="S299" s="90">
        <f t="shared" si="68"/>
        <v>0.57329899525465944</v>
      </c>
      <c r="T299" s="92">
        <v>14961</v>
      </c>
      <c r="U299" s="191">
        <v>68024.415999999997</v>
      </c>
      <c r="V299" s="191">
        <v>4607.8009254044482</v>
      </c>
      <c r="W299" s="197"/>
      <c r="X299" s="89">
        <v>0</v>
      </c>
      <c r="Y299" s="89">
        <f t="shared" si="69"/>
        <v>0</v>
      </c>
      <c r="Z299" s="1"/>
    </row>
    <row r="300" spans="2:26">
      <c r="B300" s="206">
        <v>5032</v>
      </c>
      <c r="C300" t="s">
        <v>328</v>
      </c>
      <c r="D300" s="1">
        <v>25671</v>
      </c>
      <c r="E300" s="86">
        <f t="shared" si="62"/>
        <v>6028.8868013151714</v>
      </c>
      <c r="F300" s="87">
        <f t="shared" si="56"/>
        <v>0.84400193293499803</v>
      </c>
      <c r="G300" s="189">
        <f t="shared" si="63"/>
        <v>713.24680613804264</v>
      </c>
      <c r="H300" s="189">
        <f t="shared" si="57"/>
        <v>3037.0049005357855</v>
      </c>
      <c r="I300" s="189">
        <f t="shared" si="58"/>
        <v>140.04012435003696</v>
      </c>
      <c r="J300" s="88">
        <f t="shared" si="59"/>
        <v>596.29084948245736</v>
      </c>
      <c r="K300" s="189">
        <f t="shared" si="64"/>
        <v>91.121408495107175</v>
      </c>
      <c r="L300" s="88">
        <f t="shared" si="60"/>
        <v>387.99495737216631</v>
      </c>
      <c r="M300" s="89">
        <f t="shared" si="65"/>
        <v>3424.999857907952</v>
      </c>
      <c r="N300" s="89">
        <f t="shared" si="66"/>
        <v>29095.999857907951</v>
      </c>
      <c r="O300" s="89">
        <f t="shared" si="67"/>
        <v>6833.2550159483208</v>
      </c>
      <c r="P300" s="90">
        <f t="shared" si="61"/>
        <v>0.95660785013247418</v>
      </c>
      <c r="Q300" s="195">
        <v>3424.9998980954888</v>
      </c>
      <c r="R300" s="90">
        <f t="shared" si="68"/>
        <v>0.63980900003526064</v>
      </c>
      <c r="S300" s="90">
        <f t="shared" si="68"/>
        <v>0.34342602317537674</v>
      </c>
      <c r="T300" s="92">
        <v>4258</v>
      </c>
      <c r="U300" s="191">
        <v>15654.871999999999</v>
      </c>
      <c r="V300" s="191">
        <v>4487.6954125579969</v>
      </c>
      <c r="W300" s="197"/>
      <c r="X300" s="89">
        <v>0</v>
      </c>
      <c r="Y300" s="89">
        <f t="shared" si="69"/>
        <v>0</v>
      </c>
      <c r="Z300" s="1"/>
    </row>
    <row r="301" spans="2:26">
      <c r="B301" s="206">
        <v>5033</v>
      </c>
      <c r="C301" t="s">
        <v>329</v>
      </c>
      <c r="D301" s="1">
        <v>5252</v>
      </c>
      <c r="E301" s="86">
        <f t="shared" si="62"/>
        <v>6794.3078913324707</v>
      </c>
      <c r="F301" s="87">
        <f t="shared" si="56"/>
        <v>0.95115552542621695</v>
      </c>
      <c r="G301" s="189">
        <f t="shared" si="63"/>
        <v>223.37730852697104</v>
      </c>
      <c r="H301" s="189">
        <f t="shared" si="57"/>
        <v>172.6706594913486</v>
      </c>
      <c r="I301" s="189">
        <f t="shared" si="58"/>
        <v>0</v>
      </c>
      <c r="J301" s="88">
        <f t="shared" si="59"/>
        <v>0</v>
      </c>
      <c r="K301" s="189">
        <f t="shared" si="64"/>
        <v>-48.918715854929786</v>
      </c>
      <c r="L301" s="88">
        <f t="shared" si="60"/>
        <v>-37.814167355860725</v>
      </c>
      <c r="M301" s="89">
        <f t="shared" si="65"/>
        <v>134.85649213548788</v>
      </c>
      <c r="N301" s="89">
        <f t="shared" si="66"/>
        <v>5386.8564921354882</v>
      </c>
      <c r="O301" s="89">
        <f t="shared" si="67"/>
        <v>6968.7664840045127</v>
      </c>
      <c r="P301" s="90">
        <f t="shared" si="61"/>
        <v>0.97557850669702206</v>
      </c>
      <c r="Q301" s="195">
        <v>134.85650093470983</v>
      </c>
      <c r="R301" s="90">
        <f t="shared" si="68"/>
        <v>0.76194960461810601</v>
      </c>
      <c r="S301" s="90">
        <f t="shared" si="68"/>
        <v>0.51303459531347972</v>
      </c>
      <c r="T301" s="92">
        <v>773</v>
      </c>
      <c r="U301" s="191">
        <v>2980.7890000000002</v>
      </c>
      <c r="V301" s="191">
        <v>4490.517211157875</v>
      </c>
      <c r="W301" s="197"/>
      <c r="X301" s="89">
        <v>0</v>
      </c>
      <c r="Y301" s="89">
        <f t="shared" si="69"/>
        <v>0</v>
      </c>
      <c r="Z301" s="1"/>
    </row>
    <row r="302" spans="2:26">
      <c r="B302" s="206">
        <v>5034</v>
      </c>
      <c r="C302" t="s">
        <v>330</v>
      </c>
      <c r="D302" s="1">
        <v>12658</v>
      </c>
      <c r="E302" s="86">
        <f t="shared" si="62"/>
        <v>5145.5284552845533</v>
      </c>
      <c r="F302" s="87">
        <f t="shared" si="56"/>
        <v>0.7203379504960733</v>
      </c>
      <c r="G302" s="189">
        <f t="shared" si="63"/>
        <v>1278.5961475976383</v>
      </c>
      <c r="H302" s="189">
        <f t="shared" si="57"/>
        <v>3145.3465230901902</v>
      </c>
      <c r="I302" s="189">
        <f t="shared" si="58"/>
        <v>449.21554546075328</v>
      </c>
      <c r="J302" s="88">
        <f t="shared" si="59"/>
        <v>1105.0702418334531</v>
      </c>
      <c r="K302" s="189">
        <f t="shared" si="64"/>
        <v>400.29682960582352</v>
      </c>
      <c r="L302" s="88">
        <f t="shared" si="60"/>
        <v>984.73020083032588</v>
      </c>
      <c r="M302" s="89">
        <f t="shared" si="65"/>
        <v>4130.0767239205161</v>
      </c>
      <c r="N302" s="89">
        <f t="shared" si="66"/>
        <v>16788.076723920516</v>
      </c>
      <c r="O302" s="89">
        <f t="shared" si="67"/>
        <v>6824.421432488014</v>
      </c>
      <c r="P302" s="90">
        <f t="shared" si="61"/>
        <v>0.95537121030808492</v>
      </c>
      <c r="Q302" s="195">
        <v>4130.0767471383033</v>
      </c>
      <c r="R302" s="90">
        <f t="shared" si="68"/>
        <v>0.66581783391040794</v>
      </c>
      <c r="S302" s="90">
        <f t="shared" si="68"/>
        <v>0.15139191594819731</v>
      </c>
      <c r="T302" s="92">
        <v>2460</v>
      </c>
      <c r="U302" s="191">
        <v>7598.67</v>
      </c>
      <c r="V302" s="191">
        <v>4468.9635075708293</v>
      </c>
      <c r="W302" s="197"/>
      <c r="X302" s="89">
        <v>0</v>
      </c>
      <c r="Y302" s="89">
        <f t="shared" si="69"/>
        <v>0</v>
      </c>
      <c r="Z302" s="1"/>
    </row>
    <row r="303" spans="2:26">
      <c r="B303" s="206">
        <v>5035</v>
      </c>
      <c r="C303" t="s">
        <v>331</v>
      </c>
      <c r="D303" s="1">
        <v>157716</v>
      </c>
      <c r="E303" s="86">
        <f t="shared" si="62"/>
        <v>6281.5039031384422</v>
      </c>
      <c r="F303" s="87">
        <f t="shared" si="56"/>
        <v>0.87936655815648457</v>
      </c>
      <c r="G303" s="189">
        <f t="shared" si="63"/>
        <v>551.57186097114925</v>
      </c>
      <c r="H303" s="189">
        <f t="shared" si="57"/>
        <v>13848.866285263615</v>
      </c>
      <c r="I303" s="189">
        <f t="shared" si="58"/>
        <v>51.624138711892186</v>
      </c>
      <c r="J303" s="88">
        <f t="shared" si="59"/>
        <v>1296.1788747781891</v>
      </c>
      <c r="K303" s="189">
        <f t="shared" si="64"/>
        <v>2.7054228569624001</v>
      </c>
      <c r="L303" s="88">
        <f t="shared" si="60"/>
        <v>67.927757092611941</v>
      </c>
      <c r="M303" s="89">
        <f t="shared" si="65"/>
        <v>13916.794042356227</v>
      </c>
      <c r="N303" s="89">
        <f t="shared" si="66"/>
        <v>171632.79404235622</v>
      </c>
      <c r="O303" s="89">
        <f t="shared" si="67"/>
        <v>6835.7811869665529</v>
      </c>
      <c r="P303" s="90">
        <f t="shared" si="61"/>
        <v>0.95696149638468897</v>
      </c>
      <c r="Q303" s="195">
        <v>13916.794279328677</v>
      </c>
      <c r="R303" s="90">
        <f t="shared" si="68"/>
        <v>0.57927165992920793</v>
      </c>
      <c r="S303" s="90">
        <f t="shared" si="68"/>
        <v>0.39684049502924235</v>
      </c>
      <c r="T303" s="92">
        <v>25108</v>
      </c>
      <c r="U303" s="191">
        <v>99866.289000000004</v>
      </c>
      <c r="V303" s="191">
        <v>4496.9371417077518</v>
      </c>
      <c r="W303" s="197"/>
      <c r="X303" s="89">
        <v>0</v>
      </c>
      <c r="Y303" s="89">
        <f t="shared" si="69"/>
        <v>0</v>
      </c>
      <c r="Z303" s="1"/>
    </row>
    <row r="304" spans="2:26">
      <c r="B304" s="206">
        <v>5036</v>
      </c>
      <c r="C304" t="s">
        <v>332</v>
      </c>
      <c r="D304" s="1">
        <v>14847</v>
      </c>
      <c r="E304" s="86">
        <f t="shared" si="62"/>
        <v>5566.929133858268</v>
      </c>
      <c r="F304" s="87">
        <f t="shared" si="56"/>
        <v>0.77933109450049365</v>
      </c>
      <c r="G304" s="189">
        <f t="shared" si="63"/>
        <v>1008.8997133104608</v>
      </c>
      <c r="H304" s="189">
        <f t="shared" si="57"/>
        <v>2690.7355353989988</v>
      </c>
      <c r="I304" s="189">
        <f t="shared" si="58"/>
        <v>301.72530795995317</v>
      </c>
      <c r="J304" s="88">
        <f t="shared" si="59"/>
        <v>804.70139632919518</v>
      </c>
      <c r="K304" s="189">
        <f t="shared" si="64"/>
        <v>252.80659210502338</v>
      </c>
      <c r="L304" s="88">
        <f t="shared" si="60"/>
        <v>674.2351811440974</v>
      </c>
      <c r="M304" s="89">
        <f t="shared" si="65"/>
        <v>3364.9707165430964</v>
      </c>
      <c r="N304" s="89">
        <f t="shared" si="66"/>
        <v>18211.970716543095</v>
      </c>
      <c r="O304" s="89">
        <f t="shared" si="67"/>
        <v>6828.6354392737521</v>
      </c>
      <c r="P304" s="90">
        <f t="shared" si="61"/>
        <v>0.95596114174812918</v>
      </c>
      <c r="Q304" s="195">
        <v>3364.9707417145764</v>
      </c>
      <c r="R304" s="90">
        <f t="shared" si="68"/>
        <v>0.6022908431457954</v>
      </c>
      <c r="S304" s="90">
        <f t="shared" si="68"/>
        <v>0.24228193342140217</v>
      </c>
      <c r="T304" s="92">
        <v>2667</v>
      </c>
      <c r="U304" s="191">
        <v>9266.1080000000002</v>
      </c>
      <c r="V304" s="191">
        <v>4481.2123432611133</v>
      </c>
      <c r="W304" s="197"/>
      <c r="X304" s="89">
        <v>0</v>
      </c>
      <c r="Y304" s="89">
        <f t="shared" si="69"/>
        <v>0</v>
      </c>
      <c r="Z304" s="1"/>
    </row>
    <row r="305" spans="2:27">
      <c r="B305" s="206">
        <v>5037</v>
      </c>
      <c r="C305" t="s">
        <v>333</v>
      </c>
      <c r="D305" s="1">
        <v>129465</v>
      </c>
      <c r="E305" s="86">
        <f t="shared" si="62"/>
        <v>6222.1848416398325</v>
      </c>
      <c r="F305" s="87">
        <f t="shared" si="56"/>
        <v>0.87106230494778358</v>
      </c>
      <c r="G305" s="189">
        <f t="shared" si="63"/>
        <v>589.53606033025949</v>
      </c>
      <c r="H305" s="189">
        <f t="shared" si="57"/>
        <v>12266.476807291709</v>
      </c>
      <c r="I305" s="189">
        <f t="shared" si="58"/>
        <v>72.385810236405575</v>
      </c>
      <c r="J305" s="88">
        <f t="shared" si="59"/>
        <v>1506.1315535888907</v>
      </c>
      <c r="K305" s="189">
        <f t="shared" si="64"/>
        <v>23.467094381475789</v>
      </c>
      <c r="L305" s="88">
        <f t="shared" si="60"/>
        <v>488.27983279536676</v>
      </c>
      <c r="M305" s="89">
        <f t="shared" si="65"/>
        <v>12754.756640087075</v>
      </c>
      <c r="N305" s="89">
        <f t="shared" si="66"/>
        <v>142219.75664008709</v>
      </c>
      <c r="O305" s="89">
        <f t="shared" si="67"/>
        <v>6835.1879963515685</v>
      </c>
      <c r="P305" s="90">
        <f t="shared" si="61"/>
        <v>0.95687845385260217</v>
      </c>
      <c r="Q305" s="195">
        <v>12754.756836466149</v>
      </c>
      <c r="R305" s="90">
        <f t="shared" si="68"/>
        <v>0.64216440426856958</v>
      </c>
      <c r="S305" s="90">
        <f t="shared" si="68"/>
        <v>0.38553167498428187</v>
      </c>
      <c r="T305" s="92">
        <v>20807</v>
      </c>
      <c r="U305" s="191">
        <v>78838.025999999998</v>
      </c>
      <c r="V305" s="191">
        <v>4490.8282892272528</v>
      </c>
      <c r="W305" s="197"/>
      <c r="X305" s="89">
        <v>0</v>
      </c>
      <c r="Y305" s="89">
        <f t="shared" si="69"/>
        <v>0</v>
      </c>
      <c r="Z305" s="1"/>
    </row>
    <row r="306" spans="2:27">
      <c r="B306" s="206">
        <v>5038</v>
      </c>
      <c r="C306" t="s">
        <v>334</v>
      </c>
      <c r="D306" s="1">
        <v>94377</v>
      </c>
      <c r="E306" s="86">
        <f t="shared" si="62"/>
        <v>6114.4800777453838</v>
      </c>
      <c r="F306" s="87">
        <f t="shared" si="56"/>
        <v>0.85598439224035106</v>
      </c>
      <c r="G306" s="189">
        <f t="shared" si="63"/>
        <v>658.46710922270665</v>
      </c>
      <c r="H306" s="189">
        <f t="shared" si="57"/>
        <v>10163.439830852476</v>
      </c>
      <c r="I306" s="189">
        <f t="shared" si="58"/>
        <v>110.08247759946261</v>
      </c>
      <c r="J306" s="88">
        <f t="shared" si="59"/>
        <v>1699.1230417477052</v>
      </c>
      <c r="K306" s="189">
        <f t="shared" si="64"/>
        <v>61.16376174453282</v>
      </c>
      <c r="L306" s="88">
        <f t="shared" si="60"/>
        <v>944.06266252686407</v>
      </c>
      <c r="M306" s="89">
        <f t="shared" si="65"/>
        <v>11107.502493379339</v>
      </c>
      <c r="N306" s="89">
        <f t="shared" si="66"/>
        <v>105484.50249337935</v>
      </c>
      <c r="O306" s="89">
        <f t="shared" si="67"/>
        <v>6834.1109487126241</v>
      </c>
      <c r="P306" s="90">
        <f t="shared" si="61"/>
        <v>0.95672767472552789</v>
      </c>
      <c r="Q306" s="195">
        <v>11107.502639056805</v>
      </c>
      <c r="R306" s="90">
        <f t="shared" si="68"/>
        <v>0.63496897851780298</v>
      </c>
      <c r="S306" s="90">
        <f t="shared" si="68"/>
        <v>0.36207001558925395</v>
      </c>
      <c r="T306" s="92">
        <v>15435</v>
      </c>
      <c r="U306" s="191">
        <v>57724.031000000003</v>
      </c>
      <c r="V306" s="191">
        <v>4489.1084949844953</v>
      </c>
      <c r="W306" s="197"/>
      <c r="X306" s="89">
        <v>0</v>
      </c>
      <c r="Y306" s="89">
        <f t="shared" si="69"/>
        <v>0</v>
      </c>
      <c r="Z306" s="1"/>
    </row>
    <row r="307" spans="2:27">
      <c r="B307" s="206">
        <v>5041</v>
      </c>
      <c r="C307" t="s">
        <v>335</v>
      </c>
      <c r="D307" s="1">
        <v>11282</v>
      </c>
      <c r="E307" s="86">
        <f t="shared" si="62"/>
        <v>5269.5002335357312</v>
      </c>
      <c r="F307" s="87">
        <f t="shared" si="56"/>
        <v>0.73769313129836644</v>
      </c>
      <c r="G307" s="189">
        <f t="shared" si="63"/>
        <v>1199.2542095168844</v>
      </c>
      <c r="H307" s="189">
        <f t="shared" si="57"/>
        <v>2567.6032625756498</v>
      </c>
      <c r="I307" s="189">
        <f t="shared" si="58"/>
        <v>405.82542307284098</v>
      </c>
      <c r="J307" s="88">
        <f t="shared" si="59"/>
        <v>868.8722307989525</v>
      </c>
      <c r="K307" s="189">
        <f t="shared" si="64"/>
        <v>356.90670721791116</v>
      </c>
      <c r="L307" s="88">
        <f t="shared" si="60"/>
        <v>764.1372601535478</v>
      </c>
      <c r="M307" s="89">
        <f t="shared" si="65"/>
        <v>3331.7405227291974</v>
      </c>
      <c r="N307" s="89">
        <f t="shared" si="66"/>
        <v>14613.740522729197</v>
      </c>
      <c r="O307" s="89">
        <f t="shared" si="67"/>
        <v>6825.6611502705264</v>
      </c>
      <c r="P307" s="90">
        <f t="shared" si="61"/>
        <v>0.95554476211610784</v>
      </c>
      <c r="Q307" s="195">
        <v>3331.7405429362234</v>
      </c>
      <c r="R307" s="90">
        <f t="shared" si="68"/>
        <v>0.58127142239443053</v>
      </c>
      <c r="S307" s="90">
        <f t="shared" si="68"/>
        <v>0.17705264679839169</v>
      </c>
      <c r="T307" s="92">
        <v>2141</v>
      </c>
      <c r="U307" s="191">
        <v>7134.7650000000003</v>
      </c>
      <c r="V307" s="191">
        <v>4476.8602728763954</v>
      </c>
      <c r="W307" s="197"/>
      <c r="X307" s="89">
        <v>0</v>
      </c>
      <c r="Y307" s="89">
        <f t="shared" si="69"/>
        <v>0</v>
      </c>
      <c r="Z307" s="1"/>
    </row>
    <row r="308" spans="2:27">
      <c r="B308" s="206">
        <v>5042</v>
      </c>
      <c r="C308" t="s">
        <v>336</v>
      </c>
      <c r="D308" s="1">
        <v>7622</v>
      </c>
      <c r="E308" s="86">
        <f t="shared" si="62"/>
        <v>5854.0706605222731</v>
      </c>
      <c r="F308" s="87">
        <f t="shared" si="56"/>
        <v>0.8195288974311209</v>
      </c>
      <c r="G308" s="189">
        <f t="shared" si="63"/>
        <v>825.12913624549753</v>
      </c>
      <c r="H308" s="189">
        <f t="shared" si="57"/>
        <v>1074.3181353916377</v>
      </c>
      <c r="I308" s="189">
        <f t="shared" si="58"/>
        <v>201.22577362755135</v>
      </c>
      <c r="J308" s="88">
        <f t="shared" si="59"/>
        <v>261.99595726307183</v>
      </c>
      <c r="K308" s="189">
        <f t="shared" si="64"/>
        <v>152.30705777262156</v>
      </c>
      <c r="L308" s="88">
        <f t="shared" si="60"/>
        <v>198.30378921995327</v>
      </c>
      <c r="M308" s="89">
        <f t="shared" si="65"/>
        <v>1272.6219246115911</v>
      </c>
      <c r="N308" s="89">
        <f t="shared" si="66"/>
        <v>8894.6219246115907</v>
      </c>
      <c r="O308" s="89">
        <f t="shared" si="67"/>
        <v>6831.5068545403919</v>
      </c>
      <c r="P308" s="90">
        <f t="shared" si="61"/>
        <v>0.95636311977743549</v>
      </c>
      <c r="Q308" s="195">
        <v>1272.6219369000301</v>
      </c>
      <c r="R308" s="90">
        <f t="shared" si="68"/>
        <v>0.52385628807641449</v>
      </c>
      <c r="S308" s="90">
        <f t="shared" si="68"/>
        <v>0.30357864520446753</v>
      </c>
      <c r="T308" s="92">
        <v>1302</v>
      </c>
      <c r="U308" s="191">
        <v>5001.7839999999997</v>
      </c>
      <c r="V308" s="191">
        <v>4490.769070249733</v>
      </c>
      <c r="W308" s="197"/>
      <c r="X308" s="89">
        <v>0</v>
      </c>
      <c r="Y308" s="89">
        <f t="shared" si="69"/>
        <v>0</v>
      </c>
      <c r="Z308" s="1"/>
    </row>
    <row r="309" spans="2:27">
      <c r="B309" s="206">
        <v>5043</v>
      </c>
      <c r="C309" s="211" t="s">
        <v>337</v>
      </c>
      <c r="D309" s="1">
        <v>2296</v>
      </c>
      <c r="E309" s="86">
        <f t="shared" si="62"/>
        <v>5230.068337129841</v>
      </c>
      <c r="F309" s="87">
        <f t="shared" si="56"/>
        <v>0.73217294193627658</v>
      </c>
      <c r="G309" s="189">
        <f t="shared" si="63"/>
        <v>1224.4906232166541</v>
      </c>
      <c r="H309" s="189">
        <f t="shared" si="57"/>
        <v>537.55138359211116</v>
      </c>
      <c r="I309" s="189">
        <f t="shared" si="58"/>
        <v>419.62658681490257</v>
      </c>
      <c r="J309" s="88">
        <f t="shared" si="59"/>
        <v>184.21607161174222</v>
      </c>
      <c r="K309" s="189">
        <f t="shared" si="64"/>
        <v>370.70787095997275</v>
      </c>
      <c r="L309" s="88">
        <f t="shared" si="60"/>
        <v>162.74075535142802</v>
      </c>
      <c r="M309" s="89">
        <f t="shared" si="65"/>
        <v>700.29213894353916</v>
      </c>
      <c r="N309" s="89">
        <f t="shared" si="66"/>
        <v>2996.2921389435392</v>
      </c>
      <c r="O309" s="89">
        <f t="shared" si="67"/>
        <v>6825.2668313064669</v>
      </c>
      <c r="P309" s="90">
        <f t="shared" si="61"/>
        <v>0.95548956022248688</v>
      </c>
      <c r="Q309" s="195">
        <v>700.29214308687608</v>
      </c>
      <c r="R309" s="90">
        <f t="shared" si="68"/>
        <v>0.64727152716993597</v>
      </c>
      <c r="S309" s="90">
        <f t="shared" si="68"/>
        <v>0.16974031632516789</v>
      </c>
      <c r="T309" s="92">
        <v>439</v>
      </c>
      <c r="U309" s="191">
        <v>1393.82</v>
      </c>
      <c r="V309" s="191">
        <v>4471.1362548916122</v>
      </c>
      <c r="W309" s="197"/>
      <c r="X309" s="89">
        <v>0</v>
      </c>
      <c r="Y309" s="89">
        <f t="shared" si="69"/>
        <v>0</v>
      </c>
      <c r="Z309" s="1"/>
    </row>
    <row r="310" spans="2:27">
      <c r="B310" s="206">
        <v>5044</v>
      </c>
      <c r="C310" s="211" t="s">
        <v>338</v>
      </c>
      <c r="D310" s="1">
        <v>5137</v>
      </c>
      <c r="E310" s="86">
        <f t="shared" si="62"/>
        <v>6397.2602739726026</v>
      </c>
      <c r="F310" s="87">
        <f t="shared" si="56"/>
        <v>0.89557163945146923</v>
      </c>
      <c r="G310" s="189">
        <f t="shared" si="63"/>
        <v>477.48778363728661</v>
      </c>
      <c r="H310" s="189">
        <f t="shared" si="57"/>
        <v>383.42269026074115</v>
      </c>
      <c r="I310" s="189">
        <f t="shared" si="58"/>
        <v>11.109408919936049</v>
      </c>
      <c r="J310" s="88">
        <f t="shared" si="59"/>
        <v>8.9208553627086484</v>
      </c>
      <c r="K310" s="189">
        <f t="shared" si="64"/>
        <v>-37.809306934993735</v>
      </c>
      <c r="L310" s="88">
        <f t="shared" si="60"/>
        <v>-30.360873468799969</v>
      </c>
      <c r="M310" s="89">
        <f t="shared" si="65"/>
        <v>353.06181679194117</v>
      </c>
      <c r="N310" s="89">
        <f t="shared" si="66"/>
        <v>5490.0618167919411</v>
      </c>
      <c r="O310" s="89">
        <f t="shared" si="67"/>
        <v>6836.9387506748953</v>
      </c>
      <c r="P310" s="90">
        <f t="shared" si="61"/>
        <v>0.95712354719763892</v>
      </c>
      <c r="Q310" s="195">
        <v>353.06182437075569</v>
      </c>
      <c r="R310" s="90">
        <f t="shared" si="68"/>
        <v>0.48072776746492035</v>
      </c>
      <c r="S310" s="90">
        <f t="shared" si="68"/>
        <v>0.41761512109285881</v>
      </c>
      <c r="T310" s="92">
        <v>803</v>
      </c>
      <c r="U310" s="191">
        <v>3469.24</v>
      </c>
      <c r="V310" s="191">
        <v>4512.6918997879111</v>
      </c>
      <c r="W310" s="197"/>
      <c r="X310" s="89">
        <v>0</v>
      </c>
      <c r="Y310" s="89">
        <f t="shared" si="69"/>
        <v>0</v>
      </c>
      <c r="Z310" s="1"/>
    </row>
    <row r="311" spans="2:27">
      <c r="B311" s="206">
        <v>5045</v>
      </c>
      <c r="C311" t="s">
        <v>339</v>
      </c>
      <c r="D311" s="1">
        <v>13324</v>
      </c>
      <c r="E311" s="86">
        <f t="shared" si="62"/>
        <v>5813.2635253054095</v>
      </c>
      <c r="F311" s="87">
        <f t="shared" si="56"/>
        <v>0.81381618426605373</v>
      </c>
      <c r="G311" s="189">
        <f t="shared" si="63"/>
        <v>851.24570278429019</v>
      </c>
      <c r="H311" s="189">
        <f t="shared" si="57"/>
        <v>1951.0551507815931</v>
      </c>
      <c r="I311" s="189">
        <f t="shared" si="58"/>
        <v>215.5082709534536</v>
      </c>
      <c r="J311" s="88">
        <f t="shared" si="59"/>
        <v>493.94495702531566</v>
      </c>
      <c r="K311" s="189">
        <f t="shared" si="64"/>
        <v>166.58955509852382</v>
      </c>
      <c r="L311" s="88">
        <f t="shared" si="60"/>
        <v>381.82326028581656</v>
      </c>
      <c r="M311" s="89">
        <f t="shared" si="65"/>
        <v>2332.8784110674096</v>
      </c>
      <c r="N311" s="89">
        <f t="shared" si="66"/>
        <v>15656.87841106741</v>
      </c>
      <c r="O311" s="89">
        <f t="shared" si="67"/>
        <v>6831.0987831882248</v>
      </c>
      <c r="P311" s="90">
        <f t="shared" si="61"/>
        <v>0.95630599264578497</v>
      </c>
      <c r="Q311" s="195">
        <v>2332.8784326995928</v>
      </c>
      <c r="R311" s="90">
        <f t="shared" si="68"/>
        <v>0.64100957313059903</v>
      </c>
      <c r="S311" s="90">
        <f t="shared" si="68"/>
        <v>0.29702124999637952</v>
      </c>
      <c r="T311" s="92">
        <v>2292</v>
      </c>
      <c r="U311" s="191">
        <v>8119.3919999999998</v>
      </c>
      <c r="V311" s="191">
        <v>4482.0110120182198</v>
      </c>
      <c r="W311" s="197"/>
      <c r="X311" s="89">
        <v>0</v>
      </c>
      <c r="Y311" s="89">
        <f t="shared" si="69"/>
        <v>0</v>
      </c>
      <c r="Z311" s="1"/>
    </row>
    <row r="312" spans="2:27">
      <c r="B312" s="206">
        <v>5046</v>
      </c>
      <c r="C312" t="s">
        <v>340</v>
      </c>
      <c r="D312" s="1">
        <v>6962</v>
      </c>
      <c r="E312" s="86">
        <f t="shared" si="62"/>
        <v>5660.1626016260161</v>
      </c>
      <c r="F312" s="87">
        <f t="shared" si="56"/>
        <v>0.79238312709016623</v>
      </c>
      <c r="G312" s="189">
        <f t="shared" si="63"/>
        <v>949.23029393910201</v>
      </c>
      <c r="H312" s="189">
        <f t="shared" si="57"/>
        <v>1167.5532615450954</v>
      </c>
      <c r="I312" s="189">
        <f t="shared" si="58"/>
        <v>269.09359424124131</v>
      </c>
      <c r="J312" s="88">
        <f t="shared" si="59"/>
        <v>330.98512091672683</v>
      </c>
      <c r="K312" s="189">
        <f t="shared" si="64"/>
        <v>220.17487838631152</v>
      </c>
      <c r="L312" s="88">
        <f t="shared" si="60"/>
        <v>270.81510041516316</v>
      </c>
      <c r="M312" s="89">
        <f t="shared" si="65"/>
        <v>1438.3683619602587</v>
      </c>
      <c r="N312" s="89">
        <f t="shared" si="66"/>
        <v>8400.368361960258</v>
      </c>
      <c r="O312" s="89">
        <f t="shared" si="67"/>
        <v>6829.5677739514294</v>
      </c>
      <c r="P312" s="90">
        <f t="shared" si="61"/>
        <v>0.95609166207402596</v>
      </c>
      <c r="Q312" s="195">
        <v>1438.3683735691527</v>
      </c>
      <c r="R312" s="90">
        <f t="shared" si="68"/>
        <v>0.56373781404188028</v>
      </c>
      <c r="S312" s="90">
        <f t="shared" si="68"/>
        <v>0.26204988255866202</v>
      </c>
      <c r="T312" s="92">
        <v>1230</v>
      </c>
      <c r="U312" s="191">
        <v>4452.1530000000002</v>
      </c>
      <c r="V312" s="191">
        <v>4484.8961042258352</v>
      </c>
      <c r="W312" s="197"/>
      <c r="X312" s="89">
        <v>0</v>
      </c>
      <c r="Y312" s="89">
        <f t="shared" si="69"/>
        <v>0</v>
      </c>
      <c r="Z312" s="1"/>
    </row>
    <row r="313" spans="2:27">
      <c r="B313" s="206">
        <v>5047</v>
      </c>
      <c r="C313" t="s">
        <v>341</v>
      </c>
      <c r="D313" s="1">
        <v>22602</v>
      </c>
      <c r="E313" s="86">
        <f t="shared" si="62"/>
        <v>5730.7302231237327</v>
      </c>
      <c r="F313" s="87">
        <f t="shared" si="56"/>
        <v>0.80226209992702646</v>
      </c>
      <c r="G313" s="189">
        <f t="shared" si="63"/>
        <v>904.06701618056343</v>
      </c>
      <c r="H313" s="189">
        <f t="shared" si="57"/>
        <v>3565.640311816142</v>
      </c>
      <c r="I313" s="189">
        <f t="shared" si="58"/>
        <v>244.39492671704051</v>
      </c>
      <c r="J313" s="88">
        <f t="shared" si="59"/>
        <v>963.8935909720077</v>
      </c>
      <c r="K313" s="189">
        <f t="shared" si="64"/>
        <v>195.47621086211072</v>
      </c>
      <c r="L313" s="88">
        <f t="shared" si="60"/>
        <v>770.95817564016465</v>
      </c>
      <c r="M313" s="89">
        <f t="shared" si="65"/>
        <v>4336.5984874563064</v>
      </c>
      <c r="N313" s="89">
        <f t="shared" si="66"/>
        <v>26938.598487456307</v>
      </c>
      <c r="O313" s="89">
        <f t="shared" si="67"/>
        <v>6830.2734501664063</v>
      </c>
      <c r="P313" s="90">
        <f t="shared" si="61"/>
        <v>0.95619045180239448</v>
      </c>
      <c r="Q313" s="195">
        <v>4336.598524680272</v>
      </c>
      <c r="R313" s="90">
        <f t="shared" si="68"/>
        <v>0.50397753549172719</v>
      </c>
      <c r="S313" s="90">
        <f t="shared" si="68"/>
        <v>0.27604764753856192</v>
      </c>
      <c r="T313" s="92">
        <v>3944</v>
      </c>
      <c r="U313" s="191">
        <v>15028.15</v>
      </c>
      <c r="V313" s="191">
        <v>4491.0001865353943</v>
      </c>
      <c r="W313" s="197"/>
      <c r="X313" s="89">
        <v>0</v>
      </c>
      <c r="Y313" s="89">
        <f t="shared" si="69"/>
        <v>0</v>
      </c>
      <c r="Z313" s="1"/>
    </row>
    <row r="314" spans="2:27">
      <c r="B314" s="206">
        <v>5049</v>
      </c>
      <c r="C314" t="s">
        <v>342</v>
      </c>
      <c r="D314" s="1">
        <v>7198</v>
      </c>
      <c r="E314" s="86">
        <f t="shared" si="62"/>
        <v>6484.6846846846847</v>
      </c>
      <c r="F314" s="87">
        <f t="shared" si="56"/>
        <v>0.90781044473316796</v>
      </c>
      <c r="G314" s="189">
        <f t="shared" si="63"/>
        <v>421.53616078155409</v>
      </c>
      <c r="H314" s="189">
        <f t="shared" si="57"/>
        <v>467.90513846752503</v>
      </c>
      <c r="I314" s="189">
        <f t="shared" si="58"/>
        <v>0</v>
      </c>
      <c r="J314" s="88">
        <f t="shared" si="59"/>
        <v>0</v>
      </c>
      <c r="K314" s="189">
        <f t="shared" si="64"/>
        <v>-48.918715854929786</v>
      </c>
      <c r="L314" s="88">
        <f t="shared" si="60"/>
        <v>-54.299774598972064</v>
      </c>
      <c r="M314" s="89">
        <f t="shared" si="65"/>
        <v>413.60536386855296</v>
      </c>
      <c r="N314" s="89">
        <f t="shared" si="66"/>
        <v>7611.6053638685526</v>
      </c>
      <c r="O314" s="89">
        <f t="shared" si="67"/>
        <v>6857.3021296113093</v>
      </c>
      <c r="P314" s="90">
        <f t="shared" si="61"/>
        <v>0.9599742776475243</v>
      </c>
      <c r="Q314" s="195">
        <v>413.605376503917</v>
      </c>
      <c r="R314" s="90">
        <f t="shared" si="68"/>
        <v>0.38172082021773529</v>
      </c>
      <c r="S314" s="90">
        <f t="shared" si="68"/>
        <v>0.39363636278180247</v>
      </c>
      <c r="T314" s="92">
        <v>1110</v>
      </c>
      <c r="U314" s="191">
        <v>5209.4459999999999</v>
      </c>
      <c r="V314" s="191">
        <v>4653.0679435923794</v>
      </c>
      <c r="W314" s="197"/>
      <c r="X314" s="89">
        <v>0</v>
      </c>
      <c r="Y314" s="89">
        <f t="shared" si="69"/>
        <v>0</v>
      </c>
      <c r="Z314" s="1"/>
    </row>
    <row r="315" spans="2:27">
      <c r="B315" s="206">
        <v>5052</v>
      </c>
      <c r="C315" t="s">
        <v>343</v>
      </c>
      <c r="D315" s="1">
        <v>3301</v>
      </c>
      <c r="E315" s="86">
        <f t="shared" si="62"/>
        <v>5538.5906040268455</v>
      </c>
      <c r="F315" s="87">
        <f t="shared" si="56"/>
        <v>0.77536389877390632</v>
      </c>
      <c r="G315" s="189">
        <f t="shared" si="63"/>
        <v>1027.0363724025713</v>
      </c>
      <c r="H315" s="189">
        <f t="shared" si="57"/>
        <v>612.11367795193246</v>
      </c>
      <c r="I315" s="189">
        <f t="shared" si="58"/>
        <v>311.64379340095098</v>
      </c>
      <c r="J315" s="88">
        <f t="shared" si="59"/>
        <v>185.73970086696679</v>
      </c>
      <c r="K315" s="189">
        <f t="shared" si="64"/>
        <v>262.72507754602123</v>
      </c>
      <c r="L315" s="88">
        <f t="shared" si="60"/>
        <v>156.58414621742864</v>
      </c>
      <c r="M315" s="89">
        <f t="shared" si="65"/>
        <v>768.69782416936107</v>
      </c>
      <c r="N315" s="89">
        <f t="shared" si="66"/>
        <v>4069.697824169361</v>
      </c>
      <c r="O315" s="89">
        <f t="shared" si="67"/>
        <v>6828.3520539754381</v>
      </c>
      <c r="P315" s="90">
        <f t="shared" si="61"/>
        <v>0.95592146979086334</v>
      </c>
      <c r="Q315" s="195">
        <v>768.69782979448382</v>
      </c>
      <c r="R315" s="90">
        <f t="shared" si="68"/>
        <v>0.38947760104019286</v>
      </c>
      <c r="S315" s="90">
        <f t="shared" si="68"/>
        <v>0.23163693589674816</v>
      </c>
      <c r="T315" s="92">
        <v>596</v>
      </c>
      <c r="U315" s="191">
        <v>2375.7130000000002</v>
      </c>
      <c r="V315" s="191">
        <v>4496.9344801227708</v>
      </c>
      <c r="W315" s="197"/>
      <c r="X315" s="89">
        <v>0</v>
      </c>
      <c r="Y315" s="89">
        <f t="shared" si="69"/>
        <v>0</v>
      </c>
      <c r="Z315" s="1"/>
    </row>
    <row r="316" spans="2:27">
      <c r="B316" s="206">
        <v>5053</v>
      </c>
      <c r="C316" t="s">
        <v>344</v>
      </c>
      <c r="D316" s="1">
        <v>42405</v>
      </c>
      <c r="E316" s="86">
        <f t="shared" si="62"/>
        <v>6001.2737050665155</v>
      </c>
      <c r="F316" s="87">
        <f t="shared" si="56"/>
        <v>0.84013629282991242</v>
      </c>
      <c r="G316" s="189">
        <f t="shared" si="63"/>
        <v>730.91918773718237</v>
      </c>
      <c r="H316" s="189">
        <f t="shared" si="57"/>
        <v>5164.6749805509307</v>
      </c>
      <c r="I316" s="189">
        <f t="shared" si="58"/>
        <v>149.70470803706652</v>
      </c>
      <c r="J316" s="88">
        <f t="shared" si="59"/>
        <v>1057.8134669899121</v>
      </c>
      <c r="K316" s="189">
        <f t="shared" si="64"/>
        <v>100.78599218213674</v>
      </c>
      <c r="L316" s="88">
        <f t="shared" si="60"/>
        <v>712.1538207589781</v>
      </c>
      <c r="M316" s="89">
        <f t="shared" si="65"/>
        <v>5876.8288013099091</v>
      </c>
      <c r="N316" s="89">
        <f t="shared" si="66"/>
        <v>48281.828801309908</v>
      </c>
      <c r="O316" s="89">
        <f t="shared" si="67"/>
        <v>6832.9788849858342</v>
      </c>
      <c r="P316" s="90">
        <f t="shared" si="61"/>
        <v>0.95656919373142335</v>
      </c>
      <c r="Q316" s="195">
        <v>5876.8288679997022</v>
      </c>
      <c r="R316" s="93">
        <f t="shared" si="68"/>
        <v>0.61129059303815303</v>
      </c>
      <c r="S316" s="93">
        <f t="shared" si="68"/>
        <v>0.33687292409637698</v>
      </c>
      <c r="T316" s="92">
        <v>7066</v>
      </c>
      <c r="U316" s="191">
        <v>26317.413</v>
      </c>
      <c r="V316" s="191">
        <v>4489.0382600297735</v>
      </c>
      <c r="W316" s="197"/>
      <c r="X316" s="89">
        <v>0</v>
      </c>
      <c r="Y316" s="89">
        <f t="shared" si="69"/>
        <v>0</v>
      </c>
      <c r="Z316" s="1"/>
    </row>
    <row r="317" spans="2:27">
      <c r="B317" s="206">
        <v>5054</v>
      </c>
      <c r="C317" t="s">
        <v>345</v>
      </c>
      <c r="D317" s="1">
        <v>56752</v>
      </c>
      <c r="E317" s="86">
        <f t="shared" si="62"/>
        <v>5671.7969218468916</v>
      </c>
      <c r="F317" s="87">
        <f t="shared" si="56"/>
        <v>0.79401185044796119</v>
      </c>
      <c r="G317" s="189">
        <f t="shared" si="63"/>
        <v>941.78432899774168</v>
      </c>
      <c r="H317" s="189">
        <f t="shared" si="57"/>
        <v>9423.4939959514031</v>
      </c>
      <c r="I317" s="189">
        <f t="shared" si="58"/>
        <v>265.02158216393491</v>
      </c>
      <c r="J317" s="88">
        <f t="shared" si="59"/>
        <v>2651.8059511323331</v>
      </c>
      <c r="K317" s="189">
        <f t="shared" si="64"/>
        <v>216.10286630900512</v>
      </c>
      <c r="L317" s="88">
        <f t="shared" si="60"/>
        <v>2162.3252802879051</v>
      </c>
      <c r="M317" s="89">
        <f t="shared" si="65"/>
        <v>11585.819276239308</v>
      </c>
      <c r="N317" s="89">
        <f t="shared" si="66"/>
        <v>68337.819276239316</v>
      </c>
      <c r="O317" s="89">
        <f t="shared" si="67"/>
        <v>6829.6841171536389</v>
      </c>
      <c r="P317" s="90">
        <f t="shared" si="61"/>
        <v>0.95610794930760401</v>
      </c>
      <c r="Q317" s="195">
        <v>11585.819370677189</v>
      </c>
      <c r="R317" s="93">
        <f t="shared" si="68"/>
        <v>0.57353894848548137</v>
      </c>
      <c r="S317" s="93">
        <f t="shared" si="68"/>
        <v>0.2647575240377581</v>
      </c>
      <c r="T317" s="92">
        <v>10006</v>
      </c>
      <c r="U317" s="191">
        <v>36066.472999999998</v>
      </c>
      <c r="V317" s="191">
        <v>4484.4935207339913</v>
      </c>
      <c r="W317" s="197"/>
      <c r="X317" s="89">
        <v>0</v>
      </c>
      <c r="Y317" s="89">
        <f t="shared" si="69"/>
        <v>0</v>
      </c>
      <c r="Z317" s="1"/>
      <c r="AA317" s="1"/>
    </row>
    <row r="318" spans="2:27">
      <c r="B318" s="206">
        <v>5055</v>
      </c>
      <c r="C318" t="s">
        <v>346</v>
      </c>
      <c r="D318" s="1">
        <v>38371</v>
      </c>
      <c r="E318" s="86">
        <f t="shared" si="62"/>
        <v>6316.2139917695476</v>
      </c>
      <c r="F318" s="87">
        <f t="shared" si="56"/>
        <v>0.88422572749610584</v>
      </c>
      <c r="G318" s="189">
        <f t="shared" si="63"/>
        <v>529.35740424724179</v>
      </c>
      <c r="H318" s="189">
        <f t="shared" si="57"/>
        <v>3215.8462308019939</v>
      </c>
      <c r="I318" s="189">
        <f t="shared" si="58"/>
        <v>39.47560769100528</v>
      </c>
      <c r="J318" s="88">
        <f t="shared" si="59"/>
        <v>239.81431672285706</v>
      </c>
      <c r="K318" s="189">
        <f t="shared" si="64"/>
        <v>-9.4431081639245065</v>
      </c>
      <c r="L318" s="88">
        <f t="shared" si="60"/>
        <v>-57.366882095841376</v>
      </c>
      <c r="M318" s="89">
        <f t="shared" si="65"/>
        <v>3158.4793487061525</v>
      </c>
      <c r="N318" s="89">
        <f t="shared" si="66"/>
        <v>41529.479348706154</v>
      </c>
      <c r="O318" s="89">
        <f t="shared" si="67"/>
        <v>6836.1282878528646</v>
      </c>
      <c r="P318" s="90">
        <f t="shared" si="61"/>
        <v>0.9570100880780853</v>
      </c>
      <c r="Q318" s="195">
        <v>3158.4794060427635</v>
      </c>
      <c r="R318" s="93">
        <f t="shared" si="68"/>
        <v>0.50924460008754735</v>
      </c>
      <c r="S318" s="93">
        <f t="shared" si="68"/>
        <v>0.40326335354575737</v>
      </c>
      <c r="T318" s="92">
        <v>6075</v>
      </c>
      <c r="U318" s="191">
        <v>25423.976999999999</v>
      </c>
      <c r="V318" s="191">
        <v>4501.0895323459963</v>
      </c>
      <c r="W318" s="197"/>
      <c r="X318" s="89">
        <v>0</v>
      </c>
      <c r="Y318" s="89">
        <f t="shared" si="69"/>
        <v>0</v>
      </c>
      <c r="Z318" s="1"/>
      <c r="AA318" s="1"/>
    </row>
    <row r="319" spans="2:27">
      <c r="B319" s="206">
        <v>5056</v>
      </c>
      <c r="C319" t="s">
        <v>347</v>
      </c>
      <c r="D319" s="1">
        <v>39226</v>
      </c>
      <c r="E319" s="86">
        <f t="shared" si="62"/>
        <v>7044.8994252873563</v>
      </c>
      <c r="F319" s="87">
        <f t="shared" si="56"/>
        <v>0.98623658533083014</v>
      </c>
      <c r="G319" s="189">
        <f t="shared" si="63"/>
        <v>62.99872679584427</v>
      </c>
      <c r="H319" s="189">
        <f t="shared" si="57"/>
        <v>350.77691079926092</v>
      </c>
      <c r="I319" s="189">
        <f t="shared" si="58"/>
        <v>0</v>
      </c>
      <c r="J319" s="88">
        <f t="shared" si="59"/>
        <v>0</v>
      </c>
      <c r="K319" s="189">
        <f t="shared" si="64"/>
        <v>-48.918715854929786</v>
      </c>
      <c r="L319" s="88">
        <f t="shared" si="60"/>
        <v>-272.37940988024906</v>
      </c>
      <c r="M319" s="89">
        <f t="shared" si="65"/>
        <v>78.397500919011861</v>
      </c>
      <c r="N319" s="89">
        <f t="shared" si="66"/>
        <v>39304.397500919011</v>
      </c>
      <c r="O319" s="89">
        <f t="shared" si="67"/>
        <v>7058.9794362282701</v>
      </c>
      <c r="P319" s="90">
        <f t="shared" si="61"/>
        <v>0.98820768826268257</v>
      </c>
      <c r="Q319" s="195">
        <v>78.397564300729641</v>
      </c>
      <c r="R319" s="93">
        <f t="shared" si="68"/>
        <v>0.5581159864940507</v>
      </c>
      <c r="S319" s="93">
        <f t="shared" si="68"/>
        <v>0.51367588138661113</v>
      </c>
      <c r="T319" s="92">
        <v>5568</v>
      </c>
      <c r="U319" s="191">
        <v>25175.276000000002</v>
      </c>
      <c r="V319" s="191">
        <v>4654.1663984457737</v>
      </c>
      <c r="W319" s="197"/>
      <c r="X319" s="89">
        <v>0</v>
      </c>
      <c r="Y319" s="89">
        <f t="shared" si="69"/>
        <v>0</v>
      </c>
      <c r="Z319" s="1"/>
      <c r="AA319" s="1"/>
    </row>
    <row r="320" spans="2:27">
      <c r="B320" s="206">
        <v>5057</v>
      </c>
      <c r="C320" t="s">
        <v>348</v>
      </c>
      <c r="D320" s="1">
        <v>69474</v>
      </c>
      <c r="E320" s="86">
        <f t="shared" si="62"/>
        <v>6489.2583597982439</v>
      </c>
      <c r="F320" s="87">
        <f t="shared" si="56"/>
        <v>0.90845072722041231</v>
      </c>
      <c r="G320" s="189">
        <f t="shared" si="63"/>
        <v>418.60900870887622</v>
      </c>
      <c r="H320" s="189">
        <f t="shared" si="57"/>
        <v>4481.6280472372282</v>
      </c>
      <c r="I320" s="189">
        <f t="shared" si="58"/>
        <v>0</v>
      </c>
      <c r="J320" s="88">
        <f t="shared" si="59"/>
        <v>0</v>
      </c>
      <c r="K320" s="189">
        <f t="shared" si="64"/>
        <v>-48.918715854929786</v>
      </c>
      <c r="L320" s="88">
        <f t="shared" si="60"/>
        <v>-523.72377194287833</v>
      </c>
      <c r="M320" s="89">
        <f t="shared" si="65"/>
        <v>3957.9042752943496</v>
      </c>
      <c r="N320" s="89">
        <f t="shared" si="66"/>
        <v>73431.90427529435</v>
      </c>
      <c r="O320" s="89">
        <f t="shared" si="67"/>
        <v>6858.9486526521896</v>
      </c>
      <c r="P320" s="90">
        <f t="shared" si="61"/>
        <v>0.96020477934293214</v>
      </c>
      <c r="Q320" s="195">
        <v>3957.9043971630053</v>
      </c>
      <c r="R320" s="93">
        <f t="shared" si="68"/>
        <v>0.55545658104625306</v>
      </c>
      <c r="S320" s="93">
        <f t="shared" si="68"/>
        <v>0.44114949050133201</v>
      </c>
      <c r="T320" s="92">
        <v>10706</v>
      </c>
      <c r="U320" s="191">
        <v>44664.699000000001</v>
      </c>
      <c r="V320" s="191">
        <v>4502.8349956539405</v>
      </c>
      <c r="W320" s="197"/>
      <c r="X320" s="89">
        <v>0</v>
      </c>
      <c r="Y320" s="89">
        <f t="shared" si="69"/>
        <v>0</v>
      </c>
      <c r="Z320" s="1"/>
      <c r="AA320" s="1"/>
    </row>
    <row r="321" spans="2:27">
      <c r="B321" s="206">
        <v>5058</v>
      </c>
      <c r="C321" t="s">
        <v>349</v>
      </c>
      <c r="D321" s="1">
        <v>27598</v>
      </c>
      <c r="E321" s="86">
        <f t="shared" si="62"/>
        <v>6358.9861751152075</v>
      </c>
      <c r="F321" s="87">
        <f t="shared" si="56"/>
        <v>0.89021353363831313</v>
      </c>
      <c r="G321" s="189">
        <f t="shared" si="63"/>
        <v>501.98320690601946</v>
      </c>
      <c r="H321" s="189">
        <f t="shared" si="57"/>
        <v>2178.6071179721243</v>
      </c>
      <c r="I321" s="189">
        <f t="shared" si="58"/>
        <v>24.505343520024326</v>
      </c>
      <c r="J321" s="88">
        <f t="shared" si="59"/>
        <v>106.35319087690557</v>
      </c>
      <c r="K321" s="189">
        <f t="shared" si="64"/>
        <v>-24.413372334905461</v>
      </c>
      <c r="L321" s="88">
        <f t="shared" si="60"/>
        <v>-105.95403593348969</v>
      </c>
      <c r="M321" s="89">
        <f t="shared" si="65"/>
        <v>2072.6530820386347</v>
      </c>
      <c r="N321" s="89">
        <f t="shared" si="66"/>
        <v>29670.653082038636</v>
      </c>
      <c r="O321" s="89">
        <f t="shared" si="67"/>
        <v>6836.5560096863219</v>
      </c>
      <c r="P321" s="90">
        <f t="shared" si="61"/>
        <v>0.95706996613950746</v>
      </c>
      <c r="Q321" s="195">
        <v>2072.6531230000983</v>
      </c>
      <c r="R321" s="93">
        <f t="shared" si="68"/>
        <v>0.4945963717885104</v>
      </c>
      <c r="S321" s="93">
        <f t="shared" si="68"/>
        <v>0.41175044314539516</v>
      </c>
      <c r="T321" s="92">
        <v>4340</v>
      </c>
      <c r="U321" s="191">
        <v>18465.186000000002</v>
      </c>
      <c r="V321" s="191">
        <v>4504.3273802325275</v>
      </c>
      <c r="W321" s="197"/>
      <c r="X321" s="89">
        <v>0</v>
      </c>
      <c r="Y321" s="89">
        <f t="shared" si="69"/>
        <v>0</v>
      </c>
      <c r="Z321" s="1"/>
      <c r="AA321" s="1"/>
    </row>
    <row r="322" spans="2:27">
      <c r="B322" s="206">
        <v>5059</v>
      </c>
      <c r="C322" t="s">
        <v>350</v>
      </c>
      <c r="D322" s="1">
        <v>113365</v>
      </c>
      <c r="E322" s="86">
        <f t="shared" si="62"/>
        <v>6017.2505307855627</v>
      </c>
      <c r="F322" s="87">
        <f t="shared" si="56"/>
        <v>0.84237293654763812</v>
      </c>
      <c r="G322" s="189">
        <f t="shared" si="63"/>
        <v>720.69401927699221</v>
      </c>
      <c r="H322" s="189">
        <f t="shared" si="57"/>
        <v>13577.875323178534</v>
      </c>
      <c r="I322" s="189">
        <f t="shared" si="58"/>
        <v>144.11281903540001</v>
      </c>
      <c r="J322" s="88">
        <f t="shared" si="59"/>
        <v>2715.0855106269364</v>
      </c>
      <c r="K322" s="189">
        <f t="shared" si="64"/>
        <v>95.194103180470222</v>
      </c>
      <c r="L322" s="88">
        <f t="shared" si="60"/>
        <v>1793.4569039200592</v>
      </c>
      <c r="M322" s="89">
        <f t="shared" si="65"/>
        <v>15371.332227098594</v>
      </c>
      <c r="N322" s="89">
        <f t="shared" si="66"/>
        <v>128736.3322270986</v>
      </c>
      <c r="O322" s="89">
        <f t="shared" si="67"/>
        <v>6833.1386532430251</v>
      </c>
      <c r="P322" s="90">
        <f t="shared" si="61"/>
        <v>0.9565915601686007</v>
      </c>
      <c r="Q322" s="195">
        <v>15371.332404912871</v>
      </c>
      <c r="R322" s="93">
        <f t="shared" si="68"/>
        <v>0.589322623169524</v>
      </c>
      <c r="S322" s="93">
        <f t="shared" si="68"/>
        <v>0.33997124660459027</v>
      </c>
      <c r="T322" s="92">
        <v>18840</v>
      </c>
      <c r="U322" s="191">
        <v>71329.13</v>
      </c>
      <c r="V322" s="191">
        <v>4490.5818285526111</v>
      </c>
      <c r="W322" s="197"/>
      <c r="X322" s="89">
        <v>0</v>
      </c>
      <c r="Y322" s="89">
        <f t="shared" si="69"/>
        <v>0</v>
      </c>
      <c r="Z322" s="1"/>
      <c r="AA322" s="1"/>
    </row>
    <row r="323" spans="2:27">
      <c r="B323" s="206">
        <v>5060</v>
      </c>
      <c r="C323" t="s">
        <v>351</v>
      </c>
      <c r="D323" s="1">
        <v>64837</v>
      </c>
      <c r="E323" s="86">
        <f t="shared" si="62"/>
        <v>6535.9879032258068</v>
      </c>
      <c r="F323" s="87">
        <f t="shared" si="56"/>
        <v>0.91499253606137931</v>
      </c>
      <c r="G323" s="189">
        <f t="shared" si="63"/>
        <v>388.70210091523592</v>
      </c>
      <c r="H323" s="189">
        <f t="shared" si="57"/>
        <v>3855.9248410791402</v>
      </c>
      <c r="I323" s="189">
        <f t="shared" si="58"/>
        <v>0</v>
      </c>
      <c r="J323" s="88">
        <f t="shared" si="59"/>
        <v>0</v>
      </c>
      <c r="K323" s="189">
        <f t="shared" si="64"/>
        <v>-48.918715854929786</v>
      </c>
      <c r="L323" s="88">
        <f t="shared" si="60"/>
        <v>-485.27366128090353</v>
      </c>
      <c r="M323" s="89">
        <f t="shared" si="65"/>
        <v>3370.6511797982366</v>
      </c>
      <c r="N323" s="89">
        <f t="shared" si="66"/>
        <v>68207.651179798238</v>
      </c>
      <c r="O323" s="89">
        <f t="shared" si="67"/>
        <v>6875.7712882861124</v>
      </c>
      <c r="P323" s="90">
        <f t="shared" si="61"/>
        <v>0.96255983052568028</v>
      </c>
      <c r="Q323" s="195">
        <v>3370.6512927196877</v>
      </c>
      <c r="R323" s="90">
        <f t="shared" si="68"/>
        <v>0.29670501489869799</v>
      </c>
      <c r="S323" s="90">
        <f t="shared" si="68"/>
        <v>0.36100200805102106</v>
      </c>
      <c r="T323" s="92">
        <v>9920</v>
      </c>
      <c r="U323" s="191">
        <v>50001.349000000002</v>
      </c>
      <c r="V323" s="191">
        <v>4802.3352387153764</v>
      </c>
      <c r="W323" s="197"/>
      <c r="X323" s="89">
        <v>0</v>
      </c>
      <c r="Y323" s="89">
        <f t="shared" si="69"/>
        <v>0</v>
      </c>
      <c r="Z323" s="1"/>
    </row>
    <row r="324" spans="2:27">
      <c r="B324" s="206">
        <v>5061</v>
      </c>
      <c r="C324" t="s">
        <v>352</v>
      </c>
      <c r="D324" s="1">
        <v>10558</v>
      </c>
      <c r="E324" s="86">
        <f t="shared" si="62"/>
        <v>5456.3307493540051</v>
      </c>
      <c r="F324" s="87">
        <f t="shared" si="56"/>
        <v>0.76384809517121066</v>
      </c>
      <c r="G324" s="189">
        <f t="shared" si="63"/>
        <v>1079.6826793931891</v>
      </c>
      <c r="H324" s="189">
        <f t="shared" si="57"/>
        <v>2089.1859846258212</v>
      </c>
      <c r="I324" s="189">
        <f t="shared" si="58"/>
        <v>340.43474253644513</v>
      </c>
      <c r="J324" s="88">
        <f t="shared" si="59"/>
        <v>658.74122680802134</v>
      </c>
      <c r="K324" s="189">
        <f t="shared" si="64"/>
        <v>291.51602668151531</v>
      </c>
      <c r="L324" s="88">
        <f t="shared" si="60"/>
        <v>564.08351162873214</v>
      </c>
      <c r="M324" s="89">
        <f t="shared" si="65"/>
        <v>2653.2694962545534</v>
      </c>
      <c r="N324" s="89">
        <f t="shared" si="66"/>
        <v>13211.269496254554</v>
      </c>
      <c r="O324" s="89">
        <f t="shared" si="67"/>
        <v>6827.5294554287102</v>
      </c>
      <c r="P324" s="90">
        <f t="shared" si="61"/>
        <v>0.95580631175483644</v>
      </c>
      <c r="Q324" s="195">
        <v>2653.2695145173257</v>
      </c>
      <c r="R324" s="90">
        <f t="shared" si="68"/>
        <v>0.59867478672727437</v>
      </c>
      <c r="S324" s="90">
        <f t="shared" si="68"/>
        <v>0.21819420814996754</v>
      </c>
      <c r="T324" s="92">
        <v>1935</v>
      </c>
      <c r="U324" s="191">
        <v>6604.22</v>
      </c>
      <c r="V324" s="191">
        <v>4479.0319251643459</v>
      </c>
      <c r="W324" s="197"/>
      <c r="X324" s="89">
        <v>0</v>
      </c>
      <c r="Y324" s="89">
        <f t="shared" si="69"/>
        <v>0</v>
      </c>
      <c r="Z324" s="1"/>
    </row>
    <row r="325" spans="2:27">
      <c r="B325" s="206">
        <v>5501</v>
      </c>
      <c r="C325" t="s">
        <v>353</v>
      </c>
      <c r="D325" s="1">
        <v>609971</v>
      </c>
      <c r="E325" s="86">
        <f t="shared" si="62"/>
        <v>7630.0739276734676</v>
      </c>
      <c r="F325" s="87">
        <f t="shared" si="56"/>
        <v>1.0681569177892891</v>
      </c>
      <c r="G325" s="189">
        <f t="shared" si="63"/>
        <v>-311.51295473126697</v>
      </c>
      <c r="H325" s="189">
        <f t="shared" si="57"/>
        <v>-24903.280140081675</v>
      </c>
      <c r="I325" s="189">
        <f t="shared" si="58"/>
        <v>0</v>
      </c>
      <c r="J325" s="88">
        <f t="shared" si="59"/>
        <v>0</v>
      </c>
      <c r="K325" s="189">
        <f t="shared" si="64"/>
        <v>-48.918715854929786</v>
      </c>
      <c r="L325" s="88">
        <f t="shared" si="60"/>
        <v>-3910.7089015906517</v>
      </c>
      <c r="M325" s="89">
        <f t="shared" si="65"/>
        <v>-28813.989041672328</v>
      </c>
      <c r="N325" s="89">
        <f t="shared" si="66"/>
        <v>581157.01095832768</v>
      </c>
      <c r="O325" s="89">
        <f t="shared" si="67"/>
        <v>7269.642257087271</v>
      </c>
      <c r="P325" s="90">
        <f t="shared" si="61"/>
        <v>1.0176990079477279</v>
      </c>
      <c r="Q325" s="195">
        <v>-28813.988131664308</v>
      </c>
      <c r="R325" s="90">
        <f t="shared" si="68"/>
        <v>0.58850038132592675</v>
      </c>
      <c r="S325" s="90">
        <f t="shared" si="68"/>
        <v>0.61503148088709214</v>
      </c>
      <c r="T325" s="92">
        <v>79943</v>
      </c>
      <c r="U325" s="191">
        <v>383991.72399999999</v>
      </c>
      <c r="V325" s="191">
        <v>4724.4118879233729</v>
      </c>
      <c r="W325" s="197"/>
      <c r="X325" s="89">
        <v>0</v>
      </c>
      <c r="Y325" s="89">
        <f t="shared" si="69"/>
        <v>0</v>
      </c>
      <c r="Z325" s="1"/>
    </row>
    <row r="326" spans="2:27">
      <c r="B326" s="206">
        <v>5503</v>
      </c>
      <c r="C326" t="s">
        <v>354</v>
      </c>
      <c r="D326" s="1">
        <v>178958</v>
      </c>
      <c r="E326" s="86">
        <f t="shared" si="62"/>
        <v>7100.3808919219173</v>
      </c>
      <c r="F326" s="87">
        <f t="shared" si="56"/>
        <v>0.99400360213257588</v>
      </c>
      <c r="G326" s="189">
        <f t="shared" si="63"/>
        <v>27.490588149725227</v>
      </c>
      <c r="H326" s="189">
        <f t="shared" si="57"/>
        <v>692.87278372567459</v>
      </c>
      <c r="I326" s="189">
        <f t="shared" si="58"/>
        <v>0</v>
      </c>
      <c r="J326" s="88">
        <f t="shared" si="59"/>
        <v>0</v>
      </c>
      <c r="K326" s="189">
        <f t="shared" si="64"/>
        <v>-48.918715854929786</v>
      </c>
      <c r="L326" s="88">
        <f t="shared" si="60"/>
        <v>-1232.9473144076503</v>
      </c>
      <c r="M326" s="89">
        <f t="shared" si="65"/>
        <v>-540.07453068197572</v>
      </c>
      <c r="N326" s="89">
        <f t="shared" si="66"/>
        <v>178417.92546931803</v>
      </c>
      <c r="O326" s="89">
        <f t="shared" si="67"/>
        <v>7078.9527642167122</v>
      </c>
      <c r="P326" s="90">
        <f t="shared" si="61"/>
        <v>0.99100381431131113</v>
      </c>
      <c r="Q326" s="195">
        <v>-540.07424377953066</v>
      </c>
      <c r="R326" s="90">
        <f t="shared" si="68"/>
        <v>0.59152383493657257</v>
      </c>
      <c r="S326" s="90">
        <f t="shared" si="68"/>
        <v>0.54862166456362138</v>
      </c>
      <c r="T326" s="92">
        <v>25204</v>
      </c>
      <c r="U326" s="191">
        <v>112444.436</v>
      </c>
      <c r="V326" s="191">
        <v>4584.9680747703469</v>
      </c>
      <c r="W326" s="197"/>
      <c r="X326" s="89">
        <v>0</v>
      </c>
      <c r="Y326" s="89">
        <f t="shared" si="69"/>
        <v>0</v>
      </c>
      <c r="Z326" s="1"/>
    </row>
    <row r="327" spans="2:27">
      <c r="B327" s="206">
        <v>5510</v>
      </c>
      <c r="C327" t="s">
        <v>355</v>
      </c>
      <c r="D327" s="1">
        <v>17675</v>
      </c>
      <c r="E327" s="86">
        <f t="shared" si="62"/>
        <v>6092.726645984143</v>
      </c>
      <c r="F327" s="87">
        <f t="shared" ref="F327:F362" si="70">E327/E$365</f>
        <v>0.85293906412928888</v>
      </c>
      <c r="G327" s="189">
        <f t="shared" si="63"/>
        <v>672.38930554990077</v>
      </c>
      <c r="H327" s="189">
        <f t="shared" ref="H327:H362" si="71">G327*T327/1000</f>
        <v>1950.6013754002622</v>
      </c>
      <c r="I327" s="189">
        <f t="shared" ref="I327:I362" si="72">IF(E327+Y327&lt;(E$365+Y$365)*0.9,((E$365+Y$365)*0.9-E327-Y327)*0.35,0)</f>
        <v>117.69617871589689</v>
      </c>
      <c r="J327" s="88">
        <f t="shared" ref="J327:J362" si="73">I327*T327/1000</f>
        <v>341.43661445481689</v>
      </c>
      <c r="K327" s="189">
        <f t="shared" si="64"/>
        <v>68.777462860967105</v>
      </c>
      <c r="L327" s="88">
        <f t="shared" ref="L327:L362" si="74">K327*T327/1000</f>
        <v>199.52341975966559</v>
      </c>
      <c r="M327" s="89">
        <f t="shared" si="65"/>
        <v>2150.124795159928</v>
      </c>
      <c r="N327" s="89">
        <f t="shared" si="66"/>
        <v>19825.124795159929</v>
      </c>
      <c r="O327" s="89">
        <f t="shared" si="67"/>
        <v>6833.8934143950119</v>
      </c>
      <c r="P327" s="90">
        <f t="shared" ref="P327:P362" si="75">O327/O$365</f>
        <v>0.95669722144441727</v>
      </c>
      <c r="Q327" s="195">
        <v>2150.1248225399286</v>
      </c>
      <c r="R327" s="90">
        <f t="shared" si="68"/>
        <v>0.60297962850958442</v>
      </c>
      <c r="S327" s="90">
        <f t="shared" si="68"/>
        <v>0.35612955675533281</v>
      </c>
      <c r="T327" s="92">
        <v>2901</v>
      </c>
      <c r="U327" s="191">
        <v>11026.341</v>
      </c>
      <c r="V327" s="191">
        <v>4492.7319927762383</v>
      </c>
      <c r="W327" s="197"/>
      <c r="X327" s="89">
        <v>0</v>
      </c>
      <c r="Y327" s="89">
        <f t="shared" si="69"/>
        <v>0</v>
      </c>
      <c r="Z327" s="1"/>
    </row>
    <row r="328" spans="2:27">
      <c r="B328" s="206">
        <v>5512</v>
      </c>
      <c r="C328" t="s">
        <v>356</v>
      </c>
      <c r="D328" s="1">
        <v>26075</v>
      </c>
      <c r="E328" s="86">
        <f t="shared" ref="E328:E362" si="76">D328/T328*1000</f>
        <v>6292.22972972973</v>
      </c>
      <c r="F328" s="87">
        <f t="shared" si="70"/>
        <v>0.88086809876816063</v>
      </c>
      <c r="G328" s="189">
        <f t="shared" ref="G328:G363" si="77">($E$365+$Y$365-E328-Y328)*0.64</f>
        <v>544.7073319527251</v>
      </c>
      <c r="H328" s="189">
        <f t="shared" si="71"/>
        <v>2257.267183612093</v>
      </c>
      <c r="I328" s="189">
        <f t="shared" si="72"/>
        <v>47.870099404941442</v>
      </c>
      <c r="J328" s="88">
        <f t="shared" si="73"/>
        <v>198.37369193407733</v>
      </c>
      <c r="K328" s="189">
        <f t="shared" ref="K328:K362" si="78">I328+J$367</f>
        <v>-1.0486164499883444</v>
      </c>
      <c r="L328" s="88">
        <f t="shared" si="74"/>
        <v>-4.3454665687516991</v>
      </c>
      <c r="M328" s="89">
        <f t="shared" ref="M328:M362" si="79">+H328+L328</f>
        <v>2252.9217170433412</v>
      </c>
      <c r="N328" s="89">
        <f t="shared" ref="N328:N362" si="80">D328+M328</f>
        <v>28327.92171704334</v>
      </c>
      <c r="O328" s="89">
        <f t="shared" ref="O328:O362" si="81">N328/T328*1000</f>
        <v>6835.8884452324664</v>
      </c>
      <c r="P328" s="90">
        <f t="shared" si="75"/>
        <v>0.95697651179080589</v>
      </c>
      <c r="Q328" s="195">
        <v>2252.9217561549317</v>
      </c>
      <c r="R328" s="90">
        <f t="shared" ref="R328:S362" si="82">(D328-U328)/U328</f>
        <v>0.45813557165764718</v>
      </c>
      <c r="S328" s="90">
        <f t="shared" si="82"/>
        <v>0.39696784703319704</v>
      </c>
      <c r="T328" s="92">
        <v>4144</v>
      </c>
      <c r="U328" s="191">
        <v>17882.424999999999</v>
      </c>
      <c r="V328" s="191">
        <v>4504.2051204634517</v>
      </c>
      <c r="W328" s="197"/>
      <c r="X328" s="89">
        <v>0</v>
      </c>
      <c r="Y328" s="89">
        <f t="shared" ref="Y328:Y362" si="83">X328*1000/T328</f>
        <v>0</v>
      </c>
      <c r="Z328" s="1"/>
    </row>
    <row r="329" spans="2:27">
      <c r="B329" s="206">
        <v>5514</v>
      </c>
      <c r="C329" t="s">
        <v>357</v>
      </c>
      <c r="D329" s="1">
        <v>7391</v>
      </c>
      <c r="E329" s="86">
        <f t="shared" si="76"/>
        <v>5742.8127428127427</v>
      </c>
      <c r="F329" s="87">
        <f t="shared" si="70"/>
        <v>0.80395356807169704</v>
      </c>
      <c r="G329" s="189">
        <f t="shared" si="77"/>
        <v>896.33420357959699</v>
      </c>
      <c r="H329" s="189">
        <f t="shared" si="71"/>
        <v>1153.5821200069413</v>
      </c>
      <c r="I329" s="189">
        <f t="shared" si="72"/>
        <v>240.16604482588698</v>
      </c>
      <c r="J329" s="88">
        <f t="shared" si="73"/>
        <v>309.09369969091659</v>
      </c>
      <c r="K329" s="189">
        <f t="shared" si="78"/>
        <v>191.2473289709572</v>
      </c>
      <c r="L329" s="88">
        <f t="shared" si="74"/>
        <v>246.13531238562192</v>
      </c>
      <c r="M329" s="89">
        <f t="shared" si="79"/>
        <v>1399.7174323925633</v>
      </c>
      <c r="N329" s="89">
        <f t="shared" si="80"/>
        <v>8790.7174323925628</v>
      </c>
      <c r="O329" s="89">
        <f t="shared" si="81"/>
        <v>6830.3942753632964</v>
      </c>
      <c r="P329" s="90">
        <f t="shared" si="75"/>
        <v>0.95620736648384119</v>
      </c>
      <c r="Q329" s="195">
        <v>1399.7174445394303</v>
      </c>
      <c r="R329" s="90">
        <f>(D329-U329)/U329</f>
        <v>0.31143340682754478</v>
      </c>
      <c r="S329" s="90">
        <f t="shared" si="82"/>
        <v>0.2668116232531092</v>
      </c>
      <c r="T329" s="92">
        <v>1287</v>
      </c>
      <c r="U329" s="191">
        <v>5635.8180000000002</v>
      </c>
      <c r="V329" s="191">
        <v>4533.2807478238046</v>
      </c>
      <c r="W329" s="197"/>
      <c r="X329" s="89">
        <v>0</v>
      </c>
      <c r="Y329" s="89">
        <f t="shared" si="83"/>
        <v>0</v>
      </c>
      <c r="Z329" s="1"/>
    </row>
    <row r="330" spans="2:27">
      <c r="B330" s="206">
        <v>5516</v>
      </c>
      <c r="C330" t="s">
        <v>358</v>
      </c>
      <c r="D330" s="1">
        <v>7108</v>
      </c>
      <c r="E330" s="86">
        <f t="shared" si="76"/>
        <v>6693.0320150659136</v>
      </c>
      <c r="F330" s="87">
        <f t="shared" si="70"/>
        <v>0.93697761196630369</v>
      </c>
      <c r="G330" s="189">
        <f t="shared" si="77"/>
        <v>288.19386933756761</v>
      </c>
      <c r="H330" s="189">
        <f t="shared" si="71"/>
        <v>306.06188923649682</v>
      </c>
      <c r="I330" s="189">
        <f t="shared" si="72"/>
        <v>0</v>
      </c>
      <c r="J330" s="88">
        <f t="shared" si="73"/>
        <v>0</v>
      </c>
      <c r="K330" s="189">
        <f t="shared" si="78"/>
        <v>-48.918715854929786</v>
      </c>
      <c r="L330" s="88">
        <f t="shared" si="74"/>
        <v>-51.95167623793543</v>
      </c>
      <c r="M330" s="89">
        <f t="shared" si="79"/>
        <v>254.11021299856139</v>
      </c>
      <c r="N330" s="89">
        <f t="shared" si="80"/>
        <v>7362.1102129985611</v>
      </c>
      <c r="O330" s="89">
        <f t="shared" si="81"/>
        <v>6932.3071685485511</v>
      </c>
      <c r="P330" s="90">
        <f t="shared" si="75"/>
        <v>0.97047445785145303</v>
      </c>
      <c r="Q330" s="195">
        <v>254.11022508753121</v>
      </c>
      <c r="R330" s="90">
        <f t="shared" si="82"/>
        <v>0.42970758577742668</v>
      </c>
      <c r="S330" s="90">
        <f t="shared" si="82"/>
        <v>0.43439970045689769</v>
      </c>
      <c r="T330" s="92">
        <v>1062</v>
      </c>
      <c r="U330" s="191">
        <v>4971.6459999999997</v>
      </c>
      <c r="V330" s="191">
        <v>4666.0857590349397</v>
      </c>
      <c r="W330" s="197"/>
      <c r="X330" s="89">
        <v>0</v>
      </c>
      <c r="Y330" s="89">
        <f t="shared" si="83"/>
        <v>0</v>
      </c>
      <c r="Z330" s="1"/>
    </row>
    <row r="331" spans="2:27">
      <c r="B331" s="206">
        <v>5518</v>
      </c>
      <c r="C331" t="s">
        <v>359</v>
      </c>
      <c r="D331" s="1">
        <v>4882</v>
      </c>
      <c r="E331" s="86">
        <f t="shared" si="76"/>
        <v>4872.2554890219562</v>
      </c>
      <c r="F331" s="87">
        <f t="shared" si="70"/>
        <v>0.68208164890251899</v>
      </c>
      <c r="G331" s="189">
        <f t="shared" si="77"/>
        <v>1453.4908460057004</v>
      </c>
      <c r="H331" s="189">
        <f t="shared" si="71"/>
        <v>1456.3978276977118</v>
      </c>
      <c r="I331" s="189">
        <f t="shared" si="72"/>
        <v>544.86108365266227</v>
      </c>
      <c r="J331" s="88">
        <f t="shared" si="73"/>
        <v>545.95080581996763</v>
      </c>
      <c r="K331" s="189">
        <f t="shared" si="78"/>
        <v>495.94236779773246</v>
      </c>
      <c r="L331" s="88">
        <f t="shared" si="74"/>
        <v>496.93425253332788</v>
      </c>
      <c r="M331" s="89">
        <f t="shared" si="79"/>
        <v>1953.3320802310398</v>
      </c>
      <c r="N331" s="89">
        <f t="shared" si="80"/>
        <v>6835.33208023104</v>
      </c>
      <c r="O331" s="89">
        <f t="shared" si="81"/>
        <v>6821.6887028253886</v>
      </c>
      <c r="P331" s="90">
        <f t="shared" si="75"/>
        <v>0.95498864729214938</v>
      </c>
      <c r="Q331" s="195">
        <v>1953.3320896880412</v>
      </c>
      <c r="R331" s="90">
        <f t="shared" si="82"/>
        <v>0.60990397625177295</v>
      </c>
      <c r="S331" s="90">
        <f t="shared" si="82"/>
        <v>9.0207985073340935E-2</v>
      </c>
      <c r="T331" s="92">
        <v>1002</v>
      </c>
      <c r="U331" s="191">
        <v>3032.4789999999998</v>
      </c>
      <c r="V331" s="191">
        <v>4469.1064051362528</v>
      </c>
      <c r="W331" s="197"/>
      <c r="X331" s="89">
        <v>0</v>
      </c>
      <c r="Y331" s="89">
        <f t="shared" si="83"/>
        <v>0</v>
      </c>
      <c r="Z331" s="1"/>
    </row>
    <row r="332" spans="2:27">
      <c r="B332" s="206">
        <v>5520</v>
      </c>
      <c r="C332" t="s">
        <v>360</v>
      </c>
      <c r="D332" s="1">
        <v>29664</v>
      </c>
      <c r="E332" s="86">
        <f t="shared" si="76"/>
        <v>7408.5914085914083</v>
      </c>
      <c r="F332" s="87">
        <f t="shared" si="70"/>
        <v>1.0371509161214865</v>
      </c>
      <c r="G332" s="189">
        <f t="shared" si="77"/>
        <v>-169.764142518749</v>
      </c>
      <c r="H332" s="189">
        <f t="shared" si="71"/>
        <v>-679.73562664507097</v>
      </c>
      <c r="I332" s="189">
        <f t="shared" si="72"/>
        <v>0</v>
      </c>
      <c r="J332" s="88">
        <f t="shared" si="73"/>
        <v>0</v>
      </c>
      <c r="K332" s="189">
        <f t="shared" si="78"/>
        <v>-48.918715854929786</v>
      </c>
      <c r="L332" s="88">
        <f t="shared" si="74"/>
        <v>-195.87053828313884</v>
      </c>
      <c r="M332" s="89">
        <f t="shared" si="79"/>
        <v>-875.60616492820986</v>
      </c>
      <c r="N332" s="89">
        <f t="shared" si="80"/>
        <v>28788.393835071791</v>
      </c>
      <c r="O332" s="89">
        <f t="shared" si="81"/>
        <v>7189.9085502177304</v>
      </c>
      <c r="P332" s="90">
        <f t="shared" si="75"/>
        <v>1.0065368473473191</v>
      </c>
      <c r="Q332" s="195">
        <v>-875.60611934983376</v>
      </c>
      <c r="R332" s="90">
        <f t="shared" si="82"/>
        <v>0.58770632314319604</v>
      </c>
      <c r="S332" s="90">
        <f t="shared" si="82"/>
        <v>0.58317852552127192</v>
      </c>
      <c r="T332" s="92">
        <v>4004</v>
      </c>
      <c r="U332" s="191">
        <v>18683.556</v>
      </c>
      <c r="V332" s="191">
        <v>4679.5679003743944</v>
      </c>
      <c r="W332" s="197"/>
      <c r="X332" s="89">
        <v>0</v>
      </c>
      <c r="Y332" s="89">
        <f t="shared" si="83"/>
        <v>0</v>
      </c>
      <c r="Z332" s="1"/>
    </row>
    <row r="333" spans="2:27">
      <c r="B333" s="206">
        <v>5522</v>
      </c>
      <c r="C333" t="s">
        <v>361</v>
      </c>
      <c r="D333" s="1">
        <v>12449</v>
      </c>
      <c r="E333" s="86">
        <f t="shared" si="76"/>
        <v>5839.1181988742965</v>
      </c>
      <c r="F333" s="87">
        <f t="shared" si="70"/>
        <v>0.81743565750990099</v>
      </c>
      <c r="G333" s="189">
        <f t="shared" si="77"/>
        <v>834.69871170020258</v>
      </c>
      <c r="H333" s="189">
        <f t="shared" si="71"/>
        <v>1779.5776533448318</v>
      </c>
      <c r="I333" s="189">
        <f t="shared" si="72"/>
        <v>206.45913520434317</v>
      </c>
      <c r="J333" s="88">
        <f t="shared" si="73"/>
        <v>440.17087625565961</v>
      </c>
      <c r="K333" s="189">
        <f t="shared" si="78"/>
        <v>157.54041934941338</v>
      </c>
      <c r="L333" s="88">
        <f t="shared" si="74"/>
        <v>335.87617405294935</v>
      </c>
      <c r="M333" s="89">
        <f t="shared" si="79"/>
        <v>2115.453827397781</v>
      </c>
      <c r="N333" s="89">
        <f t="shared" si="80"/>
        <v>14564.453827397781</v>
      </c>
      <c r="O333" s="89">
        <f t="shared" si="81"/>
        <v>6831.3573299239124</v>
      </c>
      <c r="P333" s="90">
        <f t="shared" si="75"/>
        <v>0.9563421873782233</v>
      </c>
      <c r="Q333" s="195">
        <v>2115.4538475198642</v>
      </c>
      <c r="R333" s="90">
        <f t="shared" si="82"/>
        <v>0.56005458248646056</v>
      </c>
      <c r="S333" s="90">
        <f t="shared" si="82"/>
        <v>0.30050579422581991</v>
      </c>
      <c r="T333" s="92">
        <v>2132</v>
      </c>
      <c r="U333" s="191">
        <v>7979.8490000000002</v>
      </c>
      <c r="V333" s="191">
        <v>4489.8824940263139</v>
      </c>
      <c r="W333" s="197"/>
      <c r="X333" s="89">
        <v>0</v>
      </c>
      <c r="Y333" s="89">
        <f t="shared" si="83"/>
        <v>0</v>
      </c>
      <c r="Z333" s="1"/>
    </row>
    <row r="334" spans="2:27">
      <c r="B334" s="206">
        <v>5524</v>
      </c>
      <c r="C334" t="s">
        <v>362</v>
      </c>
      <c r="D334" s="1">
        <v>48040</v>
      </c>
      <c r="E334" s="86">
        <f t="shared" si="76"/>
        <v>7045.0212641149728</v>
      </c>
      <c r="F334" s="87">
        <f t="shared" si="70"/>
        <v>0.98625364191348031</v>
      </c>
      <c r="G334" s="189">
        <f t="shared" si="77"/>
        <v>62.920749946169671</v>
      </c>
      <c r="H334" s="189">
        <f t="shared" si="71"/>
        <v>429.056593882931</v>
      </c>
      <c r="I334" s="189">
        <f t="shared" si="72"/>
        <v>0</v>
      </c>
      <c r="J334" s="88">
        <f t="shared" si="73"/>
        <v>0</v>
      </c>
      <c r="K334" s="189">
        <f t="shared" si="78"/>
        <v>-48.918715854929786</v>
      </c>
      <c r="L334" s="88">
        <f t="shared" si="74"/>
        <v>-333.57672341476621</v>
      </c>
      <c r="M334" s="89">
        <f t="shared" si="79"/>
        <v>95.479870468164791</v>
      </c>
      <c r="N334" s="89">
        <f t="shared" si="80"/>
        <v>48135.479870468167</v>
      </c>
      <c r="O334" s="89">
        <f t="shared" si="81"/>
        <v>7059.0232982062134</v>
      </c>
      <c r="P334" s="90">
        <f t="shared" si="75"/>
        <v>0.98821382863243679</v>
      </c>
      <c r="Q334" s="195">
        <v>95.479948090279322</v>
      </c>
      <c r="R334" s="90">
        <f t="shared" si="82"/>
        <v>0.58630981608117949</v>
      </c>
      <c r="S334" s="90">
        <f t="shared" si="82"/>
        <v>0.53787960775123733</v>
      </c>
      <c r="T334" s="92">
        <v>6819</v>
      </c>
      <c r="U334" s="191">
        <v>30284.121999999999</v>
      </c>
      <c r="V334" s="191">
        <v>4580.9966063706033</v>
      </c>
      <c r="W334" s="197"/>
      <c r="X334" s="89">
        <v>0</v>
      </c>
      <c r="Y334" s="89">
        <f t="shared" si="83"/>
        <v>0</v>
      </c>
      <c r="Z334" s="1"/>
    </row>
    <row r="335" spans="2:27">
      <c r="B335" s="206">
        <v>5526</v>
      </c>
      <c r="C335" t="s">
        <v>363</v>
      </c>
      <c r="D335" s="1">
        <v>24337</v>
      </c>
      <c r="E335" s="86">
        <f t="shared" si="76"/>
        <v>6898.2426303854872</v>
      </c>
      <c r="F335" s="87">
        <f t="shared" si="70"/>
        <v>0.96570566105667932</v>
      </c>
      <c r="G335" s="189">
        <f t="shared" si="77"/>
        <v>156.85907553304045</v>
      </c>
      <c r="H335" s="189">
        <f t="shared" si="71"/>
        <v>553.39881848056677</v>
      </c>
      <c r="I335" s="189">
        <f t="shared" si="72"/>
        <v>0</v>
      </c>
      <c r="J335" s="88">
        <f t="shared" si="73"/>
        <v>0</v>
      </c>
      <c r="K335" s="189">
        <f t="shared" si="78"/>
        <v>-48.918715854929786</v>
      </c>
      <c r="L335" s="88">
        <f t="shared" si="74"/>
        <v>-172.58522953619229</v>
      </c>
      <c r="M335" s="89">
        <f t="shared" si="79"/>
        <v>380.81358894437449</v>
      </c>
      <c r="N335" s="89">
        <f t="shared" si="80"/>
        <v>24717.813588944373</v>
      </c>
      <c r="O335" s="89">
        <f t="shared" si="81"/>
        <v>7006.1829900635985</v>
      </c>
      <c r="P335" s="90">
        <f t="shared" si="75"/>
        <v>0.9808165555239885</v>
      </c>
      <c r="Q335" s="195">
        <v>380.81362910434223</v>
      </c>
      <c r="R335" s="90">
        <f t="shared" si="82"/>
        <v>0.59285527472875577</v>
      </c>
      <c r="S335" s="90">
        <f t="shared" si="82"/>
        <v>0.52262066718358868</v>
      </c>
      <c r="T335" s="92">
        <v>3528</v>
      </c>
      <c r="U335" s="191">
        <v>15278.852000000001</v>
      </c>
      <c r="V335" s="191">
        <v>4530.5063690914276</v>
      </c>
      <c r="W335" s="197"/>
      <c r="X335" s="89">
        <v>0</v>
      </c>
      <c r="Y335" s="89">
        <f t="shared" si="83"/>
        <v>0</v>
      </c>
      <c r="Z335" s="1"/>
    </row>
    <row r="336" spans="2:27">
      <c r="B336" s="206">
        <v>5528</v>
      </c>
      <c r="C336" t="s">
        <v>364</v>
      </c>
      <c r="D336" s="1">
        <v>6935</v>
      </c>
      <c r="E336" s="86">
        <f t="shared" si="76"/>
        <v>6439.182915506035</v>
      </c>
      <c r="F336" s="87">
        <f t="shared" si="70"/>
        <v>0.90144051568915862</v>
      </c>
      <c r="G336" s="189">
        <f t="shared" si="77"/>
        <v>450.65729305588991</v>
      </c>
      <c r="H336" s="189">
        <f t="shared" si="71"/>
        <v>485.35790462119343</v>
      </c>
      <c r="I336" s="189">
        <f t="shared" si="72"/>
        <v>0</v>
      </c>
      <c r="J336" s="88">
        <f t="shared" si="73"/>
        <v>0</v>
      </c>
      <c r="K336" s="189">
        <f t="shared" si="78"/>
        <v>-48.918715854929786</v>
      </c>
      <c r="L336" s="88">
        <f t="shared" si="74"/>
        <v>-52.685456975759379</v>
      </c>
      <c r="M336" s="89">
        <f t="shared" si="79"/>
        <v>432.67244764543403</v>
      </c>
      <c r="N336" s="89">
        <f t="shared" si="80"/>
        <v>7367.6724476454337</v>
      </c>
      <c r="O336" s="89">
        <f t="shared" si="81"/>
        <v>6840.9214927069952</v>
      </c>
      <c r="P336" s="90">
        <f t="shared" si="75"/>
        <v>0.95768110319168087</v>
      </c>
      <c r="Q336" s="195">
        <v>432.6724599051521</v>
      </c>
      <c r="R336" s="90">
        <f t="shared" si="82"/>
        <v>0.56538077464114744</v>
      </c>
      <c r="S336" s="90">
        <f t="shared" si="82"/>
        <v>0.43058780258480839</v>
      </c>
      <c r="T336" s="92">
        <v>1077</v>
      </c>
      <c r="U336" s="191">
        <v>4430.232</v>
      </c>
      <c r="V336" s="191">
        <v>4501.0749454676034</v>
      </c>
      <c r="W336" s="197"/>
      <c r="X336" s="89">
        <v>0</v>
      </c>
      <c r="Y336" s="89">
        <f t="shared" si="83"/>
        <v>0</v>
      </c>
      <c r="Z336" s="1"/>
    </row>
    <row r="337" spans="2:26">
      <c r="B337" s="206">
        <v>5530</v>
      </c>
      <c r="C337" t="s">
        <v>365</v>
      </c>
      <c r="D337" s="1">
        <v>106384</v>
      </c>
      <c r="E337" s="86">
        <f t="shared" si="76"/>
        <v>7117.8910745349922</v>
      </c>
      <c r="F337" s="87">
        <f t="shared" si="70"/>
        <v>0.99645490507763301</v>
      </c>
      <c r="G337" s="189">
        <f t="shared" si="77"/>
        <v>16.284071277357288</v>
      </c>
      <c r="H337" s="189">
        <f t="shared" si="71"/>
        <v>243.38172931138203</v>
      </c>
      <c r="I337" s="189">
        <f t="shared" si="72"/>
        <v>0</v>
      </c>
      <c r="J337" s="88">
        <f t="shared" si="73"/>
        <v>0</v>
      </c>
      <c r="K337" s="189">
        <f t="shared" si="78"/>
        <v>-48.918715854929786</v>
      </c>
      <c r="L337" s="88">
        <f t="shared" si="74"/>
        <v>-731.13912716778054</v>
      </c>
      <c r="M337" s="89">
        <f t="shared" si="79"/>
        <v>-487.75739785639848</v>
      </c>
      <c r="N337" s="89">
        <f t="shared" si="80"/>
        <v>105896.2426021436</v>
      </c>
      <c r="O337" s="89">
        <f t="shared" si="81"/>
        <v>7085.2564299574206</v>
      </c>
      <c r="P337" s="90">
        <f t="shared" si="75"/>
        <v>0.99188628337153184</v>
      </c>
      <c r="Q337" s="195">
        <v>-487.75722772292983</v>
      </c>
      <c r="R337" s="90">
        <f t="shared" si="82"/>
        <v>0.51791696772742779</v>
      </c>
      <c r="S337" s="90">
        <f t="shared" si="82"/>
        <v>0.52455551408653955</v>
      </c>
      <c r="T337" s="92">
        <v>14946</v>
      </c>
      <c r="U337" s="191">
        <v>70085.52</v>
      </c>
      <c r="V337" s="191">
        <v>4668.830363189355</v>
      </c>
      <c r="W337" s="197"/>
      <c r="X337" s="89">
        <v>0</v>
      </c>
      <c r="Y337" s="89">
        <f t="shared" si="83"/>
        <v>0</v>
      </c>
      <c r="Z337" s="1"/>
    </row>
    <row r="338" spans="2:26">
      <c r="B338" s="206">
        <v>5532</v>
      </c>
      <c r="C338" t="s">
        <v>366</v>
      </c>
      <c r="D338" s="1">
        <v>35192</v>
      </c>
      <c r="E338" s="86">
        <f t="shared" si="76"/>
        <v>6256.3555555555558</v>
      </c>
      <c r="F338" s="87">
        <f t="shared" si="70"/>
        <v>0.87584596560439898</v>
      </c>
      <c r="G338" s="189">
        <f t="shared" si="77"/>
        <v>567.66680342419659</v>
      </c>
      <c r="H338" s="189">
        <f t="shared" si="71"/>
        <v>3193.1257692611061</v>
      </c>
      <c r="I338" s="189">
        <f t="shared" si="72"/>
        <v>60.426060365902408</v>
      </c>
      <c r="J338" s="88">
        <f t="shared" si="73"/>
        <v>339.89658955820101</v>
      </c>
      <c r="K338" s="189">
        <f t="shared" si="78"/>
        <v>11.507344510972622</v>
      </c>
      <c r="L338" s="88">
        <f t="shared" si="74"/>
        <v>64.728812874221006</v>
      </c>
      <c r="M338" s="89">
        <f t="shared" si="79"/>
        <v>3257.8545821353273</v>
      </c>
      <c r="N338" s="89">
        <f t="shared" si="80"/>
        <v>38449.854582135325</v>
      </c>
      <c r="O338" s="89">
        <f t="shared" si="81"/>
        <v>6835.5297034907244</v>
      </c>
      <c r="P338" s="90">
        <f t="shared" si="75"/>
        <v>0.95692629045916822</v>
      </c>
      <c r="Q338" s="195">
        <v>3257.8546352247808</v>
      </c>
      <c r="R338" s="90">
        <f t="shared" si="82"/>
        <v>0.6570393708825335</v>
      </c>
      <c r="S338" s="90">
        <f t="shared" si="82"/>
        <v>0.39320446831643291</v>
      </c>
      <c r="T338" s="92">
        <v>5625</v>
      </c>
      <c r="U338" s="191">
        <v>21237.878000000001</v>
      </c>
      <c r="V338" s="191">
        <v>4490.622660086513</v>
      </c>
      <c r="W338" s="197"/>
      <c r="X338" s="89">
        <v>0</v>
      </c>
      <c r="Y338" s="89">
        <f t="shared" si="83"/>
        <v>0</v>
      </c>
      <c r="Z338" s="1"/>
    </row>
    <row r="339" spans="2:26">
      <c r="B339" s="206">
        <v>5534</v>
      </c>
      <c r="C339" t="s">
        <v>367</v>
      </c>
      <c r="D339" s="1">
        <v>13570</v>
      </c>
      <c r="E339" s="86">
        <f t="shared" si="76"/>
        <v>6071.5883668903807</v>
      </c>
      <c r="F339" s="87">
        <f t="shared" si="70"/>
        <v>0.84997985308386625</v>
      </c>
      <c r="G339" s="189">
        <f t="shared" si="77"/>
        <v>685.91780416990866</v>
      </c>
      <c r="H339" s="189">
        <f t="shared" si="71"/>
        <v>1533.0262923197458</v>
      </c>
      <c r="I339" s="189">
        <f t="shared" si="72"/>
        <v>125.0945763987137</v>
      </c>
      <c r="J339" s="88">
        <f t="shared" si="73"/>
        <v>279.5863782511251</v>
      </c>
      <c r="K339" s="189">
        <f t="shared" si="78"/>
        <v>76.175860543783912</v>
      </c>
      <c r="L339" s="88">
        <f t="shared" si="74"/>
        <v>170.25304831535703</v>
      </c>
      <c r="M339" s="89">
        <f t="shared" si="79"/>
        <v>1703.2793406351029</v>
      </c>
      <c r="N339" s="89">
        <f t="shared" si="80"/>
        <v>15273.279340635103</v>
      </c>
      <c r="O339" s="89">
        <f t="shared" si="81"/>
        <v>6833.682031604073</v>
      </c>
      <c r="P339" s="90">
        <f t="shared" si="75"/>
        <v>0.95666762933396288</v>
      </c>
      <c r="Q339" s="195">
        <v>1703.2793617293125</v>
      </c>
      <c r="R339" s="90">
        <f t="shared" si="82"/>
        <v>0.52618286482406051</v>
      </c>
      <c r="S339" s="90">
        <f t="shared" si="82"/>
        <v>0.35022019730764509</v>
      </c>
      <c r="T339" s="92">
        <v>2235</v>
      </c>
      <c r="U339" s="191">
        <v>8891.4639999999999</v>
      </c>
      <c r="V339" s="191">
        <v>4496.7394051705041</v>
      </c>
      <c r="W339" s="197"/>
      <c r="X339" s="89">
        <v>0</v>
      </c>
      <c r="Y339" s="89">
        <f t="shared" si="83"/>
        <v>0</v>
      </c>
      <c r="Z339" s="1"/>
    </row>
    <row r="340" spans="2:26">
      <c r="B340" s="206">
        <v>5536</v>
      </c>
      <c r="C340" t="s">
        <v>368</v>
      </c>
      <c r="D340" s="1">
        <v>14777</v>
      </c>
      <c r="E340" s="86">
        <f t="shared" si="76"/>
        <v>5408.857979502196</v>
      </c>
      <c r="F340" s="87">
        <f t="shared" si="70"/>
        <v>0.75720223983553492</v>
      </c>
      <c r="G340" s="189">
        <f t="shared" si="77"/>
        <v>1110.0652520983469</v>
      </c>
      <c r="H340" s="189">
        <f t="shared" si="71"/>
        <v>3032.6982687326836</v>
      </c>
      <c r="I340" s="189">
        <f t="shared" si="72"/>
        <v>357.05021198457831</v>
      </c>
      <c r="J340" s="88">
        <f t="shared" si="73"/>
        <v>975.46117914186789</v>
      </c>
      <c r="K340" s="189">
        <f t="shared" si="78"/>
        <v>308.13149612964855</v>
      </c>
      <c r="L340" s="88">
        <f t="shared" si="74"/>
        <v>841.81524742619979</v>
      </c>
      <c r="M340" s="89">
        <f t="shared" si="79"/>
        <v>3874.5135161588832</v>
      </c>
      <c r="N340" s="89">
        <f t="shared" si="80"/>
        <v>18651.513516158884</v>
      </c>
      <c r="O340" s="89">
        <f t="shared" si="81"/>
        <v>6827.0547277301921</v>
      </c>
      <c r="P340" s="90">
        <f t="shared" si="75"/>
        <v>0.95573985320147969</v>
      </c>
      <c r="Q340" s="195">
        <v>3874.5135419438416</v>
      </c>
      <c r="R340" s="90">
        <f t="shared" si="82"/>
        <v>0.37486299751209068</v>
      </c>
      <c r="S340" s="90">
        <f t="shared" si="82"/>
        <v>0.20339017647003735</v>
      </c>
      <c r="T340" s="92">
        <v>2732</v>
      </c>
      <c r="U340" s="191">
        <v>10747.98</v>
      </c>
      <c r="V340" s="191">
        <v>4494.6835076951193</v>
      </c>
      <c r="W340" s="197"/>
      <c r="X340" s="89">
        <v>0</v>
      </c>
      <c r="Y340" s="89">
        <f t="shared" si="83"/>
        <v>0</v>
      </c>
      <c r="Z340" s="1"/>
    </row>
    <row r="341" spans="2:26">
      <c r="B341" s="206">
        <v>5538</v>
      </c>
      <c r="C341" t="s">
        <v>369</v>
      </c>
      <c r="D341" s="1">
        <v>11089</v>
      </c>
      <c r="E341" s="86">
        <f t="shared" si="76"/>
        <v>6000.5411255411254</v>
      </c>
      <c r="F341" s="87">
        <f t="shared" si="70"/>
        <v>0.84003373682648519</v>
      </c>
      <c r="G341" s="189">
        <f t="shared" si="77"/>
        <v>731.38803863343207</v>
      </c>
      <c r="H341" s="189">
        <f t="shared" si="71"/>
        <v>1351.6050953945826</v>
      </c>
      <c r="I341" s="189">
        <f t="shared" si="72"/>
        <v>149.96111087095304</v>
      </c>
      <c r="J341" s="88">
        <f t="shared" si="73"/>
        <v>277.12813288952117</v>
      </c>
      <c r="K341" s="189">
        <f t="shared" si="78"/>
        <v>101.04239501602325</v>
      </c>
      <c r="L341" s="88">
        <f t="shared" si="74"/>
        <v>186.72634598961096</v>
      </c>
      <c r="M341" s="89">
        <f t="shared" si="79"/>
        <v>1538.3314413841936</v>
      </c>
      <c r="N341" s="89">
        <f t="shared" si="80"/>
        <v>12627.331441384194</v>
      </c>
      <c r="O341" s="89">
        <f t="shared" si="81"/>
        <v>6832.9715591905815</v>
      </c>
      <c r="P341" s="90">
        <f t="shared" si="75"/>
        <v>0.95656816817138923</v>
      </c>
      <c r="Q341" s="195">
        <v>1538.3314588258488</v>
      </c>
      <c r="R341" s="90">
        <f t="shared" si="82"/>
        <v>0.6188009223763864</v>
      </c>
      <c r="S341" s="90">
        <f t="shared" si="82"/>
        <v>0.33668977394160315</v>
      </c>
      <c r="T341" s="92">
        <v>1848</v>
      </c>
      <c r="U341" s="191">
        <v>6850.1319999999996</v>
      </c>
      <c r="V341" s="191">
        <v>4489.1052827065878</v>
      </c>
      <c r="W341" s="197"/>
      <c r="X341" s="89">
        <v>0</v>
      </c>
      <c r="Y341" s="89">
        <f t="shared" si="83"/>
        <v>0</v>
      </c>
      <c r="Z341" s="1"/>
    </row>
    <row r="342" spans="2:26">
      <c r="B342" s="206">
        <v>5540</v>
      </c>
      <c r="C342" t="s">
        <v>370</v>
      </c>
      <c r="D342" s="1">
        <v>11092</v>
      </c>
      <c r="E342" s="86">
        <f t="shared" si="76"/>
        <v>5720.4744713769978</v>
      </c>
      <c r="F342" s="87">
        <f t="shared" si="70"/>
        <v>0.80082636650173522</v>
      </c>
      <c r="G342" s="189">
        <f t="shared" si="77"/>
        <v>910.63069729847371</v>
      </c>
      <c r="H342" s="189">
        <f t="shared" si="71"/>
        <v>1765.7129220617405</v>
      </c>
      <c r="I342" s="189">
        <f t="shared" si="72"/>
        <v>247.98443982839771</v>
      </c>
      <c r="J342" s="88">
        <f t="shared" si="73"/>
        <v>480.84182882726316</v>
      </c>
      <c r="K342" s="189">
        <f t="shared" si="78"/>
        <v>199.06572397346793</v>
      </c>
      <c r="L342" s="88">
        <f t="shared" si="74"/>
        <v>385.98843878455432</v>
      </c>
      <c r="M342" s="89">
        <f t="shared" si="79"/>
        <v>2151.7013608462948</v>
      </c>
      <c r="N342" s="89">
        <f t="shared" si="80"/>
        <v>13243.701360846295</v>
      </c>
      <c r="O342" s="89">
        <f t="shared" si="81"/>
        <v>6830.17089264894</v>
      </c>
      <c r="P342" s="90">
        <f t="shared" si="75"/>
        <v>0.95617609446814167</v>
      </c>
      <c r="Q342" s="195">
        <v>2151.7013791468194</v>
      </c>
      <c r="R342" s="90">
        <f t="shared" si="82"/>
        <v>0.59813917354362145</v>
      </c>
      <c r="S342" s="90">
        <f t="shared" si="82"/>
        <v>0.2759655284865184</v>
      </c>
      <c r="T342" s="92">
        <v>1939</v>
      </c>
      <c r="U342" s="191">
        <v>6940.5720000000001</v>
      </c>
      <c r="V342" s="191">
        <v>4483.2515798152608</v>
      </c>
      <c r="W342" s="197"/>
      <c r="X342" s="89">
        <v>0</v>
      </c>
      <c r="Y342" s="89">
        <f t="shared" si="83"/>
        <v>0</v>
      </c>
      <c r="Z342" s="1"/>
    </row>
    <row r="343" spans="2:26">
      <c r="B343" s="206">
        <v>5542</v>
      </c>
      <c r="C343" t="s">
        <v>371</v>
      </c>
      <c r="D343" s="1">
        <v>19441</v>
      </c>
      <c r="E343" s="86">
        <f t="shared" si="76"/>
        <v>6938.2583868665242</v>
      </c>
      <c r="F343" s="87">
        <f t="shared" si="70"/>
        <v>0.9713075867406189</v>
      </c>
      <c r="G343" s="189">
        <f t="shared" si="77"/>
        <v>131.24899138517679</v>
      </c>
      <c r="H343" s="189">
        <f t="shared" si="71"/>
        <v>367.75967386126536</v>
      </c>
      <c r="I343" s="189">
        <f t="shared" si="72"/>
        <v>0</v>
      </c>
      <c r="J343" s="88">
        <f t="shared" si="73"/>
        <v>0</v>
      </c>
      <c r="K343" s="189">
        <f t="shared" si="78"/>
        <v>-48.918715854929786</v>
      </c>
      <c r="L343" s="88">
        <f t="shared" si="74"/>
        <v>-137.07024182551325</v>
      </c>
      <c r="M343" s="89">
        <f t="shared" si="79"/>
        <v>230.68943203575211</v>
      </c>
      <c r="N343" s="89">
        <f t="shared" si="80"/>
        <v>19671.689432035753</v>
      </c>
      <c r="O343" s="89">
        <f t="shared" si="81"/>
        <v>7020.5886623967708</v>
      </c>
      <c r="P343" s="90">
        <f t="shared" si="75"/>
        <v>0.9828332487702065</v>
      </c>
      <c r="Q343" s="195">
        <v>230.68946393150873</v>
      </c>
      <c r="R343" s="90">
        <f t="shared" si="82"/>
        <v>0.58426030339631962</v>
      </c>
      <c r="S343" s="90">
        <f t="shared" si="82"/>
        <v>0.52084026644820758</v>
      </c>
      <c r="T343" s="92">
        <v>2802</v>
      </c>
      <c r="U343" s="191">
        <v>12271.342000000001</v>
      </c>
      <c r="V343" s="191">
        <v>4562.1217033332723</v>
      </c>
      <c r="W343" s="197"/>
      <c r="X343" s="89">
        <v>0</v>
      </c>
      <c r="Y343" s="89">
        <f t="shared" si="83"/>
        <v>0</v>
      </c>
      <c r="Z343" s="1"/>
    </row>
    <row r="344" spans="2:26">
      <c r="B344" s="206">
        <v>5544</v>
      </c>
      <c r="C344" t="s">
        <v>372</v>
      </c>
      <c r="D344" s="1">
        <v>31771</v>
      </c>
      <c r="E344" s="86">
        <f t="shared" si="76"/>
        <v>6533.2099527040918</v>
      </c>
      <c r="F344" s="87">
        <f t="shared" si="70"/>
        <v>0.91460364244184522</v>
      </c>
      <c r="G344" s="189">
        <f t="shared" si="77"/>
        <v>390.4799892491335</v>
      </c>
      <c r="H344" s="189">
        <f t="shared" si="71"/>
        <v>1898.9041877185361</v>
      </c>
      <c r="I344" s="189">
        <f t="shared" si="72"/>
        <v>0</v>
      </c>
      <c r="J344" s="88">
        <f t="shared" si="73"/>
        <v>0</v>
      </c>
      <c r="K344" s="189">
        <f t="shared" si="78"/>
        <v>-48.918715854929786</v>
      </c>
      <c r="L344" s="88">
        <f t="shared" si="74"/>
        <v>-237.89171520252353</v>
      </c>
      <c r="M344" s="89">
        <f t="shared" si="79"/>
        <v>1661.0124725160126</v>
      </c>
      <c r="N344" s="89">
        <f t="shared" si="80"/>
        <v>33432.012472516013</v>
      </c>
      <c r="O344" s="89">
        <f t="shared" si="81"/>
        <v>6874.7712260982953</v>
      </c>
      <c r="P344" s="90">
        <f t="shared" si="75"/>
        <v>0.96241982882264809</v>
      </c>
      <c r="Q344" s="195">
        <v>1661.0125278725668</v>
      </c>
      <c r="R344" s="90">
        <f t="shared" si="82"/>
        <v>0.58849948571635435</v>
      </c>
      <c r="S344" s="90">
        <f t="shared" si="82"/>
        <v>0.4513436424509441</v>
      </c>
      <c r="T344" s="92">
        <v>4863</v>
      </c>
      <c r="U344" s="191">
        <v>20000.635999999999</v>
      </c>
      <c r="V344" s="191">
        <v>4501.4907301148814</v>
      </c>
      <c r="W344" s="197"/>
      <c r="X344" s="89">
        <v>0</v>
      </c>
      <c r="Y344" s="89">
        <f t="shared" si="83"/>
        <v>0</v>
      </c>
      <c r="Z344" s="1"/>
    </row>
    <row r="345" spans="2:26">
      <c r="B345" s="206">
        <v>5546</v>
      </c>
      <c r="C345" t="s">
        <v>373</v>
      </c>
      <c r="D345" s="1">
        <v>6747</v>
      </c>
      <c r="E345" s="86">
        <f t="shared" si="76"/>
        <v>5997.3333333333339</v>
      </c>
      <c r="F345" s="87">
        <f t="shared" si="70"/>
        <v>0.83958466838100709</v>
      </c>
      <c r="G345" s="189">
        <f t="shared" si="77"/>
        <v>733.44102564641855</v>
      </c>
      <c r="H345" s="189">
        <f t="shared" si="71"/>
        <v>825.12115385222091</v>
      </c>
      <c r="I345" s="189">
        <f t="shared" si="72"/>
        <v>151.08383814368005</v>
      </c>
      <c r="J345" s="88">
        <f t="shared" si="73"/>
        <v>169.96931791164008</v>
      </c>
      <c r="K345" s="189">
        <f t="shared" si="78"/>
        <v>102.16512228875027</v>
      </c>
      <c r="L345" s="88">
        <f t="shared" si="74"/>
        <v>114.93576257484405</v>
      </c>
      <c r="M345" s="89">
        <f t="shared" si="79"/>
        <v>940.05691642706495</v>
      </c>
      <c r="N345" s="89">
        <f t="shared" si="80"/>
        <v>7687.0569164270646</v>
      </c>
      <c r="O345" s="89">
        <f t="shared" si="81"/>
        <v>6832.9394812685023</v>
      </c>
      <c r="P345" s="90">
        <f t="shared" si="75"/>
        <v>0.95656367748693427</v>
      </c>
      <c r="Q345" s="195">
        <v>940.05692704495584</v>
      </c>
      <c r="R345" s="90">
        <f t="shared" si="82"/>
        <v>6.3649938315955912E-3</v>
      </c>
      <c r="S345" s="90">
        <f t="shared" si="82"/>
        <v>0.16686150540047501</v>
      </c>
      <c r="T345" s="92">
        <v>1125</v>
      </c>
      <c r="U345" s="191">
        <v>6704.3270000000002</v>
      </c>
      <c r="V345" s="191">
        <v>5139.713072696667</v>
      </c>
      <c r="W345" s="197"/>
      <c r="X345" s="89">
        <v>0</v>
      </c>
      <c r="Y345" s="89">
        <f t="shared" si="83"/>
        <v>0</v>
      </c>
      <c r="Z345" s="1"/>
    </row>
    <row r="346" spans="2:26">
      <c r="B346" s="206">
        <v>5601</v>
      </c>
      <c r="C346" t="s">
        <v>374</v>
      </c>
      <c r="D346" s="1">
        <v>151281</v>
      </c>
      <c r="E346" s="86">
        <f t="shared" si="76"/>
        <v>6853.356890459364</v>
      </c>
      <c r="F346" s="87">
        <f t="shared" si="70"/>
        <v>0.95942197179407762</v>
      </c>
      <c r="G346" s="189">
        <f t="shared" si="77"/>
        <v>185.58594908575935</v>
      </c>
      <c r="H346" s="189">
        <f t="shared" si="71"/>
        <v>4096.624240119052</v>
      </c>
      <c r="I346" s="189">
        <f t="shared" si="72"/>
        <v>0</v>
      </c>
      <c r="J346" s="88">
        <f t="shared" si="73"/>
        <v>0</v>
      </c>
      <c r="K346" s="189">
        <f t="shared" si="78"/>
        <v>-48.918715854929786</v>
      </c>
      <c r="L346" s="88">
        <f t="shared" si="74"/>
        <v>-1079.83173378172</v>
      </c>
      <c r="M346" s="89">
        <f t="shared" si="79"/>
        <v>3016.7925063373323</v>
      </c>
      <c r="N346" s="89">
        <f t="shared" si="80"/>
        <v>154297.79250633734</v>
      </c>
      <c r="O346" s="89">
        <f t="shared" si="81"/>
        <v>6990.0241236901938</v>
      </c>
      <c r="P346" s="90">
        <f t="shared" si="75"/>
        <v>0.97855442738945175</v>
      </c>
      <c r="Q346" s="195">
        <v>3016.7927576103275</v>
      </c>
      <c r="R346" s="90">
        <f t="shared" si="82"/>
        <v>0.54594213718261397</v>
      </c>
      <c r="S346" s="90">
        <f t="shared" si="82"/>
        <v>0.4941113932088495</v>
      </c>
      <c r="T346" s="92">
        <v>22074</v>
      </c>
      <c r="U346" s="191">
        <v>97856.831999999995</v>
      </c>
      <c r="V346" s="191">
        <v>4586.9116061960112</v>
      </c>
      <c r="W346" s="197"/>
      <c r="X346" s="89">
        <v>0</v>
      </c>
      <c r="Y346" s="89">
        <f t="shared" si="83"/>
        <v>0</v>
      </c>
      <c r="Z346" s="1"/>
    </row>
    <row r="347" spans="2:26">
      <c r="B347" s="206">
        <v>5603</v>
      </c>
      <c r="C347" t="s">
        <v>375</v>
      </c>
      <c r="D347" s="1">
        <v>89521</v>
      </c>
      <c r="E347" s="86">
        <f t="shared" si="76"/>
        <v>7858.9237117022212</v>
      </c>
      <c r="F347" s="87">
        <f t="shared" si="70"/>
        <v>1.1001942849579496</v>
      </c>
      <c r="G347" s="189">
        <f t="shared" si="77"/>
        <v>-457.97681650966933</v>
      </c>
      <c r="H347" s="189">
        <f t="shared" si="71"/>
        <v>-5216.8139168616435</v>
      </c>
      <c r="I347" s="189">
        <f t="shared" si="72"/>
        <v>0</v>
      </c>
      <c r="J347" s="88">
        <f t="shared" si="73"/>
        <v>0</v>
      </c>
      <c r="K347" s="189">
        <f t="shared" si="78"/>
        <v>-48.918715854929786</v>
      </c>
      <c r="L347" s="88">
        <f t="shared" si="74"/>
        <v>-557.23309230350515</v>
      </c>
      <c r="M347" s="89">
        <f t="shared" si="79"/>
        <v>-5774.0470091651487</v>
      </c>
      <c r="N347" s="89">
        <f t="shared" si="80"/>
        <v>83746.952990834849</v>
      </c>
      <c r="O347" s="89">
        <f t="shared" si="81"/>
        <v>7352.0281793376216</v>
      </c>
      <c r="P347" s="90">
        <f t="shared" si="75"/>
        <v>1.0292324601284455</v>
      </c>
      <c r="Q347" s="195">
        <v>-5774.0468794989938</v>
      </c>
      <c r="R347" s="90">
        <f t="shared" si="82"/>
        <v>0.52745471062913862</v>
      </c>
      <c r="S347" s="90">
        <f t="shared" si="82"/>
        <v>0.61910669370004989</v>
      </c>
      <c r="T347" s="92">
        <v>11391</v>
      </c>
      <c r="U347" s="191">
        <v>58607.957000000002</v>
      </c>
      <c r="V347" s="191">
        <v>4853.8640117302475</v>
      </c>
      <c r="W347" s="197"/>
      <c r="X347" s="89">
        <v>0</v>
      </c>
      <c r="Y347" s="89">
        <f t="shared" si="83"/>
        <v>0</v>
      </c>
      <c r="Z347" s="1"/>
    </row>
    <row r="348" spans="2:26">
      <c r="B348" s="206">
        <v>5605</v>
      </c>
      <c r="C348" t="s">
        <v>376</v>
      </c>
      <c r="D348" s="1">
        <v>70940</v>
      </c>
      <c r="E348" s="86">
        <f t="shared" si="76"/>
        <v>7131.7985322207705</v>
      </c>
      <c r="F348" s="87">
        <f t="shared" si="70"/>
        <v>0.99840185176212681</v>
      </c>
      <c r="G348" s="189">
        <f t="shared" si="77"/>
        <v>7.3832983584591423</v>
      </c>
      <c r="H348" s="189">
        <f t="shared" si="71"/>
        <v>73.441668771593086</v>
      </c>
      <c r="I348" s="189">
        <f t="shared" si="72"/>
        <v>0</v>
      </c>
      <c r="J348" s="88">
        <f t="shared" si="73"/>
        <v>0</v>
      </c>
      <c r="K348" s="189">
        <f t="shared" si="78"/>
        <v>-48.918715854929786</v>
      </c>
      <c r="L348" s="88">
        <f t="shared" si="74"/>
        <v>-486.59446660898664</v>
      </c>
      <c r="M348" s="89">
        <f t="shared" si="79"/>
        <v>-413.15279783739356</v>
      </c>
      <c r="N348" s="89">
        <f t="shared" si="80"/>
        <v>70526.847202162608</v>
      </c>
      <c r="O348" s="89">
        <f t="shared" si="81"/>
        <v>7090.2631147242992</v>
      </c>
      <c r="P348" s="90">
        <f t="shared" si="75"/>
        <v>0.99258718417794933</v>
      </c>
      <c r="Q348" s="195">
        <v>-413.15268460859562</v>
      </c>
      <c r="R348" s="90">
        <f t="shared" si="82"/>
        <v>0.65278019109158458</v>
      </c>
      <c r="S348" s="90">
        <f t="shared" si="82"/>
        <v>0.57635536741656102</v>
      </c>
      <c r="T348" s="92">
        <v>9947</v>
      </c>
      <c r="U348" s="191">
        <v>42921.618000000002</v>
      </c>
      <c r="V348" s="191">
        <v>4524.2327203851564</v>
      </c>
      <c r="W348" s="197"/>
      <c r="X348" s="89">
        <v>0</v>
      </c>
      <c r="Y348" s="89">
        <f t="shared" si="83"/>
        <v>0</v>
      </c>
      <c r="Z348" s="1"/>
    </row>
    <row r="349" spans="2:26">
      <c r="B349" s="206">
        <v>5607</v>
      </c>
      <c r="C349" t="s">
        <v>377</v>
      </c>
      <c r="D349" s="1">
        <v>38892</v>
      </c>
      <c r="E349" s="86">
        <f t="shared" si="76"/>
        <v>6696.2809917355371</v>
      </c>
      <c r="F349" s="87">
        <f t="shared" si="70"/>
        <v>0.93743244594803055</v>
      </c>
      <c r="G349" s="189">
        <f t="shared" si="77"/>
        <v>286.11452426900854</v>
      </c>
      <c r="H349" s="189">
        <f t="shared" si="71"/>
        <v>1661.7531569544017</v>
      </c>
      <c r="I349" s="189">
        <f t="shared" si="72"/>
        <v>0</v>
      </c>
      <c r="J349" s="88">
        <f t="shared" si="73"/>
        <v>0</v>
      </c>
      <c r="K349" s="189">
        <f t="shared" si="78"/>
        <v>-48.918715854929786</v>
      </c>
      <c r="L349" s="88">
        <f t="shared" si="74"/>
        <v>-284.11990168543218</v>
      </c>
      <c r="M349" s="89">
        <f t="shared" si="79"/>
        <v>1377.6332552689696</v>
      </c>
      <c r="N349" s="89">
        <f t="shared" si="80"/>
        <v>40269.633255268971</v>
      </c>
      <c r="O349" s="89">
        <f t="shared" si="81"/>
        <v>6933.4768001496168</v>
      </c>
      <c r="P349" s="90">
        <f t="shared" si="75"/>
        <v>0.97063819808487495</v>
      </c>
      <c r="Q349" s="195">
        <v>1377.6333213826579</v>
      </c>
      <c r="R349" s="90">
        <f t="shared" si="82"/>
        <v>0.56636372840963822</v>
      </c>
      <c r="S349" s="90">
        <f t="shared" si="82"/>
        <v>0.48135033380587638</v>
      </c>
      <c r="T349" s="92">
        <v>5808</v>
      </c>
      <c r="U349" s="191">
        <v>24829.482</v>
      </c>
      <c r="V349" s="191">
        <v>4520.3898354898211</v>
      </c>
      <c r="W349" s="197"/>
      <c r="X349" s="89">
        <v>0</v>
      </c>
      <c r="Y349" s="89">
        <f t="shared" si="83"/>
        <v>0</v>
      </c>
      <c r="Z349" s="1"/>
    </row>
    <row r="350" spans="2:26">
      <c r="B350" s="206">
        <v>5610</v>
      </c>
      <c r="C350" t="s">
        <v>378</v>
      </c>
      <c r="D350" s="1">
        <v>15744</v>
      </c>
      <c r="E350" s="86">
        <f t="shared" si="76"/>
        <v>6237.7179080824089</v>
      </c>
      <c r="F350" s="87">
        <f t="shared" si="70"/>
        <v>0.87323682547437276</v>
      </c>
      <c r="G350" s="189">
        <f t="shared" si="77"/>
        <v>579.59489780701063</v>
      </c>
      <c r="H350" s="189">
        <f t="shared" si="71"/>
        <v>1462.8975220648949</v>
      </c>
      <c r="I350" s="189">
        <f t="shared" si="72"/>
        <v>66.94923698150383</v>
      </c>
      <c r="J350" s="88">
        <f t="shared" si="73"/>
        <v>168.97987414131566</v>
      </c>
      <c r="K350" s="189">
        <f t="shared" si="78"/>
        <v>18.030521126574044</v>
      </c>
      <c r="L350" s="88">
        <f t="shared" si="74"/>
        <v>45.509035323472887</v>
      </c>
      <c r="M350" s="89">
        <f t="shared" si="79"/>
        <v>1508.4065573883679</v>
      </c>
      <c r="N350" s="89">
        <f t="shared" si="80"/>
        <v>17252.406557388367</v>
      </c>
      <c r="O350" s="89">
        <f t="shared" si="81"/>
        <v>6835.343327015994</v>
      </c>
      <c r="P350" s="90">
        <f t="shared" si="75"/>
        <v>0.95690019905786805</v>
      </c>
      <c r="Q350" s="195">
        <v>1508.4065812101956</v>
      </c>
      <c r="R350" s="90">
        <f t="shared" si="82"/>
        <v>0.65505566207430066</v>
      </c>
      <c r="S350" s="90">
        <f t="shared" si="82"/>
        <v>0.38930453431949774</v>
      </c>
      <c r="T350" s="92">
        <v>2524</v>
      </c>
      <c r="U350" s="191">
        <v>9512.6710000000003</v>
      </c>
      <c r="V350" s="191">
        <v>4489.8132511586</v>
      </c>
      <c r="W350" s="197"/>
      <c r="X350" s="89">
        <v>0</v>
      </c>
      <c r="Y350" s="89">
        <f t="shared" si="83"/>
        <v>0</v>
      </c>
      <c r="Z350" s="1"/>
    </row>
    <row r="351" spans="2:26">
      <c r="B351" s="206">
        <v>5612</v>
      </c>
      <c r="C351" t="s">
        <v>379</v>
      </c>
      <c r="D351" s="1">
        <v>15059</v>
      </c>
      <c r="E351" s="86">
        <f t="shared" si="76"/>
        <v>5217.9487179487178</v>
      </c>
      <c r="F351" s="87">
        <f t="shared" si="70"/>
        <v>0.73047628012251142</v>
      </c>
      <c r="G351" s="189">
        <f t="shared" si="77"/>
        <v>1232.247179492573</v>
      </c>
      <c r="H351" s="189">
        <f t="shared" si="71"/>
        <v>3556.2653600155654</v>
      </c>
      <c r="I351" s="189">
        <f t="shared" si="72"/>
        <v>423.86845352829573</v>
      </c>
      <c r="J351" s="88">
        <f t="shared" si="73"/>
        <v>1223.2843568826615</v>
      </c>
      <c r="K351" s="189">
        <f t="shared" si="78"/>
        <v>374.94973767336592</v>
      </c>
      <c r="L351" s="88">
        <f t="shared" si="74"/>
        <v>1082.1049429253339</v>
      </c>
      <c r="M351" s="89">
        <f t="shared" si="79"/>
        <v>4638.3703029408989</v>
      </c>
      <c r="N351" s="89">
        <f t="shared" si="80"/>
        <v>19697.370302940901</v>
      </c>
      <c r="O351" s="89">
        <f t="shared" si="81"/>
        <v>6825.1456351146571</v>
      </c>
      <c r="P351" s="90">
        <f t="shared" si="75"/>
        <v>0.95547259360434944</v>
      </c>
      <c r="Q351" s="195">
        <v>4638.3703301793284</v>
      </c>
      <c r="R351" s="90">
        <f t="shared" si="82"/>
        <v>0.78821263996424296</v>
      </c>
      <c r="S351" s="90">
        <f t="shared" si="82"/>
        <v>0.16854735038888261</v>
      </c>
      <c r="T351" s="92">
        <v>2886</v>
      </c>
      <c r="U351" s="191">
        <v>8421.2579999999998</v>
      </c>
      <c r="V351" s="191">
        <v>4465.3292964228012</v>
      </c>
      <c r="W351" s="197"/>
      <c r="X351" s="89">
        <v>0</v>
      </c>
      <c r="Y351" s="89">
        <f t="shared" si="83"/>
        <v>0</v>
      </c>
      <c r="Z351" s="1"/>
    </row>
    <row r="352" spans="2:26">
      <c r="B352" s="206">
        <v>5614</v>
      </c>
      <c r="C352" t="s">
        <v>380</v>
      </c>
      <c r="D352" s="1">
        <v>5343</v>
      </c>
      <c r="E352" s="86">
        <f t="shared" si="76"/>
        <v>6315.6028368794323</v>
      </c>
      <c r="F352" s="87">
        <f t="shared" si="70"/>
        <v>0.88414017009130152</v>
      </c>
      <c r="G352" s="189">
        <f t="shared" si="77"/>
        <v>529.74854337691568</v>
      </c>
      <c r="H352" s="189">
        <f t="shared" si="71"/>
        <v>448.16726769687068</v>
      </c>
      <c r="I352" s="189">
        <f t="shared" si="72"/>
        <v>39.689511902545654</v>
      </c>
      <c r="J352" s="88">
        <f t="shared" si="73"/>
        <v>33.577327069553625</v>
      </c>
      <c r="K352" s="189">
        <f t="shared" si="78"/>
        <v>-9.2292039523841325</v>
      </c>
      <c r="L352" s="88">
        <f t="shared" si="74"/>
        <v>-7.8079065437169755</v>
      </c>
      <c r="M352" s="89">
        <f t="shared" si="79"/>
        <v>440.35936115315371</v>
      </c>
      <c r="N352" s="89">
        <f t="shared" si="80"/>
        <v>5783.3593611531542</v>
      </c>
      <c r="O352" s="89">
        <f t="shared" si="81"/>
        <v>6836.1221763039648</v>
      </c>
      <c r="P352" s="90">
        <f t="shared" si="75"/>
        <v>0.95700923250403747</v>
      </c>
      <c r="Q352" s="195">
        <v>440.35936913780762</v>
      </c>
      <c r="R352" s="90">
        <f t="shared" si="82"/>
        <v>0.74379554087035082</v>
      </c>
      <c r="S352" s="90">
        <f t="shared" si="82"/>
        <v>0.40874673643279352</v>
      </c>
      <c r="T352" s="92">
        <v>846</v>
      </c>
      <c r="U352" s="191">
        <v>3064.0059999999999</v>
      </c>
      <c r="V352" s="191">
        <v>4483.135735861013</v>
      </c>
      <c r="W352" s="197"/>
      <c r="X352" s="89">
        <v>0</v>
      </c>
      <c r="Y352" s="89">
        <f t="shared" si="83"/>
        <v>0</v>
      </c>
      <c r="Z352" s="1"/>
    </row>
    <row r="353" spans="2:28">
      <c r="B353" s="206">
        <v>5616</v>
      </c>
      <c r="C353" t="s">
        <v>381</v>
      </c>
      <c r="D353" s="1">
        <v>6249</v>
      </c>
      <c r="E353" s="86">
        <f t="shared" si="76"/>
        <v>6331.3069908814596</v>
      </c>
      <c r="F353" s="87">
        <f t="shared" si="70"/>
        <v>0.88633864167811727</v>
      </c>
      <c r="G353" s="189">
        <f t="shared" si="77"/>
        <v>519.69788481561818</v>
      </c>
      <c r="H353" s="189">
        <f t="shared" si="71"/>
        <v>512.94181231301513</v>
      </c>
      <c r="I353" s="189">
        <f t="shared" si="72"/>
        <v>34.193058001836107</v>
      </c>
      <c r="J353" s="88">
        <f t="shared" si="73"/>
        <v>33.748548247812238</v>
      </c>
      <c r="K353" s="189">
        <f t="shared" si="78"/>
        <v>-14.725657853093679</v>
      </c>
      <c r="L353" s="88">
        <f t="shared" si="74"/>
        <v>-14.534224301003462</v>
      </c>
      <c r="M353" s="89">
        <f t="shared" si="79"/>
        <v>498.40758801201167</v>
      </c>
      <c r="N353" s="89">
        <f t="shared" si="80"/>
        <v>6747.4075880120117</v>
      </c>
      <c r="O353" s="89">
        <f t="shared" si="81"/>
        <v>6836.279217843984</v>
      </c>
      <c r="P353" s="90">
        <f t="shared" si="75"/>
        <v>0.95703121721990547</v>
      </c>
      <c r="Q353" s="195">
        <v>498.40759732744124</v>
      </c>
      <c r="R353" s="90">
        <f t="shared" si="82"/>
        <v>0.66209627870234666</v>
      </c>
      <c r="S353" s="90">
        <f t="shared" si="82"/>
        <v>0.40940219959922114</v>
      </c>
      <c r="T353" s="92">
        <v>987</v>
      </c>
      <c r="U353" s="191">
        <v>3759.71</v>
      </c>
      <c r="V353" s="191">
        <v>4492.1932097749213</v>
      </c>
      <c r="W353" s="197"/>
      <c r="X353" s="89">
        <v>0</v>
      </c>
      <c r="Y353" s="89">
        <f t="shared" si="83"/>
        <v>0</v>
      </c>
      <c r="Z353" s="1"/>
    </row>
    <row r="354" spans="2:28">
      <c r="B354" s="206">
        <v>5618</v>
      </c>
      <c r="C354" t="s">
        <v>382</v>
      </c>
      <c r="D354" s="1">
        <v>8612</v>
      </c>
      <c r="E354" s="86">
        <f t="shared" si="76"/>
        <v>7908.1726354453622</v>
      </c>
      <c r="F354" s="87">
        <f t="shared" si="70"/>
        <v>1.1070887894003139</v>
      </c>
      <c r="G354" s="189">
        <f t="shared" si="77"/>
        <v>-489.49612770527949</v>
      </c>
      <c r="H354" s="189">
        <f t="shared" si="71"/>
        <v>-533.06128307104939</v>
      </c>
      <c r="I354" s="189">
        <f t="shared" si="72"/>
        <v>0</v>
      </c>
      <c r="J354" s="88">
        <f t="shared" si="73"/>
        <v>0</v>
      </c>
      <c r="K354" s="189">
        <f t="shared" si="78"/>
        <v>-48.918715854929786</v>
      </c>
      <c r="L354" s="88">
        <f t="shared" si="74"/>
        <v>-53.272481566018534</v>
      </c>
      <c r="M354" s="89">
        <f t="shared" si="79"/>
        <v>-586.33376463706793</v>
      </c>
      <c r="N354" s="89">
        <f t="shared" si="80"/>
        <v>8025.6662353629317</v>
      </c>
      <c r="O354" s="89">
        <f t="shared" si="81"/>
        <v>7369.757791885153</v>
      </c>
      <c r="P354" s="90">
        <f t="shared" si="75"/>
        <v>1.0317144817276969</v>
      </c>
      <c r="Q354" s="195">
        <v>-586.33375224075144</v>
      </c>
      <c r="R354" s="90">
        <f t="shared" si="82"/>
        <v>0.39176190722449189</v>
      </c>
      <c r="S354" s="90">
        <f t="shared" si="82"/>
        <v>0.57261865514809851</v>
      </c>
      <c r="T354" s="92">
        <v>1089</v>
      </c>
      <c r="U354" s="191">
        <v>6187.84</v>
      </c>
      <c r="V354" s="191">
        <v>5028.6651563984051</v>
      </c>
      <c r="W354" s="197"/>
      <c r="X354" s="89">
        <v>0</v>
      </c>
      <c r="Y354" s="89">
        <f t="shared" si="83"/>
        <v>0</v>
      </c>
      <c r="Z354" s="1"/>
    </row>
    <row r="355" spans="2:28">
      <c r="B355" s="206">
        <v>5620</v>
      </c>
      <c r="C355" t="s">
        <v>383</v>
      </c>
      <c r="D355" s="1">
        <v>22397</v>
      </c>
      <c r="E355" s="86">
        <f t="shared" si="76"/>
        <v>7605.0933786078103</v>
      </c>
      <c r="F355" s="87">
        <f t="shared" si="70"/>
        <v>1.0646598158545517</v>
      </c>
      <c r="G355" s="189">
        <f t="shared" si="77"/>
        <v>-295.52540332924633</v>
      </c>
      <c r="H355" s="189">
        <f t="shared" si="71"/>
        <v>-870.32231280463054</v>
      </c>
      <c r="I355" s="189">
        <f t="shared" si="72"/>
        <v>0</v>
      </c>
      <c r="J355" s="88">
        <f t="shared" si="73"/>
        <v>0</v>
      </c>
      <c r="K355" s="189">
        <f t="shared" si="78"/>
        <v>-48.918715854929786</v>
      </c>
      <c r="L355" s="88">
        <f t="shared" si="74"/>
        <v>-144.06561819276823</v>
      </c>
      <c r="M355" s="89">
        <f t="shared" si="79"/>
        <v>-1014.3879309973988</v>
      </c>
      <c r="N355" s="89">
        <f t="shared" si="80"/>
        <v>21382.6120690026</v>
      </c>
      <c r="O355" s="89">
        <f t="shared" si="81"/>
        <v>7260.6492594236333</v>
      </c>
      <c r="P355" s="90">
        <f t="shared" si="75"/>
        <v>1.0164400512512224</v>
      </c>
      <c r="Q355" s="195">
        <v>-1014.3878974738427</v>
      </c>
      <c r="R355" s="90">
        <f t="shared" si="82"/>
        <v>0.64294240810888947</v>
      </c>
      <c r="S355" s="90">
        <f t="shared" si="82"/>
        <v>0.63916713952541526</v>
      </c>
      <c r="T355" s="92">
        <v>2945</v>
      </c>
      <c r="U355" s="191">
        <v>13632.249</v>
      </c>
      <c r="V355" s="191">
        <v>4639.6082469111097</v>
      </c>
      <c r="W355" s="197"/>
      <c r="X355" s="89">
        <v>0</v>
      </c>
      <c r="Y355" s="89">
        <f t="shared" si="83"/>
        <v>0</v>
      </c>
      <c r="Z355" s="1"/>
    </row>
    <row r="356" spans="2:28">
      <c r="B356" s="206">
        <v>5622</v>
      </c>
      <c r="C356" t="s">
        <v>384</v>
      </c>
      <c r="D356" s="1">
        <v>28314</v>
      </c>
      <c r="E356" s="86">
        <f t="shared" si="76"/>
        <v>7248.8479262672809</v>
      </c>
      <c r="F356" s="87">
        <f t="shared" si="70"/>
        <v>1.0147879472520229</v>
      </c>
      <c r="G356" s="189">
        <f t="shared" si="77"/>
        <v>-67.528313831307457</v>
      </c>
      <c r="H356" s="189">
        <f t="shared" si="71"/>
        <v>-263.76559382508697</v>
      </c>
      <c r="I356" s="189">
        <f t="shared" si="72"/>
        <v>0</v>
      </c>
      <c r="J356" s="88">
        <f t="shared" si="73"/>
        <v>0</v>
      </c>
      <c r="K356" s="189">
        <f t="shared" si="78"/>
        <v>-48.918715854929786</v>
      </c>
      <c r="L356" s="88">
        <f t="shared" si="74"/>
        <v>-191.07650412935575</v>
      </c>
      <c r="M356" s="89">
        <f t="shared" si="79"/>
        <v>-454.84209795444269</v>
      </c>
      <c r="N356" s="89">
        <f t="shared" si="80"/>
        <v>27859.157902045557</v>
      </c>
      <c r="O356" s="89">
        <f t="shared" si="81"/>
        <v>7132.4008965810435</v>
      </c>
      <c r="P356" s="90">
        <f t="shared" si="75"/>
        <v>0.9984861785543121</v>
      </c>
      <c r="Q356" s="195">
        <v>-454.84205349162124</v>
      </c>
      <c r="R356" s="90">
        <f t="shared" si="82"/>
        <v>0.72629078555559079</v>
      </c>
      <c r="S356" s="90">
        <f t="shared" si="82"/>
        <v>0.60976666547165159</v>
      </c>
      <c r="T356" s="92">
        <v>3906</v>
      </c>
      <c r="U356" s="191">
        <v>16401.64</v>
      </c>
      <c r="V356" s="191">
        <v>4503.0426345320138</v>
      </c>
      <c r="W356" s="197"/>
      <c r="X356" s="89">
        <v>0</v>
      </c>
      <c r="Y356" s="89">
        <f t="shared" si="83"/>
        <v>0</v>
      </c>
      <c r="Z356" s="1"/>
    </row>
    <row r="357" spans="2:28">
      <c r="B357" s="206">
        <v>5624</v>
      </c>
      <c r="C357" t="s">
        <v>385</v>
      </c>
      <c r="D357" s="1">
        <v>8285</v>
      </c>
      <c r="E357" s="86">
        <f t="shared" si="76"/>
        <v>6633.3066453162528</v>
      </c>
      <c r="F357" s="87">
        <f t="shared" si="70"/>
        <v>0.92861647844776174</v>
      </c>
      <c r="G357" s="189">
        <f t="shared" si="77"/>
        <v>326.41810597735048</v>
      </c>
      <c r="H357" s="189">
        <f t="shared" si="71"/>
        <v>407.69621436571072</v>
      </c>
      <c r="I357" s="189">
        <f t="shared" si="72"/>
        <v>0</v>
      </c>
      <c r="J357" s="88">
        <f t="shared" si="73"/>
        <v>0</v>
      </c>
      <c r="K357" s="189">
        <f t="shared" si="78"/>
        <v>-48.918715854929786</v>
      </c>
      <c r="L357" s="88">
        <f t="shared" si="74"/>
        <v>-61.099476102807301</v>
      </c>
      <c r="M357" s="89">
        <f t="shared" si="79"/>
        <v>346.59673826290339</v>
      </c>
      <c r="N357" s="89">
        <f t="shared" si="80"/>
        <v>8631.5967382629042</v>
      </c>
      <c r="O357" s="89">
        <f t="shared" si="81"/>
        <v>6910.8060354386744</v>
      </c>
      <c r="P357" s="90">
        <f t="shared" si="75"/>
        <v>0.96746444978477819</v>
      </c>
      <c r="Q357" s="195">
        <v>346.59675248053378</v>
      </c>
      <c r="R357" s="90">
        <f t="shared" si="82"/>
        <v>0.72035946272457585</v>
      </c>
      <c r="S357" s="90">
        <f t="shared" si="82"/>
        <v>0.47621769267429581</v>
      </c>
      <c r="T357" s="92">
        <v>1249</v>
      </c>
      <c r="U357" s="191">
        <v>4815.8540000000003</v>
      </c>
      <c r="V357" s="191">
        <v>4493.4474625483217</v>
      </c>
      <c r="W357" s="197"/>
      <c r="X357" s="89">
        <v>0</v>
      </c>
      <c r="Y357" s="89">
        <f t="shared" si="83"/>
        <v>0</v>
      </c>
      <c r="Z357" s="1"/>
    </row>
    <row r="358" spans="2:28">
      <c r="B358" s="206">
        <v>5626</v>
      </c>
      <c r="C358" t="s">
        <v>386</v>
      </c>
      <c r="D358" s="1">
        <v>6406</v>
      </c>
      <c r="E358" s="86">
        <f t="shared" si="76"/>
        <v>6286.5554465161922</v>
      </c>
      <c r="F358" s="87">
        <f t="shared" si="70"/>
        <v>0.88007373885428708</v>
      </c>
      <c r="G358" s="189">
        <f t="shared" si="77"/>
        <v>548.33887320938925</v>
      </c>
      <c r="H358" s="189">
        <f t="shared" si="71"/>
        <v>558.75731180036769</v>
      </c>
      <c r="I358" s="189">
        <f t="shared" si="72"/>
        <v>49.856098529679684</v>
      </c>
      <c r="J358" s="88">
        <f t="shared" si="73"/>
        <v>50.8033644017436</v>
      </c>
      <c r="K358" s="189">
        <f t="shared" si="78"/>
        <v>0.93738267474989811</v>
      </c>
      <c r="L358" s="88">
        <f t="shared" si="74"/>
        <v>0.95519294557014622</v>
      </c>
      <c r="M358" s="89">
        <f t="shared" si="79"/>
        <v>559.71250474593785</v>
      </c>
      <c r="N358" s="89">
        <f t="shared" si="80"/>
        <v>6965.7125047459376</v>
      </c>
      <c r="O358" s="89">
        <f t="shared" si="81"/>
        <v>6835.8317024003318</v>
      </c>
      <c r="P358" s="90">
        <f t="shared" si="75"/>
        <v>0.9569685681916672</v>
      </c>
      <c r="Q358" s="195">
        <v>559.71251436338741</v>
      </c>
      <c r="R358" s="90">
        <f t="shared" si="82"/>
        <v>0.57113390936671482</v>
      </c>
      <c r="S358" s="90">
        <f t="shared" si="82"/>
        <v>0.39914823987778364</v>
      </c>
      <c r="T358" s="92">
        <v>1019</v>
      </c>
      <c r="U358" s="191">
        <v>4077.31</v>
      </c>
      <c r="V358" s="191">
        <v>4493.1303684199511</v>
      </c>
      <c r="W358" s="197"/>
      <c r="X358" s="89">
        <v>0</v>
      </c>
      <c r="Y358" s="89">
        <f t="shared" si="83"/>
        <v>0</v>
      </c>
      <c r="Z358" s="1"/>
    </row>
    <row r="359" spans="2:28">
      <c r="B359" s="206">
        <v>5628</v>
      </c>
      <c r="C359" t="s">
        <v>387</v>
      </c>
      <c r="D359" s="1">
        <v>18365</v>
      </c>
      <c r="E359" s="86">
        <f t="shared" si="76"/>
        <v>6544.9037776193873</v>
      </c>
      <c r="F359" s="87">
        <f t="shared" si="70"/>
        <v>0.9162406960401579</v>
      </c>
      <c r="G359" s="189">
        <f t="shared" si="77"/>
        <v>382.99594130334447</v>
      </c>
      <c r="H359" s="189">
        <f t="shared" si="71"/>
        <v>1074.6866112971845</v>
      </c>
      <c r="I359" s="189">
        <f t="shared" si="72"/>
        <v>0</v>
      </c>
      <c r="J359" s="88">
        <f t="shared" si="73"/>
        <v>0</v>
      </c>
      <c r="K359" s="189">
        <f t="shared" si="78"/>
        <v>-48.918715854929786</v>
      </c>
      <c r="L359" s="88">
        <f t="shared" si="74"/>
        <v>-137.26591668893298</v>
      </c>
      <c r="M359" s="89">
        <f t="shared" si="79"/>
        <v>937.42069460825155</v>
      </c>
      <c r="N359" s="89">
        <f t="shared" si="80"/>
        <v>19302.420694608252</v>
      </c>
      <c r="O359" s="89">
        <f t="shared" si="81"/>
        <v>6878.9810030678018</v>
      </c>
      <c r="P359" s="90">
        <f t="shared" si="75"/>
        <v>0.9630091681180406</v>
      </c>
      <c r="Q359" s="195">
        <v>937.4207265495412</v>
      </c>
      <c r="R359" s="90">
        <f t="shared" si="82"/>
        <v>0.65719199216675628</v>
      </c>
      <c r="S359" s="90">
        <f t="shared" si="82"/>
        <v>0.45585717352081573</v>
      </c>
      <c r="T359" s="92">
        <v>2806</v>
      </c>
      <c r="U359" s="191">
        <v>11081.999</v>
      </c>
      <c r="V359" s="191">
        <v>4495.5672140497982</v>
      </c>
      <c r="W359" s="197"/>
      <c r="X359" s="89">
        <v>0</v>
      </c>
      <c r="Y359" s="89">
        <f t="shared" si="83"/>
        <v>0</v>
      </c>
      <c r="Z359" s="1"/>
    </row>
    <row r="360" spans="2:28">
      <c r="B360" s="206">
        <v>5630</v>
      </c>
      <c r="C360" t="s">
        <v>388</v>
      </c>
      <c r="D360" s="1">
        <v>6090</v>
      </c>
      <c r="E360" s="86">
        <f t="shared" si="76"/>
        <v>7048.6111111111104</v>
      </c>
      <c r="F360" s="87">
        <f t="shared" si="70"/>
        <v>0.98675619535386339</v>
      </c>
      <c r="G360" s="189">
        <f t="shared" si="77"/>
        <v>60.623247868641627</v>
      </c>
      <c r="H360" s="189">
        <f t="shared" si="71"/>
        <v>52.378486158506362</v>
      </c>
      <c r="I360" s="189">
        <f t="shared" si="72"/>
        <v>0</v>
      </c>
      <c r="J360" s="88">
        <f t="shared" si="73"/>
        <v>0</v>
      </c>
      <c r="K360" s="189">
        <f t="shared" si="78"/>
        <v>-48.918715854929786</v>
      </c>
      <c r="L360" s="88">
        <f t="shared" si="74"/>
        <v>-42.265770498659336</v>
      </c>
      <c r="M360" s="89">
        <f t="shared" si="79"/>
        <v>10.112715659847026</v>
      </c>
      <c r="N360" s="89">
        <f t="shared" si="80"/>
        <v>6100.1127156598468</v>
      </c>
      <c r="O360" s="89">
        <f t="shared" si="81"/>
        <v>7060.3156431248226</v>
      </c>
      <c r="P360" s="90">
        <f t="shared" si="75"/>
        <v>0.9883947478709747</v>
      </c>
      <c r="Q360" s="195">
        <v>10.112725494941166</v>
      </c>
      <c r="R360" s="90">
        <f t="shared" si="82"/>
        <v>0.70421298800586662</v>
      </c>
      <c r="S360" s="90">
        <f t="shared" si="82"/>
        <v>0.56733269884836568</v>
      </c>
      <c r="T360" s="92">
        <v>864</v>
      </c>
      <c r="U360" s="191">
        <v>3573.4969999999998</v>
      </c>
      <c r="V360" s="191">
        <v>4497.2015936949711</v>
      </c>
      <c r="W360" s="197"/>
      <c r="X360" s="89">
        <v>0</v>
      </c>
      <c r="Y360" s="89">
        <f t="shared" si="83"/>
        <v>0</v>
      </c>
      <c r="Z360" s="1"/>
    </row>
    <row r="361" spans="2:28">
      <c r="B361" s="206">
        <v>5632</v>
      </c>
      <c r="C361" t="s">
        <v>389</v>
      </c>
      <c r="D361" s="1">
        <v>14331</v>
      </c>
      <c r="E361" s="86">
        <f t="shared" si="76"/>
        <v>6811.3117870722435</v>
      </c>
      <c r="F361" s="87">
        <f t="shared" si="70"/>
        <v>0.95353595175445094</v>
      </c>
      <c r="G361" s="189">
        <f t="shared" si="77"/>
        <v>212.49481525351644</v>
      </c>
      <c r="H361" s="189">
        <f t="shared" si="71"/>
        <v>447.08909129339861</v>
      </c>
      <c r="I361" s="189">
        <f t="shared" si="72"/>
        <v>0</v>
      </c>
      <c r="J361" s="88">
        <f t="shared" si="73"/>
        <v>0</v>
      </c>
      <c r="K361" s="189">
        <f t="shared" si="78"/>
        <v>-48.918715854929786</v>
      </c>
      <c r="L361" s="88">
        <f t="shared" si="74"/>
        <v>-102.92497815877226</v>
      </c>
      <c r="M361" s="89">
        <f t="shared" si="79"/>
        <v>344.16411313462635</v>
      </c>
      <c r="N361" s="89">
        <f t="shared" si="80"/>
        <v>14675.164113134626</v>
      </c>
      <c r="O361" s="89">
        <f t="shared" si="81"/>
        <v>6974.8878864708295</v>
      </c>
      <c r="P361" s="90">
        <f t="shared" si="75"/>
        <v>0.97643546017518612</v>
      </c>
      <c r="Q361" s="195">
        <v>344.16413708490182</v>
      </c>
      <c r="R361" s="90">
        <f t="shared" si="82"/>
        <v>0.47486584082687155</v>
      </c>
      <c r="S361" s="90">
        <f t="shared" si="82"/>
        <v>0.46808371968573953</v>
      </c>
      <c r="T361" s="92">
        <v>2104</v>
      </c>
      <c r="U361" s="191">
        <v>9716.8160000000007</v>
      </c>
      <c r="V361" s="191">
        <v>4639.5935706788468</v>
      </c>
      <c r="W361" s="197"/>
      <c r="X361" s="89">
        <v>0</v>
      </c>
      <c r="Y361" s="89">
        <f t="shared" si="83"/>
        <v>0</v>
      </c>
      <c r="Z361" s="1"/>
    </row>
    <row r="362" spans="2:28">
      <c r="B362" s="206">
        <v>5634</v>
      </c>
      <c r="C362" t="s">
        <v>390</v>
      </c>
      <c r="D362" s="1">
        <v>11737</v>
      </c>
      <c r="E362" s="86">
        <f t="shared" si="76"/>
        <v>5960.8938547486032</v>
      </c>
      <c r="F362" s="87">
        <f t="shared" si="70"/>
        <v>0.83448339655849635</v>
      </c>
      <c r="G362" s="189">
        <f t="shared" si="77"/>
        <v>756.76229194064626</v>
      </c>
      <c r="H362" s="189">
        <f t="shared" si="71"/>
        <v>1490.0649528311326</v>
      </c>
      <c r="I362" s="189">
        <f t="shared" si="72"/>
        <v>163.83765564833584</v>
      </c>
      <c r="J362" s="88">
        <f t="shared" si="73"/>
        <v>322.59634397157328</v>
      </c>
      <c r="K362" s="189">
        <f t="shared" si="78"/>
        <v>114.91893979340605</v>
      </c>
      <c r="L362" s="88">
        <f t="shared" si="74"/>
        <v>226.27539245321651</v>
      </c>
      <c r="M362" s="89">
        <f t="shared" si="79"/>
        <v>1716.340345284349</v>
      </c>
      <c r="N362" s="89">
        <f t="shared" si="80"/>
        <v>13453.340345284349</v>
      </c>
      <c r="O362" s="89">
        <f t="shared" si="81"/>
        <v>6832.575086482655</v>
      </c>
      <c r="P362" s="90">
        <f t="shared" si="75"/>
        <v>0.95651266476870922</v>
      </c>
      <c r="Q362" s="195">
        <v>1716.3403638680177</v>
      </c>
      <c r="R362" s="90">
        <f t="shared" si="82"/>
        <v>0.68160824617013982</v>
      </c>
      <c r="S362" s="90">
        <f t="shared" si="82"/>
        <v>0.32984666074959651</v>
      </c>
      <c r="T362" s="92">
        <v>1969</v>
      </c>
      <c r="U362" s="191">
        <v>6979.6279999999997</v>
      </c>
      <c r="V362" s="191">
        <v>4482.3918656821816</v>
      </c>
      <c r="W362" s="197"/>
      <c r="X362" s="89">
        <v>0</v>
      </c>
      <c r="Y362" s="89">
        <f t="shared" si="83"/>
        <v>0</v>
      </c>
      <c r="Z362" s="1"/>
    </row>
    <row r="363" spans="2:28">
      <c r="B363" s="206">
        <v>5636</v>
      </c>
      <c r="C363" t="s">
        <v>391</v>
      </c>
      <c r="D363" s="1">
        <v>4970</v>
      </c>
      <c r="E363" s="86">
        <f t="shared" ref="E363" si="84">D363/T363*1000</f>
        <v>5686.4988558352406</v>
      </c>
      <c r="F363" s="87">
        <f t="shared" ref="F363" si="85">E363/E$365</f>
        <v>0.79607001825123491</v>
      </c>
      <c r="G363" s="189">
        <f t="shared" si="77"/>
        <v>932.37509124519829</v>
      </c>
      <c r="H363" s="189">
        <f t="shared" ref="H363" si="86">G363*T363/1000</f>
        <v>814.8958297483033</v>
      </c>
      <c r="I363" s="189">
        <f t="shared" ref="I363" si="87">IF(E363+Y363&lt;(E$365+Y$365)*0.9,((E$365+Y$365)*0.9-E363-Y363)*0.35,0)</f>
        <v>259.87590526801273</v>
      </c>
      <c r="J363" s="88">
        <f>I363*T363/1000</f>
        <v>227.13154120424312</v>
      </c>
      <c r="K363" s="189">
        <f t="shared" ref="K363" si="88">I363+J$367</f>
        <v>210.95718941308294</v>
      </c>
      <c r="L363" s="88">
        <f t="shared" ref="L363" si="89">K363*T363/1000</f>
        <v>184.3765835470345</v>
      </c>
      <c r="M363" s="89">
        <f t="shared" ref="M363" si="90">+H363+L363</f>
        <v>999.27241329533786</v>
      </c>
      <c r="N363" s="89">
        <f t="shared" ref="N363" si="91">D363+M363</f>
        <v>5969.2724132953381</v>
      </c>
      <c r="O363" s="89">
        <f t="shared" ref="O363" si="92">N363/T363*1000</f>
        <v>6829.8311364935216</v>
      </c>
      <c r="P363" s="90">
        <f t="shared" ref="P363" si="93">O363/O$365</f>
        <v>0.95612853098563655</v>
      </c>
      <c r="Q363" s="195">
        <v>999.27242154425926</v>
      </c>
      <c r="R363" s="90">
        <f t="shared" ref="R363" si="94">(D363-U363)/U363</f>
        <v>0.3034380078851443</v>
      </c>
      <c r="S363" s="90">
        <f t="shared" ref="S363" si="95">(E363-V363)/V363</f>
        <v>0.24801445436613345</v>
      </c>
      <c r="T363" s="92">
        <v>874</v>
      </c>
      <c r="U363" s="191">
        <v>3812.9929999999999</v>
      </c>
      <c r="V363" s="191">
        <v>4556.4366950568801</v>
      </c>
      <c r="W363" s="197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3"/>
      <c r="C365" s="212" t="s">
        <v>392</v>
      </c>
      <c r="D365" s="168">
        <f>SUM(D7:D363)</f>
        <v>40197724.983568162</v>
      </c>
      <c r="E365" s="213">
        <f>D365/T365*1000</f>
        <v>7143.2144478032778</v>
      </c>
      <c r="F365" s="214">
        <f>E365/E$365</f>
        <v>1</v>
      </c>
      <c r="G365" s="215">
        <f>($E$365-E365)*0.6</f>
        <v>0</v>
      </c>
      <c r="H365" s="168">
        <f>SUM(H7:H363)</f>
        <v>8.3207396528450772E-10</v>
      </c>
      <c r="I365" s="216">
        <f>IF(E365&lt;E$365*0.9,(E$365*0.9-E365)*0.35,0)</f>
        <v>0</v>
      </c>
      <c r="J365" s="168">
        <f>SUM(J7:J363)</f>
        <v>275285.18160203187</v>
      </c>
      <c r="K365" s="95"/>
      <c r="L365" s="168">
        <f>SUM(L7:L363)</f>
        <v>-1.411422090313863E-10</v>
      </c>
      <c r="M365" s="168">
        <f>SUM(M7:M363)</f>
        <v>6.1004357121419162E-10</v>
      </c>
      <c r="N365" s="168">
        <f>SUM(N7:N363)</f>
        <v>40197724.983568154</v>
      </c>
      <c r="O365" s="217">
        <f t="shared" ref="O365" si="97">N365/T365*1000</f>
        <v>7143.214447803276</v>
      </c>
      <c r="P365" s="218">
        <f>O365/O$365</f>
        <v>1</v>
      </c>
      <c r="Q365" s="168">
        <f>SUM(Q7:Q363)</f>
        <v>2.6720954338088632E-9</v>
      </c>
      <c r="R365" s="218">
        <f t="shared" ref="R365" si="98">(D365-U365)/U365</f>
        <v>0.51965204101756735</v>
      </c>
      <c r="S365" s="218">
        <f>(E365-V365)/V365</f>
        <v>0.51072434857060445</v>
      </c>
      <c r="T365" s="168">
        <f>SUM(T7:T363)</f>
        <v>5627400</v>
      </c>
      <c r="U365" s="168">
        <f>SUM(U7:U363)</f>
        <v>26451927.085000027</v>
      </c>
      <c r="V365" s="168">
        <v>4728.337406199842</v>
      </c>
      <c r="W365" s="204"/>
      <c r="X365" s="96">
        <f>SUM(X7:X362)</f>
        <v>678.03474848962014</v>
      </c>
      <c r="Y365" s="97">
        <f>X365*1000/T365</f>
        <v>0.120488102585496</v>
      </c>
      <c r="Z365" s="1"/>
      <c r="AA365" s="46"/>
      <c r="AB365" s="1"/>
    </row>
    <row r="367" spans="2:28" ht="19.5" customHeight="1">
      <c r="B367" s="190" t="s">
        <v>393</v>
      </c>
      <c r="C367" s="102" t="s">
        <v>394</v>
      </c>
      <c r="D367" s="98"/>
      <c r="E367" s="98"/>
      <c r="F367" s="98"/>
      <c r="G367" s="98"/>
      <c r="H367" s="98"/>
      <c r="I367" s="98"/>
      <c r="J367" s="99">
        <f>-J365*1000/$T$365</f>
        <v>-48.918715854929786</v>
      </c>
      <c r="S367" s="100"/>
    </row>
    <row r="368" spans="2:28" ht="20.25" customHeight="1">
      <c r="B368" s="101"/>
      <c r="C368" s="102" t="s">
        <v>395</v>
      </c>
      <c r="D368" s="102"/>
      <c r="E368" s="102"/>
      <c r="F368" s="102"/>
      <c r="G368" s="102"/>
      <c r="H368" s="102"/>
      <c r="I368" s="102"/>
      <c r="J368" s="103">
        <f>J365/D365</f>
        <v>6.8482776504033916E-3</v>
      </c>
    </row>
    <row r="369" spans="2:10" ht="21.75" customHeight="1">
      <c r="B369" s="101" t="s">
        <v>396</v>
      </c>
      <c r="C369" s="102" t="s">
        <v>397</v>
      </c>
      <c r="D369" s="167"/>
      <c r="E369" s="104"/>
      <c r="F369" s="104"/>
      <c r="G369" s="104"/>
      <c r="H369" s="104"/>
      <c r="I369" s="104"/>
      <c r="J369" s="104"/>
    </row>
    <row r="371" spans="2:10" ht="15.6">
      <c r="C371" s="266" t="s">
        <v>447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L7" sqref="L7:L21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55" t="s">
        <v>398</v>
      </c>
      <c r="D1" s="255"/>
      <c r="E1" s="255"/>
      <c r="F1" s="256" t="s">
        <v>399</v>
      </c>
      <c r="G1" s="256"/>
      <c r="H1" s="256" t="s">
        <v>400</v>
      </c>
      <c r="I1" s="256"/>
      <c r="J1" s="256"/>
      <c r="K1" s="4" t="s">
        <v>401</v>
      </c>
      <c r="L1" s="50" t="s">
        <v>9</v>
      </c>
      <c r="M1" s="45"/>
      <c r="N1" s="257" t="s">
        <v>402</v>
      </c>
      <c r="O1" s="258"/>
      <c r="Q1" s="121"/>
    </row>
    <row r="2" spans="1:20">
      <c r="A2" s="109"/>
      <c r="B2" s="110"/>
      <c r="C2" s="259" t="s">
        <v>403</v>
      </c>
      <c r="D2" s="259"/>
      <c r="E2" s="259"/>
      <c r="F2" s="260" t="str">
        <f>C2</f>
        <v>Januar</v>
      </c>
      <c r="G2" s="260"/>
      <c r="H2" s="260" t="str">
        <f>C2</f>
        <v>Januar</v>
      </c>
      <c r="I2" s="261"/>
      <c r="J2" s="261"/>
      <c r="K2" s="106" t="s">
        <v>404</v>
      </c>
      <c r="L2" s="107" t="s">
        <v>17</v>
      </c>
      <c r="M2" s="108"/>
      <c r="N2" s="262" t="str">
        <f>C2</f>
        <v>Januar</v>
      </c>
      <c r="O2" s="263"/>
      <c r="P2" s="27"/>
      <c r="Q2" s="245" t="str">
        <f>C2</f>
        <v>Januar</v>
      </c>
      <c r="R2" s="246"/>
      <c r="S2" s="247"/>
      <c r="T2" s="247"/>
    </row>
    <row r="3" spans="1:20">
      <c r="C3" s="248"/>
      <c r="D3" s="249"/>
      <c r="E3" s="47" t="s">
        <v>20</v>
      </c>
      <c r="F3" s="3"/>
      <c r="G3" s="3"/>
      <c r="H3" s="250"/>
      <c r="I3" s="250"/>
      <c r="J3" s="48" t="s">
        <v>26</v>
      </c>
      <c r="K3" s="105" t="str">
        <f>LEFT(C2,3)</f>
        <v>Jan</v>
      </c>
      <c r="L3" s="234" t="s">
        <v>405</v>
      </c>
      <c r="M3" s="45"/>
      <c r="N3" s="118" t="s">
        <v>406</v>
      </c>
      <c r="O3" s="51" t="s">
        <v>406</v>
      </c>
      <c r="Q3" s="251" t="s">
        <v>10</v>
      </c>
      <c r="R3" s="252"/>
      <c r="S3" s="253"/>
      <c r="T3" s="254"/>
    </row>
    <row r="4" spans="1:20">
      <c r="A4" s="49" t="s">
        <v>407</v>
      </c>
      <c r="B4" s="2" t="s">
        <v>408</v>
      </c>
      <c r="C4" s="111" t="s">
        <v>30</v>
      </c>
      <c r="D4" s="111" t="s">
        <v>31</v>
      </c>
      <c r="E4" s="111" t="s">
        <v>32</v>
      </c>
      <c r="F4" s="111" t="s">
        <v>31</v>
      </c>
      <c r="G4" s="111" t="s">
        <v>30</v>
      </c>
      <c r="H4" s="111" t="s">
        <v>30</v>
      </c>
      <c r="I4" s="111" t="s">
        <v>31</v>
      </c>
      <c r="J4" s="111" t="s">
        <v>34</v>
      </c>
      <c r="K4" s="112" t="s">
        <v>409</v>
      </c>
      <c r="L4" s="113"/>
      <c r="M4" s="114"/>
      <c r="N4" s="119" t="s">
        <v>35</v>
      </c>
      <c r="O4" s="115" t="s">
        <v>410</v>
      </c>
      <c r="P4" s="116"/>
      <c r="Q4" s="123" t="s">
        <v>35</v>
      </c>
      <c r="R4" s="117" t="s">
        <v>411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36</v>
      </c>
      <c r="C7" s="194">
        <v>1153695</v>
      </c>
      <c r="D7" s="53">
        <f t="shared" ref="D7:D21" si="0">C7*1000/L7</f>
        <v>1583.193132010638</v>
      </c>
      <c r="E7" s="38">
        <f>D7/D$23</f>
        <v>1.1339428747131866</v>
      </c>
      <c r="F7" s="54">
        <f t="shared" ref="F7:F10" si="1">($D$23-D7)*0.875</f>
        <v>-163.63281039060331</v>
      </c>
      <c r="G7" s="53">
        <f t="shared" ref="G7:G10" si="2">(F7*L7)/1000</f>
        <v>-119241.5197909781</v>
      </c>
      <c r="H7" s="53">
        <f>G7+C7</f>
        <v>1034453.4802090219</v>
      </c>
      <c r="I7" s="55">
        <f t="shared" ref="I7:I10" si="3">H7*1000/L7</f>
        <v>1419.5603216200348</v>
      </c>
      <c r="J7" s="38">
        <f>I7/I$23</f>
        <v>1.0167428593391481</v>
      </c>
      <c r="K7" s="233">
        <v>-119241.5197909781</v>
      </c>
      <c r="L7" s="64">
        <v>728714</v>
      </c>
      <c r="N7" s="122">
        <f>(C7-Q7)/Q7</f>
        <v>0.46158338675308419</v>
      </c>
      <c r="O7" s="28">
        <f>(D7-R7)/R7</f>
        <v>0.45271015952951549</v>
      </c>
      <c r="Q7" s="1">
        <v>789346</v>
      </c>
      <c r="R7" s="25">
        <v>1089.8203758163168</v>
      </c>
      <c r="S7" s="25"/>
      <c r="T7" s="1"/>
    </row>
    <row r="8" spans="1:20">
      <c r="A8" s="20">
        <v>11</v>
      </c>
      <c r="B8" t="s">
        <v>412</v>
      </c>
      <c r="C8" s="194">
        <v>783461</v>
      </c>
      <c r="D8" s="53">
        <f t="shared" si="0"/>
        <v>1539.452018187463</v>
      </c>
      <c r="E8" s="38">
        <f t="shared" ref="E8:E21" si="4">D8/D$23</f>
        <v>1.1026138325711097</v>
      </c>
      <c r="F8" s="54">
        <f t="shared" si="1"/>
        <v>-125.35933579532514</v>
      </c>
      <c r="G8" s="53">
        <f t="shared" si="2"/>
        <v>-63798.123891628456</v>
      </c>
      <c r="H8" s="53">
        <f t="shared" ref="H8:H10" si="5">G8+C8</f>
        <v>719662.87610837154</v>
      </c>
      <c r="I8" s="55">
        <f t="shared" si="3"/>
        <v>1414.0926823921377</v>
      </c>
      <c r="J8" s="38">
        <f t="shared" ref="J8:J21" si="6">I8/I$23</f>
        <v>1.0128267290713884</v>
      </c>
      <c r="K8" s="233">
        <v>-63798.123891628456</v>
      </c>
      <c r="L8" s="64">
        <v>508922</v>
      </c>
      <c r="N8" s="122">
        <f>(C8-Q8)/Q8</f>
        <v>0.58411919801363599</v>
      </c>
      <c r="O8" s="28">
        <f t="shared" ref="O8:O10" si="7">(D8-R8)/R8</f>
        <v>0.57034240791533353</v>
      </c>
      <c r="Q8" s="1">
        <v>494572</v>
      </c>
      <c r="R8" s="25">
        <v>980.32888268687952</v>
      </c>
      <c r="S8" s="25"/>
      <c r="T8" s="1"/>
    </row>
    <row r="9" spans="1:20">
      <c r="A9" s="21">
        <v>15</v>
      </c>
      <c r="B9" t="s">
        <v>413</v>
      </c>
      <c r="C9" s="194">
        <v>384820</v>
      </c>
      <c r="D9" s="53">
        <f t="shared" si="0"/>
        <v>1408.7250017388503</v>
      </c>
      <c r="E9" s="38">
        <f t="shared" si="4"/>
        <v>1.008982192920072</v>
      </c>
      <c r="F9" s="54">
        <f t="shared" si="1"/>
        <v>-10.973196402789085</v>
      </c>
      <c r="G9" s="53">
        <f t="shared" si="2"/>
        <v>-2997.5370881534918</v>
      </c>
      <c r="H9" s="53">
        <f t="shared" si="5"/>
        <v>381822.46291184652</v>
      </c>
      <c r="I9" s="55">
        <f t="shared" si="3"/>
        <v>1397.7518053360614</v>
      </c>
      <c r="J9" s="38">
        <f t="shared" si="6"/>
        <v>1.0011227741150088</v>
      </c>
      <c r="K9" s="233">
        <v>-2997.5370881534918</v>
      </c>
      <c r="L9" s="64">
        <v>273169</v>
      </c>
      <c r="N9" s="122">
        <f t="shared" ref="N9:N10" si="8">(C9-Q9)/Q9</f>
        <v>0.56371142734077218</v>
      </c>
      <c r="O9" s="28">
        <f t="shared" si="7"/>
        <v>0.55938382853172142</v>
      </c>
      <c r="Q9" s="1">
        <v>246094</v>
      </c>
      <c r="R9" s="25">
        <v>903.38566808485643</v>
      </c>
      <c r="S9" s="25"/>
      <c r="T9" s="1"/>
    </row>
    <row r="10" spans="1:20">
      <c r="A10" s="21">
        <v>18</v>
      </c>
      <c r="B10" t="s">
        <v>414</v>
      </c>
      <c r="C10" s="194">
        <v>326683</v>
      </c>
      <c r="D10" s="53">
        <f t="shared" si="0"/>
        <v>1342.8713538754973</v>
      </c>
      <c r="E10" s="38">
        <f t="shared" si="4"/>
        <v>0.96181531652408558</v>
      </c>
      <c r="F10" s="54">
        <f t="shared" si="1"/>
        <v>46.648745477644781</v>
      </c>
      <c r="G10" s="53">
        <f t="shared" si="2"/>
        <v>11348.3336098376</v>
      </c>
      <c r="H10" s="53">
        <f t="shared" si="5"/>
        <v>338031.33360983757</v>
      </c>
      <c r="I10" s="55">
        <f t="shared" si="3"/>
        <v>1389.5200993531421</v>
      </c>
      <c r="J10" s="38">
        <f t="shared" si="6"/>
        <v>0.99522691456551049</v>
      </c>
      <c r="K10" s="233">
        <v>11348.3336098376</v>
      </c>
      <c r="L10" s="64">
        <v>243272</v>
      </c>
      <c r="N10" s="122">
        <f t="shared" si="8"/>
        <v>0.53849740273807445</v>
      </c>
      <c r="O10" s="28">
        <f t="shared" si="7"/>
        <v>0.54045790043139219</v>
      </c>
      <c r="Q10" s="1">
        <v>212339</v>
      </c>
      <c r="R10" s="25">
        <v>871.73518568695556</v>
      </c>
      <c r="S10" s="25"/>
      <c r="T10" s="1"/>
    </row>
    <row r="11" spans="1:20">
      <c r="A11" s="21">
        <v>31</v>
      </c>
      <c r="B11" t="s">
        <v>415</v>
      </c>
      <c r="C11" s="194">
        <v>371908</v>
      </c>
      <c r="D11" s="53">
        <f t="shared" si="0"/>
        <v>1175.2578622712103</v>
      </c>
      <c r="E11" s="38">
        <f t="shared" si="4"/>
        <v>0.84176418652132945</v>
      </c>
      <c r="F11" s="54">
        <f t="shared" ref="F11:F21" si="9">($D$23-D11)*0.875</f>
        <v>193.3105506313959</v>
      </c>
      <c r="G11" s="53">
        <f t="shared" ref="G11:G21" si="10">(F11*L11)/1000</f>
        <v>61172.737126203967</v>
      </c>
      <c r="H11" s="53">
        <f t="shared" ref="H11:H21" si="11">G11+C11</f>
        <v>433080.73712620395</v>
      </c>
      <c r="I11" s="55">
        <f t="shared" ref="I11:I21" si="12">H11*1000/L11</f>
        <v>1368.5684129026063</v>
      </c>
      <c r="J11" s="38">
        <f t="shared" si="6"/>
        <v>0.98022052331516607</v>
      </c>
      <c r="K11" s="233">
        <v>61172.737126203967</v>
      </c>
      <c r="L11" s="64">
        <v>316448</v>
      </c>
      <c r="N11" s="122">
        <f t="shared" ref="N11:N21" si="13">(C11-Q11)/Q11</f>
        <v>0.54986852030121558</v>
      </c>
      <c r="O11" s="28">
        <f t="shared" ref="O11:O21" si="14">(D11-R11)/R11</f>
        <v>0.53987230717951851</v>
      </c>
      <c r="Q11" s="1">
        <v>239961</v>
      </c>
      <c r="R11" s="25">
        <v>763.21774006303929</v>
      </c>
      <c r="S11" s="25"/>
      <c r="T11" s="1"/>
    </row>
    <row r="12" spans="1:20">
      <c r="A12" s="21">
        <v>32</v>
      </c>
      <c r="B12" t="s">
        <v>416</v>
      </c>
      <c r="C12" s="194">
        <v>1114676</v>
      </c>
      <c r="D12" s="53">
        <f t="shared" si="0"/>
        <v>1487.807775421212</v>
      </c>
      <c r="E12" s="38">
        <f t="shared" si="4"/>
        <v>1.0656242701982768</v>
      </c>
      <c r="F12" s="54">
        <f t="shared" si="9"/>
        <v>-80.170623374855552</v>
      </c>
      <c r="G12" s="53">
        <f t="shared" si="10"/>
        <v>-60064.392226805401</v>
      </c>
      <c r="H12" s="53">
        <f t="shared" si="11"/>
        <v>1054611.6077731946</v>
      </c>
      <c r="I12" s="55">
        <f t="shared" si="12"/>
        <v>1407.6371520463565</v>
      </c>
      <c r="J12" s="38">
        <f t="shared" si="6"/>
        <v>1.0082030337747845</v>
      </c>
      <c r="K12" s="233">
        <v>-60064.392226805401</v>
      </c>
      <c r="L12" s="64">
        <v>749207</v>
      </c>
      <c r="N12" s="122">
        <f t="shared" si="13"/>
        <v>0.52769006425015896</v>
      </c>
      <c r="O12" s="28">
        <f t="shared" si="14"/>
        <v>0.5103028626118119</v>
      </c>
      <c r="Q12" s="1">
        <v>729648</v>
      </c>
      <c r="R12" s="25">
        <v>985.10557865744988</v>
      </c>
      <c r="S12" s="25"/>
      <c r="T12" s="1"/>
    </row>
    <row r="13" spans="1:20">
      <c r="A13" s="21">
        <v>33</v>
      </c>
      <c r="B13" t="s">
        <v>417</v>
      </c>
      <c r="C13" s="194">
        <v>359467</v>
      </c>
      <c r="D13" s="53">
        <f t="shared" si="0"/>
        <v>1316.8205845828097</v>
      </c>
      <c r="E13" s="38">
        <f t="shared" si="4"/>
        <v>0.94315676904622703</v>
      </c>
      <c r="F13" s="54">
        <f t="shared" si="9"/>
        <v>69.443168608746447</v>
      </c>
      <c r="G13" s="53">
        <f t="shared" si="10"/>
        <v>18956.665609984215</v>
      </c>
      <c r="H13" s="53">
        <f t="shared" si="11"/>
        <v>378423.66560998419</v>
      </c>
      <c r="I13" s="55">
        <f t="shared" si="12"/>
        <v>1386.2637531915564</v>
      </c>
      <c r="J13" s="38">
        <f t="shared" si="6"/>
        <v>0.99289459613077835</v>
      </c>
      <c r="K13" s="233">
        <v>18956.665609984215</v>
      </c>
      <c r="L13" s="64">
        <v>272981</v>
      </c>
      <c r="N13" s="122">
        <f t="shared" si="13"/>
        <v>0.54940001034464925</v>
      </c>
      <c r="O13" s="28">
        <f t="shared" si="14"/>
        <v>0.53956375720641869</v>
      </c>
      <c r="Q13" s="1">
        <v>232004</v>
      </c>
      <c r="R13" s="25">
        <v>855.32059222556484</v>
      </c>
      <c r="S13" s="25"/>
      <c r="T13" s="1"/>
    </row>
    <row r="14" spans="1:20">
      <c r="A14" s="21">
        <v>34</v>
      </c>
      <c r="B14" t="s">
        <v>418</v>
      </c>
      <c r="C14" s="194">
        <v>447390</v>
      </c>
      <c r="D14" s="53">
        <f t="shared" si="0"/>
        <v>1178.9305590690615</v>
      </c>
      <c r="E14" s="38">
        <f t="shared" si="4"/>
        <v>0.844394711048439</v>
      </c>
      <c r="F14" s="54">
        <f t="shared" si="9"/>
        <v>190.09694093327616</v>
      </c>
      <c r="G14" s="53">
        <f t="shared" si="10"/>
        <v>72139.507920887103</v>
      </c>
      <c r="H14" s="53">
        <f t="shared" si="11"/>
        <v>519529.50792088709</v>
      </c>
      <c r="I14" s="55">
        <f t="shared" si="12"/>
        <v>1369.0275000023375</v>
      </c>
      <c r="J14" s="38">
        <f t="shared" si="6"/>
        <v>0.98054933888105467</v>
      </c>
      <c r="K14" s="233">
        <v>72139.507920887103</v>
      </c>
      <c r="L14" s="64">
        <v>379488</v>
      </c>
      <c r="N14" s="122">
        <f t="shared" si="13"/>
        <v>0.55695145293196446</v>
      </c>
      <c r="O14" s="28">
        <f t="shared" si="14"/>
        <v>0.54902490398426518</v>
      </c>
      <c r="Q14" s="1">
        <v>287350</v>
      </c>
      <c r="R14" s="25">
        <v>761.0791511722764</v>
      </c>
      <c r="S14" s="25"/>
      <c r="T14" s="1"/>
    </row>
    <row r="15" spans="1:20">
      <c r="A15" s="21">
        <v>39</v>
      </c>
      <c r="B15" t="s">
        <v>419</v>
      </c>
      <c r="C15" s="194">
        <v>323494</v>
      </c>
      <c r="D15" s="53">
        <f t="shared" si="0"/>
        <v>1247.4125830981136</v>
      </c>
      <c r="E15" s="38">
        <f t="shared" si="4"/>
        <v>0.89344412998765599</v>
      </c>
      <c r="F15" s="54">
        <f t="shared" si="9"/>
        <v>130.17516990785555</v>
      </c>
      <c r="G15" s="53">
        <f t="shared" si="10"/>
        <v>33758.587162543998</v>
      </c>
      <c r="H15" s="53">
        <f t="shared" si="11"/>
        <v>357252.58716254402</v>
      </c>
      <c r="I15" s="55">
        <f t="shared" si="12"/>
        <v>1377.5877530059693</v>
      </c>
      <c r="J15" s="38">
        <f t="shared" si="6"/>
        <v>0.98668051624845687</v>
      </c>
      <c r="K15" s="233">
        <v>33758.587162543998</v>
      </c>
      <c r="L15" s="64">
        <v>259332</v>
      </c>
      <c r="N15" s="122">
        <f t="shared" si="13"/>
        <v>0.51618860142482192</v>
      </c>
      <c r="O15" s="28">
        <f t="shared" si="14"/>
        <v>0.50881614516644769</v>
      </c>
      <c r="Q15" s="1">
        <v>213360</v>
      </c>
      <c r="R15" s="25">
        <v>826.74922792564837</v>
      </c>
      <c r="S15" s="25"/>
      <c r="T15" s="1"/>
    </row>
    <row r="16" spans="1:20">
      <c r="A16" s="21">
        <v>40</v>
      </c>
      <c r="B16" t="s">
        <v>420</v>
      </c>
      <c r="C16" s="194">
        <v>226874</v>
      </c>
      <c r="D16" s="53">
        <f t="shared" si="0"/>
        <v>1275.1246325657728</v>
      </c>
      <c r="E16" s="38">
        <f t="shared" si="4"/>
        <v>0.91329254923745617</v>
      </c>
      <c r="F16" s="54">
        <f t="shared" si="9"/>
        <v>105.92712662365375</v>
      </c>
      <c r="G16" s="53">
        <f t="shared" si="10"/>
        <v>18846.872150260344</v>
      </c>
      <c r="H16" s="53">
        <f t="shared" si="11"/>
        <v>245720.87215026034</v>
      </c>
      <c r="I16" s="55">
        <f t="shared" si="12"/>
        <v>1381.0517591894265</v>
      </c>
      <c r="J16" s="38">
        <f t="shared" si="6"/>
        <v>0.98916156865468186</v>
      </c>
      <c r="K16" s="233">
        <v>18846.872150260344</v>
      </c>
      <c r="L16" s="64">
        <v>177923</v>
      </c>
      <c r="N16" s="122">
        <f t="shared" si="13"/>
        <v>0.57681695289857593</v>
      </c>
      <c r="O16" s="28">
        <f t="shared" si="14"/>
        <v>0.57628521154319223</v>
      </c>
      <c r="Q16" s="1">
        <v>143881</v>
      </c>
      <c r="R16" s="25">
        <v>808.9428380270208</v>
      </c>
      <c r="S16" s="25"/>
      <c r="T16" s="1"/>
    </row>
    <row r="17" spans="1:20">
      <c r="A17" s="21">
        <v>42</v>
      </c>
      <c r="B17" t="s">
        <v>421</v>
      </c>
      <c r="C17" s="194">
        <v>392299</v>
      </c>
      <c r="D17" s="53">
        <f t="shared" si="0"/>
        <v>1211.0610317043806</v>
      </c>
      <c r="E17" s="38">
        <f t="shared" si="4"/>
        <v>0.86740777229114174</v>
      </c>
      <c r="F17" s="54">
        <f t="shared" si="9"/>
        <v>161.98277737737189</v>
      </c>
      <c r="G17" s="53">
        <f t="shared" si="10"/>
        <v>52471.081075852075</v>
      </c>
      <c r="H17" s="53">
        <f t="shared" si="11"/>
        <v>444770.0810758521</v>
      </c>
      <c r="I17" s="55">
        <f t="shared" si="12"/>
        <v>1373.0438090817524</v>
      </c>
      <c r="J17" s="38">
        <f t="shared" si="6"/>
        <v>0.98342597153639244</v>
      </c>
      <c r="K17" s="233">
        <v>52471.081075852075</v>
      </c>
      <c r="L17" s="64">
        <v>323930</v>
      </c>
      <c r="N17" s="122">
        <f t="shared" si="13"/>
        <v>0.56009751131401664</v>
      </c>
      <c r="O17" s="28">
        <f t="shared" si="14"/>
        <v>0.55170776703374313</v>
      </c>
      <c r="Q17" s="1">
        <v>251458</v>
      </c>
      <c r="R17" s="25">
        <v>780.46978782574149</v>
      </c>
      <c r="S17" s="25"/>
      <c r="T17" s="1"/>
    </row>
    <row r="18" spans="1:20">
      <c r="A18" s="21">
        <v>46</v>
      </c>
      <c r="B18" t="s">
        <v>422</v>
      </c>
      <c r="C18" s="194">
        <v>970692</v>
      </c>
      <c r="D18" s="53">
        <f t="shared" si="0"/>
        <v>1474.4494502857178</v>
      </c>
      <c r="E18" s="38">
        <f t="shared" si="4"/>
        <v>1.0560565318729731</v>
      </c>
      <c r="F18" s="54">
        <f t="shared" si="9"/>
        <v>-68.482088881298154</v>
      </c>
      <c r="G18" s="53">
        <f t="shared" si="10"/>
        <v>-45084.635358291591</v>
      </c>
      <c r="H18" s="53">
        <f t="shared" si="11"/>
        <v>925607.36464170844</v>
      </c>
      <c r="I18" s="55">
        <f t="shared" si="12"/>
        <v>1405.9673614044198</v>
      </c>
      <c r="J18" s="38">
        <f t="shared" si="6"/>
        <v>1.0070070664841215</v>
      </c>
      <c r="K18" s="233">
        <v>-45084.635358291591</v>
      </c>
      <c r="L18" s="64">
        <v>658342</v>
      </c>
      <c r="N18" s="122">
        <f t="shared" si="13"/>
        <v>0.57177994575557622</v>
      </c>
      <c r="O18" s="28">
        <f t="shared" si="14"/>
        <v>0.56430235084273994</v>
      </c>
      <c r="Q18" s="1">
        <v>617575</v>
      </c>
      <c r="R18" s="25">
        <v>942.56040048228817</v>
      </c>
      <c r="S18" s="25"/>
      <c r="T18" s="1"/>
    </row>
    <row r="19" spans="1:20">
      <c r="A19" s="21">
        <v>50</v>
      </c>
      <c r="B19" t="s">
        <v>423</v>
      </c>
      <c r="C19" s="194">
        <v>651164</v>
      </c>
      <c r="D19" s="53">
        <f t="shared" si="0"/>
        <v>1331.1718312392929</v>
      </c>
      <c r="E19" s="38">
        <f t="shared" si="4"/>
        <v>0.95343567536557383</v>
      </c>
      <c r="F19" s="54">
        <f t="shared" si="9"/>
        <v>56.885827784323624</v>
      </c>
      <c r="G19" s="53">
        <f t="shared" si="10"/>
        <v>27826.612833946452</v>
      </c>
      <c r="H19" s="53">
        <f t="shared" si="11"/>
        <v>678990.61283394648</v>
      </c>
      <c r="I19" s="55">
        <f t="shared" si="12"/>
        <v>1388.0576590236167</v>
      </c>
      <c r="J19" s="38">
        <f t="shared" si="6"/>
        <v>0.99417945942069663</v>
      </c>
      <c r="K19" s="233">
        <v>27826.612833946452</v>
      </c>
      <c r="L19" s="64">
        <v>489166</v>
      </c>
      <c r="N19" s="122">
        <f t="shared" si="13"/>
        <v>0.52435307392303843</v>
      </c>
      <c r="O19" s="28">
        <f t="shared" si="14"/>
        <v>0.51702682051050963</v>
      </c>
      <c r="Q19" s="1">
        <v>427174</v>
      </c>
      <c r="R19" s="25">
        <v>877.48734118710388</v>
      </c>
      <c r="S19" s="25"/>
      <c r="T19" s="1"/>
    </row>
    <row r="20" spans="1:20">
      <c r="A20" s="21">
        <v>55</v>
      </c>
      <c r="B20" t="s">
        <v>424</v>
      </c>
      <c r="C20" s="194">
        <v>244369</v>
      </c>
      <c r="D20" s="53">
        <f t="shared" si="0"/>
        <v>1427.2389585207163</v>
      </c>
      <c r="E20" s="38">
        <f t="shared" si="4"/>
        <v>1.0222425898679055</v>
      </c>
      <c r="F20" s="54">
        <f t="shared" si="9"/>
        <v>-27.172908586921835</v>
      </c>
      <c r="G20" s="53">
        <f t="shared" si="10"/>
        <v>-4652.4910624355834</v>
      </c>
      <c r="H20" s="53">
        <f t="shared" si="11"/>
        <v>239716.50893756442</v>
      </c>
      <c r="I20" s="55">
        <f t="shared" si="12"/>
        <v>1400.0660499337944</v>
      </c>
      <c r="J20" s="38">
        <f t="shared" si="6"/>
        <v>1.002780323733488</v>
      </c>
      <c r="K20" s="233">
        <v>-4652.4910624355834</v>
      </c>
      <c r="L20" s="64">
        <v>171218</v>
      </c>
      <c r="N20" s="122">
        <f t="shared" si="13"/>
        <v>0.5699903629938966</v>
      </c>
      <c r="O20" s="28">
        <f t="shared" si="14"/>
        <v>0.56321407266079793</v>
      </c>
      <c r="Q20" s="1">
        <v>155650</v>
      </c>
      <c r="R20" s="25">
        <v>913.01567935053583</v>
      </c>
      <c r="S20" s="25"/>
      <c r="T20" s="1"/>
    </row>
    <row r="21" spans="1:20">
      <c r="A21" s="21">
        <v>56</v>
      </c>
      <c r="B21" t="s">
        <v>425</v>
      </c>
      <c r="C21" s="194">
        <v>105895</v>
      </c>
      <c r="D21" s="53">
        <f t="shared" si="0"/>
        <v>1406.5322494952716</v>
      </c>
      <c r="E21" s="38">
        <f t="shared" si="4"/>
        <v>1.0074116607264036</v>
      </c>
      <c r="F21" s="54">
        <f t="shared" si="9"/>
        <v>-9.0545381896576771</v>
      </c>
      <c r="G21" s="53">
        <f t="shared" si="10"/>
        <v>-681.69807122294719</v>
      </c>
      <c r="H21" s="53">
        <f t="shared" si="11"/>
        <v>105213.30192877706</v>
      </c>
      <c r="I21" s="55">
        <f t="shared" si="12"/>
        <v>1397.4777113056139</v>
      </c>
      <c r="J21" s="38">
        <f t="shared" si="6"/>
        <v>1.0009264575908003</v>
      </c>
      <c r="K21" s="233">
        <v>-681.69807122294719</v>
      </c>
      <c r="L21" s="64">
        <v>75288</v>
      </c>
      <c r="N21" s="122">
        <f t="shared" si="13"/>
        <v>0.57256567516595136</v>
      </c>
      <c r="O21" s="28">
        <f t="shared" si="14"/>
        <v>0.56742739076351245</v>
      </c>
      <c r="Q21" s="1">
        <v>67339</v>
      </c>
      <c r="R21" s="25">
        <v>897.35081687588286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392</v>
      </c>
      <c r="B23" s="18"/>
      <c r="C23" s="59">
        <f>SUM(C7:C21)</f>
        <v>7856887</v>
      </c>
      <c r="D23" s="59">
        <f>C23*1000/L23</f>
        <v>1396.1842058499485</v>
      </c>
      <c r="E23" s="60">
        <f>D23/D$23</f>
        <v>1</v>
      </c>
      <c r="F23" s="61"/>
      <c r="G23" s="59">
        <f>SUM(G7:G21)</f>
        <v>1.8712853488977998E-10</v>
      </c>
      <c r="H23" s="59">
        <f>SUM(H7:H22)</f>
        <v>7856887.0000000009</v>
      </c>
      <c r="I23" s="62">
        <f>H23*1000/L23</f>
        <v>1396.1842058499487</v>
      </c>
      <c r="J23" s="60">
        <f>I23/I$23</f>
        <v>1</v>
      </c>
      <c r="K23" s="63">
        <f>SUM(K7:K21)</f>
        <v>1.8712853488977998E-10</v>
      </c>
      <c r="L23" s="19">
        <f>SUM(L7:L21)</f>
        <v>5627400</v>
      </c>
      <c r="N23" s="228">
        <f>(C23-Q23)/Q23</f>
        <v>0.53822827306969345</v>
      </c>
      <c r="O23" s="128">
        <f>(D23-R23)/R23</f>
        <v>0.52919144847793109</v>
      </c>
      <c r="Q23" s="127">
        <f>SUM(Q7:Q21)</f>
        <v>5107751</v>
      </c>
      <c r="R23" s="127">
        <v>913.02119642352807</v>
      </c>
      <c r="S23" s="16"/>
      <c r="T23" s="25"/>
    </row>
    <row r="25" spans="1:20">
      <c r="A25" s="65" t="s">
        <v>393</v>
      </c>
      <c r="B25" s="174" t="str">
        <f>komm!C369</f>
        <v>Utbetales/trekkes ved 3. termin rammetilskudd i mars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D15" sqref="D15"/>
    </sheetView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426</v>
      </c>
      <c r="B1" s="265"/>
      <c r="C1" s="265"/>
      <c r="D1" s="130"/>
      <c r="E1" s="130"/>
      <c r="F1" s="265"/>
      <c r="G1" s="265"/>
      <c r="H1" s="130"/>
      <c r="I1" s="130"/>
      <c r="J1" s="265"/>
      <c r="K1" s="265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403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427</v>
      </c>
      <c r="B4" s="29">
        <v>26869918</v>
      </c>
      <c r="C4" s="29">
        <v>27627230</v>
      </c>
      <c r="D4" s="29"/>
      <c r="E4" s="7"/>
      <c r="F4" s="29">
        <v>5310162</v>
      </c>
      <c r="G4" s="29">
        <v>5327695</v>
      </c>
      <c r="H4" s="29"/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0</v>
      </c>
      <c r="M4" s="164"/>
      <c r="N4" s="164"/>
      <c r="O4" s="164"/>
      <c r="P4" s="164"/>
    </row>
    <row r="5" spans="1:17">
      <c r="A5" s="7" t="s">
        <v>428</v>
      </c>
      <c r="B5" s="29">
        <v>61849967</v>
      </c>
      <c r="C5" s="29">
        <v>66139364.700999998</v>
      </c>
      <c r="D5" s="29"/>
      <c r="E5" s="29"/>
      <c r="F5" s="29">
        <v>12068811</v>
      </c>
      <c r="G5" s="29">
        <v>12788950</v>
      </c>
      <c r="H5" s="29"/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0</v>
      </c>
      <c r="O5" s="164"/>
    </row>
    <row r="6" spans="1:17">
      <c r="A6" s="7" t="s">
        <v>429</v>
      </c>
      <c r="B6" s="29">
        <v>63631848</v>
      </c>
      <c r="C6" s="29">
        <v>67934278.56099999</v>
      </c>
      <c r="D6" s="29"/>
      <c r="E6" s="29"/>
      <c r="F6" s="29">
        <v>12407989</v>
      </c>
      <c r="G6" s="29">
        <v>13126847</v>
      </c>
      <c r="H6" s="29"/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0</v>
      </c>
      <c r="O6" s="164"/>
    </row>
    <row r="7" spans="1:17">
      <c r="A7" s="7" t="s">
        <v>430</v>
      </c>
      <c r="B7" s="29">
        <v>104018526</v>
      </c>
      <c r="C7" s="29">
        <v>112383364</v>
      </c>
      <c r="D7" s="29"/>
      <c r="E7" s="29"/>
      <c r="F7" s="29">
        <v>20231818</v>
      </c>
      <c r="G7" s="29">
        <v>21701501</v>
      </c>
      <c r="H7" s="29"/>
      <c r="I7" s="29"/>
      <c r="J7" s="29">
        <f t="shared" si="0"/>
        <v>124250344</v>
      </c>
      <c r="K7" s="29">
        <f t="shared" si="1"/>
        <v>134084865</v>
      </c>
      <c r="L7" s="29">
        <f t="shared" si="2"/>
        <v>0</v>
      </c>
      <c r="O7" s="164"/>
      <c r="P7" s="164"/>
    </row>
    <row r="8" spans="1:17">
      <c r="A8" s="7" t="s">
        <v>431</v>
      </c>
      <c r="B8" s="29">
        <v>109061725.594</v>
      </c>
      <c r="C8" s="29">
        <v>118891723.56299999</v>
      </c>
      <c r="D8" s="29"/>
      <c r="E8" s="29"/>
      <c r="F8" s="29">
        <v>21201261</v>
      </c>
      <c r="G8" s="29">
        <v>22946830</v>
      </c>
      <c r="H8" s="29"/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432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433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434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435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436</v>
      </c>
      <c r="B13" s="29">
        <v>209184111.13300014</v>
      </c>
      <c r="C13" s="29">
        <v>231712304</v>
      </c>
      <c r="D13" s="29"/>
      <c r="E13" s="31" t="s">
        <v>31</v>
      </c>
      <c r="F13" s="29">
        <v>40903622.478</v>
      </c>
      <c r="G13" s="29">
        <v>44990148</v>
      </c>
      <c r="H13" s="29"/>
      <c r="I13" s="31" t="s">
        <v>31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437</v>
      </c>
      <c r="B14" s="29">
        <v>213344145.97700018</v>
      </c>
      <c r="C14" s="29">
        <v>236446558.73000005</v>
      </c>
      <c r="D14" s="29"/>
      <c r="E14" s="198">
        <f>D14*1000/$N$15</f>
        <v>0</v>
      </c>
      <c r="F14" s="29">
        <v>41689971</v>
      </c>
      <c r="G14" s="29">
        <v>45895886.854999997</v>
      </c>
      <c r="H14" s="29"/>
      <c r="I14" s="198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2" t="s">
        <v>438</v>
      </c>
      <c r="O14" s="192"/>
    </row>
    <row r="15" spans="1:17">
      <c r="A15" s="131" t="s">
        <v>439</v>
      </c>
      <c r="B15" s="230">
        <v>220250000</v>
      </c>
      <c r="C15" s="230">
        <v>234630000</v>
      </c>
      <c r="D15" s="199">
        <f>249200000-218000</f>
        <v>248982000</v>
      </c>
      <c r="E15" s="200">
        <f>D15*1000/$N$15</f>
        <v>44506.05433348706</v>
      </c>
      <c r="F15" s="232">
        <v>43250000</v>
      </c>
      <c r="G15" s="232">
        <v>45760000</v>
      </c>
      <c r="H15" s="201">
        <f>48300000-45000</f>
        <v>48255000</v>
      </c>
      <c r="I15" s="200">
        <f>H15*1000/$N$15</f>
        <v>8625.6823861259782</v>
      </c>
      <c r="J15" s="135"/>
      <c r="K15" s="202"/>
      <c r="L15" s="202">
        <f>D15+H15</f>
        <v>297237000</v>
      </c>
      <c r="M15" s="33"/>
      <c r="N15" s="193">
        <v>5594340</v>
      </c>
      <c r="O15" s="192"/>
    </row>
    <row r="16" spans="1:17">
      <c r="A16" s="7" t="s">
        <v>440</v>
      </c>
      <c r="B16" s="230">
        <v>220400000</v>
      </c>
      <c r="C16" s="230">
        <v>234095000</v>
      </c>
      <c r="D16" s="169"/>
      <c r="E16" s="42">
        <f>D16*1000/$N$15</f>
        <v>0</v>
      </c>
      <c r="F16" s="232">
        <v>43100000</v>
      </c>
      <c r="G16" s="232">
        <v>45355000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441</v>
      </c>
      <c r="B17" s="231">
        <v>218400000</v>
      </c>
      <c r="C17" s="231">
        <v>234450000</v>
      </c>
      <c r="D17" s="39"/>
      <c r="E17" s="42">
        <f>D17*1000/$N$15</f>
        <v>0</v>
      </c>
      <c r="F17" s="231">
        <v>42600000</v>
      </c>
      <c r="G17" s="231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6"/>
      <c r="C18" s="196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442</v>
      </c>
      <c r="B22" s="265"/>
      <c r="C22" s="265"/>
      <c r="D22" s="265"/>
      <c r="E22" s="36"/>
      <c r="F22" s="265"/>
      <c r="G22" s="265"/>
      <c r="H22" s="130"/>
      <c r="I22" s="36"/>
      <c r="J22" s="265"/>
      <c r="K22" s="265"/>
      <c r="L22" s="265"/>
    </row>
    <row r="23" spans="1:19">
      <c r="A23" s="37" t="s">
        <v>443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403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427</v>
      </c>
      <c r="B25" s="38">
        <v>-1.6492121192155603E-3</v>
      </c>
      <c r="C25" s="38">
        <f t="shared" ref="C25:C30" si="5">(C4-B4)/B4</f>
        <v>2.8184380763648032E-2</v>
      </c>
      <c r="D25" s="38"/>
      <c r="E25" s="7"/>
      <c r="F25" s="38">
        <v>-3.8193152548046283E-2</v>
      </c>
      <c r="G25" s="38">
        <v>1.5416458155696647E-2</v>
      </c>
      <c r="H25" s="38"/>
      <c r="I25" s="7"/>
      <c r="J25" s="38">
        <v>-7.9003838977869945E-3</v>
      </c>
      <c r="K25" s="38">
        <f t="shared" ref="K25:K29" si="6">(K4-J4)/J4</f>
        <v>2.4078405025717772E-2</v>
      </c>
      <c r="L25" s="38"/>
      <c r="N25" s="146"/>
      <c r="O25"/>
      <c r="Q25" s="173"/>
      <c r="R25" s="32"/>
      <c r="S25" s="147"/>
    </row>
    <row r="26" spans="1:19">
      <c r="A26" s="7" t="s">
        <v>428</v>
      </c>
      <c r="B26" s="38">
        <v>3.8025412353021495E-2</v>
      </c>
      <c r="C26" s="38">
        <f t="shared" si="5"/>
        <v>6.93516570671735E-2</v>
      </c>
      <c r="D26" s="38"/>
      <c r="E26" s="7"/>
      <c r="F26" s="38">
        <v>1.5854519348921167E-2</v>
      </c>
      <c r="G26" s="38">
        <v>7.2073747194751261E-3</v>
      </c>
      <c r="H26" s="38"/>
      <c r="I26" s="7"/>
      <c r="J26" s="38">
        <v>3.4291285792708973E-2</v>
      </c>
      <c r="K26" s="38">
        <f t="shared" si="6"/>
        <v>6.7770826798570785E-2</v>
      </c>
      <c r="L26" s="38"/>
      <c r="N26" s="146"/>
      <c r="O26"/>
      <c r="Q26" s="173"/>
      <c r="R26" s="173"/>
      <c r="S26" s="147"/>
    </row>
    <row r="27" spans="1:19">
      <c r="A27" s="7" t="s">
        <v>429</v>
      </c>
      <c r="B27" s="38">
        <v>3.0005878730073769E-2</v>
      </c>
      <c r="C27" s="38">
        <f t="shared" si="5"/>
        <v>6.7614421020744039E-2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6.6034972707792489E-2</v>
      </c>
      <c r="L27" s="38"/>
      <c r="N27" s="146"/>
      <c r="Q27" s="173"/>
    </row>
    <row r="28" spans="1:19">
      <c r="A28" s="7" t="s">
        <v>430</v>
      </c>
      <c r="B28" s="38">
        <v>1.949113115538172E-2</v>
      </c>
      <c r="C28" s="38">
        <f t="shared" si="5"/>
        <v>8.0416809597936428E-2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7.9150855308698378E-2</v>
      </c>
      <c r="L28" s="38"/>
      <c r="N28" s="146"/>
      <c r="Q28" s="173"/>
    </row>
    <row r="29" spans="1:19">
      <c r="A29" s="7" t="s">
        <v>431</v>
      </c>
      <c r="B29" s="38">
        <v>1.951924564666753E-2</v>
      </c>
      <c r="C29" s="38">
        <f t="shared" si="5"/>
        <v>9.0132426526917081E-2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8.8863055205991845E-2</v>
      </c>
      <c r="L29" s="38"/>
      <c r="N29" s="146"/>
    </row>
    <row r="30" spans="1:19">
      <c r="A30" s="7" t="s">
        <v>432</v>
      </c>
      <c r="B30" s="38">
        <v>2.3955005745479464E-2</v>
      </c>
      <c r="C30" s="38">
        <f t="shared" si="5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9.1221776074321706E-2</v>
      </c>
      <c r="L30" s="38"/>
      <c r="N30" s="146"/>
    </row>
    <row r="31" spans="1:19">
      <c r="A31" s="7" t="s">
        <v>433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8.8060211265604718E-2</v>
      </c>
      <c r="L31" s="38"/>
      <c r="N31" s="146"/>
    </row>
    <row r="32" spans="1:19">
      <c r="A32" s="7" t="s">
        <v>434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9.0616230645328116E-2</v>
      </c>
      <c r="L32" s="38"/>
      <c r="N32" s="146"/>
    </row>
    <row r="33" spans="1:18">
      <c r="A33" s="7" t="s">
        <v>435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8.9952468833574273E-2</v>
      </c>
      <c r="L33" s="38"/>
      <c r="N33" s="146"/>
    </row>
    <row r="34" spans="1:18">
      <c r="A34" s="7" t="s">
        <v>436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0.10642152657674063</v>
      </c>
      <c r="L34" s="38"/>
      <c r="N34" s="146"/>
    </row>
    <row r="35" spans="1:18">
      <c r="A35" s="39" t="s">
        <v>437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5" t="s">
        <v>445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24-25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>(H44-G44)/G44</f>
        <v>0.53822767075855082</v>
      </c>
      <c r="J44" s="32">
        <f t="shared" ref="J44:J56" si="8">B44+F44</f>
        <v>30791777.281999998</v>
      </c>
      <c r="K44" s="32">
        <f t="shared" ref="K44:K56" si="9">C44+G44</f>
        <v>31559680.085000027</v>
      </c>
      <c r="L44" s="32">
        <f t="shared" ref="L44:L56" si="10">D44+H44</f>
        <v>48054726</v>
      </c>
      <c r="M44" s="153">
        <f>(L44-K44)/K44</f>
        <v>0.52266201275087987</v>
      </c>
      <c r="O44" s="147"/>
    </row>
    <row r="45" spans="1:18">
      <c r="A45" s="32" t="str">
        <f t="shared" ref="A45:A55" si="11">A4</f>
        <v>Februar</v>
      </c>
      <c r="B45" s="32">
        <f>B4-B3</f>
        <v>1168237.194000002</v>
      </c>
      <c r="C45" s="32">
        <f>C4-C3</f>
        <v>1175302.914999973</v>
      </c>
      <c r="D45" s="32"/>
      <c r="E45" s="153"/>
      <c r="F45" s="32">
        <f>F4-F3</f>
        <v>220065.52400000021</v>
      </c>
      <c r="G45" s="32">
        <f>G4-G3</f>
        <v>219942</v>
      </c>
      <c r="H45" s="32"/>
      <c r="I45" s="153"/>
      <c r="J45" s="32">
        <f t="shared" si="8"/>
        <v>1388302.7180000022</v>
      </c>
      <c r="K45" s="32">
        <f t="shared" si="9"/>
        <v>1395244.914999973</v>
      </c>
      <c r="L45" s="32">
        <f t="shared" si="10"/>
        <v>0</v>
      </c>
      <c r="M45" s="153">
        <f t="shared" ref="M45:M50" si="12">(K45-J45)/J45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3">B5-B4</f>
        <v>34980049</v>
      </c>
      <c r="C46" s="32">
        <f t="shared" ref="C46:D55" si="14">C5-C4</f>
        <v>38512134.700999998</v>
      </c>
      <c r="D46" s="32">
        <f t="shared" si="14"/>
        <v>0</v>
      </c>
      <c r="E46" s="153"/>
      <c r="F46" s="32">
        <f t="shared" ref="F46" si="15">F5-F4</f>
        <v>6758649</v>
      </c>
      <c r="G46" s="32">
        <f t="shared" ref="G46:H50" si="16">G5-G4</f>
        <v>7461255</v>
      </c>
      <c r="H46" s="32">
        <f t="shared" si="16"/>
        <v>0</v>
      </c>
      <c r="I46" s="153"/>
      <c r="J46" s="32">
        <f t="shared" si="8"/>
        <v>41738698</v>
      </c>
      <c r="K46" s="32">
        <f t="shared" si="9"/>
        <v>45973389.700999998</v>
      </c>
      <c r="L46" s="32">
        <f t="shared" si="10"/>
        <v>0</v>
      </c>
      <c r="M46" s="153">
        <f t="shared" si="12"/>
        <v>0.10145720647539119</v>
      </c>
      <c r="O46" s="147"/>
    </row>
    <row r="47" spans="1:18">
      <c r="A47" s="32" t="str">
        <f t="shared" si="11"/>
        <v>April</v>
      </c>
      <c r="B47" s="32">
        <f t="shared" ref="B47" si="17">B6-B5</f>
        <v>1781881</v>
      </c>
      <c r="C47" s="32">
        <f t="shared" si="14"/>
        <v>1794913.859999992</v>
      </c>
      <c r="D47" s="32">
        <f t="shared" si="14"/>
        <v>0</v>
      </c>
      <c r="E47" s="153"/>
      <c r="F47" s="32">
        <f t="shared" ref="F47" si="18">F6-F5</f>
        <v>339178</v>
      </c>
      <c r="G47" s="32">
        <f t="shared" si="16"/>
        <v>337897</v>
      </c>
      <c r="H47" s="32">
        <f t="shared" si="16"/>
        <v>0</v>
      </c>
      <c r="I47" s="153"/>
      <c r="J47" s="32">
        <f t="shared" si="8"/>
        <v>2121059</v>
      </c>
      <c r="K47" s="32">
        <f t="shared" si="9"/>
        <v>2132810.859999992</v>
      </c>
      <c r="L47" s="32">
        <f t="shared" si="10"/>
        <v>0</v>
      </c>
      <c r="M47" s="153">
        <f t="shared" si="12"/>
        <v>5.5405625208878933E-3</v>
      </c>
      <c r="O47" s="147"/>
    </row>
    <row r="48" spans="1:18">
      <c r="A48" s="32" t="str">
        <f t="shared" si="11"/>
        <v>Mai</v>
      </c>
      <c r="B48" s="32">
        <f t="shared" ref="B48" si="19">B7-B6</f>
        <v>40386678</v>
      </c>
      <c r="C48" s="32">
        <f t="shared" si="14"/>
        <v>44449085.43900001</v>
      </c>
      <c r="D48" s="32">
        <f t="shared" si="14"/>
        <v>0</v>
      </c>
      <c r="E48" s="153"/>
      <c r="F48" s="32">
        <f t="shared" ref="F48" si="20">F7-F6</f>
        <v>7823829</v>
      </c>
      <c r="G48" s="32">
        <f t="shared" si="16"/>
        <v>8574654</v>
      </c>
      <c r="H48" s="32">
        <f t="shared" si="16"/>
        <v>0</v>
      </c>
      <c r="I48" s="153"/>
      <c r="J48" s="32">
        <f t="shared" si="8"/>
        <v>48210507</v>
      </c>
      <c r="K48" s="32">
        <f t="shared" si="9"/>
        <v>53023739.43900001</v>
      </c>
      <c r="L48" s="32">
        <f t="shared" si="10"/>
        <v>0</v>
      </c>
      <c r="M48" s="153">
        <f t="shared" si="12"/>
        <v>9.9837830765812333E-2</v>
      </c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1">B8-B7</f>
        <v>5043199.5939999968</v>
      </c>
      <c r="C49" s="32">
        <f t="shared" si="14"/>
        <v>6508359.5629999936</v>
      </c>
      <c r="D49" s="32">
        <f t="shared" si="14"/>
        <v>0</v>
      </c>
      <c r="E49" s="153"/>
      <c r="F49" s="32">
        <f t="shared" ref="F49" si="22">F8-F7</f>
        <v>969443</v>
      </c>
      <c r="G49" s="32">
        <f t="shared" si="16"/>
        <v>1245329</v>
      </c>
      <c r="H49" s="32">
        <f t="shared" si="16"/>
        <v>0</v>
      </c>
      <c r="I49" s="153"/>
      <c r="J49" s="32">
        <f t="shared" si="8"/>
        <v>6012642.5939999968</v>
      </c>
      <c r="K49" s="32">
        <f t="shared" si="9"/>
        <v>7753688.5629999936</v>
      </c>
      <c r="L49" s="32">
        <f t="shared" si="10"/>
        <v>0</v>
      </c>
      <c r="M49" s="153">
        <f t="shared" si="12"/>
        <v>0.28956418775620935</v>
      </c>
      <c r="O49" s="147"/>
    </row>
    <row r="50" spans="1:16">
      <c r="A50" s="32" t="str">
        <f t="shared" si="11"/>
        <v>Juli</v>
      </c>
      <c r="B50" s="32">
        <f t="shared" ref="B50" si="23">B9-B8</f>
        <v>23675649.406000003</v>
      </c>
      <c r="C50" s="32">
        <f t="shared" si="14"/>
        <v>26089039.76000005</v>
      </c>
      <c r="D50" s="32">
        <f t="shared" si="14"/>
        <v>0</v>
      </c>
      <c r="E50" s="153"/>
      <c r="F50" s="32">
        <f t="shared" ref="F50" si="24">F9-F8</f>
        <v>4584032</v>
      </c>
      <c r="G50" s="32">
        <f t="shared" si="16"/>
        <v>5055794</v>
      </c>
      <c r="H50" s="32">
        <f t="shared" si="16"/>
        <v>0</v>
      </c>
      <c r="I50" s="153"/>
      <c r="J50" s="32">
        <f t="shared" si="8"/>
        <v>28259681.406000003</v>
      </c>
      <c r="K50" s="32">
        <f t="shared" si="9"/>
        <v>31144833.76000005</v>
      </c>
      <c r="L50" s="32">
        <f t="shared" si="10"/>
        <v>0</v>
      </c>
      <c r="M50" s="153">
        <f t="shared" si="12"/>
        <v>0.10209429867767301</v>
      </c>
      <c r="O50" s="147"/>
    </row>
    <row r="51" spans="1:16">
      <c r="A51" s="32" t="str">
        <f t="shared" si="11"/>
        <v>August</v>
      </c>
      <c r="B51" s="32">
        <f t="shared" ref="B51" si="25">B10-B9</f>
        <v>2783149.0419999957</v>
      </c>
      <c r="C51" s="32">
        <f t="shared" si="14"/>
        <v>2620503.9559999704</v>
      </c>
      <c r="D51" s="32">
        <f t="shared" si="14"/>
        <v>0</v>
      </c>
      <c r="E51" s="153"/>
      <c r="F51" s="32">
        <f t="shared" ref="F51" si="26">F10-F9</f>
        <v>547039</v>
      </c>
      <c r="G51" s="32">
        <f t="shared" ref="G51:H55" si="27">G10-G9</f>
        <v>501761.46000000089</v>
      </c>
      <c r="H51" s="32">
        <f t="shared" si="27"/>
        <v>0</v>
      </c>
      <c r="I51" s="153"/>
      <c r="J51" s="32">
        <f t="shared" si="8"/>
        <v>3330188.0419999957</v>
      </c>
      <c r="K51" s="32">
        <f t="shared" si="9"/>
        <v>3122265.4159999713</v>
      </c>
      <c r="L51" s="32">
        <f t="shared" si="10"/>
        <v>0</v>
      </c>
      <c r="M51" s="153">
        <f>(K51-J51)/J51</f>
        <v>-6.2435701341103024E-2</v>
      </c>
      <c r="O51" s="147"/>
    </row>
    <row r="52" spans="1:16">
      <c r="A52" s="32" t="str">
        <f t="shared" si="11"/>
        <v>September</v>
      </c>
      <c r="B52" s="32">
        <f t="shared" ref="B52" si="28">B11-B10</f>
        <v>37606830.169000059</v>
      </c>
      <c r="C52" s="32">
        <f t="shared" si="14"/>
        <v>41377564.553000242</v>
      </c>
      <c r="D52" s="32">
        <f t="shared" si="14"/>
        <v>0</v>
      </c>
      <c r="E52" s="153"/>
      <c r="F52" s="32">
        <f t="shared" ref="F52" si="29">F11-F10</f>
        <v>7275081</v>
      </c>
      <c r="G52" s="32">
        <f t="shared" si="27"/>
        <v>7985075.2669999897</v>
      </c>
      <c r="H52" s="32">
        <f t="shared" si="27"/>
        <v>0</v>
      </c>
      <c r="I52" s="153"/>
      <c r="J52" s="32">
        <f t="shared" si="8"/>
        <v>44881911.169000059</v>
      </c>
      <c r="K52" s="32">
        <f t="shared" si="9"/>
        <v>49362639.820000231</v>
      </c>
      <c r="L52" s="32">
        <f t="shared" si="10"/>
        <v>0</v>
      </c>
      <c r="M52" s="153">
        <f>(K52-J52)/J52</f>
        <v>9.9833731102231038E-2</v>
      </c>
      <c r="O52" s="147"/>
    </row>
    <row r="53" spans="1:16">
      <c r="A53" s="32" t="str">
        <f t="shared" si="11"/>
        <v>Oktober</v>
      </c>
      <c r="B53" s="32">
        <f t="shared" ref="B53" si="30">B12-B11</f>
        <v>1345530.7889999449</v>
      </c>
      <c r="C53" s="32">
        <f t="shared" si="14"/>
        <v>1355436.1679997444</v>
      </c>
      <c r="D53" s="32">
        <f t="shared" si="14"/>
        <v>0</v>
      </c>
      <c r="E53" s="153"/>
      <c r="F53" s="32">
        <f t="shared" ref="F53" si="31">F12-F11</f>
        <v>263211</v>
      </c>
      <c r="G53" s="32">
        <f t="shared" si="27"/>
        <v>260793.27300000936</v>
      </c>
      <c r="H53" s="32">
        <f t="shared" si="27"/>
        <v>0</v>
      </c>
      <c r="I53" s="153"/>
      <c r="J53" s="32">
        <f t="shared" si="8"/>
        <v>1608741.7889999449</v>
      </c>
      <c r="K53" s="32">
        <f t="shared" si="9"/>
        <v>1616229.4409997538</v>
      </c>
      <c r="L53" s="32">
        <f t="shared" si="10"/>
        <v>0</v>
      </c>
      <c r="M53" s="153">
        <f>(K53-J53)/J53</f>
        <v>4.6543528930540539E-3</v>
      </c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34711226.133000135</v>
      </c>
      <c r="C54" s="32">
        <f t="shared" si="14"/>
        <v>41378036</v>
      </c>
      <c r="D54" s="32">
        <f t="shared" si="14"/>
        <v>0</v>
      </c>
      <c r="E54" s="153"/>
      <c r="F54" s="32">
        <f t="shared" ref="F54" si="33">F13-F12</f>
        <v>7032998.4780000001</v>
      </c>
      <c r="G54" s="32">
        <f t="shared" si="27"/>
        <v>8239894</v>
      </c>
      <c r="H54" s="32">
        <f t="shared" si="27"/>
        <v>0</v>
      </c>
      <c r="I54" s="153"/>
      <c r="J54" s="32">
        <f t="shared" si="8"/>
        <v>41744224.611000136</v>
      </c>
      <c r="K54" s="32">
        <f t="shared" si="9"/>
        <v>49617930</v>
      </c>
      <c r="L54" s="32">
        <f t="shared" si="10"/>
        <v>0</v>
      </c>
      <c r="M54" s="153">
        <f>(K54-J54)/J54</f>
        <v>0.18861783785355166</v>
      </c>
      <c r="O54" s="147"/>
    </row>
    <row r="55" spans="1:16">
      <c r="A55" s="32" t="str">
        <f t="shared" si="11"/>
        <v>Desember</v>
      </c>
      <c r="B55" s="32">
        <f t="shared" ref="B55" si="34">B14-B13</f>
        <v>4160034.8440000415</v>
      </c>
      <c r="C55" s="32">
        <f t="shared" si="14"/>
        <v>4734254.7300000489</v>
      </c>
      <c r="D55" s="32">
        <f t="shared" si="14"/>
        <v>0</v>
      </c>
      <c r="E55" s="153"/>
      <c r="F55" s="32">
        <f t="shared" ref="F55" si="35">F14-F13</f>
        <v>786348.52199999988</v>
      </c>
      <c r="G55" s="32">
        <f t="shared" si="27"/>
        <v>905738.85499999672</v>
      </c>
      <c r="H55" s="32">
        <f t="shared" si="27"/>
        <v>0</v>
      </c>
      <c r="I55" s="153"/>
      <c r="J55" s="32">
        <f t="shared" si="8"/>
        <v>4946383.3660000414</v>
      </c>
      <c r="K55" s="32">
        <f t="shared" si="9"/>
        <v>5639993.5850000456</v>
      </c>
      <c r="L55" s="32">
        <f t="shared" si="10"/>
        <v>0</v>
      </c>
      <c r="M55" s="153">
        <f>(K55-J55)/J55</f>
        <v>0.14022573012995176</v>
      </c>
      <c r="O55" s="147"/>
    </row>
    <row r="56" spans="1:16">
      <c r="A56" s="155" t="s">
        <v>446</v>
      </c>
      <c r="B56" s="155">
        <f>SUM(B44:B55)</f>
        <v>213344145.97700018</v>
      </c>
      <c r="C56" s="155">
        <f>SUM(C44:C55)</f>
        <v>236446558.73000005</v>
      </c>
      <c r="D56" s="155">
        <f>SUM(D44:D55)</f>
        <v>40197839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7856887</v>
      </c>
      <c r="I56" s="156"/>
      <c r="J56" s="155">
        <f t="shared" si="8"/>
        <v>255034116.97700018</v>
      </c>
      <c r="K56" s="155">
        <f t="shared" si="9"/>
        <v>282342445.58500004</v>
      </c>
      <c r="L56" s="155">
        <f t="shared" si="10"/>
        <v>48054726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2026-02-26T14:14:56Z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