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163" documentId="8_{4A0F4DDA-9CF5-45DF-8694-42AAD2B73F32}" xr6:coauthVersionLast="47" xr6:coauthVersionMax="47" xr10:uidLastSave="{9C9C3A82-6861-4855-92F4-68DDC32D74F0}"/>
  <bookViews>
    <workbookView xWindow="-28905" yWindow="2040" windowWidth="14610" windowHeight="1738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0" i="4" l="1"/>
  <c r="D50" i="4"/>
  <c r="E50" i="4" s="1"/>
  <c r="L30" i="4"/>
  <c r="D30" i="4"/>
  <c r="I50" i="4"/>
  <c r="H50" i="4"/>
  <c r="S43" i="1"/>
  <c r="S203" i="1"/>
  <c r="S267" i="1"/>
  <c r="S289" i="1"/>
  <c r="S291" i="1"/>
  <c r="S339" i="1"/>
  <c r="R15" i="1"/>
  <c r="R24" i="1"/>
  <c r="R31" i="1"/>
  <c r="R39" i="1"/>
  <c r="R47" i="1"/>
  <c r="R55" i="1"/>
  <c r="R63" i="1"/>
  <c r="R71" i="1"/>
  <c r="R79" i="1"/>
  <c r="R119" i="1"/>
  <c r="R127" i="1"/>
  <c r="R135" i="1"/>
  <c r="R143" i="1"/>
  <c r="R151" i="1"/>
  <c r="R152" i="1"/>
  <c r="R163" i="1"/>
  <c r="R176" i="1"/>
  <c r="R183" i="1"/>
  <c r="R187" i="1"/>
  <c r="R191" i="1"/>
  <c r="R193" i="1"/>
  <c r="R199" i="1"/>
  <c r="R201" i="1"/>
  <c r="R207" i="1"/>
  <c r="R209" i="1"/>
  <c r="R215" i="1"/>
  <c r="R223" i="1"/>
  <c r="R227" i="1"/>
  <c r="R231" i="1"/>
  <c r="R243" i="1"/>
  <c r="R247" i="1"/>
  <c r="R255" i="1"/>
  <c r="R259" i="1"/>
  <c r="R263" i="1"/>
  <c r="R269" i="1"/>
  <c r="R271" i="1"/>
  <c r="R279" i="1"/>
  <c r="R280" i="1"/>
  <c r="R285" i="1"/>
  <c r="R287" i="1"/>
  <c r="R293" i="1"/>
  <c r="R295" i="1"/>
  <c r="R299" i="1"/>
  <c r="R303" i="1"/>
  <c r="R307" i="1"/>
  <c r="R311" i="1"/>
  <c r="R312" i="1"/>
  <c r="R315" i="1"/>
  <c r="R319" i="1"/>
  <c r="R320" i="1"/>
  <c r="R321" i="1"/>
  <c r="R325" i="1"/>
  <c r="R327" i="1"/>
  <c r="R333" i="1"/>
  <c r="R335" i="1"/>
  <c r="R337" i="1"/>
  <c r="R339" i="1"/>
  <c r="R343" i="1"/>
  <c r="R347" i="1"/>
  <c r="R349" i="1"/>
  <c r="R355" i="1"/>
  <c r="R359" i="1"/>
  <c r="R361" i="1"/>
  <c r="R363" i="1"/>
  <c r="U365" i="1"/>
  <c r="K23" i="3"/>
  <c r="H9" i="4"/>
  <c r="H30" i="4" s="1"/>
  <c r="E10" i="1"/>
  <c r="E12" i="1"/>
  <c r="R18" i="1"/>
  <c r="E20" i="1"/>
  <c r="E32" i="1"/>
  <c r="S32" i="1" s="1"/>
  <c r="E34" i="1"/>
  <c r="E35" i="1"/>
  <c r="S35" i="1" s="1"/>
  <c r="E36" i="1"/>
  <c r="S36" i="1" s="1"/>
  <c r="E38" i="1"/>
  <c r="E40" i="1"/>
  <c r="E42" i="1"/>
  <c r="E43" i="1"/>
  <c r="E44" i="1"/>
  <c r="S44" i="1" s="1"/>
  <c r="E46" i="1"/>
  <c r="S46" i="1" s="1"/>
  <c r="R52" i="1"/>
  <c r="R58" i="1"/>
  <c r="R60" i="1"/>
  <c r="R66" i="1"/>
  <c r="R68" i="1"/>
  <c r="E72" i="1"/>
  <c r="S72" i="1" s="1"/>
  <c r="R74" i="1"/>
  <c r="E75" i="1"/>
  <c r="E76" i="1"/>
  <c r="E83" i="1"/>
  <c r="S83" i="1" s="1"/>
  <c r="E88" i="1"/>
  <c r="S88" i="1" s="1"/>
  <c r="E90" i="1"/>
  <c r="E91" i="1"/>
  <c r="E92" i="1"/>
  <c r="E96" i="1"/>
  <c r="E98" i="1"/>
  <c r="E100" i="1"/>
  <c r="S100" i="1" s="1"/>
  <c r="R108" i="1"/>
  <c r="E112" i="1"/>
  <c r="S112" i="1" s="1"/>
  <c r="R116" i="1"/>
  <c r="R124" i="1"/>
  <c r="E128" i="1"/>
  <c r="E132" i="1"/>
  <c r="E139" i="1"/>
  <c r="R140" i="1"/>
  <c r="E142" i="1"/>
  <c r="S142" i="1" s="1"/>
  <c r="E147" i="1"/>
  <c r="E148" i="1"/>
  <c r="S148" i="1" s="1"/>
  <c r="E150" i="1"/>
  <c r="E156" i="1"/>
  <c r="S156" i="1" s="1"/>
  <c r="E168" i="1"/>
  <c r="S168" i="1" s="1"/>
  <c r="E170" i="1"/>
  <c r="E171" i="1"/>
  <c r="S171" i="1" s="1"/>
  <c r="E172" i="1"/>
  <c r="E184" i="1"/>
  <c r="E188" i="1"/>
  <c r="E195" i="1"/>
  <c r="E203" i="1"/>
  <c r="R212" i="1"/>
  <c r="E216" i="1"/>
  <c r="S216" i="1" s="1"/>
  <c r="E218" i="1"/>
  <c r="S218" i="1" s="1"/>
  <c r="E220" i="1"/>
  <c r="S220" i="1" s="1"/>
  <c r="E228" i="1"/>
  <c r="S228" i="1" s="1"/>
  <c r="R234" i="1"/>
  <c r="R240" i="1"/>
  <c r="E248" i="1"/>
  <c r="S248" i="1" s="1"/>
  <c r="E262" i="1"/>
  <c r="R264" i="1"/>
  <c r="R272" i="1"/>
  <c r="E274" i="1"/>
  <c r="S274" i="1" s="1"/>
  <c r="E276" i="1"/>
  <c r="E283" i="1"/>
  <c r="R284" i="1"/>
  <c r="E286" i="1"/>
  <c r="R288" i="1"/>
  <c r="E291" i="1"/>
  <c r="E294" i="1"/>
  <c r="S294" i="1" s="1"/>
  <c r="R296" i="1"/>
  <c r="R300" i="1"/>
  <c r="E302" i="1"/>
  <c r="E304" i="1"/>
  <c r="S304" i="1" s="1"/>
  <c r="E306" i="1"/>
  <c r="E307" i="1"/>
  <c r="R310" i="1"/>
  <c r="E316" i="1"/>
  <c r="S316" i="1" s="1"/>
  <c r="R324" i="1"/>
  <c r="E328" i="1"/>
  <c r="R332" i="1"/>
  <c r="E336" i="1"/>
  <c r="S336" i="1" s="1"/>
  <c r="E339" i="1"/>
  <c r="E344" i="1"/>
  <c r="S344" i="1" s="1"/>
  <c r="E355" i="1"/>
  <c r="R360" i="1"/>
  <c r="E363" i="1"/>
  <c r="S363" i="1" s="1"/>
  <c r="Q23" i="3"/>
  <c r="D11" i="3"/>
  <c r="D12" i="3"/>
  <c r="D13" i="3"/>
  <c r="C23" i="3"/>
  <c r="D15" i="3"/>
  <c r="N19" i="3"/>
  <c r="N20" i="3"/>
  <c r="D21" i="3"/>
  <c r="L49" i="4"/>
  <c r="M49" i="4"/>
  <c r="H49" i="4"/>
  <c r="I49" i="4"/>
  <c r="D49" i="4"/>
  <c r="E49" i="4"/>
  <c r="L29" i="4"/>
  <c r="H29" i="4"/>
  <c r="D29" i="4"/>
  <c r="U2" i="1"/>
  <c r="V2" i="1" s="1"/>
  <c r="M48" i="4"/>
  <c r="H48" i="4"/>
  <c r="I48" i="4"/>
  <c r="D48" i="4"/>
  <c r="E48" i="4"/>
  <c r="L28" i="4"/>
  <c r="H28" i="4"/>
  <c r="D28" i="4"/>
  <c r="L37" i="4"/>
  <c r="H37" i="4"/>
  <c r="D37" i="4"/>
  <c r="D36" i="4"/>
  <c r="L47" i="4"/>
  <c r="M47" i="4"/>
  <c r="H47" i="4"/>
  <c r="I47" i="4"/>
  <c r="D47" i="4"/>
  <c r="E47" i="4"/>
  <c r="L27" i="4"/>
  <c r="H27" i="4"/>
  <c r="D27" i="4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/>
  <c r="M45" i="4"/>
  <c r="D45" i="4"/>
  <c r="E45" i="4"/>
  <c r="H25" i="4"/>
  <c r="D25" i="4"/>
  <c r="Y35" i="1"/>
  <c r="E318" i="1"/>
  <c r="S318" i="1" s="1"/>
  <c r="R326" i="1"/>
  <c r="E357" i="1"/>
  <c r="S357" i="1" s="1"/>
  <c r="N10" i="3"/>
  <c r="N18" i="3"/>
  <c r="D8" i="3"/>
  <c r="O8" i="3" s="1"/>
  <c r="D16" i="3"/>
  <c r="O16" i="3" s="1"/>
  <c r="N7" i="3"/>
  <c r="E8" i="1"/>
  <c r="E9" i="1"/>
  <c r="S9" i="1" s="1"/>
  <c r="E11" i="1"/>
  <c r="S12" i="1"/>
  <c r="E13" i="1"/>
  <c r="S13" i="1" s="1"/>
  <c r="E14" i="1"/>
  <c r="S14" i="1" s="1"/>
  <c r="E15" i="1"/>
  <c r="S15" i="1" s="1"/>
  <c r="E16" i="1"/>
  <c r="S16" i="1" s="1"/>
  <c r="E17" i="1"/>
  <c r="S17" i="1" s="1"/>
  <c r="E18" i="1"/>
  <c r="E19" i="1"/>
  <c r="S20" i="1"/>
  <c r="E21" i="1"/>
  <c r="S21" i="1" s="1"/>
  <c r="E22" i="1"/>
  <c r="S22" i="1" s="1"/>
  <c r="E23" i="1"/>
  <c r="S23" i="1" s="1"/>
  <c r="E24" i="1"/>
  <c r="S24" i="1" s="1"/>
  <c r="E25" i="1"/>
  <c r="S25" i="1" s="1"/>
  <c r="E27" i="1"/>
  <c r="E29" i="1"/>
  <c r="S29" i="1" s="1"/>
  <c r="E30" i="1"/>
  <c r="S30" i="1" s="1"/>
  <c r="E31" i="1"/>
  <c r="S31" i="1"/>
  <c r="E33" i="1"/>
  <c r="S33" i="1" s="1"/>
  <c r="E37" i="1"/>
  <c r="E39" i="1"/>
  <c r="S39" i="1" s="1"/>
  <c r="S40" i="1"/>
  <c r="E41" i="1"/>
  <c r="S41" i="1" s="1"/>
  <c r="E45" i="1"/>
  <c r="S45" i="1" s="1"/>
  <c r="E47" i="1"/>
  <c r="S47" i="1" s="1"/>
  <c r="E49" i="1"/>
  <c r="S49" i="1" s="1"/>
  <c r="E51" i="1"/>
  <c r="S51" i="1" s="1"/>
  <c r="E53" i="1"/>
  <c r="S53" i="1"/>
  <c r="E54" i="1"/>
  <c r="S54" i="1" s="1"/>
  <c r="E55" i="1"/>
  <c r="S55" i="1" s="1"/>
  <c r="E56" i="1"/>
  <c r="S56" i="1" s="1"/>
  <c r="E57" i="1"/>
  <c r="S57" i="1" s="1"/>
  <c r="E59" i="1"/>
  <c r="E60" i="1"/>
  <c r="S60" i="1" s="1"/>
  <c r="E61" i="1"/>
  <c r="S61" i="1"/>
  <c r="E62" i="1"/>
  <c r="S62" i="1" s="1"/>
  <c r="E63" i="1"/>
  <c r="S63" i="1" s="1"/>
  <c r="E65" i="1"/>
  <c r="S65" i="1" s="1"/>
  <c r="E67" i="1"/>
  <c r="E68" i="1"/>
  <c r="S68" i="1" s="1"/>
  <c r="E69" i="1"/>
  <c r="S69" i="1" s="1"/>
  <c r="E70" i="1"/>
  <c r="S70" i="1" s="1"/>
  <c r="E71" i="1"/>
  <c r="S71" i="1" s="1"/>
  <c r="E73" i="1"/>
  <c r="S73" i="1" s="1"/>
  <c r="S76" i="1"/>
  <c r="E77" i="1"/>
  <c r="S77" i="1" s="1"/>
  <c r="E78" i="1"/>
  <c r="S78" i="1" s="1"/>
  <c r="E79" i="1"/>
  <c r="S79" i="1"/>
  <c r="E81" i="1"/>
  <c r="S81" i="1" s="1"/>
  <c r="E85" i="1"/>
  <c r="S85" i="1" s="1"/>
  <c r="E86" i="1"/>
  <c r="S86" i="1" s="1"/>
  <c r="E87" i="1"/>
  <c r="S87" i="1"/>
  <c r="E89" i="1"/>
  <c r="S89" i="1" s="1"/>
  <c r="S92" i="1"/>
  <c r="E93" i="1"/>
  <c r="S93" i="1" s="1"/>
  <c r="E94" i="1"/>
  <c r="E95" i="1"/>
  <c r="S95" i="1" s="1"/>
  <c r="E97" i="1"/>
  <c r="S97" i="1" s="1"/>
  <c r="E99" i="1"/>
  <c r="E101" i="1"/>
  <c r="S101" i="1" s="1"/>
  <c r="E102" i="1"/>
  <c r="S102" i="1"/>
  <c r="E103" i="1"/>
  <c r="S103" i="1" s="1"/>
  <c r="E105" i="1"/>
  <c r="S105" i="1" s="1"/>
  <c r="E107" i="1"/>
  <c r="E109" i="1"/>
  <c r="S109" i="1" s="1"/>
  <c r="E110" i="1"/>
  <c r="S110" i="1" s="1"/>
  <c r="E111" i="1"/>
  <c r="S111" i="1" s="1"/>
  <c r="E113" i="1"/>
  <c r="S113" i="1" s="1"/>
  <c r="E115" i="1"/>
  <c r="E116" i="1"/>
  <c r="S116" i="1" s="1"/>
  <c r="E117" i="1"/>
  <c r="S117" i="1" s="1"/>
  <c r="E118" i="1"/>
  <c r="S118" i="1" s="1"/>
  <c r="E119" i="1"/>
  <c r="S119" i="1" s="1"/>
  <c r="E121" i="1"/>
  <c r="S121" i="1" s="1"/>
  <c r="E123" i="1"/>
  <c r="E124" i="1"/>
  <c r="E125" i="1"/>
  <c r="S125" i="1" s="1"/>
  <c r="E126" i="1"/>
  <c r="E127" i="1"/>
  <c r="S127" i="1" s="1"/>
  <c r="S128" i="1"/>
  <c r="E129" i="1"/>
  <c r="S129" i="1" s="1"/>
  <c r="E131" i="1"/>
  <c r="E133" i="1"/>
  <c r="S133" i="1" s="1"/>
  <c r="E134" i="1"/>
  <c r="E135" i="1"/>
  <c r="S135" i="1"/>
  <c r="E137" i="1"/>
  <c r="S137" i="1" s="1"/>
  <c r="E140" i="1"/>
  <c r="S140" i="1" s="1"/>
  <c r="E141" i="1"/>
  <c r="S141" i="1" s="1"/>
  <c r="E143" i="1"/>
  <c r="S143" i="1"/>
  <c r="E144" i="1"/>
  <c r="S144" i="1" s="1"/>
  <c r="E145" i="1"/>
  <c r="S145" i="1" s="1"/>
  <c r="E149" i="1"/>
  <c r="S149" i="1" s="1"/>
  <c r="S150" i="1"/>
  <c r="E151" i="1"/>
  <c r="E152" i="1"/>
  <c r="E153" i="1"/>
  <c r="S153" i="1" s="1"/>
  <c r="E155" i="1"/>
  <c r="E157" i="1"/>
  <c r="S157" i="1" s="1"/>
  <c r="E158" i="1"/>
  <c r="E159" i="1"/>
  <c r="S159" i="1" s="1"/>
  <c r="E160" i="1"/>
  <c r="S160" i="1" s="1"/>
  <c r="E161" i="1"/>
  <c r="S161" i="1" s="1"/>
  <c r="E163" i="1"/>
  <c r="E165" i="1"/>
  <c r="S165" i="1" s="1"/>
  <c r="E166" i="1"/>
  <c r="S166" i="1" s="1"/>
  <c r="E167" i="1"/>
  <c r="S167" i="1" s="1"/>
  <c r="E169" i="1"/>
  <c r="S169" i="1" s="1"/>
  <c r="E173" i="1"/>
  <c r="S173" i="1" s="1"/>
  <c r="E174" i="1"/>
  <c r="S174" i="1" s="1"/>
  <c r="E175" i="1"/>
  <c r="S175" i="1" s="1"/>
  <c r="E177" i="1"/>
  <c r="S177" i="1" s="1"/>
  <c r="E179" i="1"/>
  <c r="E181" i="1"/>
  <c r="S181" i="1" s="1"/>
  <c r="E182" i="1"/>
  <c r="S182" i="1" s="1"/>
  <c r="E183" i="1"/>
  <c r="S183" i="1" s="1"/>
  <c r="E185" i="1"/>
  <c r="S185" i="1"/>
  <c r="E187" i="1"/>
  <c r="E189" i="1"/>
  <c r="E190" i="1"/>
  <c r="E191" i="1"/>
  <c r="S191" i="1"/>
  <c r="E193" i="1"/>
  <c r="S193" i="1"/>
  <c r="S195" i="1"/>
  <c r="E197" i="1"/>
  <c r="S197" i="1" s="1"/>
  <c r="E198" i="1"/>
  <c r="S198" i="1" s="1"/>
  <c r="E199" i="1"/>
  <c r="S199" i="1" s="1"/>
  <c r="E201" i="1"/>
  <c r="S201" i="1"/>
  <c r="E205" i="1"/>
  <c r="S205" i="1" s="1"/>
  <c r="E206" i="1"/>
  <c r="S206" i="1" s="1"/>
  <c r="E207" i="1"/>
  <c r="S207" i="1" s="1"/>
  <c r="E209" i="1"/>
  <c r="S209" i="1" s="1"/>
  <c r="E211" i="1"/>
  <c r="E213" i="1"/>
  <c r="S213" i="1" s="1"/>
  <c r="E214" i="1"/>
  <c r="E215" i="1"/>
  <c r="S215" i="1" s="1"/>
  <c r="E217" i="1"/>
  <c r="S217" i="1" s="1"/>
  <c r="E219" i="1"/>
  <c r="S219" i="1" s="1"/>
  <c r="E221" i="1"/>
  <c r="S221" i="1" s="1"/>
  <c r="E222" i="1"/>
  <c r="E223" i="1"/>
  <c r="S223" i="1" s="1"/>
  <c r="E225" i="1"/>
  <c r="S225" i="1" s="1"/>
  <c r="E227" i="1"/>
  <c r="E229" i="1"/>
  <c r="S229" i="1" s="1"/>
  <c r="E230" i="1"/>
  <c r="S230" i="1" s="1"/>
  <c r="E231" i="1"/>
  <c r="S231" i="1" s="1"/>
  <c r="E233" i="1"/>
  <c r="S233" i="1" s="1"/>
  <c r="E234" i="1"/>
  <c r="E235" i="1"/>
  <c r="E237" i="1"/>
  <c r="S237" i="1" s="1"/>
  <c r="E238" i="1"/>
  <c r="E239" i="1"/>
  <c r="S239" i="1" s="1"/>
  <c r="E241" i="1"/>
  <c r="S241" i="1" s="1"/>
  <c r="E243" i="1"/>
  <c r="S243" i="1" s="1"/>
  <c r="E245" i="1"/>
  <c r="S245" i="1" s="1"/>
  <c r="E246" i="1"/>
  <c r="S246" i="1"/>
  <c r="E247" i="1"/>
  <c r="S247" i="1" s="1"/>
  <c r="E249" i="1"/>
  <c r="E251" i="1"/>
  <c r="E253" i="1"/>
  <c r="S253" i="1" s="1"/>
  <c r="E254" i="1"/>
  <c r="S254" i="1" s="1"/>
  <c r="E255" i="1"/>
  <c r="S255" i="1" s="1"/>
  <c r="E257" i="1"/>
  <c r="S257" i="1"/>
  <c r="E259" i="1"/>
  <c r="E261" i="1"/>
  <c r="S261" i="1" s="1"/>
  <c r="E263" i="1"/>
  <c r="E265" i="1"/>
  <c r="S265" i="1" s="1"/>
  <c r="E267" i="1"/>
  <c r="E269" i="1"/>
  <c r="S269" i="1" s="1"/>
  <c r="E270" i="1"/>
  <c r="S270" i="1" s="1"/>
  <c r="E271" i="1"/>
  <c r="S271" i="1" s="1"/>
  <c r="E272" i="1"/>
  <c r="S272" i="1" s="1"/>
  <c r="E273" i="1"/>
  <c r="S273" i="1" s="1"/>
  <c r="E275" i="1"/>
  <c r="S275" i="1" s="1"/>
  <c r="E277" i="1"/>
  <c r="S277" i="1" s="1"/>
  <c r="E278" i="1"/>
  <c r="E279" i="1"/>
  <c r="S279" i="1" s="1"/>
  <c r="E281" i="1"/>
  <c r="S281" i="1" s="1"/>
  <c r="E284" i="1"/>
  <c r="S284" i="1" s="1"/>
  <c r="E285" i="1"/>
  <c r="S285" i="1"/>
  <c r="E287" i="1"/>
  <c r="S287" i="1" s="1"/>
  <c r="E288" i="1"/>
  <c r="S288" i="1" s="1"/>
  <c r="E289" i="1"/>
  <c r="E293" i="1"/>
  <c r="S293" i="1"/>
  <c r="E295" i="1"/>
  <c r="S295" i="1" s="1"/>
  <c r="E297" i="1"/>
  <c r="E299" i="1"/>
  <c r="S299" i="1" s="1"/>
  <c r="E300" i="1"/>
  <c r="S300" i="1" s="1"/>
  <c r="E301" i="1"/>
  <c r="S301" i="1" s="1"/>
  <c r="E303" i="1"/>
  <c r="S303" i="1"/>
  <c r="E305" i="1"/>
  <c r="E309" i="1"/>
  <c r="S309" i="1" s="1"/>
  <c r="E311" i="1"/>
  <c r="E312" i="1"/>
  <c r="S312" i="1" s="1"/>
  <c r="E313" i="1"/>
  <c r="E315" i="1"/>
  <c r="E317" i="1"/>
  <c r="E319" i="1"/>
  <c r="S319" i="1" s="1"/>
  <c r="E321" i="1"/>
  <c r="E323" i="1"/>
  <c r="E325" i="1"/>
  <c r="S325" i="1" s="1"/>
  <c r="E327" i="1"/>
  <c r="S327" i="1" s="1"/>
  <c r="S328" i="1"/>
  <c r="E329" i="1"/>
  <c r="E331" i="1"/>
  <c r="E332" i="1"/>
  <c r="S332" i="1" s="1"/>
  <c r="E333" i="1"/>
  <c r="S333" i="1" s="1"/>
  <c r="E335" i="1"/>
  <c r="S335" i="1"/>
  <c r="E337" i="1"/>
  <c r="S337" i="1" s="1"/>
  <c r="E341" i="1"/>
  <c r="S341" i="1" s="1"/>
  <c r="E343" i="1"/>
  <c r="S343" i="1" s="1"/>
  <c r="E345" i="1"/>
  <c r="E347" i="1"/>
  <c r="E349" i="1"/>
  <c r="S349" i="1" s="1"/>
  <c r="E351" i="1"/>
  <c r="S351" i="1" s="1"/>
  <c r="E353" i="1"/>
  <c r="S353" i="1" s="1"/>
  <c r="E359" i="1"/>
  <c r="E360" i="1"/>
  <c r="E361" i="1"/>
  <c r="S361" i="1" s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7" i="3"/>
  <c r="O17" i="3" s="1"/>
  <c r="D18" i="3"/>
  <c r="O18" i="3" s="1"/>
  <c r="Y92" i="1"/>
  <c r="Y363" i="1"/>
  <c r="L15" i="4"/>
  <c r="H36" i="4"/>
  <c r="T365" i="1"/>
  <c r="K3" i="3"/>
  <c r="H24" i="4"/>
  <c r="X365" i="1"/>
  <c r="Y365" i="1"/>
  <c r="I43" i="4"/>
  <c r="H44" i="4"/>
  <c r="H52" i="4"/>
  <c r="H53" i="4"/>
  <c r="H54" i="4"/>
  <c r="H55" i="4"/>
  <c r="D44" i="4"/>
  <c r="D56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L51" i="4"/>
  <c r="H56" i="4"/>
  <c r="L44" i="4"/>
  <c r="K55" i="4"/>
  <c r="R23" i="1"/>
  <c r="Y362" i="1"/>
  <c r="Y361" i="1"/>
  <c r="Y360" i="1"/>
  <c r="Y359" i="1"/>
  <c r="Y358" i="1"/>
  <c r="Y357" i="1"/>
  <c r="Y356" i="1"/>
  <c r="Y355" i="1"/>
  <c r="Y354" i="1"/>
  <c r="Y353" i="1"/>
  <c r="R353" i="1"/>
  <c r="Y352" i="1"/>
  <c r="Y351" i="1"/>
  <c r="Y350" i="1"/>
  <c r="Y349" i="1"/>
  <c r="Y348" i="1"/>
  <c r="Y347" i="1"/>
  <c r="Y346" i="1"/>
  <c r="Y345" i="1"/>
  <c r="Y344" i="1"/>
  <c r="Y343" i="1"/>
  <c r="Y342" i="1"/>
  <c r="Y341" i="1"/>
  <c r="R341" i="1"/>
  <c r="Y340" i="1"/>
  <c r="Y339" i="1"/>
  <c r="Y338" i="1"/>
  <c r="Y337" i="1"/>
  <c r="Y336" i="1"/>
  <c r="Y335" i="1"/>
  <c r="Y334" i="1"/>
  <c r="Y333" i="1"/>
  <c r="Y332" i="1"/>
  <c r="Y331" i="1"/>
  <c r="R331" i="1"/>
  <c r="Y330" i="1"/>
  <c r="Y329" i="1"/>
  <c r="Y328" i="1"/>
  <c r="Y327" i="1"/>
  <c r="Y326" i="1"/>
  <c r="Y325" i="1"/>
  <c r="Y324" i="1"/>
  <c r="Y323" i="1"/>
  <c r="R323" i="1"/>
  <c r="Y322" i="1"/>
  <c r="Y321" i="1"/>
  <c r="Y320" i="1"/>
  <c r="Y319" i="1"/>
  <c r="Y318" i="1"/>
  <c r="R318" i="1"/>
  <c r="Y317" i="1"/>
  <c r="R317" i="1"/>
  <c r="Y316" i="1"/>
  <c r="R316" i="1"/>
  <c r="Y315" i="1"/>
  <c r="Y314" i="1"/>
  <c r="Y313" i="1"/>
  <c r="Y312" i="1"/>
  <c r="Y311" i="1"/>
  <c r="Y310" i="1"/>
  <c r="Y309" i="1"/>
  <c r="R309" i="1"/>
  <c r="Y308" i="1"/>
  <c r="Y307" i="1"/>
  <c r="Y306" i="1"/>
  <c r="Y305" i="1"/>
  <c r="R305" i="1"/>
  <c r="Y304" i="1"/>
  <c r="Y303" i="1"/>
  <c r="Y302" i="1"/>
  <c r="R302" i="1"/>
  <c r="Y301" i="1"/>
  <c r="R301" i="1"/>
  <c r="Y300" i="1"/>
  <c r="Y299" i="1"/>
  <c r="Y298" i="1"/>
  <c r="Y297" i="1"/>
  <c r="Y296" i="1"/>
  <c r="Y295" i="1"/>
  <c r="Y294" i="1"/>
  <c r="R294" i="1"/>
  <c r="Y293" i="1"/>
  <c r="Y292" i="1"/>
  <c r="Y291" i="1"/>
  <c r="R291" i="1"/>
  <c r="Y290" i="1"/>
  <c r="Y289" i="1"/>
  <c r="R289" i="1"/>
  <c r="Y288" i="1"/>
  <c r="Y287" i="1"/>
  <c r="Y286" i="1"/>
  <c r="R286" i="1"/>
  <c r="Y285" i="1"/>
  <c r="Y284" i="1"/>
  <c r="Y283" i="1"/>
  <c r="R283" i="1"/>
  <c r="Y282" i="1"/>
  <c r="Y281" i="1"/>
  <c r="Y280" i="1"/>
  <c r="Y279" i="1"/>
  <c r="Y278" i="1"/>
  <c r="R278" i="1"/>
  <c r="Y277" i="1"/>
  <c r="R277" i="1"/>
  <c r="Y276" i="1"/>
  <c r="R276" i="1"/>
  <c r="Y275" i="1"/>
  <c r="R275" i="1"/>
  <c r="Y274" i="1"/>
  <c r="Y273" i="1"/>
  <c r="R273" i="1"/>
  <c r="Y272" i="1"/>
  <c r="Y271" i="1"/>
  <c r="Y270" i="1"/>
  <c r="R270" i="1"/>
  <c r="Y269" i="1"/>
  <c r="Y268" i="1"/>
  <c r="Y267" i="1"/>
  <c r="R267" i="1"/>
  <c r="Y266" i="1"/>
  <c r="Y265" i="1"/>
  <c r="Y264" i="1"/>
  <c r="Y263" i="1"/>
  <c r="Y262" i="1"/>
  <c r="R262" i="1"/>
  <c r="Y261" i="1"/>
  <c r="R261" i="1"/>
  <c r="Y260" i="1"/>
  <c r="Y259" i="1"/>
  <c r="Y258" i="1"/>
  <c r="Y257" i="1"/>
  <c r="R257" i="1"/>
  <c r="Y256" i="1"/>
  <c r="Y255" i="1"/>
  <c r="Y254" i="1"/>
  <c r="R254" i="1"/>
  <c r="Y253" i="1"/>
  <c r="R253" i="1"/>
  <c r="Y252" i="1"/>
  <c r="Y251" i="1"/>
  <c r="R251" i="1"/>
  <c r="Y250" i="1"/>
  <c r="Y249" i="1"/>
  <c r="R249" i="1"/>
  <c r="Y248" i="1"/>
  <c r="Y247" i="1"/>
  <c r="Y246" i="1"/>
  <c r="R246" i="1"/>
  <c r="Y245" i="1"/>
  <c r="R245" i="1"/>
  <c r="Y244" i="1"/>
  <c r="Y243" i="1"/>
  <c r="Y242" i="1"/>
  <c r="Y241" i="1"/>
  <c r="R241" i="1"/>
  <c r="Y240" i="1"/>
  <c r="Y239" i="1"/>
  <c r="Y238" i="1"/>
  <c r="R238" i="1"/>
  <c r="Y237" i="1"/>
  <c r="R237" i="1"/>
  <c r="Y236" i="1"/>
  <c r="Y235" i="1"/>
  <c r="R235" i="1"/>
  <c r="Y234" i="1"/>
  <c r="Y233" i="1"/>
  <c r="R233" i="1"/>
  <c r="Y232" i="1"/>
  <c r="Y231" i="1"/>
  <c r="Y230" i="1"/>
  <c r="R230" i="1"/>
  <c r="Y229" i="1"/>
  <c r="R229" i="1"/>
  <c r="Y228" i="1"/>
  <c r="Y227" i="1"/>
  <c r="Y226" i="1"/>
  <c r="Y225" i="1"/>
  <c r="R225" i="1"/>
  <c r="Y224" i="1"/>
  <c r="Y223" i="1"/>
  <c r="Y222" i="1"/>
  <c r="R222" i="1"/>
  <c r="Y221" i="1"/>
  <c r="R221" i="1"/>
  <c r="Y220" i="1"/>
  <c r="R220" i="1"/>
  <c r="Y219" i="1"/>
  <c r="R219" i="1"/>
  <c r="Y218" i="1"/>
  <c r="R218" i="1"/>
  <c r="Y217" i="1"/>
  <c r="R217" i="1"/>
  <c r="Y216" i="1"/>
  <c r="R216" i="1"/>
  <c r="Y215" i="1"/>
  <c r="Y214" i="1"/>
  <c r="R214" i="1"/>
  <c r="Y213" i="1"/>
  <c r="R213" i="1"/>
  <c r="Y212" i="1"/>
  <c r="Y211" i="1"/>
  <c r="R211" i="1"/>
  <c r="Y210" i="1"/>
  <c r="Y209" i="1"/>
  <c r="Y208" i="1"/>
  <c r="Y207" i="1"/>
  <c r="Y206" i="1"/>
  <c r="R206" i="1"/>
  <c r="Y205" i="1"/>
  <c r="R205" i="1"/>
  <c r="Y204" i="1"/>
  <c r="Y203" i="1"/>
  <c r="R203" i="1"/>
  <c r="Y202" i="1"/>
  <c r="Y201" i="1"/>
  <c r="Y200" i="1"/>
  <c r="Y199" i="1"/>
  <c r="Y198" i="1"/>
  <c r="R198" i="1"/>
  <c r="Y197" i="1"/>
  <c r="R197" i="1"/>
  <c r="Y196" i="1"/>
  <c r="Y195" i="1"/>
  <c r="R195" i="1"/>
  <c r="Y194" i="1"/>
  <c r="Y193" i="1"/>
  <c r="Y192" i="1"/>
  <c r="Y191" i="1"/>
  <c r="Y190" i="1"/>
  <c r="R190" i="1"/>
  <c r="Y189" i="1"/>
  <c r="R189" i="1"/>
  <c r="Y188" i="1"/>
  <c r="R188" i="1"/>
  <c r="Y187" i="1"/>
  <c r="Y186" i="1"/>
  <c r="Y185" i="1"/>
  <c r="R185" i="1"/>
  <c r="Y184" i="1"/>
  <c r="Y183" i="1"/>
  <c r="Y182" i="1"/>
  <c r="R182" i="1"/>
  <c r="Y181" i="1"/>
  <c r="R181" i="1"/>
  <c r="Y180" i="1"/>
  <c r="Y179" i="1"/>
  <c r="R179" i="1"/>
  <c r="Y178" i="1"/>
  <c r="Y177" i="1"/>
  <c r="R177" i="1"/>
  <c r="Y176" i="1"/>
  <c r="Y175" i="1"/>
  <c r="Y174" i="1"/>
  <c r="R174" i="1"/>
  <c r="Y173" i="1"/>
  <c r="R173" i="1"/>
  <c r="Y172" i="1"/>
  <c r="R172" i="1"/>
  <c r="Y171" i="1"/>
  <c r="R171" i="1"/>
  <c r="Y170" i="1"/>
  <c r="Y169" i="1"/>
  <c r="R169" i="1"/>
  <c r="Y168" i="1"/>
  <c r="R168" i="1"/>
  <c r="Y167" i="1"/>
  <c r="Y166" i="1"/>
  <c r="R166" i="1"/>
  <c r="Y165" i="1"/>
  <c r="R165" i="1"/>
  <c r="Y164" i="1"/>
  <c r="Y163" i="1"/>
  <c r="Y162" i="1"/>
  <c r="Y161" i="1"/>
  <c r="R161" i="1"/>
  <c r="Y160" i="1"/>
  <c r="R160" i="1"/>
  <c r="Y159" i="1"/>
  <c r="Y158" i="1"/>
  <c r="R158" i="1"/>
  <c r="Y157" i="1"/>
  <c r="R157" i="1"/>
  <c r="Y156" i="1"/>
  <c r="R156" i="1"/>
  <c r="Y155" i="1"/>
  <c r="R155" i="1"/>
  <c r="Y154" i="1"/>
  <c r="Y153" i="1"/>
  <c r="R153" i="1"/>
  <c r="Y152" i="1"/>
  <c r="Y151" i="1"/>
  <c r="Y150" i="1"/>
  <c r="R150" i="1"/>
  <c r="Y149" i="1"/>
  <c r="R149" i="1"/>
  <c r="Y148" i="1"/>
  <c r="R148" i="1"/>
  <c r="Y147" i="1"/>
  <c r="R147" i="1"/>
  <c r="Y146" i="1"/>
  <c r="Y145" i="1"/>
  <c r="R145" i="1"/>
  <c r="Y144" i="1"/>
  <c r="R144" i="1"/>
  <c r="Y143" i="1"/>
  <c r="Y142" i="1"/>
  <c r="R142" i="1"/>
  <c r="Y141" i="1"/>
  <c r="R141" i="1"/>
  <c r="Y140" i="1"/>
  <c r="Y139" i="1"/>
  <c r="R139" i="1"/>
  <c r="Y138" i="1"/>
  <c r="Y137" i="1"/>
  <c r="R137" i="1"/>
  <c r="Y136" i="1"/>
  <c r="Y135" i="1"/>
  <c r="Y134" i="1"/>
  <c r="R134" i="1"/>
  <c r="Y133" i="1"/>
  <c r="R133" i="1"/>
  <c r="Y132" i="1"/>
  <c r="Y131" i="1"/>
  <c r="R131" i="1"/>
  <c r="Y130" i="1"/>
  <c r="Y129" i="1"/>
  <c r="R129" i="1"/>
  <c r="Y128" i="1"/>
  <c r="R128" i="1"/>
  <c r="Y127" i="1"/>
  <c r="Y126" i="1"/>
  <c r="R126" i="1"/>
  <c r="Y125" i="1"/>
  <c r="R125" i="1"/>
  <c r="Y124" i="1"/>
  <c r="Y123" i="1"/>
  <c r="R123" i="1"/>
  <c r="Y122" i="1"/>
  <c r="Y121" i="1"/>
  <c r="R121" i="1"/>
  <c r="Y120" i="1"/>
  <c r="Y119" i="1"/>
  <c r="Y118" i="1"/>
  <c r="R118" i="1"/>
  <c r="Y117" i="1"/>
  <c r="R117" i="1"/>
  <c r="Y116" i="1"/>
  <c r="Y115" i="1"/>
  <c r="R115" i="1"/>
  <c r="Y114" i="1"/>
  <c r="Y113" i="1"/>
  <c r="R113" i="1"/>
  <c r="Y112" i="1"/>
  <c r="Y111" i="1"/>
  <c r="Y110" i="1"/>
  <c r="R110" i="1"/>
  <c r="Y109" i="1"/>
  <c r="R109" i="1"/>
  <c r="Y108" i="1"/>
  <c r="Y107" i="1"/>
  <c r="R107" i="1"/>
  <c r="Y106" i="1"/>
  <c r="Y105" i="1"/>
  <c r="R105" i="1"/>
  <c r="Y104" i="1"/>
  <c r="Y103" i="1"/>
  <c r="Y102" i="1"/>
  <c r="R102" i="1"/>
  <c r="Y101" i="1"/>
  <c r="R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Y93" i="1"/>
  <c r="R93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R85" i="1"/>
  <c r="Y84" i="1"/>
  <c r="Y83" i="1"/>
  <c r="R83" i="1"/>
  <c r="Y82" i="1"/>
  <c r="Y81" i="1"/>
  <c r="R81" i="1"/>
  <c r="Y80" i="1"/>
  <c r="Y79" i="1"/>
  <c r="Y78" i="1"/>
  <c r="R78" i="1"/>
  <c r="Y77" i="1"/>
  <c r="R77" i="1"/>
  <c r="Y76" i="1"/>
  <c r="Y75" i="1"/>
  <c r="R75" i="1"/>
  <c r="Y74" i="1"/>
  <c r="Y73" i="1"/>
  <c r="R73" i="1"/>
  <c r="Y72" i="1"/>
  <c r="R72" i="1"/>
  <c r="Y71" i="1"/>
  <c r="Y70" i="1"/>
  <c r="R70" i="1"/>
  <c r="Y69" i="1"/>
  <c r="R69" i="1"/>
  <c r="Y68" i="1"/>
  <c r="Y67" i="1"/>
  <c r="R67" i="1"/>
  <c r="Y66" i="1"/>
  <c r="Y65" i="1"/>
  <c r="R65" i="1"/>
  <c r="Y64" i="1"/>
  <c r="Y63" i="1"/>
  <c r="Y62" i="1"/>
  <c r="R62" i="1"/>
  <c r="Y61" i="1"/>
  <c r="R61" i="1"/>
  <c r="Y60" i="1"/>
  <c r="Y59" i="1"/>
  <c r="R59" i="1"/>
  <c r="Y58" i="1"/>
  <c r="Y57" i="1"/>
  <c r="R57" i="1"/>
  <c r="Y56" i="1"/>
  <c r="R56" i="1"/>
  <c r="Y55" i="1"/>
  <c r="Y54" i="1"/>
  <c r="R54" i="1"/>
  <c r="Y53" i="1"/>
  <c r="R53" i="1"/>
  <c r="Y52" i="1"/>
  <c r="Y51" i="1"/>
  <c r="R51" i="1"/>
  <c r="Y50" i="1"/>
  <c r="Y49" i="1"/>
  <c r="R49" i="1"/>
  <c r="Y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5" i="1"/>
  <c r="Y34" i="1"/>
  <c r="R34" i="1"/>
  <c r="Y33" i="1"/>
  <c r="R33" i="1"/>
  <c r="Y32" i="1"/>
  <c r="R32" i="1"/>
  <c r="Y31" i="1"/>
  <c r="Y30" i="1"/>
  <c r="R30" i="1"/>
  <c r="Y29" i="1"/>
  <c r="R29" i="1"/>
  <c r="Y28" i="1"/>
  <c r="Y27" i="1"/>
  <c r="R27" i="1"/>
  <c r="Y26" i="1"/>
  <c r="Y25" i="1"/>
  <c r="R25" i="1"/>
  <c r="Y24" i="1"/>
  <c r="Y23" i="1"/>
  <c r="Y22" i="1"/>
  <c r="R22" i="1"/>
  <c r="Y21" i="1"/>
  <c r="R21" i="1"/>
  <c r="Y20" i="1"/>
  <c r="Y19" i="1"/>
  <c r="R19" i="1"/>
  <c r="Y18" i="1"/>
  <c r="Y17" i="1"/>
  <c r="R17" i="1"/>
  <c r="Y16" i="1"/>
  <c r="R16" i="1"/>
  <c r="Y15" i="1"/>
  <c r="Y14" i="1"/>
  <c r="R14" i="1"/>
  <c r="Y13" i="1"/>
  <c r="R13" i="1"/>
  <c r="Y12" i="1"/>
  <c r="R12" i="1"/>
  <c r="Y11" i="1"/>
  <c r="R11" i="1"/>
  <c r="Y10" i="1"/>
  <c r="R10" i="1"/>
  <c r="Y9" i="1"/>
  <c r="R9" i="1"/>
  <c r="Y8" i="1"/>
  <c r="R8" i="1"/>
  <c r="Y7" i="1"/>
  <c r="N2" i="1"/>
  <c r="Q2" i="1"/>
  <c r="M2" i="1"/>
  <c r="G53" i="4"/>
  <c r="C53" i="4"/>
  <c r="C33" i="4"/>
  <c r="G52" i="4"/>
  <c r="C52" i="4"/>
  <c r="C32" i="4"/>
  <c r="R159" i="1"/>
  <c r="R95" i="1"/>
  <c r="R175" i="1"/>
  <c r="R111" i="1"/>
  <c r="S311" i="1"/>
  <c r="R239" i="1"/>
  <c r="R167" i="1"/>
  <c r="R103" i="1"/>
  <c r="R306" i="1"/>
  <c r="R351" i="1"/>
  <c r="S151" i="1"/>
  <c r="R87" i="1"/>
  <c r="R274" i="1"/>
  <c r="R265" i="1"/>
  <c r="R281" i="1"/>
  <c r="R297" i="1"/>
  <c r="R313" i="1"/>
  <c r="R329" i="1"/>
  <c r="R345" i="1"/>
  <c r="S132" i="1"/>
  <c r="S190" i="1"/>
  <c r="S94" i="1"/>
  <c r="K52" i="4"/>
  <c r="C51" i="4"/>
  <c r="C31" i="4"/>
  <c r="G50" i="4"/>
  <c r="C50" i="4"/>
  <c r="C30" i="4"/>
  <c r="D7" i="3"/>
  <c r="O7" i="3" s="1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O9" i="3" s="1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/>
  <c r="N17" i="3"/>
  <c r="N9" i="3"/>
  <c r="N16" i="3"/>
  <c r="N12" i="3"/>
  <c r="N8" i="3"/>
  <c r="S359" i="1"/>
  <c r="S172" i="1"/>
  <c r="E358" i="1"/>
  <c r="R358" i="1"/>
  <c r="R350" i="1"/>
  <c r="E350" i="1"/>
  <c r="R342" i="1"/>
  <c r="E342" i="1"/>
  <c r="S134" i="1"/>
  <c r="E334" i="1"/>
  <c r="R334" i="1"/>
  <c r="E326" i="1"/>
  <c r="D365" i="1"/>
  <c r="E310" i="1"/>
  <c r="R357" i="1"/>
  <c r="N11" i="3"/>
  <c r="N21" i="3"/>
  <c r="S358" i="1"/>
  <c r="S334" i="1"/>
  <c r="Q365" i="1"/>
  <c r="L56" i="4" l="1"/>
  <c r="S345" i="1"/>
  <c r="S259" i="1"/>
  <c r="S155" i="1"/>
  <c r="S123" i="1"/>
  <c r="S306" i="1"/>
  <c r="S286" i="1"/>
  <c r="S331" i="1"/>
  <c r="S235" i="1"/>
  <c r="S211" i="1"/>
  <c r="S179" i="1"/>
  <c r="S131" i="1"/>
  <c r="S99" i="1"/>
  <c r="S91" i="1"/>
  <c r="S329" i="1"/>
  <c r="S315" i="1"/>
  <c r="S163" i="1"/>
  <c r="S19" i="1"/>
  <c r="S302" i="1"/>
  <c r="S283" i="1"/>
  <c r="S313" i="1"/>
  <c r="S278" i="1"/>
  <c r="S187" i="1"/>
  <c r="S107" i="1"/>
  <c r="S27" i="1"/>
  <c r="S147" i="1"/>
  <c r="S38" i="1"/>
  <c r="S10" i="1"/>
  <c r="S323" i="1"/>
  <c r="S251" i="1"/>
  <c r="S115" i="1"/>
  <c r="S59" i="1"/>
  <c r="S355" i="1"/>
  <c r="S170" i="1"/>
  <c r="S139" i="1"/>
  <c r="S98" i="1"/>
  <c r="S75" i="1"/>
  <c r="S34" i="1"/>
  <c r="S347" i="1"/>
  <c r="S321" i="1"/>
  <c r="S305" i="1"/>
  <c r="S249" i="1"/>
  <c r="S238" i="1"/>
  <c r="S67" i="1"/>
  <c r="S307" i="1"/>
  <c r="S262" i="1"/>
  <c r="S342" i="1"/>
  <c r="S18" i="1"/>
  <c r="I18" i="1"/>
  <c r="R365" i="1"/>
  <c r="E365" i="1"/>
  <c r="F342" i="1" s="1"/>
  <c r="S350" i="1"/>
  <c r="I350" i="1"/>
  <c r="F317" i="1"/>
  <c r="S37" i="1"/>
  <c r="S234" i="1"/>
  <c r="I234" i="1"/>
  <c r="S222" i="1"/>
  <c r="I222" i="1"/>
  <c r="F222" i="1"/>
  <c r="S158" i="1"/>
  <c r="S11" i="1"/>
  <c r="I11" i="1"/>
  <c r="E362" i="1"/>
  <c r="R362" i="1"/>
  <c r="E354" i="1"/>
  <c r="R354" i="1"/>
  <c r="E346" i="1"/>
  <c r="R346" i="1"/>
  <c r="E338" i="1"/>
  <c r="R338" i="1"/>
  <c r="E330" i="1"/>
  <c r="R330" i="1"/>
  <c r="E322" i="1"/>
  <c r="R322" i="1"/>
  <c r="R314" i="1"/>
  <c r="E314" i="1"/>
  <c r="E298" i="1"/>
  <c r="R298" i="1"/>
  <c r="E290" i="1"/>
  <c r="R290" i="1"/>
  <c r="E282" i="1"/>
  <c r="R282" i="1"/>
  <c r="E266" i="1"/>
  <c r="R266" i="1"/>
  <c r="E258" i="1"/>
  <c r="R258" i="1"/>
  <c r="E250" i="1"/>
  <c r="R250" i="1"/>
  <c r="R242" i="1"/>
  <c r="E242" i="1"/>
  <c r="R226" i="1"/>
  <c r="E226" i="1"/>
  <c r="R210" i="1"/>
  <c r="E210" i="1"/>
  <c r="E202" i="1"/>
  <c r="R202" i="1"/>
  <c r="R194" i="1"/>
  <c r="E194" i="1"/>
  <c r="R186" i="1"/>
  <c r="E186" i="1"/>
  <c r="R178" i="1"/>
  <c r="E178" i="1"/>
  <c r="R162" i="1"/>
  <c r="E162" i="1"/>
  <c r="R154" i="1"/>
  <c r="E154" i="1"/>
  <c r="E146" i="1"/>
  <c r="R146" i="1"/>
  <c r="E138" i="1"/>
  <c r="R138" i="1"/>
  <c r="E130" i="1"/>
  <c r="R130" i="1"/>
  <c r="E122" i="1"/>
  <c r="R122" i="1"/>
  <c r="S152" i="1"/>
  <c r="F158" i="1"/>
  <c r="I274" i="1"/>
  <c r="I326" i="1"/>
  <c r="S326" i="1"/>
  <c r="S263" i="1"/>
  <c r="I263" i="1"/>
  <c r="F263" i="1"/>
  <c r="R170" i="1"/>
  <c r="S317" i="1"/>
  <c r="I317" i="1"/>
  <c r="S297" i="1"/>
  <c r="E114" i="1"/>
  <c r="R114" i="1"/>
  <c r="E106" i="1"/>
  <c r="R106" i="1"/>
  <c r="I90" i="1"/>
  <c r="S90" i="1"/>
  <c r="R82" i="1"/>
  <c r="E82" i="1"/>
  <c r="R50" i="1"/>
  <c r="E50" i="1"/>
  <c r="S42" i="1"/>
  <c r="I42" i="1"/>
  <c r="E26" i="1"/>
  <c r="R26" i="1"/>
  <c r="S227" i="1"/>
  <c r="S126" i="1"/>
  <c r="I126" i="1"/>
  <c r="I328" i="1"/>
  <c r="S184" i="1"/>
  <c r="I184" i="1"/>
  <c r="S96" i="1"/>
  <c r="I96" i="1"/>
  <c r="E324" i="1"/>
  <c r="S214" i="1"/>
  <c r="I214" i="1"/>
  <c r="S124" i="1"/>
  <c r="I124" i="1"/>
  <c r="F124" i="1"/>
  <c r="S189" i="1"/>
  <c r="F189" i="1"/>
  <c r="S310" i="1"/>
  <c r="F310" i="1"/>
  <c r="R7" i="1"/>
  <c r="E7" i="1"/>
  <c r="E356" i="1"/>
  <c r="R356" i="1"/>
  <c r="R348" i="1"/>
  <c r="E348" i="1"/>
  <c r="E340" i="1"/>
  <c r="R340" i="1"/>
  <c r="E308" i="1"/>
  <c r="R308" i="1"/>
  <c r="E292" i="1"/>
  <c r="R292" i="1"/>
  <c r="S276" i="1"/>
  <c r="F276" i="1"/>
  <c r="E268" i="1"/>
  <c r="R268" i="1"/>
  <c r="E260" i="1"/>
  <c r="R260" i="1"/>
  <c r="E252" i="1"/>
  <c r="R252" i="1"/>
  <c r="R244" i="1"/>
  <c r="E244" i="1"/>
  <c r="R236" i="1"/>
  <c r="E236" i="1"/>
  <c r="S188" i="1"/>
  <c r="I188" i="1"/>
  <c r="S360" i="1"/>
  <c r="I360" i="1"/>
  <c r="E74" i="1"/>
  <c r="E66" i="1"/>
  <c r="E58" i="1"/>
  <c r="R328" i="1"/>
  <c r="R344" i="1"/>
  <c r="E264" i="1"/>
  <c r="E240" i="1"/>
  <c r="S8" i="1"/>
  <c r="F8" i="1"/>
  <c r="R352" i="1"/>
  <c r="E352" i="1"/>
  <c r="E256" i="1"/>
  <c r="R256" i="1"/>
  <c r="R232" i="1"/>
  <c r="E232" i="1"/>
  <c r="R224" i="1"/>
  <c r="E224" i="1"/>
  <c r="E208" i="1"/>
  <c r="R208" i="1"/>
  <c r="E200" i="1"/>
  <c r="R200" i="1"/>
  <c r="E192" i="1"/>
  <c r="R192" i="1"/>
  <c r="E136" i="1"/>
  <c r="R136" i="1"/>
  <c r="R120" i="1"/>
  <c r="E120" i="1"/>
  <c r="E104" i="1"/>
  <c r="R104" i="1"/>
  <c r="E80" i="1"/>
  <c r="R80" i="1"/>
  <c r="E64" i="1"/>
  <c r="R64" i="1"/>
  <c r="R48" i="1"/>
  <c r="E48" i="1"/>
  <c r="R20" i="1"/>
  <c r="R76" i="1"/>
  <c r="R132" i="1"/>
  <c r="R184" i="1"/>
  <c r="R228" i="1"/>
  <c r="R248" i="1"/>
  <c r="E296" i="1"/>
  <c r="E212" i="1"/>
  <c r="F97" i="1"/>
  <c r="I321" i="1"/>
  <c r="R36" i="1"/>
  <c r="R304" i="1"/>
  <c r="R336" i="1"/>
  <c r="E320" i="1"/>
  <c r="E204" i="1"/>
  <c r="R204" i="1"/>
  <c r="E196" i="1"/>
  <c r="R196" i="1"/>
  <c r="R180" i="1"/>
  <c r="E180" i="1"/>
  <c r="E164" i="1"/>
  <c r="R164" i="1"/>
  <c r="E84" i="1"/>
  <c r="R84" i="1"/>
  <c r="E28" i="1"/>
  <c r="R28" i="1"/>
  <c r="R112" i="1"/>
  <c r="E280" i="1"/>
  <c r="E176" i="1"/>
  <c r="E108" i="1"/>
  <c r="E52" i="1"/>
  <c r="O12" i="3"/>
  <c r="O11" i="3"/>
  <c r="O21" i="3"/>
  <c r="O15" i="3"/>
  <c r="N23" i="3"/>
  <c r="D23" i="3"/>
  <c r="E11" i="3" s="1"/>
  <c r="O13" i="3"/>
  <c r="N15" i="3"/>
  <c r="N14" i="3"/>
  <c r="N13" i="3"/>
  <c r="D20" i="3"/>
  <c r="D14" i="3"/>
  <c r="D19" i="3"/>
  <c r="I37" i="1" l="1"/>
  <c r="I152" i="1"/>
  <c r="I158" i="1"/>
  <c r="J126" i="1"/>
  <c r="S50" i="1"/>
  <c r="I50" i="1"/>
  <c r="F50" i="1"/>
  <c r="S28" i="1"/>
  <c r="F28" i="1"/>
  <c r="I28" i="1"/>
  <c r="S104" i="1"/>
  <c r="I104" i="1"/>
  <c r="F104" i="1"/>
  <c r="S256" i="1"/>
  <c r="I256" i="1"/>
  <c r="F256" i="1"/>
  <c r="S236" i="1"/>
  <c r="F236" i="1"/>
  <c r="I236" i="1"/>
  <c r="S122" i="1"/>
  <c r="F122" i="1"/>
  <c r="I122" i="1"/>
  <c r="S282" i="1"/>
  <c r="I282" i="1"/>
  <c r="F282" i="1"/>
  <c r="S322" i="1"/>
  <c r="I322" i="1"/>
  <c r="F322" i="1"/>
  <c r="S354" i="1"/>
  <c r="I354" i="1"/>
  <c r="F354" i="1"/>
  <c r="S52" i="1"/>
  <c r="F52" i="1"/>
  <c r="I52" i="1"/>
  <c r="S84" i="1"/>
  <c r="I84" i="1"/>
  <c r="F84" i="1"/>
  <c r="S204" i="1"/>
  <c r="F204" i="1"/>
  <c r="I204" i="1"/>
  <c r="S296" i="1"/>
  <c r="I296" i="1"/>
  <c r="F296" i="1"/>
  <c r="S208" i="1"/>
  <c r="I208" i="1"/>
  <c r="F208" i="1"/>
  <c r="S66" i="1"/>
  <c r="I66" i="1"/>
  <c r="F66" i="1"/>
  <c r="S244" i="1"/>
  <c r="I244" i="1"/>
  <c r="F244" i="1"/>
  <c r="F348" i="1"/>
  <c r="S348" i="1"/>
  <c r="I348" i="1"/>
  <c r="J96" i="1"/>
  <c r="J326" i="1"/>
  <c r="S130" i="1"/>
  <c r="F130" i="1"/>
  <c r="I130" i="1"/>
  <c r="S202" i="1"/>
  <c r="F202" i="1"/>
  <c r="I202" i="1"/>
  <c r="S250" i="1"/>
  <c r="I250" i="1"/>
  <c r="F250" i="1"/>
  <c r="S290" i="1"/>
  <c r="I290" i="1"/>
  <c r="F290" i="1"/>
  <c r="S330" i="1"/>
  <c r="I330" i="1"/>
  <c r="F330" i="1"/>
  <c r="F362" i="1"/>
  <c r="S362" i="1"/>
  <c r="I362" i="1"/>
  <c r="S108" i="1"/>
  <c r="I108" i="1"/>
  <c r="F108" i="1"/>
  <c r="S320" i="1"/>
  <c r="I320" i="1"/>
  <c r="F320" i="1"/>
  <c r="S224" i="1"/>
  <c r="I224" i="1"/>
  <c r="F224" i="1"/>
  <c r="S74" i="1"/>
  <c r="I74" i="1"/>
  <c r="F74" i="1"/>
  <c r="J317" i="1"/>
  <c r="J274" i="1"/>
  <c r="S178" i="1"/>
  <c r="I178" i="1"/>
  <c r="F178" i="1"/>
  <c r="S210" i="1"/>
  <c r="F210" i="1"/>
  <c r="I210" i="1"/>
  <c r="J11" i="1"/>
  <c r="G35" i="1"/>
  <c r="H35" i="1" s="1"/>
  <c r="G50" i="1"/>
  <c r="H50" i="1" s="1"/>
  <c r="G70" i="1"/>
  <c r="H70" i="1" s="1"/>
  <c r="G114" i="1"/>
  <c r="H114" i="1" s="1"/>
  <c r="G134" i="1"/>
  <c r="H134" i="1" s="1"/>
  <c r="G178" i="1"/>
  <c r="H178" i="1" s="1"/>
  <c r="G198" i="1"/>
  <c r="H198" i="1" s="1"/>
  <c r="G242" i="1"/>
  <c r="H242" i="1" s="1"/>
  <c r="G262" i="1"/>
  <c r="H262" i="1" s="1"/>
  <c r="G306" i="1"/>
  <c r="H306" i="1" s="1"/>
  <c r="G326" i="1"/>
  <c r="H326" i="1" s="1"/>
  <c r="G39" i="1"/>
  <c r="H39" i="1" s="1"/>
  <c r="G59" i="1"/>
  <c r="H59" i="1" s="1"/>
  <c r="G103" i="1"/>
  <c r="H103" i="1" s="1"/>
  <c r="G123" i="1"/>
  <c r="H123" i="1" s="1"/>
  <c r="G167" i="1"/>
  <c r="H167" i="1" s="1"/>
  <c r="G187" i="1"/>
  <c r="H187" i="1" s="1"/>
  <c r="G231" i="1"/>
  <c r="H231" i="1" s="1"/>
  <c r="G251" i="1"/>
  <c r="H251" i="1" s="1"/>
  <c r="G34" i="1"/>
  <c r="H34" i="1" s="1"/>
  <c r="G54" i="1"/>
  <c r="H54" i="1" s="1"/>
  <c r="G98" i="1"/>
  <c r="H98" i="1" s="1"/>
  <c r="G118" i="1"/>
  <c r="H118" i="1" s="1"/>
  <c r="G162" i="1"/>
  <c r="H162" i="1" s="1"/>
  <c r="G182" i="1"/>
  <c r="H182" i="1" s="1"/>
  <c r="G226" i="1"/>
  <c r="H226" i="1" s="1"/>
  <c r="G246" i="1"/>
  <c r="H246" i="1" s="1"/>
  <c r="G290" i="1"/>
  <c r="H290" i="1" s="1"/>
  <c r="G310" i="1"/>
  <c r="H310" i="1" s="1"/>
  <c r="G19" i="1"/>
  <c r="H19" i="1" s="1"/>
  <c r="G43" i="1"/>
  <c r="H43" i="1" s="1"/>
  <c r="G87" i="1"/>
  <c r="H87" i="1" s="1"/>
  <c r="G107" i="1"/>
  <c r="H107" i="1" s="1"/>
  <c r="G151" i="1"/>
  <c r="H151" i="1" s="1"/>
  <c r="G171" i="1"/>
  <c r="H171" i="1" s="1"/>
  <c r="G215" i="1"/>
  <c r="H215" i="1" s="1"/>
  <c r="G235" i="1"/>
  <c r="H235" i="1" s="1"/>
  <c r="I349" i="1"/>
  <c r="G21" i="1"/>
  <c r="H21" i="1" s="1"/>
  <c r="G53" i="1"/>
  <c r="H53" i="1" s="1"/>
  <c r="G85" i="1"/>
  <c r="H85" i="1" s="1"/>
  <c r="G117" i="1"/>
  <c r="H117" i="1" s="1"/>
  <c r="G149" i="1"/>
  <c r="H149" i="1" s="1"/>
  <c r="G181" i="1"/>
  <c r="H181" i="1" s="1"/>
  <c r="G213" i="1"/>
  <c r="H213" i="1" s="1"/>
  <c r="G245" i="1"/>
  <c r="H245" i="1" s="1"/>
  <c r="G277" i="1"/>
  <c r="H277" i="1" s="1"/>
  <c r="G309" i="1"/>
  <c r="H309" i="1" s="1"/>
  <c r="G341" i="1"/>
  <c r="H341" i="1" s="1"/>
  <c r="G358" i="1"/>
  <c r="H358" i="1" s="1"/>
  <c r="G52" i="1"/>
  <c r="H52" i="1" s="1"/>
  <c r="G116" i="1"/>
  <c r="H116" i="1" s="1"/>
  <c r="G180" i="1"/>
  <c r="H180" i="1" s="1"/>
  <c r="G244" i="1"/>
  <c r="H244" i="1" s="1"/>
  <c r="G308" i="1"/>
  <c r="H308" i="1" s="1"/>
  <c r="I153" i="1"/>
  <c r="I267" i="1"/>
  <c r="G329" i="1"/>
  <c r="H329" i="1" s="1"/>
  <c r="I88" i="1"/>
  <c r="I57" i="1"/>
  <c r="I115" i="1"/>
  <c r="G36" i="1"/>
  <c r="H36" i="1" s="1"/>
  <c r="G100" i="1"/>
  <c r="H100" i="1" s="1"/>
  <c r="G164" i="1"/>
  <c r="H164" i="1" s="1"/>
  <c r="G228" i="1"/>
  <c r="H228" i="1" s="1"/>
  <c r="G292" i="1"/>
  <c r="H292" i="1" s="1"/>
  <c r="G357" i="1"/>
  <c r="H357" i="1" s="1"/>
  <c r="I112" i="1"/>
  <c r="I233" i="1"/>
  <c r="I46" i="1"/>
  <c r="G347" i="1"/>
  <c r="H347" i="1" s="1"/>
  <c r="I55" i="1"/>
  <c r="I47" i="1"/>
  <c r="F199" i="1"/>
  <c r="F191" i="1"/>
  <c r="F165" i="1"/>
  <c r="G76" i="1"/>
  <c r="H76" i="1" s="1"/>
  <c r="I21" i="1"/>
  <c r="I287" i="1"/>
  <c r="F294" i="1"/>
  <c r="F233" i="1"/>
  <c r="F89" i="1"/>
  <c r="F92" i="1"/>
  <c r="I147" i="1"/>
  <c r="F112" i="1"/>
  <c r="F115" i="1"/>
  <c r="F329" i="1"/>
  <c r="I253" i="1"/>
  <c r="I237" i="1"/>
  <c r="F345" i="1"/>
  <c r="F223" i="1"/>
  <c r="F55" i="1"/>
  <c r="F59" i="1"/>
  <c r="F230" i="1"/>
  <c r="I319" i="1"/>
  <c r="F36" i="1"/>
  <c r="F61" i="1"/>
  <c r="I111" i="1"/>
  <c r="G18" i="1"/>
  <c r="H18" i="1" s="1"/>
  <c r="G38" i="1"/>
  <c r="H38" i="1" s="1"/>
  <c r="G82" i="1"/>
  <c r="H82" i="1" s="1"/>
  <c r="G102" i="1"/>
  <c r="H102" i="1" s="1"/>
  <c r="G146" i="1"/>
  <c r="H146" i="1" s="1"/>
  <c r="G166" i="1"/>
  <c r="H166" i="1" s="1"/>
  <c r="G210" i="1"/>
  <c r="H210" i="1" s="1"/>
  <c r="G230" i="1"/>
  <c r="H230" i="1" s="1"/>
  <c r="G274" i="1"/>
  <c r="H274" i="1" s="1"/>
  <c r="G294" i="1"/>
  <c r="H294" i="1" s="1"/>
  <c r="G338" i="1"/>
  <c r="H338" i="1" s="1"/>
  <c r="G23" i="1"/>
  <c r="H23" i="1" s="1"/>
  <c r="G71" i="1"/>
  <c r="H71" i="1" s="1"/>
  <c r="G91" i="1"/>
  <c r="H91" i="1" s="1"/>
  <c r="G135" i="1"/>
  <c r="H135" i="1" s="1"/>
  <c r="G155" i="1"/>
  <c r="H155" i="1" s="1"/>
  <c r="G199" i="1"/>
  <c r="H199" i="1" s="1"/>
  <c r="G219" i="1"/>
  <c r="H219" i="1" s="1"/>
  <c r="I32" i="1"/>
  <c r="I40" i="1"/>
  <c r="G32" i="1"/>
  <c r="H32" i="1" s="1"/>
  <c r="G64" i="1"/>
  <c r="H64" i="1" s="1"/>
  <c r="G96" i="1"/>
  <c r="H96" i="1" s="1"/>
  <c r="G128" i="1"/>
  <c r="H128" i="1" s="1"/>
  <c r="G160" i="1"/>
  <c r="H160" i="1" s="1"/>
  <c r="G192" i="1"/>
  <c r="H192" i="1" s="1"/>
  <c r="G224" i="1"/>
  <c r="H224" i="1" s="1"/>
  <c r="G256" i="1"/>
  <c r="H256" i="1" s="1"/>
  <c r="G288" i="1"/>
  <c r="H288" i="1" s="1"/>
  <c r="G320" i="1"/>
  <c r="H320" i="1" s="1"/>
  <c r="G346" i="1"/>
  <c r="H346" i="1" s="1"/>
  <c r="G362" i="1"/>
  <c r="H362" i="1" s="1"/>
  <c r="G65" i="1"/>
  <c r="H65" i="1" s="1"/>
  <c r="G129" i="1"/>
  <c r="H129" i="1" s="1"/>
  <c r="G193" i="1"/>
  <c r="H193" i="1" s="1"/>
  <c r="G257" i="1"/>
  <c r="H257" i="1" s="1"/>
  <c r="I217" i="1"/>
  <c r="I309" i="1"/>
  <c r="G361" i="1"/>
  <c r="H361" i="1" s="1"/>
  <c r="I121" i="1"/>
  <c r="I174" i="1"/>
  <c r="F334" i="1"/>
  <c r="G22" i="1"/>
  <c r="H22" i="1" s="1"/>
  <c r="G66" i="1"/>
  <c r="H66" i="1" s="1"/>
  <c r="G86" i="1"/>
  <c r="H86" i="1" s="1"/>
  <c r="G130" i="1"/>
  <c r="H130" i="1" s="1"/>
  <c r="G150" i="1"/>
  <c r="H150" i="1" s="1"/>
  <c r="G194" i="1"/>
  <c r="H194" i="1" s="1"/>
  <c r="G214" i="1"/>
  <c r="H214" i="1" s="1"/>
  <c r="G258" i="1"/>
  <c r="H258" i="1" s="1"/>
  <c r="G278" i="1"/>
  <c r="H278" i="1" s="1"/>
  <c r="G322" i="1"/>
  <c r="H322" i="1" s="1"/>
  <c r="G342" i="1"/>
  <c r="H342" i="1" s="1"/>
  <c r="G55" i="1"/>
  <c r="H55" i="1" s="1"/>
  <c r="G75" i="1"/>
  <c r="H75" i="1" s="1"/>
  <c r="G119" i="1"/>
  <c r="H119" i="1" s="1"/>
  <c r="G139" i="1"/>
  <c r="H139" i="1" s="1"/>
  <c r="G183" i="1"/>
  <c r="H183" i="1" s="1"/>
  <c r="G203" i="1"/>
  <c r="H203" i="1" s="1"/>
  <c r="G247" i="1"/>
  <c r="H247" i="1" s="1"/>
  <c r="I365" i="1"/>
  <c r="G37" i="1"/>
  <c r="H37" i="1" s="1"/>
  <c r="G69" i="1"/>
  <c r="H69" i="1" s="1"/>
  <c r="G101" i="1"/>
  <c r="H101" i="1" s="1"/>
  <c r="G133" i="1"/>
  <c r="H133" i="1" s="1"/>
  <c r="G165" i="1"/>
  <c r="H165" i="1" s="1"/>
  <c r="G197" i="1"/>
  <c r="H197" i="1" s="1"/>
  <c r="G229" i="1"/>
  <c r="H229" i="1" s="1"/>
  <c r="G261" i="1"/>
  <c r="H261" i="1" s="1"/>
  <c r="G293" i="1"/>
  <c r="H293" i="1" s="1"/>
  <c r="G325" i="1"/>
  <c r="H325" i="1" s="1"/>
  <c r="G350" i="1"/>
  <c r="H350" i="1" s="1"/>
  <c r="G20" i="1"/>
  <c r="H20" i="1" s="1"/>
  <c r="G84" i="1"/>
  <c r="H84" i="1" s="1"/>
  <c r="G148" i="1"/>
  <c r="H148" i="1" s="1"/>
  <c r="G212" i="1"/>
  <c r="H212" i="1" s="1"/>
  <c r="G276" i="1"/>
  <c r="H276" i="1" s="1"/>
  <c r="I211" i="1"/>
  <c r="I281" i="1"/>
  <c r="I304" i="1"/>
  <c r="I123" i="1"/>
  <c r="I71" i="1"/>
  <c r="G62" i="1"/>
  <c r="H62" i="1" s="1"/>
  <c r="G106" i="1"/>
  <c r="H106" i="1" s="1"/>
  <c r="G190" i="1"/>
  <c r="H190" i="1" s="1"/>
  <c r="G234" i="1"/>
  <c r="H234" i="1" s="1"/>
  <c r="G318" i="1"/>
  <c r="H318" i="1" s="1"/>
  <c r="G27" i="1"/>
  <c r="H27" i="1" s="1"/>
  <c r="G115" i="1"/>
  <c r="H115" i="1" s="1"/>
  <c r="G159" i="1"/>
  <c r="H159" i="1" s="1"/>
  <c r="G243" i="1"/>
  <c r="H243" i="1" s="1"/>
  <c r="G279" i="1"/>
  <c r="H279" i="1" s="1"/>
  <c r="G311" i="1"/>
  <c r="H311" i="1" s="1"/>
  <c r="G343" i="1"/>
  <c r="H343" i="1" s="1"/>
  <c r="G61" i="1"/>
  <c r="H61" i="1" s="1"/>
  <c r="G120" i="1"/>
  <c r="H120" i="1" s="1"/>
  <c r="G221" i="1"/>
  <c r="H221" i="1" s="1"/>
  <c r="G269" i="1"/>
  <c r="H269" i="1" s="1"/>
  <c r="G328" i="1"/>
  <c r="H328" i="1" s="1"/>
  <c r="G360" i="1"/>
  <c r="H360" i="1" s="1"/>
  <c r="I163" i="1"/>
  <c r="G176" i="1"/>
  <c r="H176" i="1" s="1"/>
  <c r="G97" i="1"/>
  <c r="H97" i="1" s="1"/>
  <c r="I313" i="1"/>
  <c r="I110" i="1"/>
  <c r="I19" i="1"/>
  <c r="I92" i="1"/>
  <c r="G73" i="1"/>
  <c r="H73" i="1" s="1"/>
  <c r="G220" i="1"/>
  <c r="H220" i="1" s="1"/>
  <c r="G297" i="1"/>
  <c r="H297" i="1" s="1"/>
  <c r="I161" i="1"/>
  <c r="I213" i="1"/>
  <c r="I129" i="1"/>
  <c r="G177" i="1"/>
  <c r="H177" i="1" s="1"/>
  <c r="G345" i="1"/>
  <c r="H345" i="1" s="1"/>
  <c r="I355" i="1"/>
  <c r="I169" i="1"/>
  <c r="I245" i="1"/>
  <c r="I195" i="1"/>
  <c r="I173" i="1"/>
  <c r="I148" i="1"/>
  <c r="I51" i="1"/>
  <c r="F132" i="1"/>
  <c r="F155" i="1"/>
  <c r="F135" i="1"/>
  <c r="F47" i="1"/>
  <c r="I23" i="1"/>
  <c r="I135" i="1"/>
  <c r="F360" i="1"/>
  <c r="F246" i="1"/>
  <c r="F336" i="1"/>
  <c r="G78" i="1"/>
  <c r="H78" i="1" s="1"/>
  <c r="G122" i="1"/>
  <c r="H122" i="1" s="1"/>
  <c r="G206" i="1"/>
  <c r="H206" i="1" s="1"/>
  <c r="G250" i="1"/>
  <c r="H250" i="1" s="1"/>
  <c r="G334" i="1"/>
  <c r="H334" i="1" s="1"/>
  <c r="G47" i="1"/>
  <c r="H47" i="1" s="1"/>
  <c r="G131" i="1"/>
  <c r="H131" i="1" s="1"/>
  <c r="G175" i="1"/>
  <c r="H175" i="1" s="1"/>
  <c r="G259" i="1"/>
  <c r="H259" i="1" s="1"/>
  <c r="G291" i="1"/>
  <c r="H291" i="1" s="1"/>
  <c r="G323" i="1"/>
  <c r="H323" i="1" s="1"/>
  <c r="G24" i="1"/>
  <c r="H24" i="1" s="1"/>
  <c r="G88" i="1"/>
  <c r="H88" i="1" s="1"/>
  <c r="G189" i="1"/>
  <c r="H189" i="1" s="1"/>
  <c r="G237" i="1"/>
  <c r="H237" i="1" s="1"/>
  <c r="G296" i="1"/>
  <c r="H296" i="1" s="1"/>
  <c r="G344" i="1"/>
  <c r="H344" i="1" s="1"/>
  <c r="I337" i="1"/>
  <c r="I9" i="1"/>
  <c r="G144" i="1"/>
  <c r="H144" i="1" s="1"/>
  <c r="G33" i="1"/>
  <c r="H33" i="1" s="1"/>
  <c r="I181" i="1"/>
  <c r="I336" i="1"/>
  <c r="I197" i="1"/>
  <c r="G9" i="1"/>
  <c r="H9" i="1" s="1"/>
  <c r="G105" i="1"/>
  <c r="H105" i="1" s="1"/>
  <c r="G252" i="1"/>
  <c r="H252" i="1" s="1"/>
  <c r="I257" i="1"/>
  <c r="I10" i="1"/>
  <c r="I142" i="1"/>
  <c r="G132" i="1"/>
  <c r="H132" i="1" s="1"/>
  <c r="G273" i="1"/>
  <c r="H273" i="1" s="1"/>
  <c r="I168" i="1"/>
  <c r="I31" i="1"/>
  <c r="I329" i="1"/>
  <c r="I41" i="1"/>
  <c r="I276" i="1"/>
  <c r="I102" i="1"/>
  <c r="F325" i="1"/>
  <c r="F88" i="1"/>
  <c r="F24" i="1"/>
  <c r="F219" i="1"/>
  <c r="F27" i="1"/>
  <c r="I85" i="1"/>
  <c r="F70" i="1"/>
  <c r="F38" i="1"/>
  <c r="F91" i="1"/>
  <c r="F22" i="1"/>
  <c r="G14" i="1"/>
  <c r="H14" i="1" s="1"/>
  <c r="G74" i="1"/>
  <c r="H74" i="1" s="1"/>
  <c r="G186" i="1"/>
  <c r="H186" i="1" s="1"/>
  <c r="G302" i="1"/>
  <c r="H302" i="1" s="1"/>
  <c r="G83" i="1"/>
  <c r="H83" i="1" s="1"/>
  <c r="G143" i="1"/>
  <c r="H143" i="1" s="1"/>
  <c r="G195" i="1"/>
  <c r="H195" i="1" s="1"/>
  <c r="G255" i="1"/>
  <c r="H255" i="1" s="1"/>
  <c r="G299" i="1"/>
  <c r="H299" i="1" s="1"/>
  <c r="G339" i="1"/>
  <c r="H339" i="1" s="1"/>
  <c r="G77" i="1"/>
  <c r="H77" i="1" s="1"/>
  <c r="G152" i="1"/>
  <c r="H152" i="1" s="1"/>
  <c r="G216" i="1"/>
  <c r="H216" i="1" s="1"/>
  <c r="G285" i="1"/>
  <c r="H285" i="1" s="1"/>
  <c r="G352" i="1"/>
  <c r="H352" i="1" s="1"/>
  <c r="I75" i="1"/>
  <c r="I160" i="1"/>
  <c r="G161" i="1"/>
  <c r="H161" i="1" s="1"/>
  <c r="G289" i="1"/>
  <c r="H289" i="1" s="1"/>
  <c r="I171" i="1"/>
  <c r="I144" i="1"/>
  <c r="I220" i="1"/>
  <c r="G124" i="1"/>
  <c r="H124" i="1" s="1"/>
  <c r="G316" i="1"/>
  <c r="H316" i="1" s="1"/>
  <c r="I99" i="1"/>
  <c r="I299" i="1"/>
  <c r="I312" i="1"/>
  <c r="G196" i="1"/>
  <c r="H196" i="1" s="1"/>
  <c r="I345" i="1"/>
  <c r="I265" i="1"/>
  <c r="I209" i="1"/>
  <c r="F105" i="1"/>
  <c r="F57" i="1"/>
  <c r="I279" i="1"/>
  <c r="F319" i="1"/>
  <c r="F245" i="1"/>
  <c r="F87" i="1"/>
  <c r="I182" i="1"/>
  <c r="F239" i="1"/>
  <c r="F141" i="1"/>
  <c r="F248" i="1"/>
  <c r="I306" i="1"/>
  <c r="I87" i="1"/>
  <c r="F281" i="1"/>
  <c r="F149" i="1"/>
  <c r="F328" i="1"/>
  <c r="F272" i="1"/>
  <c r="F220" i="1"/>
  <c r="I190" i="1"/>
  <c r="F217" i="1"/>
  <c r="F173" i="1"/>
  <c r="F285" i="1"/>
  <c r="I33" i="1"/>
  <c r="I69" i="1"/>
  <c r="F247" i="1"/>
  <c r="F347" i="1"/>
  <c r="F51" i="1"/>
  <c r="I15" i="1"/>
  <c r="F339" i="1"/>
  <c r="I43" i="1"/>
  <c r="I67" i="1"/>
  <c r="F286" i="1"/>
  <c r="I140" i="1"/>
  <c r="F78" i="1"/>
  <c r="G217" i="1"/>
  <c r="H217" i="1" s="1"/>
  <c r="F203" i="1"/>
  <c r="F148" i="1"/>
  <c r="I331" i="1"/>
  <c r="I335" i="1"/>
  <c r="F172" i="1"/>
  <c r="I334" i="1"/>
  <c r="G26" i="1"/>
  <c r="H26" i="1" s="1"/>
  <c r="G138" i="1"/>
  <c r="H138" i="1" s="1"/>
  <c r="G254" i="1"/>
  <c r="H254" i="1" s="1"/>
  <c r="G31" i="1"/>
  <c r="H31" i="1" s="1"/>
  <c r="G95" i="1"/>
  <c r="H95" i="1" s="1"/>
  <c r="G147" i="1"/>
  <c r="H147" i="1" s="1"/>
  <c r="G207" i="1"/>
  <c r="H207" i="1" s="1"/>
  <c r="G263" i="1"/>
  <c r="H263" i="1" s="1"/>
  <c r="G303" i="1"/>
  <c r="H303" i="1" s="1"/>
  <c r="G8" i="1"/>
  <c r="H8" i="1" s="1"/>
  <c r="G93" i="1"/>
  <c r="H93" i="1" s="1"/>
  <c r="G157" i="1"/>
  <c r="H157" i="1" s="1"/>
  <c r="G232" i="1"/>
  <c r="H232" i="1" s="1"/>
  <c r="I251" i="1"/>
  <c r="I8" i="1"/>
  <c r="G336" i="1"/>
  <c r="H336" i="1" s="1"/>
  <c r="I94" i="1"/>
  <c r="I248" i="1"/>
  <c r="I243" i="1"/>
  <c r="G233" i="1"/>
  <c r="H233" i="1" s="1"/>
  <c r="G337" i="1"/>
  <c r="H337" i="1" s="1"/>
  <c r="I269" i="1"/>
  <c r="I22" i="1"/>
  <c r="I270" i="1"/>
  <c r="G113" i="1"/>
  <c r="H113" i="1" s="1"/>
  <c r="G209" i="1"/>
  <c r="H209" i="1" s="1"/>
  <c r="G305" i="1"/>
  <c r="H305" i="1" s="1"/>
  <c r="I27" i="1"/>
  <c r="G321" i="1"/>
  <c r="H321" i="1" s="1"/>
  <c r="I315" i="1"/>
  <c r="I277" i="1"/>
  <c r="F187" i="1"/>
  <c r="F249" i="1"/>
  <c r="F174" i="1"/>
  <c r="I103" i="1"/>
  <c r="F15" i="1"/>
  <c r="F42" i="1"/>
  <c r="F341" i="1"/>
  <c r="I241" i="1"/>
  <c r="I239" i="1"/>
  <c r="F29" i="1"/>
  <c r="F193" i="1"/>
  <c r="F79" i="1"/>
  <c r="G281" i="1"/>
  <c r="H281" i="1" s="1"/>
  <c r="I206" i="1"/>
  <c r="I223" i="1"/>
  <c r="F32" i="1"/>
  <c r="F30" i="1"/>
  <c r="F261" i="1"/>
  <c r="I275" i="1"/>
  <c r="F332" i="1"/>
  <c r="G140" i="1"/>
  <c r="H140" i="1" s="1"/>
  <c r="I218" i="1"/>
  <c r="I101" i="1"/>
  <c r="F170" i="1"/>
  <c r="F361" i="1"/>
  <c r="F129" i="1"/>
  <c r="F275" i="1"/>
  <c r="F295" i="1"/>
  <c r="F343" i="1"/>
  <c r="F209" i="1"/>
  <c r="I117" i="1"/>
  <c r="F109" i="1"/>
  <c r="I311" i="1"/>
  <c r="F116" i="1"/>
  <c r="I68" i="1"/>
  <c r="F337" i="1"/>
  <c r="I143" i="1"/>
  <c r="F255" i="1"/>
  <c r="F349" i="1"/>
  <c r="F357" i="1"/>
  <c r="G340" i="1"/>
  <c r="H340" i="1" s="1"/>
  <c r="F86" i="1"/>
  <c r="F128" i="1"/>
  <c r="F359" i="1"/>
  <c r="I255" i="1"/>
  <c r="I310" i="1"/>
  <c r="G42" i="1"/>
  <c r="H42" i="1" s="1"/>
  <c r="G110" i="1"/>
  <c r="H110" i="1" s="1"/>
  <c r="G266" i="1"/>
  <c r="H266" i="1" s="1"/>
  <c r="G79" i="1"/>
  <c r="H79" i="1" s="1"/>
  <c r="G163" i="1"/>
  <c r="H163" i="1" s="1"/>
  <c r="G295" i="1"/>
  <c r="H295" i="1" s="1"/>
  <c r="G29" i="1"/>
  <c r="H29" i="1" s="1"/>
  <c r="G125" i="1"/>
  <c r="H125" i="1" s="1"/>
  <c r="G205" i="1"/>
  <c r="H205" i="1" s="1"/>
  <c r="G312" i="1"/>
  <c r="H312" i="1" s="1"/>
  <c r="I128" i="1"/>
  <c r="G80" i="1"/>
  <c r="H80" i="1" s="1"/>
  <c r="I79" i="1"/>
  <c r="I156" i="1"/>
  <c r="G156" i="1"/>
  <c r="H156" i="1" s="1"/>
  <c r="G324" i="1"/>
  <c r="H324" i="1" s="1"/>
  <c r="G81" i="1"/>
  <c r="H81" i="1" s="1"/>
  <c r="I201" i="1"/>
  <c r="G353" i="1"/>
  <c r="H353" i="1" s="1"/>
  <c r="I98" i="1"/>
  <c r="I20" i="1"/>
  <c r="I76" i="1"/>
  <c r="F184" i="1"/>
  <c r="F235" i="1"/>
  <c r="I133" i="1"/>
  <c r="F163" i="1"/>
  <c r="F9" i="1"/>
  <c r="I100" i="1"/>
  <c r="F299" i="1"/>
  <c r="F316" i="1"/>
  <c r="G108" i="1"/>
  <c r="H108" i="1" s="1"/>
  <c r="I137" i="1"/>
  <c r="I149" i="1"/>
  <c r="F45" i="1"/>
  <c r="F182" i="1"/>
  <c r="F355" i="1"/>
  <c r="I316" i="1"/>
  <c r="F331" i="1"/>
  <c r="F133" i="1"/>
  <c r="F278" i="1"/>
  <c r="G57" i="1"/>
  <c r="H57" i="1" s="1"/>
  <c r="I14" i="1"/>
  <c r="I183" i="1"/>
  <c r="F77" i="1"/>
  <c r="F126" i="1"/>
  <c r="F99" i="1"/>
  <c r="I305" i="1"/>
  <c r="F69" i="1"/>
  <c r="I157" i="1"/>
  <c r="F307" i="1"/>
  <c r="F16" i="1"/>
  <c r="I278" i="1"/>
  <c r="I293" i="1"/>
  <c r="F143" i="1"/>
  <c r="F327" i="1"/>
  <c r="I77" i="1"/>
  <c r="I295" i="1"/>
  <c r="F134" i="1"/>
  <c r="I347" i="1"/>
  <c r="I198" i="1"/>
  <c r="G46" i="1"/>
  <c r="H46" i="1" s="1"/>
  <c r="G202" i="1"/>
  <c r="H202" i="1" s="1"/>
  <c r="G270" i="1"/>
  <c r="H270" i="1" s="1"/>
  <c r="G11" i="1"/>
  <c r="H11" i="1" s="1"/>
  <c r="G99" i="1"/>
  <c r="H99" i="1" s="1"/>
  <c r="G239" i="1"/>
  <c r="H239" i="1" s="1"/>
  <c r="G307" i="1"/>
  <c r="H307" i="1" s="1"/>
  <c r="G40" i="1"/>
  <c r="H40" i="1" s="1"/>
  <c r="G136" i="1"/>
  <c r="H136" i="1" s="1"/>
  <c r="G317" i="1"/>
  <c r="H317" i="1" s="1"/>
  <c r="I72" i="1"/>
  <c r="G272" i="1"/>
  <c r="H272" i="1" s="1"/>
  <c r="I59" i="1"/>
  <c r="I34" i="1"/>
  <c r="I170" i="1"/>
  <c r="G28" i="1"/>
  <c r="H28" i="1" s="1"/>
  <c r="G169" i="1"/>
  <c r="H169" i="1" s="1"/>
  <c r="G284" i="1"/>
  <c r="H284" i="1" s="1"/>
  <c r="I17" i="1"/>
  <c r="G241" i="1"/>
  <c r="H241" i="1" s="1"/>
  <c r="G363" i="1"/>
  <c r="H363" i="1" s="1"/>
  <c r="I131" i="1"/>
  <c r="I116" i="1"/>
  <c r="F312" i="1"/>
  <c r="F145" i="1"/>
  <c r="G204" i="1"/>
  <c r="H204" i="1" s="1"/>
  <c r="I205" i="1"/>
  <c r="F309" i="1"/>
  <c r="F234" i="1"/>
  <c r="I327" i="1"/>
  <c r="F288" i="1"/>
  <c r="I271" i="1"/>
  <c r="F333" i="1"/>
  <c r="F270" i="1"/>
  <c r="I39" i="1"/>
  <c r="I199" i="1"/>
  <c r="F31" i="1"/>
  <c r="F65" i="1"/>
  <c r="G185" i="1"/>
  <c r="H185" i="1" s="1"/>
  <c r="I44" i="1"/>
  <c r="I95" i="1"/>
  <c r="F227" i="1"/>
  <c r="F93" i="1"/>
  <c r="F119" i="1"/>
  <c r="F111" i="1"/>
  <c r="F14" i="1"/>
  <c r="F302" i="1"/>
  <c r="F53" i="1"/>
  <c r="F62" i="1"/>
  <c r="F254" i="1"/>
  <c r="F96" i="1"/>
  <c r="I207" i="1"/>
  <c r="F17" i="1"/>
  <c r="I177" i="1"/>
  <c r="F211" i="1"/>
  <c r="G172" i="1"/>
  <c r="H172" i="1" s="1"/>
  <c r="I332" i="1"/>
  <c r="I166" i="1"/>
  <c r="G126" i="1"/>
  <c r="H126" i="1" s="1"/>
  <c r="G282" i="1"/>
  <c r="H282" i="1" s="1"/>
  <c r="G15" i="1"/>
  <c r="H15" i="1" s="1"/>
  <c r="G179" i="1"/>
  <c r="H179" i="1" s="1"/>
  <c r="G315" i="1"/>
  <c r="H315" i="1" s="1"/>
  <c r="G45" i="1"/>
  <c r="H45" i="1" s="1"/>
  <c r="G141" i="1"/>
  <c r="H141" i="1" s="1"/>
  <c r="G248" i="1"/>
  <c r="H248" i="1" s="1"/>
  <c r="I288" i="1"/>
  <c r="G354" i="1"/>
  <c r="H354" i="1" s="1"/>
  <c r="I63" i="1"/>
  <c r="G41" i="1"/>
  <c r="H41" i="1" s="1"/>
  <c r="G188" i="1"/>
  <c r="H188" i="1" s="1"/>
  <c r="I193" i="1"/>
  <c r="G365" i="1"/>
  <c r="G260" i="1"/>
  <c r="H260" i="1" s="1"/>
  <c r="I203" i="1"/>
  <c r="I339" i="1"/>
  <c r="I175" i="1"/>
  <c r="F215" i="1"/>
  <c r="F265" i="1"/>
  <c r="G249" i="1"/>
  <c r="H249" i="1" s="1"/>
  <c r="I325" i="1"/>
  <c r="F113" i="1"/>
  <c r="I35" i="1"/>
  <c r="F214" i="1"/>
  <c r="F60" i="1"/>
  <c r="F195" i="1"/>
  <c r="G153" i="1"/>
  <c r="H153" i="1" s="1"/>
  <c r="I119" i="1"/>
  <c r="F54" i="1"/>
  <c r="F166" i="1"/>
  <c r="I145" i="1"/>
  <c r="I303" i="1"/>
  <c r="F353" i="1"/>
  <c r="F147" i="1"/>
  <c r="F75" i="1"/>
  <c r="I132" i="1"/>
  <c r="I231" i="1"/>
  <c r="F283" i="1"/>
  <c r="F157" i="1"/>
  <c r="F344" i="1"/>
  <c r="G300" i="1"/>
  <c r="H300" i="1" s="1"/>
  <c r="F123" i="1"/>
  <c r="F150" i="1"/>
  <c r="F318" i="1"/>
  <c r="F73" i="1"/>
  <c r="F197" i="1"/>
  <c r="F71" i="1"/>
  <c r="F110" i="1"/>
  <c r="I228" i="1"/>
  <c r="F107" i="1"/>
  <c r="F205" i="1"/>
  <c r="I359" i="1"/>
  <c r="I343" i="1"/>
  <c r="F326" i="1"/>
  <c r="G58" i="1"/>
  <c r="H58" i="1" s="1"/>
  <c r="G142" i="1"/>
  <c r="H142" i="1" s="1"/>
  <c r="G218" i="1"/>
  <c r="H218" i="1" s="1"/>
  <c r="G286" i="1"/>
  <c r="H286" i="1" s="1"/>
  <c r="G111" i="1"/>
  <c r="H111" i="1" s="1"/>
  <c r="G267" i="1"/>
  <c r="H267" i="1" s="1"/>
  <c r="G319" i="1"/>
  <c r="H319" i="1" s="1"/>
  <c r="G56" i="1"/>
  <c r="H56" i="1" s="1"/>
  <c r="G168" i="1"/>
  <c r="H168" i="1" s="1"/>
  <c r="G253" i="1"/>
  <c r="H253" i="1" s="1"/>
  <c r="G333" i="1"/>
  <c r="H333" i="1" s="1"/>
  <c r="I30" i="1"/>
  <c r="G16" i="1"/>
  <c r="H16" i="1" s="1"/>
  <c r="G208" i="1"/>
  <c r="H208" i="1" s="1"/>
  <c r="I49" i="1"/>
  <c r="I323" i="1"/>
  <c r="G60" i="1"/>
  <c r="H60" i="1" s="1"/>
  <c r="I225" i="1"/>
  <c r="G17" i="1"/>
  <c r="H17" i="1" s="1"/>
  <c r="G145" i="1"/>
  <c r="H145" i="1" s="1"/>
  <c r="I56" i="1"/>
  <c r="I125" i="1"/>
  <c r="I24" i="1"/>
  <c r="I91" i="1"/>
  <c r="F103" i="1"/>
  <c r="I247" i="1"/>
  <c r="F40" i="1"/>
  <c r="F144" i="1"/>
  <c r="I70" i="1"/>
  <c r="F274" i="1"/>
  <c r="F321" i="1"/>
  <c r="F198" i="1"/>
  <c r="I167" i="1"/>
  <c r="F151" i="1"/>
  <c r="F206" i="1"/>
  <c r="F304" i="1"/>
  <c r="I273" i="1"/>
  <c r="F125" i="1"/>
  <c r="F231" i="1"/>
  <c r="F63" i="1"/>
  <c r="F213" i="1"/>
  <c r="G268" i="1"/>
  <c r="H268" i="1" s="1"/>
  <c r="I284" i="1"/>
  <c r="F267" i="1"/>
  <c r="F35" i="1"/>
  <c r="F335" i="1"/>
  <c r="F311" i="1"/>
  <c r="F117" i="1"/>
  <c r="G89" i="1"/>
  <c r="H89" i="1" s="1"/>
  <c r="F43" i="1"/>
  <c r="G10" i="1"/>
  <c r="H10" i="1" s="1"/>
  <c r="G94" i="1"/>
  <c r="H94" i="1" s="1"/>
  <c r="G170" i="1"/>
  <c r="H170" i="1" s="1"/>
  <c r="G238" i="1"/>
  <c r="H238" i="1" s="1"/>
  <c r="G63" i="1"/>
  <c r="H63" i="1" s="1"/>
  <c r="G223" i="1"/>
  <c r="H223" i="1" s="1"/>
  <c r="G283" i="1"/>
  <c r="H283" i="1" s="1"/>
  <c r="G335" i="1"/>
  <c r="H335" i="1" s="1"/>
  <c r="G200" i="1"/>
  <c r="H200" i="1" s="1"/>
  <c r="G280" i="1"/>
  <c r="H280" i="1" s="1"/>
  <c r="G7" i="1"/>
  <c r="H7" i="1" s="1"/>
  <c r="I361" i="1"/>
  <c r="G48" i="1"/>
  <c r="H48" i="1" s="1"/>
  <c r="I83" i="1"/>
  <c r="I246" i="1"/>
  <c r="S365" i="1"/>
  <c r="I179" i="1"/>
  <c r="I65" i="1"/>
  <c r="G68" i="1"/>
  <c r="H68" i="1" s="1"/>
  <c r="I259" i="1"/>
  <c r="I81" i="1"/>
  <c r="I285" i="1"/>
  <c r="I54" i="1"/>
  <c r="F23" i="1"/>
  <c r="F131" i="1"/>
  <c r="F257" i="1"/>
  <c r="F259" i="1"/>
  <c r="F20" i="1"/>
  <c r="I221" i="1"/>
  <c r="F85" i="1"/>
  <c r="G158" i="1"/>
  <c r="H158" i="1" s="1"/>
  <c r="G51" i="1"/>
  <c r="H51" i="1" s="1"/>
  <c r="G227" i="1"/>
  <c r="H227" i="1" s="1"/>
  <c r="G104" i="1"/>
  <c r="H104" i="1" s="1"/>
  <c r="G348" i="1"/>
  <c r="H348" i="1" s="1"/>
  <c r="I185" i="1"/>
  <c r="I60" i="1"/>
  <c r="G355" i="1"/>
  <c r="H355" i="1" s="1"/>
  <c r="G351" i="1"/>
  <c r="H351" i="1" s="1"/>
  <c r="I78" i="1"/>
  <c r="F221" i="1"/>
  <c r="G121" i="1"/>
  <c r="H121" i="1" s="1"/>
  <c r="F44" i="1"/>
  <c r="F216" i="1"/>
  <c r="F284" i="1"/>
  <c r="I139" i="1"/>
  <c r="F253" i="1"/>
  <c r="I36" i="1"/>
  <c r="F229" i="1"/>
  <c r="G12" i="1"/>
  <c r="H12" i="1" s="1"/>
  <c r="I261" i="1"/>
  <c r="F287" i="1"/>
  <c r="F351" i="1"/>
  <c r="F34" i="1"/>
  <c r="F168" i="1"/>
  <c r="I300" i="1"/>
  <c r="F358" i="1"/>
  <c r="G174" i="1"/>
  <c r="H174" i="1" s="1"/>
  <c r="G271" i="1"/>
  <c r="H271" i="1" s="1"/>
  <c r="G109" i="1"/>
  <c r="H109" i="1" s="1"/>
  <c r="G356" i="1"/>
  <c r="H356" i="1" s="1"/>
  <c r="G112" i="1"/>
  <c r="H112" i="1" s="1"/>
  <c r="I249" i="1"/>
  <c r="I344" i="1"/>
  <c r="G49" i="1"/>
  <c r="H49" i="1" s="1"/>
  <c r="I216" i="1"/>
  <c r="I113" i="1"/>
  <c r="F243" i="1"/>
  <c r="I105" i="1"/>
  <c r="F251" i="1"/>
  <c r="I318" i="1"/>
  <c r="F101" i="1"/>
  <c r="F303" i="1"/>
  <c r="F273" i="1"/>
  <c r="I151" i="1"/>
  <c r="F12" i="1"/>
  <c r="F183" i="1"/>
  <c r="I73" i="1"/>
  <c r="F313" i="1"/>
  <c r="G359" i="1"/>
  <c r="H359" i="1" s="1"/>
  <c r="F95" i="1"/>
  <c r="I172" i="1"/>
  <c r="I358" i="1"/>
  <c r="G222" i="1"/>
  <c r="H222" i="1" s="1"/>
  <c r="G67" i="1"/>
  <c r="H67" i="1" s="1"/>
  <c r="G275" i="1"/>
  <c r="H275" i="1" s="1"/>
  <c r="G173" i="1"/>
  <c r="H173" i="1" s="1"/>
  <c r="F365" i="1"/>
  <c r="I302" i="1"/>
  <c r="G92" i="1"/>
  <c r="H92" i="1" s="1"/>
  <c r="I289" i="1"/>
  <c r="I272" i="1"/>
  <c r="I219" i="1"/>
  <c r="F98" i="1"/>
  <c r="I155" i="1"/>
  <c r="F100" i="1"/>
  <c r="F159" i="1"/>
  <c r="F56" i="1"/>
  <c r="F323" i="1"/>
  <c r="F225" i="1"/>
  <c r="F167" i="1"/>
  <c r="F156" i="1"/>
  <c r="F10" i="1"/>
  <c r="F118" i="1"/>
  <c r="F33" i="1"/>
  <c r="F315" i="1"/>
  <c r="I109" i="1"/>
  <c r="F94" i="1"/>
  <c r="F19" i="1"/>
  <c r="F300" i="1"/>
  <c r="G30" i="1"/>
  <c r="H30" i="1" s="1"/>
  <c r="G287" i="1"/>
  <c r="H287" i="1" s="1"/>
  <c r="G184" i="1"/>
  <c r="H184" i="1" s="1"/>
  <c r="I341" i="1"/>
  <c r="I351" i="1"/>
  <c r="G137" i="1"/>
  <c r="H137" i="1" s="1"/>
  <c r="I107" i="1"/>
  <c r="I301" i="1"/>
  <c r="I307" i="1"/>
  <c r="F201" i="1"/>
  <c r="I53" i="1"/>
  <c r="F289" i="1"/>
  <c r="F153" i="1"/>
  <c r="I29" i="1"/>
  <c r="F137" i="1"/>
  <c r="F76" i="1"/>
  <c r="F46" i="1"/>
  <c r="I16" i="1"/>
  <c r="I13" i="1"/>
  <c r="F238" i="1"/>
  <c r="I45" i="1"/>
  <c r="F21" i="1"/>
  <c r="I215" i="1"/>
  <c r="I357" i="1"/>
  <c r="G314" i="1"/>
  <c r="H314" i="1" s="1"/>
  <c r="G191" i="1"/>
  <c r="H191" i="1" s="1"/>
  <c r="G13" i="1"/>
  <c r="H13" i="1" s="1"/>
  <c r="G240" i="1"/>
  <c r="H240" i="1" s="1"/>
  <c r="G225" i="1"/>
  <c r="H225" i="1" s="1"/>
  <c r="I86" i="1"/>
  <c r="G265" i="1"/>
  <c r="H265" i="1" s="1"/>
  <c r="I25" i="1"/>
  <c r="F81" i="1"/>
  <c r="I187" i="1"/>
  <c r="F297" i="1"/>
  <c r="G236" i="1"/>
  <c r="H236" i="1" s="1"/>
  <c r="I191" i="1"/>
  <c r="F68" i="1"/>
  <c r="I235" i="1"/>
  <c r="F169" i="1"/>
  <c r="F228" i="1"/>
  <c r="F142" i="1"/>
  <c r="F90" i="1"/>
  <c r="F13" i="1"/>
  <c r="F241" i="1"/>
  <c r="F160" i="1"/>
  <c r="F363" i="1"/>
  <c r="I134" i="1"/>
  <c r="G211" i="1"/>
  <c r="H211" i="1" s="1"/>
  <c r="I333" i="1"/>
  <c r="I229" i="1"/>
  <c r="I97" i="1"/>
  <c r="I363" i="1"/>
  <c r="F179" i="1"/>
  <c r="G313" i="1"/>
  <c r="H313" i="1" s="1"/>
  <c r="I283" i="1"/>
  <c r="F291" i="1"/>
  <c r="I159" i="1"/>
  <c r="F127" i="1"/>
  <c r="G154" i="1"/>
  <c r="H154" i="1" s="1"/>
  <c r="G331" i="1"/>
  <c r="H331" i="1" s="1"/>
  <c r="I286" i="1"/>
  <c r="I12" i="1"/>
  <c r="I93" i="1"/>
  <c r="F305" i="1"/>
  <c r="I165" i="1"/>
  <c r="F306" i="1"/>
  <c r="F139" i="1"/>
  <c r="G332" i="1"/>
  <c r="H332" i="1" s="1"/>
  <c r="I262" i="1"/>
  <c r="G298" i="1"/>
  <c r="H298" i="1" s="1"/>
  <c r="G304" i="1"/>
  <c r="H304" i="1" s="1"/>
  <c r="I150" i="1"/>
  <c r="F237" i="1"/>
  <c r="F277" i="1"/>
  <c r="F49" i="1"/>
  <c r="F11" i="1"/>
  <c r="F41" i="1"/>
  <c r="F161" i="1"/>
  <c r="G44" i="1"/>
  <c r="H44" i="1" s="1"/>
  <c r="I38" i="1"/>
  <c r="G72" i="1"/>
  <c r="H72" i="1" s="1"/>
  <c r="I254" i="1"/>
  <c r="F271" i="1"/>
  <c r="F185" i="1"/>
  <c r="I189" i="1"/>
  <c r="F83" i="1"/>
  <c r="G264" i="1"/>
  <c r="H264" i="1" s="1"/>
  <c r="I89" i="1"/>
  <c r="F67" i="1"/>
  <c r="F171" i="1"/>
  <c r="F175" i="1"/>
  <c r="F262" i="1"/>
  <c r="G90" i="1"/>
  <c r="H90" i="1" s="1"/>
  <c r="G301" i="1"/>
  <c r="H301" i="1" s="1"/>
  <c r="G201" i="1"/>
  <c r="H201" i="1" s="1"/>
  <c r="I62" i="1"/>
  <c r="F102" i="1"/>
  <c r="I238" i="1"/>
  <c r="F181" i="1"/>
  <c r="F190" i="1"/>
  <c r="I294" i="1"/>
  <c r="G349" i="1"/>
  <c r="H349" i="1" s="1"/>
  <c r="I141" i="1"/>
  <c r="F207" i="1"/>
  <c r="I230" i="1"/>
  <c r="G330" i="1"/>
  <c r="H330" i="1" s="1"/>
  <c r="I118" i="1"/>
  <c r="F279" i="1"/>
  <c r="G25" i="1"/>
  <c r="H25" i="1" s="1"/>
  <c r="F218" i="1"/>
  <c r="F293" i="1"/>
  <c r="F72" i="1"/>
  <c r="I353" i="1"/>
  <c r="F269" i="1"/>
  <c r="F140" i="1"/>
  <c r="F25" i="1"/>
  <c r="F188" i="1"/>
  <c r="F121" i="1"/>
  <c r="G127" i="1"/>
  <c r="H127" i="1" s="1"/>
  <c r="I61" i="1"/>
  <c r="F301" i="1"/>
  <c r="I291" i="1"/>
  <c r="I127" i="1"/>
  <c r="F152" i="1"/>
  <c r="G327" i="1"/>
  <c r="H327" i="1" s="1"/>
  <c r="F39" i="1"/>
  <c r="F177" i="1"/>
  <c r="J90" i="1"/>
  <c r="S138" i="1"/>
  <c r="I138" i="1"/>
  <c r="F138" i="1"/>
  <c r="S258" i="1"/>
  <c r="I258" i="1"/>
  <c r="F258" i="1"/>
  <c r="S298" i="1"/>
  <c r="I298" i="1"/>
  <c r="F298" i="1"/>
  <c r="S338" i="1"/>
  <c r="I338" i="1"/>
  <c r="F338" i="1"/>
  <c r="F37" i="1"/>
  <c r="J18" i="1"/>
  <c r="J321" i="1"/>
  <c r="I308" i="1"/>
  <c r="S308" i="1"/>
  <c r="F308" i="1"/>
  <c r="J214" i="1"/>
  <c r="S196" i="1"/>
  <c r="F196" i="1"/>
  <c r="I196" i="1"/>
  <c r="S200" i="1"/>
  <c r="I200" i="1"/>
  <c r="F200" i="1"/>
  <c r="I114" i="1"/>
  <c r="S114" i="1"/>
  <c r="F114" i="1"/>
  <c r="S176" i="1"/>
  <c r="F176" i="1"/>
  <c r="I176" i="1"/>
  <c r="S164" i="1"/>
  <c r="I164" i="1"/>
  <c r="F164" i="1"/>
  <c r="S64" i="1"/>
  <c r="I64" i="1"/>
  <c r="F64" i="1"/>
  <c r="F136" i="1"/>
  <c r="S136" i="1"/>
  <c r="I136" i="1"/>
  <c r="J360" i="1"/>
  <c r="J184" i="1"/>
  <c r="S26" i="1"/>
  <c r="F26" i="1"/>
  <c r="I26" i="1"/>
  <c r="S280" i="1"/>
  <c r="F280" i="1"/>
  <c r="I280" i="1"/>
  <c r="S180" i="1"/>
  <c r="F180" i="1"/>
  <c r="I180" i="1"/>
  <c r="S232" i="1"/>
  <c r="F232" i="1"/>
  <c r="I232" i="1"/>
  <c r="S240" i="1"/>
  <c r="F240" i="1"/>
  <c r="I240" i="1"/>
  <c r="S252" i="1"/>
  <c r="I252" i="1"/>
  <c r="F252" i="1"/>
  <c r="S292" i="1"/>
  <c r="I292" i="1"/>
  <c r="F292" i="1"/>
  <c r="F356" i="1"/>
  <c r="I356" i="1"/>
  <c r="S356" i="1"/>
  <c r="J124" i="1"/>
  <c r="J42" i="1"/>
  <c r="J152" i="1"/>
  <c r="S186" i="1"/>
  <c r="F186" i="1"/>
  <c r="I186" i="1"/>
  <c r="S226" i="1"/>
  <c r="I226" i="1"/>
  <c r="F226" i="1"/>
  <c r="S314" i="1"/>
  <c r="I314" i="1"/>
  <c r="F314" i="1"/>
  <c r="J158" i="1"/>
  <c r="J37" i="1"/>
  <c r="S80" i="1"/>
  <c r="F80" i="1"/>
  <c r="I80" i="1"/>
  <c r="S192" i="1"/>
  <c r="I192" i="1"/>
  <c r="F192" i="1"/>
  <c r="S264" i="1"/>
  <c r="F264" i="1"/>
  <c r="I264" i="1"/>
  <c r="J188" i="1"/>
  <c r="I7" i="1"/>
  <c r="S7" i="1"/>
  <c r="F7" i="1"/>
  <c r="J328" i="1"/>
  <c r="S106" i="1"/>
  <c r="I106" i="1"/>
  <c r="F106" i="1"/>
  <c r="S146" i="1"/>
  <c r="I146" i="1"/>
  <c r="F146" i="1"/>
  <c r="S266" i="1"/>
  <c r="I266" i="1"/>
  <c r="F266" i="1"/>
  <c r="S346" i="1"/>
  <c r="I346" i="1"/>
  <c r="F346" i="1"/>
  <c r="F18" i="1"/>
  <c r="S260" i="1"/>
  <c r="F260" i="1"/>
  <c r="I260" i="1"/>
  <c r="J263" i="1"/>
  <c r="S154" i="1"/>
  <c r="I154" i="1"/>
  <c r="F154" i="1"/>
  <c r="S194" i="1"/>
  <c r="I194" i="1"/>
  <c r="F194" i="1"/>
  <c r="S242" i="1"/>
  <c r="I242" i="1"/>
  <c r="F242" i="1"/>
  <c r="J222" i="1"/>
  <c r="J350" i="1"/>
  <c r="S212" i="1"/>
  <c r="F212" i="1"/>
  <c r="I212" i="1"/>
  <c r="S48" i="1"/>
  <c r="I48" i="1"/>
  <c r="F48" i="1"/>
  <c r="S120" i="1"/>
  <c r="I120" i="1"/>
  <c r="F120" i="1"/>
  <c r="S352" i="1"/>
  <c r="I352" i="1"/>
  <c r="F352" i="1"/>
  <c r="S58" i="1"/>
  <c r="F58" i="1"/>
  <c r="I58" i="1"/>
  <c r="S268" i="1"/>
  <c r="F268" i="1"/>
  <c r="I268" i="1"/>
  <c r="S340" i="1"/>
  <c r="I340" i="1"/>
  <c r="F340" i="1"/>
  <c r="S324" i="1"/>
  <c r="F324" i="1"/>
  <c r="I324" i="1"/>
  <c r="I227" i="1"/>
  <c r="S82" i="1"/>
  <c r="F82" i="1"/>
  <c r="I82" i="1"/>
  <c r="I297" i="1"/>
  <c r="S162" i="1"/>
  <c r="I162" i="1"/>
  <c r="F162" i="1"/>
  <c r="F350" i="1"/>
  <c r="I342" i="1"/>
  <c r="J234" i="1"/>
  <c r="E9" i="3"/>
  <c r="F16" i="3"/>
  <c r="G16" i="3" s="1"/>
  <c r="H16" i="3" s="1"/>
  <c r="I16" i="3" s="1"/>
  <c r="E15" i="3"/>
  <c r="E23" i="3"/>
  <c r="F10" i="3"/>
  <c r="G10" i="3" s="1"/>
  <c r="H10" i="3" s="1"/>
  <c r="I10" i="3" s="1"/>
  <c r="E21" i="3"/>
  <c r="F13" i="3"/>
  <c r="G13" i="3" s="1"/>
  <c r="H13" i="3" s="1"/>
  <c r="I13" i="3" s="1"/>
  <c r="E16" i="3"/>
  <c r="E13" i="3"/>
  <c r="E19" i="3"/>
  <c r="O19" i="3"/>
  <c r="O20" i="3"/>
  <c r="E20" i="3"/>
  <c r="F8" i="3"/>
  <c r="G8" i="3" s="1"/>
  <c r="H8" i="3" s="1"/>
  <c r="I8" i="3" s="1"/>
  <c r="F19" i="3"/>
  <c r="G19" i="3" s="1"/>
  <c r="H19" i="3" s="1"/>
  <c r="I19" i="3" s="1"/>
  <c r="F9" i="3"/>
  <c r="G9" i="3" s="1"/>
  <c r="H9" i="3" s="1"/>
  <c r="I9" i="3" s="1"/>
  <c r="F20" i="3"/>
  <c r="G20" i="3" s="1"/>
  <c r="H20" i="3" s="1"/>
  <c r="I20" i="3" s="1"/>
  <c r="E8" i="3"/>
  <c r="F14" i="3"/>
  <c r="G14" i="3" s="1"/>
  <c r="H14" i="3" s="1"/>
  <c r="I14" i="3" s="1"/>
  <c r="F11" i="3"/>
  <c r="G11" i="3" s="1"/>
  <c r="H11" i="3" s="1"/>
  <c r="I11" i="3" s="1"/>
  <c r="F18" i="3"/>
  <c r="G18" i="3" s="1"/>
  <c r="H18" i="3" s="1"/>
  <c r="I18" i="3" s="1"/>
  <c r="E18" i="3"/>
  <c r="F15" i="3"/>
  <c r="G15" i="3" s="1"/>
  <c r="H15" i="3" s="1"/>
  <c r="I15" i="3" s="1"/>
  <c r="F12" i="3"/>
  <c r="G12" i="3" s="1"/>
  <c r="H12" i="3" s="1"/>
  <c r="I12" i="3" s="1"/>
  <c r="F21" i="3"/>
  <c r="G21" i="3" s="1"/>
  <c r="H21" i="3" s="1"/>
  <c r="I21" i="3" s="1"/>
  <c r="E7" i="3"/>
  <c r="E10" i="3"/>
  <c r="E17" i="3"/>
  <c r="F17" i="3"/>
  <c r="G17" i="3" s="1"/>
  <c r="H17" i="3" s="1"/>
  <c r="I17" i="3" s="1"/>
  <c r="F7" i="3"/>
  <c r="G7" i="3" s="1"/>
  <c r="H7" i="3" s="1"/>
  <c r="I7" i="3" s="1"/>
  <c r="E12" i="3"/>
  <c r="O23" i="3"/>
  <c r="O14" i="3"/>
  <c r="E14" i="3"/>
  <c r="J180" i="1" l="1"/>
  <c r="J146" i="1"/>
  <c r="J38" i="1"/>
  <c r="J82" i="1"/>
  <c r="J80" i="1"/>
  <c r="J12" i="1"/>
  <c r="J235" i="1"/>
  <c r="J212" i="1"/>
  <c r="J106" i="1"/>
  <c r="J164" i="1"/>
  <c r="J294" i="1"/>
  <c r="J189" i="1"/>
  <c r="J262" i="1"/>
  <c r="J286" i="1"/>
  <c r="J86" i="1"/>
  <c r="J29" i="1"/>
  <c r="J272" i="1"/>
  <c r="J185" i="1"/>
  <c r="J259" i="1"/>
  <c r="J361" i="1"/>
  <c r="J125" i="1"/>
  <c r="J359" i="1"/>
  <c r="J132" i="1"/>
  <c r="J119" i="1"/>
  <c r="J193" i="1"/>
  <c r="J44" i="1"/>
  <c r="J271" i="1"/>
  <c r="J198" i="1"/>
  <c r="J278" i="1"/>
  <c r="J100" i="1"/>
  <c r="J98" i="1"/>
  <c r="J94" i="1"/>
  <c r="J75" i="1"/>
  <c r="J197" i="1"/>
  <c r="J92" i="1"/>
  <c r="J32" i="1"/>
  <c r="J233" i="1"/>
  <c r="J115" i="1"/>
  <c r="J320" i="1"/>
  <c r="J296" i="1"/>
  <c r="J52" i="1"/>
  <c r="J28" i="1"/>
  <c r="J353" i="1"/>
  <c r="J64" i="1"/>
  <c r="J249" i="1"/>
  <c r="J314" i="1"/>
  <c r="J280" i="1"/>
  <c r="J258" i="1"/>
  <c r="J105" i="1"/>
  <c r="J352" i="1"/>
  <c r="J242" i="1"/>
  <c r="J342" i="1"/>
  <c r="J268" i="1"/>
  <c r="J264" i="1"/>
  <c r="J292" i="1"/>
  <c r="J232" i="1"/>
  <c r="J136" i="1"/>
  <c r="J200" i="1"/>
  <c r="J338" i="1"/>
  <c r="J363" i="1"/>
  <c r="J191" i="1"/>
  <c r="J45" i="1"/>
  <c r="J351" i="1"/>
  <c r="J109" i="1"/>
  <c r="J289" i="1"/>
  <c r="J358" i="1"/>
  <c r="J151" i="1"/>
  <c r="J113" i="1"/>
  <c r="J261" i="1"/>
  <c r="H365" i="1"/>
  <c r="J273" i="1"/>
  <c r="J70" i="1"/>
  <c r="J56" i="1"/>
  <c r="J116" i="1"/>
  <c r="J170" i="1"/>
  <c r="J347" i="1"/>
  <c r="J183" i="1"/>
  <c r="J128" i="1"/>
  <c r="J311" i="1"/>
  <c r="J239" i="1"/>
  <c r="J270" i="1"/>
  <c r="J334" i="1"/>
  <c r="J140" i="1"/>
  <c r="J209" i="1"/>
  <c r="J336" i="1"/>
  <c r="J51" i="1"/>
  <c r="J19" i="1"/>
  <c r="J71" i="1"/>
  <c r="J147" i="1"/>
  <c r="J112" i="1"/>
  <c r="J57" i="1"/>
  <c r="J330" i="1"/>
  <c r="J202" i="1"/>
  <c r="J187" i="1"/>
  <c r="J62" i="1"/>
  <c r="J260" i="1"/>
  <c r="J226" i="1"/>
  <c r="J176" i="1"/>
  <c r="J127" i="1"/>
  <c r="J97" i="1"/>
  <c r="J341" i="1"/>
  <c r="J172" i="1"/>
  <c r="J65" i="1"/>
  <c r="J30" i="1"/>
  <c r="J177" i="1"/>
  <c r="J327" i="1"/>
  <c r="J131" i="1"/>
  <c r="J34" i="1"/>
  <c r="J14" i="1"/>
  <c r="J201" i="1"/>
  <c r="J241" i="1"/>
  <c r="J277" i="1"/>
  <c r="J22" i="1"/>
  <c r="J8" i="1"/>
  <c r="J69" i="1"/>
  <c r="J182" i="1"/>
  <c r="J265" i="1"/>
  <c r="J220" i="1"/>
  <c r="J102" i="1"/>
  <c r="J142" i="1"/>
  <c r="J181" i="1"/>
  <c r="J148" i="1"/>
  <c r="J129" i="1"/>
  <c r="J110" i="1"/>
  <c r="J123" i="1"/>
  <c r="J174" i="1"/>
  <c r="J88" i="1"/>
  <c r="J74" i="1"/>
  <c r="J66" i="1"/>
  <c r="J204" i="1"/>
  <c r="J282" i="1"/>
  <c r="J186" i="1"/>
  <c r="J89" i="1"/>
  <c r="J227" i="1"/>
  <c r="J266" i="1"/>
  <c r="J26" i="1"/>
  <c r="J308" i="1"/>
  <c r="J138" i="1"/>
  <c r="J118" i="1"/>
  <c r="J216" i="1"/>
  <c r="J324" i="1"/>
  <c r="J120" i="1"/>
  <c r="J194" i="1"/>
  <c r="J196" i="1"/>
  <c r="J291" i="1"/>
  <c r="J238" i="1"/>
  <c r="J254" i="1"/>
  <c r="J229" i="1"/>
  <c r="J13" i="1"/>
  <c r="J53" i="1"/>
  <c r="J302" i="1"/>
  <c r="J179" i="1"/>
  <c r="J284" i="1"/>
  <c r="J228" i="1"/>
  <c r="J175" i="1"/>
  <c r="J63" i="1"/>
  <c r="J59" i="1"/>
  <c r="J295" i="1"/>
  <c r="J157" i="1"/>
  <c r="J149" i="1"/>
  <c r="J133" i="1"/>
  <c r="J117" i="1"/>
  <c r="J101" i="1"/>
  <c r="J223" i="1"/>
  <c r="J315" i="1"/>
  <c r="J269" i="1"/>
  <c r="J251" i="1"/>
  <c r="J335" i="1"/>
  <c r="J67" i="1"/>
  <c r="J33" i="1"/>
  <c r="J345" i="1"/>
  <c r="J144" i="1"/>
  <c r="J276" i="1"/>
  <c r="J10" i="1"/>
  <c r="J135" i="1"/>
  <c r="J173" i="1"/>
  <c r="J213" i="1"/>
  <c r="J313" i="1"/>
  <c r="J304" i="1"/>
  <c r="J121" i="1"/>
  <c r="J111" i="1"/>
  <c r="J178" i="1"/>
  <c r="J108" i="1"/>
  <c r="J348" i="1"/>
  <c r="J256" i="1"/>
  <c r="J58" i="1"/>
  <c r="J252" i="1"/>
  <c r="J230" i="1"/>
  <c r="J16" i="1"/>
  <c r="J344" i="1"/>
  <c r="J300" i="1"/>
  <c r="J36" i="1"/>
  <c r="J78" i="1"/>
  <c r="J247" i="1"/>
  <c r="J225" i="1"/>
  <c r="J303" i="1"/>
  <c r="J339" i="1"/>
  <c r="J207" i="1"/>
  <c r="J199" i="1"/>
  <c r="J77" i="1"/>
  <c r="J137" i="1"/>
  <c r="J310" i="1"/>
  <c r="J218" i="1"/>
  <c r="J206" i="1"/>
  <c r="J331" i="1"/>
  <c r="J43" i="1"/>
  <c r="J171" i="1"/>
  <c r="J85" i="1"/>
  <c r="J41" i="1"/>
  <c r="J257" i="1"/>
  <c r="J23" i="1"/>
  <c r="J195" i="1"/>
  <c r="J161" i="1"/>
  <c r="J281" i="1"/>
  <c r="J237" i="1"/>
  <c r="J47" i="1"/>
  <c r="J267" i="1"/>
  <c r="J290" i="1"/>
  <c r="J130" i="1"/>
  <c r="J354" i="1"/>
  <c r="J122" i="1"/>
  <c r="J50" i="1"/>
  <c r="J162" i="1"/>
  <c r="J165" i="1"/>
  <c r="J150" i="1"/>
  <c r="J54" i="1"/>
  <c r="J203" i="1"/>
  <c r="J39" i="1"/>
  <c r="J205" i="1"/>
  <c r="J17" i="1"/>
  <c r="J72" i="1"/>
  <c r="J305" i="1"/>
  <c r="J255" i="1"/>
  <c r="J143" i="1"/>
  <c r="J27" i="1"/>
  <c r="J87" i="1"/>
  <c r="J312" i="1"/>
  <c r="J329" i="1"/>
  <c r="J9" i="1"/>
  <c r="J245" i="1"/>
  <c r="J211" i="1"/>
  <c r="J309" i="1"/>
  <c r="J253" i="1"/>
  <c r="J55" i="1"/>
  <c r="J153" i="1"/>
  <c r="J224" i="1"/>
  <c r="J362" i="1"/>
  <c r="J208" i="1"/>
  <c r="J298" i="1"/>
  <c r="J159" i="1"/>
  <c r="J192" i="1"/>
  <c r="J307" i="1"/>
  <c r="J318" i="1"/>
  <c r="J246" i="1"/>
  <c r="J167" i="1"/>
  <c r="J145" i="1"/>
  <c r="J35" i="1"/>
  <c r="J288" i="1"/>
  <c r="J297" i="1"/>
  <c r="J48" i="1"/>
  <c r="J154" i="1"/>
  <c r="J7" i="1"/>
  <c r="J356" i="1"/>
  <c r="J240" i="1"/>
  <c r="J141" i="1"/>
  <c r="J93" i="1"/>
  <c r="J283" i="1"/>
  <c r="J134" i="1"/>
  <c r="J25" i="1"/>
  <c r="J357" i="1"/>
  <c r="J301" i="1"/>
  <c r="J73" i="1"/>
  <c r="J139" i="1"/>
  <c r="J285" i="1"/>
  <c r="J83" i="1"/>
  <c r="J91" i="1"/>
  <c r="J323" i="1"/>
  <c r="J166" i="1"/>
  <c r="J76" i="1"/>
  <c r="J156" i="1"/>
  <c r="J103" i="1"/>
  <c r="J243" i="1"/>
  <c r="J15" i="1"/>
  <c r="J306" i="1"/>
  <c r="J279" i="1"/>
  <c r="J299" i="1"/>
  <c r="J31" i="1"/>
  <c r="J337" i="1"/>
  <c r="J169" i="1"/>
  <c r="J163" i="1"/>
  <c r="J217" i="1"/>
  <c r="J319" i="1"/>
  <c r="J287" i="1"/>
  <c r="J84" i="1"/>
  <c r="J104" i="1"/>
  <c r="J333" i="1"/>
  <c r="J61" i="1"/>
  <c r="J155" i="1"/>
  <c r="J340" i="1"/>
  <c r="J346" i="1"/>
  <c r="J114" i="1"/>
  <c r="J215" i="1"/>
  <c r="J107" i="1"/>
  <c r="J219" i="1"/>
  <c r="J60" i="1"/>
  <c r="J221" i="1"/>
  <c r="J81" i="1"/>
  <c r="J24" i="1"/>
  <c r="J49" i="1"/>
  <c r="J343" i="1"/>
  <c r="J231" i="1"/>
  <c r="J325" i="1"/>
  <c r="J332" i="1"/>
  <c r="J95" i="1"/>
  <c r="J293" i="1"/>
  <c r="J316" i="1"/>
  <c r="J20" i="1"/>
  <c r="J79" i="1"/>
  <c r="J68" i="1"/>
  <c r="J275" i="1"/>
  <c r="J248" i="1"/>
  <c r="J190" i="1"/>
  <c r="J99" i="1"/>
  <c r="J160" i="1"/>
  <c r="J168" i="1"/>
  <c r="J355" i="1"/>
  <c r="J40" i="1"/>
  <c r="J21" i="1"/>
  <c r="J46" i="1"/>
  <c r="J349" i="1"/>
  <c r="J210" i="1"/>
  <c r="J250" i="1"/>
  <c r="J244" i="1"/>
  <c r="J322" i="1"/>
  <c r="J236" i="1"/>
  <c r="G23" i="3"/>
  <c r="H23" i="3"/>
  <c r="I23" i="3" s="1"/>
  <c r="J8" i="3" s="1"/>
  <c r="J365" i="1" l="1"/>
  <c r="J368" i="1" s="1"/>
  <c r="J20" i="3"/>
  <c r="J9" i="3"/>
  <c r="J17" i="3"/>
  <c r="J12" i="3"/>
  <c r="J11" i="3"/>
  <c r="J19" i="3"/>
  <c r="J21" i="3"/>
  <c r="J10" i="3"/>
  <c r="J23" i="3"/>
  <c r="J367" i="1"/>
  <c r="J15" i="3"/>
  <c r="J18" i="3"/>
  <c r="J7" i="3"/>
  <c r="J13" i="3"/>
  <c r="J16" i="3"/>
  <c r="J14" i="3"/>
  <c r="C4" i="1" l="1"/>
  <c r="K326" i="1"/>
  <c r="L326" i="1" s="1"/>
  <c r="M326" i="1" s="1"/>
  <c r="N326" i="1" s="1"/>
  <c r="O326" i="1" s="1"/>
  <c r="K188" i="1"/>
  <c r="L188" i="1" s="1"/>
  <c r="M188" i="1" s="1"/>
  <c r="N188" i="1" s="1"/>
  <c r="O188" i="1" s="1"/>
  <c r="K90" i="1"/>
  <c r="L90" i="1" s="1"/>
  <c r="M90" i="1" s="1"/>
  <c r="N90" i="1" s="1"/>
  <c r="O90" i="1" s="1"/>
  <c r="K126" i="1"/>
  <c r="L126" i="1" s="1"/>
  <c r="M126" i="1" s="1"/>
  <c r="N126" i="1" s="1"/>
  <c r="O126" i="1" s="1"/>
  <c r="K214" i="1"/>
  <c r="L214" i="1" s="1"/>
  <c r="M214" i="1" s="1"/>
  <c r="N214" i="1" s="1"/>
  <c r="O214" i="1" s="1"/>
  <c r="K18" i="1"/>
  <c r="L18" i="1" s="1"/>
  <c r="M18" i="1" s="1"/>
  <c r="N18" i="1" s="1"/>
  <c r="O18" i="1" s="1"/>
  <c r="K274" i="1"/>
  <c r="L274" i="1" s="1"/>
  <c r="M274" i="1" s="1"/>
  <c r="N274" i="1" s="1"/>
  <c r="O274" i="1" s="1"/>
  <c r="K11" i="1"/>
  <c r="L11" i="1" s="1"/>
  <c r="M11" i="1" s="1"/>
  <c r="N11" i="1" s="1"/>
  <c r="O11" i="1" s="1"/>
  <c r="K321" i="1"/>
  <c r="L321" i="1" s="1"/>
  <c r="M321" i="1" s="1"/>
  <c r="N321" i="1" s="1"/>
  <c r="O321" i="1" s="1"/>
  <c r="K124" i="1"/>
  <c r="L124" i="1" s="1"/>
  <c r="M124" i="1" s="1"/>
  <c r="N124" i="1" s="1"/>
  <c r="O124" i="1" s="1"/>
  <c r="K350" i="1"/>
  <c r="L350" i="1" s="1"/>
  <c r="M350" i="1" s="1"/>
  <c r="N350" i="1" s="1"/>
  <c r="O350" i="1" s="1"/>
  <c r="K37" i="1"/>
  <c r="L37" i="1" s="1"/>
  <c r="M37" i="1" s="1"/>
  <c r="N37" i="1" s="1"/>
  <c r="O37" i="1" s="1"/>
  <c r="K96" i="1"/>
  <c r="L96" i="1" s="1"/>
  <c r="M96" i="1" s="1"/>
  <c r="N96" i="1" s="1"/>
  <c r="O96" i="1" s="1"/>
  <c r="K328" i="1"/>
  <c r="L328" i="1" s="1"/>
  <c r="M328" i="1" s="1"/>
  <c r="N328" i="1" s="1"/>
  <c r="O328" i="1" s="1"/>
  <c r="K222" i="1"/>
  <c r="L222" i="1" s="1"/>
  <c r="M222" i="1" s="1"/>
  <c r="N222" i="1" s="1"/>
  <c r="O222" i="1" s="1"/>
  <c r="K42" i="1"/>
  <c r="L42" i="1" s="1"/>
  <c r="M42" i="1" s="1"/>
  <c r="N42" i="1" s="1"/>
  <c r="O42" i="1" s="1"/>
  <c r="K234" i="1"/>
  <c r="L234" i="1" s="1"/>
  <c r="M234" i="1" s="1"/>
  <c r="N234" i="1" s="1"/>
  <c r="O234" i="1" s="1"/>
  <c r="K158" i="1"/>
  <c r="L158" i="1" s="1"/>
  <c r="M158" i="1" s="1"/>
  <c r="N158" i="1" s="1"/>
  <c r="O158" i="1" s="1"/>
  <c r="K317" i="1"/>
  <c r="L317" i="1" s="1"/>
  <c r="M317" i="1" s="1"/>
  <c r="N317" i="1" s="1"/>
  <c r="O317" i="1" s="1"/>
  <c r="K360" i="1"/>
  <c r="L360" i="1" s="1"/>
  <c r="M360" i="1" s="1"/>
  <c r="N360" i="1" s="1"/>
  <c r="O360" i="1" s="1"/>
  <c r="K263" i="1"/>
  <c r="L263" i="1" s="1"/>
  <c r="M263" i="1" s="1"/>
  <c r="N263" i="1" s="1"/>
  <c r="O263" i="1" s="1"/>
  <c r="K152" i="1"/>
  <c r="L152" i="1" s="1"/>
  <c r="M152" i="1" s="1"/>
  <c r="N152" i="1" s="1"/>
  <c r="O152" i="1" s="1"/>
  <c r="K184" i="1"/>
  <c r="L184" i="1" s="1"/>
  <c r="M184" i="1" s="1"/>
  <c r="N184" i="1" s="1"/>
  <c r="O184" i="1" s="1"/>
  <c r="K235" i="1"/>
  <c r="L235" i="1" s="1"/>
  <c r="M235" i="1" s="1"/>
  <c r="N235" i="1" s="1"/>
  <c r="O235" i="1" s="1"/>
  <c r="K262" i="1"/>
  <c r="L262" i="1" s="1"/>
  <c r="M262" i="1" s="1"/>
  <c r="N262" i="1" s="1"/>
  <c r="O262" i="1" s="1"/>
  <c r="K359" i="1"/>
  <c r="L359" i="1" s="1"/>
  <c r="M359" i="1" s="1"/>
  <c r="N359" i="1" s="1"/>
  <c r="O359" i="1" s="1"/>
  <c r="K198" i="1"/>
  <c r="L198" i="1" s="1"/>
  <c r="M198" i="1" s="1"/>
  <c r="N198" i="1" s="1"/>
  <c r="O198" i="1" s="1"/>
  <c r="K296" i="1"/>
  <c r="L296" i="1" s="1"/>
  <c r="M296" i="1" s="1"/>
  <c r="N296" i="1" s="1"/>
  <c r="O296" i="1" s="1"/>
  <c r="K64" i="1"/>
  <c r="L64" i="1" s="1"/>
  <c r="M64" i="1" s="1"/>
  <c r="N64" i="1" s="1"/>
  <c r="O64" i="1" s="1"/>
  <c r="K264" i="1"/>
  <c r="L264" i="1" s="1"/>
  <c r="M264" i="1" s="1"/>
  <c r="N264" i="1" s="1"/>
  <c r="O264" i="1" s="1"/>
  <c r="K200" i="1"/>
  <c r="L200" i="1" s="1"/>
  <c r="M200" i="1" s="1"/>
  <c r="N200" i="1" s="1"/>
  <c r="O200" i="1" s="1"/>
  <c r="K191" i="1"/>
  <c r="L191" i="1" s="1"/>
  <c r="M191" i="1" s="1"/>
  <c r="N191" i="1" s="1"/>
  <c r="O191" i="1" s="1"/>
  <c r="K330" i="1"/>
  <c r="L330" i="1" s="1"/>
  <c r="M330" i="1" s="1"/>
  <c r="N330" i="1" s="1"/>
  <c r="O330" i="1" s="1"/>
  <c r="K260" i="1"/>
  <c r="L260" i="1" s="1"/>
  <c r="M260" i="1" s="1"/>
  <c r="N260" i="1" s="1"/>
  <c r="O260" i="1" s="1"/>
  <c r="K97" i="1"/>
  <c r="L97" i="1" s="1"/>
  <c r="M97" i="1" s="1"/>
  <c r="N97" i="1" s="1"/>
  <c r="O97" i="1" s="1"/>
  <c r="K327" i="1"/>
  <c r="L327" i="1" s="1"/>
  <c r="M327" i="1" s="1"/>
  <c r="N327" i="1" s="1"/>
  <c r="O327" i="1" s="1"/>
  <c r="K201" i="1"/>
  <c r="L201" i="1" s="1"/>
  <c r="M201" i="1" s="1"/>
  <c r="N201" i="1" s="1"/>
  <c r="O201" i="1" s="1"/>
  <c r="K102" i="1"/>
  <c r="L102" i="1" s="1"/>
  <c r="M102" i="1" s="1"/>
  <c r="N102" i="1" s="1"/>
  <c r="O102" i="1" s="1"/>
  <c r="K148" i="1"/>
  <c r="L148" i="1" s="1"/>
  <c r="M148" i="1" s="1"/>
  <c r="N148" i="1" s="1"/>
  <c r="O148" i="1" s="1"/>
  <c r="K123" i="1"/>
  <c r="L123" i="1" s="1"/>
  <c r="M123" i="1" s="1"/>
  <c r="N123" i="1" s="1"/>
  <c r="O123" i="1" s="1"/>
  <c r="K135" i="1"/>
  <c r="L135" i="1" s="1"/>
  <c r="M135" i="1" s="1"/>
  <c r="N135" i="1" s="1"/>
  <c r="O135" i="1" s="1"/>
  <c r="K218" i="1"/>
  <c r="L218" i="1" s="1"/>
  <c r="M218" i="1" s="1"/>
  <c r="N218" i="1" s="1"/>
  <c r="O218" i="1" s="1"/>
  <c r="K9" i="1"/>
  <c r="L9" i="1" s="1"/>
  <c r="M9" i="1" s="1"/>
  <c r="N9" i="1" s="1"/>
  <c r="O9" i="1" s="1"/>
  <c r="K7" i="1"/>
  <c r="L7" i="1" s="1"/>
  <c r="K76" i="1"/>
  <c r="L76" i="1" s="1"/>
  <c r="M76" i="1" s="1"/>
  <c r="N76" i="1" s="1"/>
  <c r="O76" i="1" s="1"/>
  <c r="K293" i="1"/>
  <c r="L293" i="1" s="1"/>
  <c r="M293" i="1" s="1"/>
  <c r="N293" i="1" s="1"/>
  <c r="O293" i="1" s="1"/>
  <c r="K133" i="1"/>
  <c r="L133" i="1" s="1"/>
  <c r="M133" i="1" s="1"/>
  <c r="N133" i="1" s="1"/>
  <c r="O133" i="1" s="1"/>
  <c r="K21" i="1"/>
  <c r="L21" i="1" s="1"/>
  <c r="M21" i="1" s="1"/>
  <c r="N21" i="1" s="1"/>
  <c r="O21" i="1" s="1"/>
  <c r="K180" i="1"/>
  <c r="L180" i="1" s="1"/>
  <c r="M180" i="1" s="1"/>
  <c r="N180" i="1" s="1"/>
  <c r="O180" i="1" s="1"/>
  <c r="K82" i="1"/>
  <c r="L82" i="1" s="1"/>
  <c r="M82" i="1" s="1"/>
  <c r="N82" i="1" s="1"/>
  <c r="O82" i="1" s="1"/>
  <c r="K272" i="1"/>
  <c r="L272" i="1" s="1"/>
  <c r="M272" i="1" s="1"/>
  <c r="N272" i="1" s="1"/>
  <c r="O272" i="1" s="1"/>
  <c r="K361" i="1"/>
  <c r="L361" i="1" s="1"/>
  <c r="M361" i="1" s="1"/>
  <c r="N361" i="1" s="1"/>
  <c r="O361" i="1" s="1"/>
  <c r="K75" i="1"/>
  <c r="L75" i="1" s="1"/>
  <c r="M75" i="1" s="1"/>
  <c r="N75" i="1" s="1"/>
  <c r="O75" i="1" s="1"/>
  <c r="K258" i="1"/>
  <c r="L258" i="1" s="1"/>
  <c r="M258" i="1" s="1"/>
  <c r="N258" i="1" s="1"/>
  <c r="O258" i="1" s="1"/>
  <c r="K242" i="1"/>
  <c r="L242" i="1" s="1"/>
  <c r="M242" i="1" s="1"/>
  <c r="N242" i="1" s="1"/>
  <c r="O242" i="1" s="1"/>
  <c r="K338" i="1"/>
  <c r="L338" i="1" s="1"/>
  <c r="M338" i="1" s="1"/>
  <c r="N338" i="1" s="1"/>
  <c r="O338" i="1" s="1"/>
  <c r="K289" i="1"/>
  <c r="L289" i="1" s="1"/>
  <c r="M289" i="1" s="1"/>
  <c r="N289" i="1" s="1"/>
  <c r="O289" i="1" s="1"/>
  <c r="K273" i="1"/>
  <c r="L273" i="1" s="1"/>
  <c r="M273" i="1" s="1"/>
  <c r="N273" i="1" s="1"/>
  <c r="O273" i="1" s="1"/>
  <c r="K51" i="1"/>
  <c r="L51" i="1" s="1"/>
  <c r="M51" i="1" s="1"/>
  <c r="N51" i="1" s="1"/>
  <c r="O51" i="1" s="1"/>
  <c r="K30" i="1"/>
  <c r="L30" i="1" s="1"/>
  <c r="M30" i="1" s="1"/>
  <c r="N30" i="1" s="1"/>
  <c r="O30" i="1" s="1"/>
  <c r="K131" i="1"/>
  <c r="L131" i="1" s="1"/>
  <c r="M131" i="1" s="1"/>
  <c r="N131" i="1" s="1"/>
  <c r="O131" i="1" s="1"/>
  <c r="K22" i="1"/>
  <c r="L22" i="1" s="1"/>
  <c r="M22" i="1" s="1"/>
  <c r="N22" i="1" s="1"/>
  <c r="O22" i="1" s="1"/>
  <c r="K66" i="1"/>
  <c r="L66" i="1" s="1"/>
  <c r="M66" i="1" s="1"/>
  <c r="N66" i="1" s="1"/>
  <c r="O66" i="1" s="1"/>
  <c r="K89" i="1"/>
  <c r="L89" i="1" s="1"/>
  <c r="M89" i="1" s="1"/>
  <c r="N89" i="1" s="1"/>
  <c r="O89" i="1" s="1"/>
  <c r="K254" i="1"/>
  <c r="L254" i="1" s="1"/>
  <c r="M254" i="1" s="1"/>
  <c r="N254" i="1" s="1"/>
  <c r="O254" i="1" s="1"/>
  <c r="K59" i="1"/>
  <c r="L59" i="1" s="1"/>
  <c r="M59" i="1" s="1"/>
  <c r="N59" i="1" s="1"/>
  <c r="O59" i="1" s="1"/>
  <c r="K149" i="1"/>
  <c r="L149" i="1" s="1"/>
  <c r="M149" i="1" s="1"/>
  <c r="N149" i="1" s="1"/>
  <c r="O149" i="1" s="1"/>
  <c r="K276" i="1"/>
  <c r="L276" i="1" s="1"/>
  <c r="M276" i="1" s="1"/>
  <c r="N276" i="1" s="1"/>
  <c r="O276" i="1" s="1"/>
  <c r="K173" i="1"/>
  <c r="L173" i="1" s="1"/>
  <c r="M173" i="1" s="1"/>
  <c r="N173" i="1" s="1"/>
  <c r="O173" i="1" s="1"/>
  <c r="K178" i="1"/>
  <c r="L178" i="1" s="1"/>
  <c r="M178" i="1" s="1"/>
  <c r="N178" i="1" s="1"/>
  <c r="O178" i="1" s="1"/>
  <c r="K58" i="1"/>
  <c r="L58" i="1" s="1"/>
  <c r="M58" i="1" s="1"/>
  <c r="N58" i="1" s="1"/>
  <c r="O58" i="1" s="1"/>
  <c r="K207" i="1"/>
  <c r="L207" i="1" s="1"/>
  <c r="M207" i="1" s="1"/>
  <c r="N207" i="1" s="1"/>
  <c r="O207" i="1" s="1"/>
  <c r="K43" i="1"/>
  <c r="L43" i="1" s="1"/>
  <c r="M43" i="1" s="1"/>
  <c r="N43" i="1" s="1"/>
  <c r="O43" i="1" s="1"/>
  <c r="K85" i="1"/>
  <c r="L85" i="1" s="1"/>
  <c r="M85" i="1" s="1"/>
  <c r="N85" i="1" s="1"/>
  <c r="O85" i="1" s="1"/>
  <c r="K17" i="1"/>
  <c r="L17" i="1" s="1"/>
  <c r="M17" i="1" s="1"/>
  <c r="N17" i="1" s="1"/>
  <c r="O17" i="1" s="1"/>
  <c r="K27" i="1"/>
  <c r="L27" i="1" s="1"/>
  <c r="M27" i="1" s="1"/>
  <c r="N27" i="1" s="1"/>
  <c r="O27" i="1" s="1"/>
  <c r="K298" i="1"/>
  <c r="L298" i="1" s="1"/>
  <c r="M298" i="1" s="1"/>
  <c r="N298" i="1" s="1"/>
  <c r="O298" i="1" s="1"/>
  <c r="K134" i="1"/>
  <c r="L134" i="1" s="1"/>
  <c r="M134" i="1" s="1"/>
  <c r="N134" i="1" s="1"/>
  <c r="O134" i="1" s="1"/>
  <c r="K73" i="1"/>
  <c r="L73" i="1" s="1"/>
  <c r="M73" i="1" s="1"/>
  <c r="N73" i="1" s="1"/>
  <c r="O73" i="1" s="1"/>
  <c r="K31" i="1"/>
  <c r="L31" i="1" s="1"/>
  <c r="M31" i="1" s="1"/>
  <c r="N31" i="1" s="1"/>
  <c r="O31" i="1" s="1"/>
  <c r="K319" i="1"/>
  <c r="L319" i="1" s="1"/>
  <c r="M319" i="1" s="1"/>
  <c r="N319" i="1" s="1"/>
  <c r="O319" i="1" s="1"/>
  <c r="K340" i="1"/>
  <c r="L340" i="1" s="1"/>
  <c r="M340" i="1" s="1"/>
  <c r="N340" i="1" s="1"/>
  <c r="O340" i="1" s="1"/>
  <c r="K221" i="1"/>
  <c r="L221" i="1" s="1"/>
  <c r="M221" i="1" s="1"/>
  <c r="N221" i="1" s="1"/>
  <c r="O221" i="1" s="1"/>
  <c r="K49" i="1"/>
  <c r="L49" i="1" s="1"/>
  <c r="M49" i="1" s="1"/>
  <c r="N49" i="1" s="1"/>
  <c r="O49" i="1" s="1"/>
  <c r="K160" i="1"/>
  <c r="L160" i="1" s="1"/>
  <c r="M160" i="1" s="1"/>
  <c r="N160" i="1" s="1"/>
  <c r="O160" i="1" s="1"/>
  <c r="K210" i="1"/>
  <c r="L210" i="1" s="1"/>
  <c r="M210" i="1" s="1"/>
  <c r="N210" i="1" s="1"/>
  <c r="O210" i="1" s="1"/>
  <c r="K236" i="1"/>
  <c r="L236" i="1" s="1"/>
  <c r="M236" i="1" s="1"/>
  <c r="N236" i="1" s="1"/>
  <c r="O236" i="1" s="1"/>
  <c r="K286" i="1"/>
  <c r="L286" i="1" s="1"/>
  <c r="M286" i="1" s="1"/>
  <c r="N286" i="1" s="1"/>
  <c r="O286" i="1" s="1"/>
  <c r="K132" i="1"/>
  <c r="L132" i="1" s="1"/>
  <c r="M132" i="1" s="1"/>
  <c r="N132" i="1" s="1"/>
  <c r="O132" i="1" s="1"/>
  <c r="K92" i="1"/>
  <c r="L92" i="1" s="1"/>
  <c r="M92" i="1" s="1"/>
  <c r="N92" i="1" s="1"/>
  <c r="O92" i="1" s="1"/>
  <c r="K52" i="1"/>
  <c r="L52" i="1" s="1"/>
  <c r="M52" i="1" s="1"/>
  <c r="N52" i="1" s="1"/>
  <c r="O52" i="1" s="1"/>
  <c r="K292" i="1"/>
  <c r="L292" i="1" s="1"/>
  <c r="M292" i="1" s="1"/>
  <c r="N292" i="1" s="1"/>
  <c r="O292" i="1" s="1"/>
  <c r="K261" i="1"/>
  <c r="L261" i="1" s="1"/>
  <c r="M261" i="1" s="1"/>
  <c r="N261" i="1" s="1"/>
  <c r="O261" i="1" s="1"/>
  <c r="K70" i="1"/>
  <c r="L70" i="1" s="1"/>
  <c r="M70" i="1" s="1"/>
  <c r="N70" i="1" s="1"/>
  <c r="O70" i="1" s="1"/>
  <c r="K347" i="1"/>
  <c r="L347" i="1" s="1"/>
  <c r="M347" i="1" s="1"/>
  <c r="N347" i="1" s="1"/>
  <c r="O347" i="1" s="1"/>
  <c r="K202" i="1"/>
  <c r="L202" i="1" s="1"/>
  <c r="M202" i="1" s="1"/>
  <c r="N202" i="1" s="1"/>
  <c r="O202" i="1" s="1"/>
  <c r="K8" i="1"/>
  <c r="L8" i="1" s="1"/>
  <c r="M8" i="1" s="1"/>
  <c r="N8" i="1" s="1"/>
  <c r="O8" i="1" s="1"/>
  <c r="K265" i="1"/>
  <c r="L265" i="1" s="1"/>
  <c r="M265" i="1" s="1"/>
  <c r="N265" i="1" s="1"/>
  <c r="O265" i="1" s="1"/>
  <c r="K142" i="1"/>
  <c r="L142" i="1" s="1"/>
  <c r="M142" i="1" s="1"/>
  <c r="N142" i="1" s="1"/>
  <c r="O142" i="1" s="1"/>
  <c r="K129" i="1"/>
  <c r="L129" i="1" s="1"/>
  <c r="M129" i="1" s="1"/>
  <c r="N129" i="1" s="1"/>
  <c r="O129" i="1" s="1"/>
  <c r="K308" i="1"/>
  <c r="L308" i="1" s="1"/>
  <c r="M308" i="1" s="1"/>
  <c r="N308" i="1" s="1"/>
  <c r="O308" i="1" s="1"/>
  <c r="K216" i="1"/>
  <c r="L216" i="1" s="1"/>
  <c r="M216" i="1" s="1"/>
  <c r="N216" i="1" s="1"/>
  <c r="O216" i="1" s="1"/>
  <c r="K175" i="1"/>
  <c r="L175" i="1" s="1"/>
  <c r="M175" i="1" s="1"/>
  <c r="N175" i="1" s="1"/>
  <c r="O175" i="1" s="1"/>
  <c r="K251" i="1"/>
  <c r="L251" i="1" s="1"/>
  <c r="M251" i="1" s="1"/>
  <c r="N251" i="1" s="1"/>
  <c r="O251" i="1" s="1"/>
  <c r="K304" i="1"/>
  <c r="L304" i="1" s="1"/>
  <c r="M304" i="1" s="1"/>
  <c r="N304" i="1" s="1"/>
  <c r="O304" i="1" s="1"/>
  <c r="K108" i="1"/>
  <c r="L108" i="1" s="1"/>
  <c r="M108" i="1" s="1"/>
  <c r="N108" i="1" s="1"/>
  <c r="O108" i="1" s="1"/>
  <c r="K344" i="1"/>
  <c r="L344" i="1" s="1"/>
  <c r="M344" i="1" s="1"/>
  <c r="N344" i="1" s="1"/>
  <c r="O344" i="1" s="1"/>
  <c r="K137" i="1"/>
  <c r="L137" i="1" s="1"/>
  <c r="M137" i="1" s="1"/>
  <c r="N137" i="1" s="1"/>
  <c r="O137" i="1" s="1"/>
  <c r="K206" i="1"/>
  <c r="L206" i="1" s="1"/>
  <c r="M206" i="1" s="1"/>
  <c r="N206" i="1" s="1"/>
  <c r="O206" i="1" s="1"/>
  <c r="K23" i="1"/>
  <c r="L23" i="1" s="1"/>
  <c r="M23" i="1" s="1"/>
  <c r="N23" i="1" s="1"/>
  <c r="O23" i="1" s="1"/>
  <c r="K122" i="1"/>
  <c r="L122" i="1" s="1"/>
  <c r="M122" i="1" s="1"/>
  <c r="N122" i="1" s="1"/>
  <c r="O122" i="1" s="1"/>
  <c r="K211" i="1"/>
  <c r="L211" i="1" s="1"/>
  <c r="M211" i="1" s="1"/>
  <c r="N211" i="1" s="1"/>
  <c r="O211" i="1" s="1"/>
  <c r="K159" i="1"/>
  <c r="L159" i="1" s="1"/>
  <c r="M159" i="1" s="1"/>
  <c r="N159" i="1" s="1"/>
  <c r="O159" i="1" s="1"/>
  <c r="K356" i="1"/>
  <c r="L356" i="1" s="1"/>
  <c r="M356" i="1" s="1"/>
  <c r="N356" i="1" s="1"/>
  <c r="O356" i="1" s="1"/>
  <c r="K243" i="1"/>
  <c r="L243" i="1" s="1"/>
  <c r="M243" i="1" s="1"/>
  <c r="N243" i="1" s="1"/>
  <c r="O243" i="1" s="1"/>
  <c r="K10" i="1"/>
  <c r="L10" i="1" s="1"/>
  <c r="M10" i="1" s="1"/>
  <c r="N10" i="1" s="1"/>
  <c r="O10" i="1" s="1"/>
  <c r="K41" i="1"/>
  <c r="L41" i="1" s="1"/>
  <c r="M41" i="1" s="1"/>
  <c r="N41" i="1" s="1"/>
  <c r="O41" i="1" s="1"/>
  <c r="K267" i="1"/>
  <c r="L267" i="1" s="1"/>
  <c r="M267" i="1" s="1"/>
  <c r="N267" i="1" s="1"/>
  <c r="O267" i="1" s="1"/>
  <c r="K255" i="1"/>
  <c r="L255" i="1" s="1"/>
  <c r="M255" i="1" s="1"/>
  <c r="N255" i="1" s="1"/>
  <c r="O255" i="1" s="1"/>
  <c r="K224" i="1"/>
  <c r="L224" i="1" s="1"/>
  <c r="M224" i="1" s="1"/>
  <c r="N224" i="1" s="1"/>
  <c r="O224" i="1" s="1"/>
  <c r="K299" i="1"/>
  <c r="L299" i="1" s="1"/>
  <c r="M299" i="1" s="1"/>
  <c r="N299" i="1" s="1"/>
  <c r="O299" i="1" s="1"/>
  <c r="K346" i="1"/>
  <c r="L346" i="1" s="1"/>
  <c r="M346" i="1" s="1"/>
  <c r="N346" i="1" s="1"/>
  <c r="O346" i="1" s="1"/>
  <c r="K226" i="1"/>
  <c r="L226" i="1" s="1"/>
  <c r="M226" i="1" s="1"/>
  <c r="N226" i="1" s="1"/>
  <c r="O226" i="1" s="1"/>
  <c r="K196" i="1"/>
  <c r="L196" i="1" s="1"/>
  <c r="M196" i="1" s="1"/>
  <c r="N196" i="1" s="1"/>
  <c r="O196" i="1" s="1"/>
  <c r="K101" i="1"/>
  <c r="L101" i="1" s="1"/>
  <c r="M101" i="1" s="1"/>
  <c r="N101" i="1" s="1"/>
  <c r="O101" i="1" s="1"/>
  <c r="K150" i="1"/>
  <c r="L150" i="1" s="1"/>
  <c r="M150" i="1" s="1"/>
  <c r="N150" i="1" s="1"/>
  <c r="O150" i="1" s="1"/>
  <c r="K333" i="1"/>
  <c r="L333" i="1" s="1"/>
  <c r="M333" i="1" s="1"/>
  <c r="N333" i="1" s="1"/>
  <c r="O333" i="1" s="1"/>
  <c r="K163" i="1"/>
  <c r="L163" i="1" s="1"/>
  <c r="M163" i="1" s="1"/>
  <c r="N163" i="1" s="1"/>
  <c r="O163" i="1" s="1"/>
  <c r="K80" i="1"/>
  <c r="L80" i="1" s="1"/>
  <c r="M80" i="1" s="1"/>
  <c r="N80" i="1" s="1"/>
  <c r="O80" i="1" s="1"/>
  <c r="K212" i="1"/>
  <c r="L212" i="1" s="1"/>
  <c r="M212" i="1" s="1"/>
  <c r="N212" i="1" s="1"/>
  <c r="O212" i="1" s="1"/>
  <c r="K294" i="1"/>
  <c r="L294" i="1" s="1"/>
  <c r="M294" i="1" s="1"/>
  <c r="N294" i="1" s="1"/>
  <c r="O294" i="1" s="1"/>
  <c r="K119" i="1"/>
  <c r="L119" i="1" s="1"/>
  <c r="M119" i="1" s="1"/>
  <c r="N119" i="1" s="1"/>
  <c r="O119" i="1" s="1"/>
  <c r="K44" i="1"/>
  <c r="L44" i="1" s="1"/>
  <c r="M44" i="1" s="1"/>
  <c r="N44" i="1" s="1"/>
  <c r="O44" i="1" s="1"/>
  <c r="K278" i="1"/>
  <c r="L278" i="1" s="1"/>
  <c r="M278" i="1" s="1"/>
  <c r="N278" i="1" s="1"/>
  <c r="O278" i="1" s="1"/>
  <c r="K233" i="1"/>
  <c r="L233" i="1" s="1"/>
  <c r="M233" i="1" s="1"/>
  <c r="N233" i="1" s="1"/>
  <c r="O233" i="1" s="1"/>
  <c r="K249" i="1"/>
  <c r="L249" i="1" s="1"/>
  <c r="M249" i="1" s="1"/>
  <c r="N249" i="1" s="1"/>
  <c r="O249" i="1" s="1"/>
  <c r="K342" i="1"/>
  <c r="L342" i="1" s="1"/>
  <c r="M342" i="1" s="1"/>
  <c r="N342" i="1" s="1"/>
  <c r="O342" i="1" s="1"/>
  <c r="K45" i="1"/>
  <c r="L45" i="1" s="1"/>
  <c r="M45" i="1" s="1"/>
  <c r="N45" i="1" s="1"/>
  <c r="O45" i="1" s="1"/>
  <c r="K358" i="1"/>
  <c r="L358" i="1" s="1"/>
  <c r="M358" i="1" s="1"/>
  <c r="N358" i="1" s="1"/>
  <c r="O358" i="1" s="1"/>
  <c r="K183" i="1"/>
  <c r="L183" i="1" s="1"/>
  <c r="M183" i="1" s="1"/>
  <c r="N183" i="1" s="1"/>
  <c r="O183" i="1" s="1"/>
  <c r="K311" i="1"/>
  <c r="L311" i="1" s="1"/>
  <c r="M311" i="1" s="1"/>
  <c r="N311" i="1" s="1"/>
  <c r="O311" i="1" s="1"/>
  <c r="K334" i="1"/>
  <c r="L334" i="1" s="1"/>
  <c r="M334" i="1" s="1"/>
  <c r="N334" i="1" s="1"/>
  <c r="O334" i="1" s="1"/>
  <c r="K147" i="1"/>
  <c r="L147" i="1" s="1"/>
  <c r="M147" i="1" s="1"/>
  <c r="N147" i="1" s="1"/>
  <c r="O147" i="1" s="1"/>
  <c r="K341" i="1"/>
  <c r="L341" i="1" s="1"/>
  <c r="M341" i="1" s="1"/>
  <c r="N341" i="1" s="1"/>
  <c r="O341" i="1" s="1"/>
  <c r="K34" i="1"/>
  <c r="L34" i="1" s="1"/>
  <c r="M34" i="1" s="1"/>
  <c r="N34" i="1" s="1"/>
  <c r="O34" i="1" s="1"/>
  <c r="K204" i="1"/>
  <c r="L204" i="1" s="1"/>
  <c r="M204" i="1" s="1"/>
  <c r="N204" i="1" s="1"/>
  <c r="O204" i="1" s="1"/>
  <c r="K227" i="1"/>
  <c r="L227" i="1" s="1"/>
  <c r="M227" i="1" s="1"/>
  <c r="N227" i="1" s="1"/>
  <c r="O227" i="1" s="1"/>
  <c r="K138" i="1"/>
  <c r="L138" i="1" s="1"/>
  <c r="M138" i="1" s="1"/>
  <c r="N138" i="1" s="1"/>
  <c r="O138" i="1" s="1"/>
  <c r="K229" i="1"/>
  <c r="L229" i="1" s="1"/>
  <c r="M229" i="1" s="1"/>
  <c r="N229" i="1" s="1"/>
  <c r="O229" i="1" s="1"/>
  <c r="K302" i="1"/>
  <c r="L302" i="1" s="1"/>
  <c r="M302" i="1" s="1"/>
  <c r="N302" i="1" s="1"/>
  <c r="O302" i="1" s="1"/>
  <c r="K284" i="1"/>
  <c r="L284" i="1" s="1"/>
  <c r="M284" i="1" s="1"/>
  <c r="N284" i="1" s="1"/>
  <c r="O284" i="1" s="1"/>
  <c r="K252" i="1"/>
  <c r="L252" i="1" s="1"/>
  <c r="M252" i="1" s="1"/>
  <c r="N252" i="1" s="1"/>
  <c r="O252" i="1" s="1"/>
  <c r="K153" i="1"/>
  <c r="L153" i="1" s="1"/>
  <c r="M153" i="1" s="1"/>
  <c r="N153" i="1" s="1"/>
  <c r="O153" i="1" s="1"/>
  <c r="K217" i="1"/>
  <c r="L217" i="1" s="1"/>
  <c r="M217" i="1" s="1"/>
  <c r="N217" i="1" s="1"/>
  <c r="O217" i="1" s="1"/>
  <c r="K81" i="1"/>
  <c r="L81" i="1" s="1"/>
  <c r="M81" i="1" s="1"/>
  <c r="N81" i="1" s="1"/>
  <c r="O81" i="1" s="1"/>
  <c r="K146" i="1"/>
  <c r="L146" i="1" s="1"/>
  <c r="M146" i="1" s="1"/>
  <c r="N146" i="1" s="1"/>
  <c r="O146" i="1" s="1"/>
  <c r="K86" i="1"/>
  <c r="L86" i="1" s="1"/>
  <c r="M86" i="1" s="1"/>
  <c r="N86" i="1" s="1"/>
  <c r="O86" i="1" s="1"/>
  <c r="K125" i="1"/>
  <c r="L125" i="1" s="1"/>
  <c r="M125" i="1" s="1"/>
  <c r="N125" i="1" s="1"/>
  <c r="O125" i="1" s="1"/>
  <c r="K94" i="1"/>
  <c r="L94" i="1" s="1"/>
  <c r="M94" i="1" s="1"/>
  <c r="N94" i="1" s="1"/>
  <c r="O94" i="1" s="1"/>
  <c r="K28" i="1"/>
  <c r="L28" i="1" s="1"/>
  <c r="M28" i="1" s="1"/>
  <c r="N28" i="1" s="1"/>
  <c r="O28" i="1" s="1"/>
  <c r="K314" i="1"/>
  <c r="L314" i="1" s="1"/>
  <c r="M314" i="1" s="1"/>
  <c r="N314" i="1" s="1"/>
  <c r="O314" i="1" s="1"/>
  <c r="K232" i="1"/>
  <c r="L232" i="1" s="1"/>
  <c r="M232" i="1" s="1"/>
  <c r="N232" i="1" s="1"/>
  <c r="O232" i="1" s="1"/>
  <c r="K336" i="1"/>
  <c r="L336" i="1" s="1"/>
  <c r="M336" i="1" s="1"/>
  <c r="N336" i="1" s="1"/>
  <c r="O336" i="1" s="1"/>
  <c r="K19" i="1"/>
  <c r="L19" i="1" s="1"/>
  <c r="M19" i="1" s="1"/>
  <c r="N19" i="1" s="1"/>
  <c r="O19" i="1" s="1"/>
  <c r="K187" i="1"/>
  <c r="L187" i="1" s="1"/>
  <c r="M187" i="1" s="1"/>
  <c r="N187" i="1" s="1"/>
  <c r="O187" i="1" s="1"/>
  <c r="K176" i="1"/>
  <c r="L176" i="1" s="1"/>
  <c r="M176" i="1" s="1"/>
  <c r="N176" i="1" s="1"/>
  <c r="O176" i="1" s="1"/>
  <c r="K65" i="1"/>
  <c r="L65" i="1" s="1"/>
  <c r="M65" i="1" s="1"/>
  <c r="N65" i="1" s="1"/>
  <c r="O65" i="1" s="1"/>
  <c r="K220" i="1"/>
  <c r="L220" i="1" s="1"/>
  <c r="M220" i="1" s="1"/>
  <c r="N220" i="1" s="1"/>
  <c r="O220" i="1" s="1"/>
  <c r="K181" i="1"/>
  <c r="L181" i="1" s="1"/>
  <c r="M181" i="1" s="1"/>
  <c r="N181" i="1" s="1"/>
  <c r="O181" i="1" s="1"/>
  <c r="K110" i="1"/>
  <c r="L110" i="1" s="1"/>
  <c r="M110" i="1" s="1"/>
  <c r="N110" i="1" s="1"/>
  <c r="O110" i="1" s="1"/>
  <c r="K324" i="1"/>
  <c r="L324" i="1" s="1"/>
  <c r="M324" i="1" s="1"/>
  <c r="N324" i="1" s="1"/>
  <c r="O324" i="1" s="1"/>
  <c r="K291" i="1"/>
  <c r="L291" i="1" s="1"/>
  <c r="M291" i="1" s="1"/>
  <c r="N291" i="1" s="1"/>
  <c r="O291" i="1" s="1"/>
  <c r="K295" i="1"/>
  <c r="L295" i="1" s="1"/>
  <c r="M295" i="1" s="1"/>
  <c r="N295" i="1" s="1"/>
  <c r="O295" i="1" s="1"/>
  <c r="K223" i="1"/>
  <c r="L223" i="1" s="1"/>
  <c r="M223" i="1" s="1"/>
  <c r="N223" i="1" s="1"/>
  <c r="O223" i="1" s="1"/>
  <c r="K213" i="1"/>
  <c r="L213" i="1" s="1"/>
  <c r="M213" i="1" s="1"/>
  <c r="N213" i="1" s="1"/>
  <c r="O213" i="1" s="1"/>
  <c r="K300" i="1"/>
  <c r="L300" i="1" s="1"/>
  <c r="M300" i="1" s="1"/>
  <c r="N300" i="1" s="1"/>
  <c r="O300" i="1" s="1"/>
  <c r="K195" i="1"/>
  <c r="L195" i="1" s="1"/>
  <c r="M195" i="1" s="1"/>
  <c r="N195" i="1" s="1"/>
  <c r="O195" i="1" s="1"/>
  <c r="K290" i="1"/>
  <c r="L290" i="1" s="1"/>
  <c r="M290" i="1" s="1"/>
  <c r="N290" i="1" s="1"/>
  <c r="O290" i="1" s="1"/>
  <c r="K50" i="1"/>
  <c r="L50" i="1" s="1"/>
  <c r="M50" i="1" s="1"/>
  <c r="N50" i="1" s="1"/>
  <c r="O50" i="1" s="1"/>
  <c r="K72" i="1"/>
  <c r="L72" i="1" s="1"/>
  <c r="M72" i="1" s="1"/>
  <c r="N72" i="1" s="1"/>
  <c r="O72" i="1" s="1"/>
  <c r="K245" i="1"/>
  <c r="L245" i="1" s="1"/>
  <c r="M245" i="1" s="1"/>
  <c r="N245" i="1" s="1"/>
  <c r="O245" i="1" s="1"/>
  <c r="K48" i="1"/>
  <c r="L48" i="1" s="1"/>
  <c r="M48" i="1" s="1"/>
  <c r="N48" i="1" s="1"/>
  <c r="O48" i="1" s="1"/>
  <c r="K240" i="1"/>
  <c r="L240" i="1" s="1"/>
  <c r="M240" i="1" s="1"/>
  <c r="N240" i="1" s="1"/>
  <c r="O240" i="1" s="1"/>
  <c r="K166" i="1"/>
  <c r="L166" i="1" s="1"/>
  <c r="M166" i="1" s="1"/>
  <c r="N166" i="1" s="1"/>
  <c r="O166" i="1" s="1"/>
  <c r="K156" i="1"/>
  <c r="L156" i="1" s="1"/>
  <c r="M156" i="1" s="1"/>
  <c r="N156" i="1" s="1"/>
  <c r="O156" i="1" s="1"/>
  <c r="K337" i="1"/>
  <c r="L337" i="1" s="1"/>
  <c r="M337" i="1" s="1"/>
  <c r="N337" i="1" s="1"/>
  <c r="O337" i="1" s="1"/>
  <c r="K61" i="1"/>
  <c r="L61" i="1" s="1"/>
  <c r="M61" i="1" s="1"/>
  <c r="N61" i="1" s="1"/>
  <c r="O61" i="1" s="1"/>
  <c r="K219" i="1"/>
  <c r="L219" i="1" s="1"/>
  <c r="M219" i="1" s="1"/>
  <c r="N219" i="1" s="1"/>
  <c r="O219" i="1" s="1"/>
  <c r="K343" i="1"/>
  <c r="L343" i="1" s="1"/>
  <c r="M343" i="1" s="1"/>
  <c r="N343" i="1" s="1"/>
  <c r="O343" i="1" s="1"/>
  <c r="K316" i="1"/>
  <c r="L316" i="1" s="1"/>
  <c r="M316" i="1" s="1"/>
  <c r="N316" i="1" s="1"/>
  <c r="O316" i="1" s="1"/>
  <c r="K144" i="1"/>
  <c r="L144" i="1" s="1"/>
  <c r="M144" i="1" s="1"/>
  <c r="N144" i="1" s="1"/>
  <c r="O144" i="1" s="1"/>
  <c r="K230" i="1"/>
  <c r="L230" i="1" s="1"/>
  <c r="M230" i="1" s="1"/>
  <c r="N230" i="1" s="1"/>
  <c r="O230" i="1" s="1"/>
  <c r="K247" i="1"/>
  <c r="L247" i="1" s="1"/>
  <c r="M247" i="1" s="1"/>
  <c r="N247" i="1" s="1"/>
  <c r="O247" i="1" s="1"/>
  <c r="K339" i="1"/>
  <c r="L339" i="1" s="1"/>
  <c r="M339" i="1" s="1"/>
  <c r="N339" i="1" s="1"/>
  <c r="O339" i="1" s="1"/>
  <c r="K171" i="1"/>
  <c r="L171" i="1" s="1"/>
  <c r="M171" i="1" s="1"/>
  <c r="N171" i="1" s="1"/>
  <c r="O171" i="1" s="1"/>
  <c r="K161" i="1"/>
  <c r="L161" i="1" s="1"/>
  <c r="M161" i="1" s="1"/>
  <c r="N161" i="1" s="1"/>
  <c r="O161" i="1" s="1"/>
  <c r="K237" i="1"/>
  <c r="L237" i="1" s="1"/>
  <c r="M237" i="1" s="1"/>
  <c r="N237" i="1" s="1"/>
  <c r="O237" i="1" s="1"/>
  <c r="K143" i="1"/>
  <c r="L143" i="1" s="1"/>
  <c r="M143" i="1" s="1"/>
  <c r="N143" i="1" s="1"/>
  <c r="O143" i="1" s="1"/>
  <c r="K329" i="1"/>
  <c r="L329" i="1" s="1"/>
  <c r="M329" i="1" s="1"/>
  <c r="N329" i="1" s="1"/>
  <c r="O329" i="1" s="1"/>
  <c r="K362" i="1"/>
  <c r="L362" i="1" s="1"/>
  <c r="M362" i="1" s="1"/>
  <c r="N362" i="1" s="1"/>
  <c r="O362" i="1" s="1"/>
  <c r="K246" i="1"/>
  <c r="L246" i="1" s="1"/>
  <c r="M246" i="1" s="1"/>
  <c r="N246" i="1" s="1"/>
  <c r="O246" i="1" s="1"/>
  <c r="K357" i="1"/>
  <c r="L357" i="1" s="1"/>
  <c r="M357" i="1" s="1"/>
  <c r="N357" i="1" s="1"/>
  <c r="O357" i="1" s="1"/>
  <c r="K91" i="1"/>
  <c r="L91" i="1" s="1"/>
  <c r="M91" i="1" s="1"/>
  <c r="N91" i="1" s="1"/>
  <c r="O91" i="1" s="1"/>
  <c r="K275" i="1"/>
  <c r="L275" i="1" s="1"/>
  <c r="M275" i="1" s="1"/>
  <c r="N275" i="1" s="1"/>
  <c r="O275" i="1" s="1"/>
  <c r="K168" i="1"/>
  <c r="L168" i="1" s="1"/>
  <c r="M168" i="1" s="1"/>
  <c r="N168" i="1" s="1"/>
  <c r="O168" i="1" s="1"/>
  <c r="K244" i="1"/>
  <c r="L244" i="1" s="1"/>
  <c r="M244" i="1" s="1"/>
  <c r="N244" i="1" s="1"/>
  <c r="O244" i="1" s="1"/>
  <c r="K318" i="1"/>
  <c r="L318" i="1" s="1"/>
  <c r="M318" i="1" s="1"/>
  <c r="N318" i="1" s="1"/>
  <c r="O318" i="1" s="1"/>
  <c r="K107" i="1"/>
  <c r="L107" i="1" s="1"/>
  <c r="M107" i="1" s="1"/>
  <c r="N107" i="1" s="1"/>
  <c r="O107" i="1" s="1"/>
  <c r="K345" i="1"/>
  <c r="L345" i="1" s="1"/>
  <c r="M345" i="1" s="1"/>
  <c r="N345" i="1" s="1"/>
  <c r="O345" i="1" s="1"/>
  <c r="K303" i="1"/>
  <c r="L303" i="1" s="1"/>
  <c r="M303" i="1" s="1"/>
  <c r="N303" i="1" s="1"/>
  <c r="O303" i="1" s="1"/>
  <c r="K281" i="1"/>
  <c r="L281" i="1" s="1"/>
  <c r="M281" i="1" s="1"/>
  <c r="N281" i="1" s="1"/>
  <c r="O281" i="1" s="1"/>
  <c r="K349" i="1"/>
  <c r="L349" i="1" s="1"/>
  <c r="M349" i="1" s="1"/>
  <c r="N349" i="1" s="1"/>
  <c r="O349" i="1" s="1"/>
  <c r="K106" i="1"/>
  <c r="L106" i="1" s="1"/>
  <c r="M106" i="1" s="1"/>
  <c r="N106" i="1" s="1"/>
  <c r="O106" i="1" s="1"/>
  <c r="K189" i="1"/>
  <c r="L189" i="1" s="1"/>
  <c r="M189" i="1" s="1"/>
  <c r="N189" i="1" s="1"/>
  <c r="O189" i="1" s="1"/>
  <c r="K185" i="1"/>
  <c r="L185" i="1" s="1"/>
  <c r="M185" i="1" s="1"/>
  <c r="N185" i="1" s="1"/>
  <c r="O185" i="1" s="1"/>
  <c r="K271" i="1"/>
  <c r="L271" i="1" s="1"/>
  <c r="M271" i="1" s="1"/>
  <c r="N271" i="1" s="1"/>
  <c r="O271" i="1" s="1"/>
  <c r="K100" i="1"/>
  <c r="L100" i="1" s="1"/>
  <c r="M100" i="1" s="1"/>
  <c r="N100" i="1" s="1"/>
  <c r="O100" i="1" s="1"/>
  <c r="K197" i="1"/>
  <c r="L197" i="1" s="1"/>
  <c r="M197" i="1" s="1"/>
  <c r="N197" i="1" s="1"/>
  <c r="O197" i="1" s="1"/>
  <c r="K115" i="1"/>
  <c r="L115" i="1" s="1"/>
  <c r="M115" i="1" s="1"/>
  <c r="N115" i="1" s="1"/>
  <c r="O115" i="1" s="1"/>
  <c r="K351" i="1"/>
  <c r="L351" i="1" s="1"/>
  <c r="M351" i="1" s="1"/>
  <c r="N351" i="1" s="1"/>
  <c r="O351" i="1" s="1"/>
  <c r="K151" i="1"/>
  <c r="L151" i="1" s="1"/>
  <c r="M151" i="1" s="1"/>
  <c r="N151" i="1" s="1"/>
  <c r="O151" i="1" s="1"/>
  <c r="K56" i="1"/>
  <c r="L56" i="1" s="1"/>
  <c r="M56" i="1" s="1"/>
  <c r="N56" i="1" s="1"/>
  <c r="O56" i="1" s="1"/>
  <c r="K116" i="1"/>
  <c r="L116" i="1" s="1"/>
  <c r="M116" i="1" s="1"/>
  <c r="N116" i="1" s="1"/>
  <c r="O116" i="1" s="1"/>
  <c r="K239" i="1"/>
  <c r="L239" i="1" s="1"/>
  <c r="M239" i="1" s="1"/>
  <c r="N239" i="1" s="1"/>
  <c r="O239" i="1" s="1"/>
  <c r="K140" i="1"/>
  <c r="L140" i="1" s="1"/>
  <c r="M140" i="1" s="1"/>
  <c r="N140" i="1" s="1"/>
  <c r="O140" i="1" s="1"/>
  <c r="K112" i="1"/>
  <c r="L112" i="1" s="1"/>
  <c r="M112" i="1" s="1"/>
  <c r="N112" i="1" s="1"/>
  <c r="O112" i="1" s="1"/>
  <c r="K241" i="1"/>
  <c r="L241" i="1" s="1"/>
  <c r="M241" i="1" s="1"/>
  <c r="N241" i="1" s="1"/>
  <c r="O241" i="1" s="1"/>
  <c r="K282" i="1"/>
  <c r="L282" i="1" s="1"/>
  <c r="M282" i="1" s="1"/>
  <c r="N282" i="1" s="1"/>
  <c r="O282" i="1" s="1"/>
  <c r="K266" i="1"/>
  <c r="L266" i="1" s="1"/>
  <c r="M266" i="1" s="1"/>
  <c r="N266" i="1" s="1"/>
  <c r="O266" i="1" s="1"/>
  <c r="K63" i="1"/>
  <c r="L63" i="1" s="1"/>
  <c r="M63" i="1" s="1"/>
  <c r="N63" i="1" s="1"/>
  <c r="O63" i="1" s="1"/>
  <c r="K335" i="1"/>
  <c r="L335" i="1" s="1"/>
  <c r="M335" i="1" s="1"/>
  <c r="N335" i="1" s="1"/>
  <c r="O335" i="1" s="1"/>
  <c r="K348" i="1"/>
  <c r="L348" i="1" s="1"/>
  <c r="M348" i="1" s="1"/>
  <c r="N348" i="1" s="1"/>
  <c r="O348" i="1" s="1"/>
  <c r="K257" i="1"/>
  <c r="L257" i="1" s="1"/>
  <c r="M257" i="1" s="1"/>
  <c r="N257" i="1" s="1"/>
  <c r="O257" i="1" s="1"/>
  <c r="K192" i="1"/>
  <c r="L192" i="1" s="1"/>
  <c r="M192" i="1" s="1"/>
  <c r="N192" i="1" s="1"/>
  <c r="O192" i="1" s="1"/>
  <c r="K35" i="1"/>
  <c r="L35" i="1" s="1"/>
  <c r="M35" i="1" s="1"/>
  <c r="N35" i="1" s="1"/>
  <c r="O35" i="1" s="1"/>
  <c r="K93" i="1"/>
  <c r="L93" i="1" s="1"/>
  <c r="M93" i="1" s="1"/>
  <c r="N93" i="1" s="1"/>
  <c r="O93" i="1" s="1"/>
  <c r="K139" i="1"/>
  <c r="L139" i="1" s="1"/>
  <c r="M139" i="1" s="1"/>
  <c r="N139" i="1" s="1"/>
  <c r="O139" i="1" s="1"/>
  <c r="K114" i="1"/>
  <c r="L114" i="1" s="1"/>
  <c r="M114" i="1" s="1"/>
  <c r="N114" i="1" s="1"/>
  <c r="O114" i="1" s="1"/>
  <c r="K95" i="1"/>
  <c r="L95" i="1" s="1"/>
  <c r="M95" i="1" s="1"/>
  <c r="N95" i="1" s="1"/>
  <c r="O95" i="1" s="1"/>
  <c r="K190" i="1"/>
  <c r="L190" i="1" s="1"/>
  <c r="M190" i="1" s="1"/>
  <c r="N190" i="1" s="1"/>
  <c r="O190" i="1" s="1"/>
  <c r="K297" i="1"/>
  <c r="L297" i="1" s="1"/>
  <c r="M297" i="1" s="1"/>
  <c r="N297" i="1" s="1"/>
  <c r="O297" i="1" s="1"/>
  <c r="K279" i="1"/>
  <c r="L279" i="1" s="1"/>
  <c r="M279" i="1" s="1"/>
  <c r="N279" i="1" s="1"/>
  <c r="O279" i="1" s="1"/>
  <c r="K25" i="1"/>
  <c r="L25" i="1" s="1"/>
  <c r="M25" i="1" s="1"/>
  <c r="N25" i="1" s="1"/>
  <c r="O25" i="1" s="1"/>
  <c r="K38" i="1"/>
  <c r="L38" i="1" s="1"/>
  <c r="M38" i="1" s="1"/>
  <c r="N38" i="1" s="1"/>
  <c r="O38" i="1" s="1"/>
  <c r="K12" i="1"/>
  <c r="L12" i="1" s="1"/>
  <c r="M12" i="1" s="1"/>
  <c r="N12" i="1" s="1"/>
  <c r="O12" i="1" s="1"/>
  <c r="K29" i="1"/>
  <c r="L29" i="1" s="1"/>
  <c r="M29" i="1" s="1"/>
  <c r="N29" i="1" s="1"/>
  <c r="O29" i="1" s="1"/>
  <c r="K98" i="1"/>
  <c r="L98" i="1" s="1"/>
  <c r="M98" i="1" s="1"/>
  <c r="N98" i="1" s="1"/>
  <c r="O98" i="1" s="1"/>
  <c r="K32" i="1"/>
  <c r="L32" i="1" s="1"/>
  <c r="M32" i="1" s="1"/>
  <c r="N32" i="1" s="1"/>
  <c r="O32" i="1" s="1"/>
  <c r="K320" i="1"/>
  <c r="L320" i="1" s="1"/>
  <c r="M320" i="1" s="1"/>
  <c r="N320" i="1" s="1"/>
  <c r="O320" i="1" s="1"/>
  <c r="K353" i="1"/>
  <c r="L353" i="1" s="1"/>
  <c r="M353" i="1" s="1"/>
  <c r="N353" i="1" s="1"/>
  <c r="O353" i="1" s="1"/>
  <c r="K105" i="1"/>
  <c r="L105" i="1" s="1"/>
  <c r="M105" i="1" s="1"/>
  <c r="N105" i="1" s="1"/>
  <c r="O105" i="1" s="1"/>
  <c r="K268" i="1"/>
  <c r="L268" i="1" s="1"/>
  <c r="M268" i="1" s="1"/>
  <c r="N268" i="1" s="1"/>
  <c r="O268" i="1" s="1"/>
  <c r="K136" i="1"/>
  <c r="L136" i="1" s="1"/>
  <c r="M136" i="1" s="1"/>
  <c r="N136" i="1" s="1"/>
  <c r="O136" i="1" s="1"/>
  <c r="K363" i="1"/>
  <c r="L363" i="1" s="1"/>
  <c r="M363" i="1" s="1"/>
  <c r="N363" i="1" s="1"/>
  <c r="O363" i="1" s="1"/>
  <c r="K62" i="1"/>
  <c r="L62" i="1" s="1"/>
  <c r="M62" i="1" s="1"/>
  <c r="N62" i="1" s="1"/>
  <c r="O62" i="1" s="1"/>
  <c r="K127" i="1"/>
  <c r="L127" i="1" s="1"/>
  <c r="M127" i="1" s="1"/>
  <c r="N127" i="1" s="1"/>
  <c r="O127" i="1" s="1"/>
  <c r="K172" i="1"/>
  <c r="L172" i="1" s="1"/>
  <c r="M172" i="1" s="1"/>
  <c r="N172" i="1" s="1"/>
  <c r="O172" i="1" s="1"/>
  <c r="K177" i="1"/>
  <c r="L177" i="1" s="1"/>
  <c r="M177" i="1" s="1"/>
  <c r="N177" i="1" s="1"/>
  <c r="O177" i="1" s="1"/>
  <c r="K69" i="1"/>
  <c r="L69" i="1" s="1"/>
  <c r="M69" i="1" s="1"/>
  <c r="N69" i="1" s="1"/>
  <c r="O69" i="1" s="1"/>
  <c r="K174" i="1"/>
  <c r="L174" i="1" s="1"/>
  <c r="M174" i="1" s="1"/>
  <c r="N174" i="1" s="1"/>
  <c r="O174" i="1" s="1"/>
  <c r="K88" i="1"/>
  <c r="L88" i="1" s="1"/>
  <c r="M88" i="1" s="1"/>
  <c r="N88" i="1" s="1"/>
  <c r="O88" i="1" s="1"/>
  <c r="K118" i="1"/>
  <c r="L118" i="1" s="1"/>
  <c r="M118" i="1" s="1"/>
  <c r="N118" i="1" s="1"/>
  <c r="O118" i="1" s="1"/>
  <c r="K120" i="1"/>
  <c r="L120" i="1" s="1"/>
  <c r="M120" i="1" s="1"/>
  <c r="N120" i="1" s="1"/>
  <c r="O120" i="1" s="1"/>
  <c r="K13" i="1"/>
  <c r="L13" i="1" s="1"/>
  <c r="M13" i="1" s="1"/>
  <c r="N13" i="1" s="1"/>
  <c r="O13" i="1" s="1"/>
  <c r="K157" i="1"/>
  <c r="L157" i="1" s="1"/>
  <c r="M157" i="1" s="1"/>
  <c r="N157" i="1" s="1"/>
  <c r="O157" i="1" s="1"/>
  <c r="K315" i="1"/>
  <c r="L315" i="1" s="1"/>
  <c r="M315" i="1" s="1"/>
  <c r="N315" i="1" s="1"/>
  <c r="O315" i="1" s="1"/>
  <c r="K313" i="1"/>
  <c r="L313" i="1" s="1"/>
  <c r="M313" i="1" s="1"/>
  <c r="N313" i="1" s="1"/>
  <c r="O313" i="1" s="1"/>
  <c r="K111" i="1"/>
  <c r="L111" i="1" s="1"/>
  <c r="M111" i="1" s="1"/>
  <c r="N111" i="1" s="1"/>
  <c r="O111" i="1" s="1"/>
  <c r="K36" i="1"/>
  <c r="L36" i="1" s="1"/>
  <c r="M36" i="1" s="1"/>
  <c r="N36" i="1" s="1"/>
  <c r="O36" i="1" s="1"/>
  <c r="K310" i="1"/>
  <c r="L310" i="1" s="1"/>
  <c r="M310" i="1" s="1"/>
  <c r="N310" i="1" s="1"/>
  <c r="O310" i="1" s="1"/>
  <c r="K130" i="1"/>
  <c r="L130" i="1" s="1"/>
  <c r="M130" i="1" s="1"/>
  <c r="N130" i="1" s="1"/>
  <c r="O130" i="1" s="1"/>
  <c r="K162" i="1"/>
  <c r="L162" i="1" s="1"/>
  <c r="M162" i="1" s="1"/>
  <c r="N162" i="1" s="1"/>
  <c r="O162" i="1" s="1"/>
  <c r="K54" i="1"/>
  <c r="L54" i="1" s="1"/>
  <c r="M54" i="1" s="1"/>
  <c r="N54" i="1" s="1"/>
  <c r="O54" i="1" s="1"/>
  <c r="K39" i="1"/>
  <c r="L39" i="1" s="1"/>
  <c r="M39" i="1" s="1"/>
  <c r="N39" i="1" s="1"/>
  <c r="O39" i="1" s="1"/>
  <c r="K305" i="1"/>
  <c r="L305" i="1" s="1"/>
  <c r="M305" i="1" s="1"/>
  <c r="N305" i="1" s="1"/>
  <c r="O305" i="1" s="1"/>
  <c r="K87" i="1"/>
  <c r="L87" i="1" s="1"/>
  <c r="M87" i="1" s="1"/>
  <c r="N87" i="1" s="1"/>
  <c r="O87" i="1" s="1"/>
  <c r="K253" i="1"/>
  <c r="L253" i="1" s="1"/>
  <c r="M253" i="1" s="1"/>
  <c r="N253" i="1" s="1"/>
  <c r="O253" i="1" s="1"/>
  <c r="K154" i="1"/>
  <c r="L154" i="1" s="1"/>
  <c r="M154" i="1" s="1"/>
  <c r="N154" i="1" s="1"/>
  <c r="O154" i="1" s="1"/>
  <c r="K141" i="1"/>
  <c r="L141" i="1" s="1"/>
  <c r="M141" i="1" s="1"/>
  <c r="N141" i="1" s="1"/>
  <c r="O141" i="1" s="1"/>
  <c r="K301" i="1"/>
  <c r="L301" i="1" s="1"/>
  <c r="M301" i="1" s="1"/>
  <c r="N301" i="1" s="1"/>
  <c r="O301" i="1" s="1"/>
  <c r="K103" i="1"/>
  <c r="L103" i="1" s="1"/>
  <c r="M103" i="1" s="1"/>
  <c r="N103" i="1" s="1"/>
  <c r="O103" i="1" s="1"/>
  <c r="K15" i="1"/>
  <c r="L15" i="1" s="1"/>
  <c r="M15" i="1" s="1"/>
  <c r="N15" i="1" s="1"/>
  <c r="O15" i="1" s="1"/>
  <c r="K84" i="1"/>
  <c r="L84" i="1" s="1"/>
  <c r="M84" i="1" s="1"/>
  <c r="N84" i="1" s="1"/>
  <c r="O84" i="1" s="1"/>
  <c r="K60" i="1"/>
  <c r="L60" i="1" s="1"/>
  <c r="M60" i="1" s="1"/>
  <c r="N60" i="1" s="1"/>
  <c r="O60" i="1" s="1"/>
  <c r="K231" i="1"/>
  <c r="L231" i="1" s="1"/>
  <c r="M231" i="1" s="1"/>
  <c r="N231" i="1" s="1"/>
  <c r="O231" i="1" s="1"/>
  <c r="K20" i="1"/>
  <c r="L20" i="1" s="1"/>
  <c r="M20" i="1" s="1"/>
  <c r="N20" i="1" s="1"/>
  <c r="O20" i="1" s="1"/>
  <c r="K46" i="1"/>
  <c r="L46" i="1" s="1"/>
  <c r="M46" i="1" s="1"/>
  <c r="N46" i="1" s="1"/>
  <c r="O46" i="1" s="1"/>
  <c r="K208" i="1"/>
  <c r="L208" i="1" s="1"/>
  <c r="M208" i="1" s="1"/>
  <c r="N208" i="1" s="1"/>
  <c r="O208" i="1" s="1"/>
  <c r="K155" i="1"/>
  <c r="L155" i="1" s="1"/>
  <c r="M155" i="1" s="1"/>
  <c r="N155" i="1" s="1"/>
  <c r="O155" i="1" s="1"/>
  <c r="K99" i="1"/>
  <c r="L99" i="1" s="1"/>
  <c r="M99" i="1" s="1"/>
  <c r="N99" i="1" s="1"/>
  <c r="O99" i="1" s="1"/>
  <c r="K47" i="1"/>
  <c r="L47" i="1" s="1"/>
  <c r="M47" i="1" s="1"/>
  <c r="N47" i="1" s="1"/>
  <c r="O47" i="1" s="1"/>
  <c r="K354" i="1"/>
  <c r="L354" i="1" s="1"/>
  <c r="M354" i="1" s="1"/>
  <c r="N354" i="1" s="1"/>
  <c r="O354" i="1" s="1"/>
  <c r="K205" i="1"/>
  <c r="L205" i="1" s="1"/>
  <c r="M205" i="1" s="1"/>
  <c r="N205" i="1" s="1"/>
  <c r="O205" i="1" s="1"/>
  <c r="K55" i="1"/>
  <c r="L55" i="1" s="1"/>
  <c r="M55" i="1" s="1"/>
  <c r="N55" i="1" s="1"/>
  <c r="O55" i="1" s="1"/>
  <c r="K306" i="1"/>
  <c r="L306" i="1" s="1"/>
  <c r="M306" i="1" s="1"/>
  <c r="N306" i="1" s="1"/>
  <c r="O306" i="1" s="1"/>
  <c r="K169" i="1"/>
  <c r="L169" i="1" s="1"/>
  <c r="M169" i="1" s="1"/>
  <c r="N169" i="1" s="1"/>
  <c r="O169" i="1" s="1"/>
  <c r="K104" i="1"/>
  <c r="L104" i="1" s="1"/>
  <c r="M104" i="1" s="1"/>
  <c r="N104" i="1" s="1"/>
  <c r="O104" i="1" s="1"/>
  <c r="K325" i="1"/>
  <c r="L325" i="1" s="1"/>
  <c r="M325" i="1" s="1"/>
  <c r="N325" i="1" s="1"/>
  <c r="O325" i="1" s="1"/>
  <c r="K83" i="1"/>
  <c r="L83" i="1" s="1"/>
  <c r="M83" i="1" s="1"/>
  <c r="N83" i="1" s="1"/>
  <c r="O83" i="1" s="1"/>
  <c r="K68" i="1"/>
  <c r="L68" i="1" s="1"/>
  <c r="M68" i="1" s="1"/>
  <c r="N68" i="1" s="1"/>
  <c r="O68" i="1" s="1"/>
  <c r="K250" i="1"/>
  <c r="L250" i="1" s="1"/>
  <c r="M250" i="1" s="1"/>
  <c r="N250" i="1" s="1"/>
  <c r="O250" i="1" s="1"/>
  <c r="K164" i="1"/>
  <c r="L164" i="1" s="1"/>
  <c r="M164" i="1" s="1"/>
  <c r="N164" i="1" s="1"/>
  <c r="O164" i="1" s="1"/>
  <c r="K259" i="1"/>
  <c r="L259" i="1" s="1"/>
  <c r="M259" i="1" s="1"/>
  <c r="N259" i="1" s="1"/>
  <c r="O259" i="1" s="1"/>
  <c r="K193" i="1"/>
  <c r="L193" i="1" s="1"/>
  <c r="M193" i="1" s="1"/>
  <c r="N193" i="1" s="1"/>
  <c r="O193" i="1" s="1"/>
  <c r="K280" i="1"/>
  <c r="L280" i="1" s="1"/>
  <c r="M280" i="1" s="1"/>
  <c r="N280" i="1" s="1"/>
  <c r="O280" i="1" s="1"/>
  <c r="K352" i="1"/>
  <c r="L352" i="1" s="1"/>
  <c r="M352" i="1" s="1"/>
  <c r="N352" i="1" s="1"/>
  <c r="O352" i="1" s="1"/>
  <c r="K109" i="1"/>
  <c r="L109" i="1" s="1"/>
  <c r="M109" i="1" s="1"/>
  <c r="N109" i="1" s="1"/>
  <c r="O109" i="1" s="1"/>
  <c r="K113" i="1"/>
  <c r="L113" i="1" s="1"/>
  <c r="M113" i="1" s="1"/>
  <c r="N113" i="1" s="1"/>
  <c r="O113" i="1" s="1"/>
  <c r="K170" i="1"/>
  <c r="L170" i="1" s="1"/>
  <c r="M170" i="1" s="1"/>
  <c r="N170" i="1" s="1"/>
  <c r="O170" i="1" s="1"/>
  <c r="K128" i="1"/>
  <c r="L128" i="1" s="1"/>
  <c r="M128" i="1" s="1"/>
  <c r="N128" i="1" s="1"/>
  <c r="O128" i="1" s="1"/>
  <c r="K270" i="1"/>
  <c r="L270" i="1" s="1"/>
  <c r="M270" i="1" s="1"/>
  <c r="N270" i="1" s="1"/>
  <c r="O270" i="1" s="1"/>
  <c r="K209" i="1"/>
  <c r="L209" i="1" s="1"/>
  <c r="M209" i="1" s="1"/>
  <c r="N209" i="1" s="1"/>
  <c r="O209" i="1" s="1"/>
  <c r="K57" i="1"/>
  <c r="L57" i="1" s="1"/>
  <c r="M57" i="1" s="1"/>
  <c r="N57" i="1" s="1"/>
  <c r="O57" i="1" s="1"/>
  <c r="K14" i="1"/>
  <c r="L14" i="1" s="1"/>
  <c r="M14" i="1" s="1"/>
  <c r="N14" i="1" s="1"/>
  <c r="O14" i="1" s="1"/>
  <c r="K277" i="1"/>
  <c r="L277" i="1" s="1"/>
  <c r="M277" i="1" s="1"/>
  <c r="N277" i="1" s="1"/>
  <c r="O277" i="1" s="1"/>
  <c r="K182" i="1"/>
  <c r="L182" i="1" s="1"/>
  <c r="M182" i="1" s="1"/>
  <c r="N182" i="1" s="1"/>
  <c r="O182" i="1" s="1"/>
  <c r="K74" i="1"/>
  <c r="L74" i="1" s="1"/>
  <c r="M74" i="1" s="1"/>
  <c r="N74" i="1" s="1"/>
  <c r="O74" i="1" s="1"/>
  <c r="K186" i="1"/>
  <c r="L186" i="1" s="1"/>
  <c r="M186" i="1" s="1"/>
  <c r="N186" i="1" s="1"/>
  <c r="O186" i="1" s="1"/>
  <c r="K26" i="1"/>
  <c r="L26" i="1" s="1"/>
  <c r="M26" i="1" s="1"/>
  <c r="N26" i="1" s="1"/>
  <c r="O26" i="1" s="1"/>
  <c r="K238" i="1"/>
  <c r="L238" i="1" s="1"/>
  <c r="M238" i="1" s="1"/>
  <c r="N238" i="1" s="1"/>
  <c r="O238" i="1" s="1"/>
  <c r="K179" i="1"/>
  <c r="L179" i="1" s="1"/>
  <c r="M179" i="1" s="1"/>
  <c r="N179" i="1" s="1"/>
  <c r="O179" i="1" s="1"/>
  <c r="K67" i="1"/>
  <c r="L67" i="1" s="1"/>
  <c r="M67" i="1" s="1"/>
  <c r="N67" i="1" s="1"/>
  <c r="O67" i="1" s="1"/>
  <c r="K256" i="1"/>
  <c r="L256" i="1" s="1"/>
  <c r="M256" i="1" s="1"/>
  <c r="N256" i="1" s="1"/>
  <c r="O256" i="1" s="1"/>
  <c r="K225" i="1"/>
  <c r="L225" i="1" s="1"/>
  <c r="M225" i="1" s="1"/>
  <c r="N225" i="1" s="1"/>
  <c r="O225" i="1" s="1"/>
  <c r="K312" i="1"/>
  <c r="L312" i="1" s="1"/>
  <c r="M312" i="1" s="1"/>
  <c r="N312" i="1" s="1"/>
  <c r="O312" i="1" s="1"/>
  <c r="K307" i="1"/>
  <c r="L307" i="1" s="1"/>
  <c r="M307" i="1" s="1"/>
  <c r="N307" i="1" s="1"/>
  <c r="O307" i="1" s="1"/>
  <c r="K288" i="1"/>
  <c r="L288" i="1" s="1"/>
  <c r="M288" i="1" s="1"/>
  <c r="N288" i="1" s="1"/>
  <c r="O288" i="1" s="1"/>
  <c r="K283" i="1"/>
  <c r="L283" i="1" s="1"/>
  <c r="M283" i="1" s="1"/>
  <c r="N283" i="1" s="1"/>
  <c r="O283" i="1" s="1"/>
  <c r="K323" i="1"/>
  <c r="L323" i="1" s="1"/>
  <c r="M323" i="1" s="1"/>
  <c r="N323" i="1" s="1"/>
  <c r="O323" i="1" s="1"/>
  <c r="K24" i="1"/>
  <c r="L24" i="1" s="1"/>
  <c r="M24" i="1" s="1"/>
  <c r="N24" i="1" s="1"/>
  <c r="O24" i="1" s="1"/>
  <c r="K79" i="1"/>
  <c r="L79" i="1" s="1"/>
  <c r="M79" i="1" s="1"/>
  <c r="N79" i="1" s="1"/>
  <c r="O79" i="1" s="1"/>
  <c r="K322" i="1"/>
  <c r="L322" i="1" s="1"/>
  <c r="M322" i="1" s="1"/>
  <c r="N322" i="1" s="1"/>
  <c r="O322" i="1" s="1"/>
  <c r="K71" i="1"/>
  <c r="L71" i="1" s="1"/>
  <c r="M71" i="1" s="1"/>
  <c r="N71" i="1" s="1"/>
  <c r="O71" i="1" s="1"/>
  <c r="K194" i="1"/>
  <c r="L194" i="1" s="1"/>
  <c r="M194" i="1" s="1"/>
  <c r="N194" i="1" s="1"/>
  <c r="O194" i="1" s="1"/>
  <c r="K53" i="1"/>
  <c r="L53" i="1" s="1"/>
  <c r="M53" i="1" s="1"/>
  <c r="N53" i="1" s="1"/>
  <c r="O53" i="1" s="1"/>
  <c r="K228" i="1"/>
  <c r="L228" i="1" s="1"/>
  <c r="M228" i="1" s="1"/>
  <c r="N228" i="1" s="1"/>
  <c r="O228" i="1" s="1"/>
  <c r="K117" i="1"/>
  <c r="L117" i="1" s="1"/>
  <c r="M117" i="1" s="1"/>
  <c r="N117" i="1" s="1"/>
  <c r="O117" i="1" s="1"/>
  <c r="K269" i="1"/>
  <c r="L269" i="1" s="1"/>
  <c r="M269" i="1" s="1"/>
  <c r="N269" i="1" s="1"/>
  <c r="O269" i="1" s="1"/>
  <c r="K33" i="1"/>
  <c r="L33" i="1" s="1"/>
  <c r="M33" i="1" s="1"/>
  <c r="N33" i="1" s="1"/>
  <c r="O33" i="1" s="1"/>
  <c r="K121" i="1"/>
  <c r="L121" i="1" s="1"/>
  <c r="M121" i="1" s="1"/>
  <c r="N121" i="1" s="1"/>
  <c r="O121" i="1" s="1"/>
  <c r="K16" i="1"/>
  <c r="L16" i="1" s="1"/>
  <c r="M16" i="1" s="1"/>
  <c r="N16" i="1" s="1"/>
  <c r="O16" i="1" s="1"/>
  <c r="K78" i="1"/>
  <c r="L78" i="1" s="1"/>
  <c r="M78" i="1" s="1"/>
  <c r="N78" i="1" s="1"/>
  <c r="O78" i="1" s="1"/>
  <c r="K77" i="1"/>
  <c r="L77" i="1" s="1"/>
  <c r="M77" i="1" s="1"/>
  <c r="N77" i="1" s="1"/>
  <c r="O77" i="1" s="1"/>
  <c r="K331" i="1"/>
  <c r="L331" i="1" s="1"/>
  <c r="M331" i="1" s="1"/>
  <c r="N331" i="1" s="1"/>
  <c r="O331" i="1" s="1"/>
  <c r="K165" i="1"/>
  <c r="L165" i="1" s="1"/>
  <c r="M165" i="1" s="1"/>
  <c r="N165" i="1" s="1"/>
  <c r="O165" i="1" s="1"/>
  <c r="K309" i="1"/>
  <c r="L309" i="1" s="1"/>
  <c r="M309" i="1" s="1"/>
  <c r="N309" i="1" s="1"/>
  <c r="O309" i="1" s="1"/>
  <c r="K167" i="1"/>
  <c r="L167" i="1" s="1"/>
  <c r="M167" i="1" s="1"/>
  <c r="N167" i="1" s="1"/>
  <c r="O167" i="1" s="1"/>
  <c r="K285" i="1"/>
  <c r="L285" i="1" s="1"/>
  <c r="M285" i="1" s="1"/>
  <c r="N285" i="1" s="1"/>
  <c r="O285" i="1" s="1"/>
  <c r="K215" i="1"/>
  <c r="L215" i="1" s="1"/>
  <c r="M215" i="1" s="1"/>
  <c r="N215" i="1" s="1"/>
  <c r="O215" i="1" s="1"/>
  <c r="K248" i="1"/>
  <c r="L248" i="1" s="1"/>
  <c r="M248" i="1" s="1"/>
  <c r="N248" i="1" s="1"/>
  <c r="O248" i="1" s="1"/>
  <c r="K40" i="1"/>
  <c r="L40" i="1" s="1"/>
  <c r="M40" i="1" s="1"/>
  <c r="N40" i="1" s="1"/>
  <c r="O40" i="1" s="1"/>
  <c r="K332" i="1"/>
  <c r="L332" i="1" s="1"/>
  <c r="M332" i="1" s="1"/>
  <c r="N332" i="1" s="1"/>
  <c r="O332" i="1" s="1"/>
  <c r="K199" i="1"/>
  <c r="L199" i="1" s="1"/>
  <c r="M199" i="1" s="1"/>
  <c r="N199" i="1" s="1"/>
  <c r="O199" i="1" s="1"/>
  <c r="K203" i="1"/>
  <c r="L203" i="1" s="1"/>
  <c r="M203" i="1" s="1"/>
  <c r="N203" i="1" s="1"/>
  <c r="O203" i="1" s="1"/>
  <c r="K145" i="1"/>
  <c r="L145" i="1" s="1"/>
  <c r="M145" i="1" s="1"/>
  <c r="N145" i="1" s="1"/>
  <c r="O145" i="1" s="1"/>
  <c r="K287" i="1"/>
  <c r="L287" i="1" s="1"/>
  <c r="M287" i="1" s="1"/>
  <c r="N287" i="1" s="1"/>
  <c r="O287" i="1" s="1"/>
  <c r="K355" i="1"/>
  <c r="L355" i="1" s="1"/>
  <c r="M355" i="1" s="1"/>
  <c r="N355" i="1" s="1"/>
  <c r="O355" i="1" s="1"/>
  <c r="L365" i="1" l="1"/>
  <c r="M7" i="1"/>
  <c r="M365" i="1" l="1"/>
  <c r="N7" i="1"/>
  <c r="N365" i="1" l="1"/>
  <c r="O365" i="1" s="1"/>
  <c r="O7" i="1"/>
  <c r="P365" i="1" l="1"/>
  <c r="P79" i="1"/>
  <c r="P162" i="1"/>
  <c r="P53" i="1"/>
  <c r="P130" i="1"/>
  <c r="P318" i="1"/>
  <c r="P147" i="1"/>
  <c r="P73" i="1"/>
  <c r="P222" i="1"/>
  <c r="P283" i="1"/>
  <c r="P249" i="1"/>
  <c r="P55" i="1"/>
  <c r="P63" i="1"/>
  <c r="P176" i="1"/>
  <c r="P216" i="1"/>
  <c r="P102" i="1"/>
  <c r="P170" i="1"/>
  <c r="P295" i="1"/>
  <c r="P261" i="1"/>
  <c r="P64" i="1"/>
  <c r="P250" i="1"/>
  <c r="P245" i="1"/>
  <c r="P182" i="1"/>
  <c r="P268" i="1"/>
  <c r="P219" i="1"/>
  <c r="P196" i="1"/>
  <c r="P30" i="1"/>
  <c r="P126" i="1"/>
  <c r="P61" i="1"/>
  <c r="P226" i="1"/>
  <c r="P51" i="1"/>
  <c r="P256" i="1"/>
  <c r="P357" i="1"/>
  <c r="P265" i="1"/>
  <c r="P260" i="1"/>
  <c r="P269" i="1"/>
  <c r="P290" i="1"/>
  <c r="P179" i="1"/>
  <c r="P172" i="1"/>
  <c r="P247" i="1"/>
  <c r="P80" i="1"/>
  <c r="P254" i="1"/>
  <c r="P326" i="1"/>
  <c r="P13" i="1"/>
  <c r="P211" i="1"/>
  <c r="P21" i="1"/>
  <c r="P84" i="1"/>
  <c r="P32" i="1"/>
  <c r="P288" i="1"/>
  <c r="P120" i="1"/>
  <c r="P329" i="1"/>
  <c r="P233" i="1"/>
  <c r="P58" i="1"/>
  <c r="P274" i="1"/>
  <c r="P193" i="1"/>
  <c r="P248" i="1"/>
  <c r="P20" i="1"/>
  <c r="P56" i="1"/>
  <c r="P125" i="1"/>
  <c r="P70" i="1"/>
  <c r="P264" i="1"/>
  <c r="P205" i="1"/>
  <c r="P86" i="1"/>
  <c r="P160" i="1"/>
  <c r="P263" i="1"/>
  <c r="P231" i="1"/>
  <c r="P187" i="1"/>
  <c r="P113" i="1"/>
  <c r="P38" i="1"/>
  <c r="P72" i="1"/>
  <c r="P10" i="1"/>
  <c r="P361" i="1"/>
  <c r="P277" i="1"/>
  <c r="P50" i="1"/>
  <c r="P243" i="1"/>
  <c r="P272" i="1"/>
  <c r="P305" i="1"/>
  <c r="P337" i="1"/>
  <c r="P92" i="1"/>
  <c r="P359" i="1"/>
  <c r="P325" i="1"/>
  <c r="P232" i="1"/>
  <c r="P57" i="1"/>
  <c r="P320" i="1"/>
  <c r="P156" i="1"/>
  <c r="P299" i="1"/>
  <c r="P289" i="1"/>
  <c r="P109" i="1"/>
  <c r="P348" i="1"/>
  <c r="P251" i="1"/>
  <c r="P123" i="1"/>
  <c r="P35" i="1"/>
  <c r="P239" i="1"/>
  <c r="P26" i="1"/>
  <c r="P62" i="1"/>
  <c r="P144" i="1"/>
  <c r="P333" i="1"/>
  <c r="P66" i="1"/>
  <c r="P145" i="1"/>
  <c r="P301" i="1"/>
  <c r="P78" i="1"/>
  <c r="P154" i="1"/>
  <c r="P189" i="1"/>
  <c r="P302" i="1"/>
  <c r="P210" i="1"/>
  <c r="P152" i="1"/>
  <c r="P253" i="1"/>
  <c r="P229" i="1"/>
  <c r="P298" i="1"/>
  <c r="P96" i="1"/>
  <c r="P36" i="1"/>
  <c r="P311" i="1"/>
  <c r="P68" i="1"/>
  <c r="P93" i="1"/>
  <c r="P291" i="1"/>
  <c r="P137" i="1"/>
  <c r="P313" i="1"/>
  <c r="P324" i="1"/>
  <c r="P344" i="1"/>
  <c r="P9" i="1"/>
  <c r="P24" i="1"/>
  <c r="P110" i="1"/>
  <c r="P340" i="1"/>
  <c r="P158" i="1"/>
  <c r="P39" i="1"/>
  <c r="P217" i="1"/>
  <c r="P280" i="1"/>
  <c r="P297" i="1"/>
  <c r="P195" i="1"/>
  <c r="P159" i="1"/>
  <c r="P180" i="1"/>
  <c r="P69" i="1"/>
  <c r="P107" i="1"/>
  <c r="P202" i="1"/>
  <c r="P191" i="1"/>
  <c r="P67" i="1"/>
  <c r="P362" i="1"/>
  <c r="P270" i="1"/>
  <c r="P98" i="1"/>
  <c r="P240" i="1"/>
  <c r="P255" i="1"/>
  <c r="P242" i="1"/>
  <c r="P83" i="1"/>
  <c r="P127" i="1"/>
  <c r="P194" i="1"/>
  <c r="P310" i="1"/>
  <c r="P244" i="1"/>
  <c r="P334" i="1"/>
  <c r="P134" i="1"/>
  <c r="P328" i="1"/>
  <c r="P136" i="1"/>
  <c r="P44" i="1"/>
  <c r="P173" i="1"/>
  <c r="P214" i="1"/>
  <c r="P88" i="1"/>
  <c r="P287" i="1"/>
  <c r="P354" i="1"/>
  <c r="P282" i="1"/>
  <c r="P19" i="1"/>
  <c r="P129" i="1"/>
  <c r="P241" i="1"/>
  <c r="P336" i="1"/>
  <c r="P142" i="1"/>
  <c r="P97" i="1"/>
  <c r="P99" i="1"/>
  <c r="P204" i="1"/>
  <c r="P85" i="1"/>
  <c r="P124" i="1"/>
  <c r="P177" i="1"/>
  <c r="P346" i="1"/>
  <c r="P104" i="1"/>
  <c r="P257" i="1"/>
  <c r="P181" i="1"/>
  <c r="P304" i="1"/>
  <c r="P135" i="1"/>
  <c r="P309" i="1"/>
  <c r="P166" i="1"/>
  <c r="P286" i="1"/>
  <c r="P235" i="1"/>
  <c r="P15" i="1"/>
  <c r="P300" i="1"/>
  <c r="P259" i="1"/>
  <c r="P95" i="1"/>
  <c r="P213" i="1"/>
  <c r="P122" i="1"/>
  <c r="P133" i="1"/>
  <c r="P105" i="1"/>
  <c r="P190" i="1"/>
  <c r="P307" i="1"/>
  <c r="P118" i="1"/>
  <c r="P143" i="1"/>
  <c r="P278" i="1"/>
  <c r="P178" i="1"/>
  <c r="P18" i="1"/>
  <c r="P139" i="1"/>
  <c r="P101" i="1"/>
  <c r="P131" i="1"/>
  <c r="P33" i="1"/>
  <c r="P12" i="1"/>
  <c r="P285" i="1"/>
  <c r="P60" i="1"/>
  <c r="P351" i="1"/>
  <c r="P146" i="1"/>
  <c r="P292" i="1"/>
  <c r="P327" i="1"/>
  <c r="P115" i="1"/>
  <c r="P81" i="1"/>
  <c r="P52" i="1"/>
  <c r="P198" i="1"/>
  <c r="P315" i="1"/>
  <c r="P45" i="1"/>
  <c r="P59" i="1"/>
  <c r="P188" i="1"/>
  <c r="P279" i="1"/>
  <c r="P199" i="1"/>
  <c r="P155" i="1"/>
  <c r="P140" i="1"/>
  <c r="P314" i="1"/>
  <c r="P8" i="1"/>
  <c r="P330" i="1"/>
  <c r="P14" i="1"/>
  <c r="P28" i="1"/>
  <c r="P31" i="1"/>
  <c r="P42" i="1"/>
  <c r="P228" i="1"/>
  <c r="P252" i="1"/>
  <c r="P306" i="1"/>
  <c r="P335" i="1"/>
  <c r="P65" i="1"/>
  <c r="P175" i="1"/>
  <c r="P148" i="1"/>
  <c r="P203" i="1"/>
  <c r="P271" i="1"/>
  <c r="P186" i="1"/>
  <c r="P363" i="1"/>
  <c r="P316" i="1"/>
  <c r="P150" i="1"/>
  <c r="P22" i="1"/>
  <c r="P355" i="1"/>
  <c r="P151" i="1"/>
  <c r="P41" i="1"/>
  <c r="P75" i="1"/>
  <c r="P215" i="1"/>
  <c r="P266" i="1"/>
  <c r="P121" i="1"/>
  <c r="P87" i="1"/>
  <c r="P349" i="1"/>
  <c r="P138" i="1"/>
  <c r="P49" i="1"/>
  <c r="P296" i="1"/>
  <c r="P281" i="1"/>
  <c r="P227" i="1"/>
  <c r="P221" i="1"/>
  <c r="P317" i="1"/>
  <c r="P353" i="1"/>
  <c r="P212" i="1"/>
  <c r="P273" i="1"/>
  <c r="P167" i="1"/>
  <c r="P112" i="1"/>
  <c r="P165" i="1"/>
  <c r="P103" i="1"/>
  <c r="P100" i="1"/>
  <c r="P153" i="1"/>
  <c r="P132" i="1"/>
  <c r="P262" i="1"/>
  <c r="P331" i="1"/>
  <c r="P341" i="1"/>
  <c r="P207" i="1"/>
  <c r="P11" i="1"/>
  <c r="P209" i="1"/>
  <c r="P40" i="1"/>
  <c r="P46" i="1"/>
  <c r="P116" i="1"/>
  <c r="P94" i="1"/>
  <c r="P347" i="1"/>
  <c r="P200" i="1"/>
  <c r="P352" i="1"/>
  <c r="P230" i="1"/>
  <c r="P128" i="1"/>
  <c r="P29" i="1"/>
  <c r="P48" i="1"/>
  <c r="P267" i="1"/>
  <c r="P258" i="1"/>
  <c r="P16" i="1"/>
  <c r="P168" i="1"/>
  <c r="P206" i="1"/>
  <c r="P76" i="1"/>
  <c r="P71" i="1"/>
  <c r="P106" i="1"/>
  <c r="P322" i="1"/>
  <c r="P111" i="1"/>
  <c r="P275" i="1"/>
  <c r="P183" i="1"/>
  <c r="P27" i="1"/>
  <c r="P360" i="1"/>
  <c r="P91" i="1"/>
  <c r="P358" i="1"/>
  <c r="P17" i="1"/>
  <c r="P350" i="1"/>
  <c r="P192" i="1"/>
  <c r="P356" i="1"/>
  <c r="P82" i="1"/>
  <c r="P47" i="1"/>
  <c r="P303" i="1"/>
  <c r="P117" i="1"/>
  <c r="P54" i="1"/>
  <c r="P345" i="1"/>
  <c r="P34" i="1"/>
  <c r="P319" i="1"/>
  <c r="P234" i="1"/>
  <c r="P238" i="1"/>
  <c r="P163" i="1"/>
  <c r="P89" i="1"/>
  <c r="P169" i="1"/>
  <c r="P77" i="1"/>
  <c r="P141" i="1"/>
  <c r="P185" i="1"/>
  <c r="P284" i="1"/>
  <c r="P236" i="1"/>
  <c r="P184" i="1"/>
  <c r="P332" i="1"/>
  <c r="P220" i="1"/>
  <c r="P164" i="1"/>
  <c r="P114" i="1"/>
  <c r="P223" i="1"/>
  <c r="P23" i="1"/>
  <c r="P293" i="1"/>
  <c r="P312" i="1"/>
  <c r="P343" i="1"/>
  <c r="P308" i="1"/>
  <c r="P201" i="1"/>
  <c r="P74" i="1"/>
  <c r="P237" i="1"/>
  <c r="P225" i="1"/>
  <c r="P174" i="1"/>
  <c r="P161" i="1"/>
  <c r="P119" i="1"/>
  <c r="P276" i="1"/>
  <c r="P37" i="1"/>
  <c r="P171" i="1"/>
  <c r="P294" i="1"/>
  <c r="P149" i="1"/>
  <c r="P90" i="1"/>
  <c r="P197" i="1"/>
  <c r="P108" i="1"/>
  <c r="P218" i="1"/>
  <c r="P25" i="1"/>
  <c r="P339" i="1"/>
  <c r="P323" i="1"/>
  <c r="P157" i="1"/>
  <c r="P246" i="1"/>
  <c r="P342" i="1"/>
  <c r="P43" i="1"/>
  <c r="P321" i="1"/>
  <c r="P208" i="1"/>
  <c r="P224" i="1"/>
  <c r="P338" i="1"/>
  <c r="P7" i="1"/>
</calcChain>
</file>

<file path=xl/sharedStrings.xml><?xml version="1.0" encoding="utf-8"?>
<sst xmlns="http://schemas.openxmlformats.org/spreadsheetml/2006/main" count="501" uniqueCount="450">
  <si>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</si>
  <si>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</si>
  <si>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</si>
  <si>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</si>
  <si>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</si>
  <si>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</si>
  <si>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</si>
  <si>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</si>
  <si>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</si>
  <si>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</si>
  <si>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</si>
  <si>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</si>
  <si>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</si>
  <si>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</si>
  <si>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</si>
  <si>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</si>
  <si>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</si>
  <si>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</si>
  <si>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</si>
  <si>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</si>
  <si>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</si>
  <si>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</si>
  <si>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</si>
  <si>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</si>
  <si>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</si>
  <si>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</si>
  <si>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</si>
  <si>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</si>
  <si>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</si>
  <si>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</si>
  <si>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</si>
  <si>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</si>
  <si>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</si>
  <si>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</si>
  <si>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</si>
  <si>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</si>
  <si>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</si>
  <si>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</si>
  <si>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</si>
  <si>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</si>
  <si>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</si>
  <si>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</si>
  <si>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</si>
  <si>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</si>
  <si>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</si>
  <si>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</si>
  <si>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</si>
  <si>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</si>
  <si>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</si>
  <si>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</si>
  <si>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</si>
  <si>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</si>
  <si>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</si>
  <si>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</si>
  <si>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</si>
  <si>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</si>
  <si>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</si>
  <si>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</si>
  <si>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</si>
  <si>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</si>
  <si>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</si>
  <si>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</si>
  <si>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</si>
  <si>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</si>
  <si>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</si>
  <si>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</si>
  <si>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</si>
  <si>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</si>
  <si>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</si>
  <si>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</si>
  <si>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</si>
  <si>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</si>
  <si>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</si>
  <si>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</si>
  <si>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</si>
  <si>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</si>
  <si>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</si>
  <si>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</si>
  <si>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</si>
  <si>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</si>
  <si>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</si>
  <si>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</si>
  <si>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</si>
  <si>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</si>
  <si>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</si>
  <si>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</si>
  <si>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</si>
  <si>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</si>
  <si>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</si>
  <si>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</si>
  <si>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</si>
  <si>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</si>
  <si>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</si>
  <si>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</si>
  <si>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</si>
  <si>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</si>
  <si>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</si>
  <si>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</si>
  <si>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</si>
  <si>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</si>
  <si>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</si>
  <si>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</si>
  <si>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</si>
  <si>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</si>
  <si>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</si>
  <si>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</si>
  <si>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</si>
  <si>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</si>
  <si>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</si>
  <si>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</si>
  <si>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</si>
  <si>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</si>
  <si>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</si>
  <si>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</si>
  <si>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</si>
  <si>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</si>
  <si>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</si>
  <si>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</si>
  <si>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</si>
  <si>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</si>
  <si>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</si>
  <si>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</si>
  <si>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</si>
  <si>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</si>
  <si>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</si>
  <si>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</si>
  <si>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</si>
  <si>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</si>
  <si>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</si>
  <si>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</si>
  <si>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</si>
  <si>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</si>
  <si>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</si>
  <si>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</si>
  <si>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</si>
  <si>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</si>
  <si>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</si>
  <si>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</si>
  <si>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</si>
  <si>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</si>
  <si>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</si>
  <si>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</si>
  <si>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</si>
  <si>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</si>
  <si>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</si>
  <si>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</si>
  <si>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</si>
  <si>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</si>
  <si>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</si>
  <si>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</si>
  <si>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</si>
  <si>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</si>
  <si>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</si>
  <si>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</si>
  <si>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</si>
  <si>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</si>
  <si>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</si>
  <si>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</si>
  <si>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</si>
  <si>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</si>
  <si>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</si>
  <si>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</si>
  <si>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</si>
  <si>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</si>
  <si>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</si>
  <si>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</si>
  <si>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</si>
  <si>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</si>
  <si>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</si>
  <si>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</si>
  <si>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</si>
  <si>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</si>
  <si>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</si>
  <si>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</si>
  <si>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</si>
  <si>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</si>
  <si>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</si>
  <si>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</si>
  <si>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</si>
  <si>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</si>
  <si>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</si>
  <si>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</si>
  <si>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</si>
  <si>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</si>
  <si>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</si>
  <si>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</si>
  <si>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</si>
  <si>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</si>
  <si>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</si>
  <si>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</si>
  <si>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</si>
  <si>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</si>
  <si>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</si>
  <si>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</si>
  <si>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</si>
  <si>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</si>
  <si>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</si>
  <si>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</si>
  <si>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</si>
  <si>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</si>
  <si>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</si>
  <si>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</si>
  <si>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</si>
  <si>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</si>
  <si>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</si>
  <si>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</si>
  <si>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</si>
  <si>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</si>
  <si>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</si>
  <si>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</si>
  <si>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</si>
  <si>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</si>
  <si>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</si>
  <si>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</si>
  <si>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</si>
  <si>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</si>
  <si>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</si>
  <si>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</si>
  <si>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</si>
  <si>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</si>
  <si>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</si>
  <si>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</si>
  <si>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</si>
  <si>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</si>
  <si>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</si>
  <si>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</si>
  <si>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</si>
  <si>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</si>
  <si>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</si>
  <si>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</si>
  <si>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</si>
  <si>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</si>
  <si>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</si>
  <si>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</si>
  <si>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</si>
  <si>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</si>
  <si>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</si>
  <si>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</si>
  <si>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</si>
  <si>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</si>
  <si>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</si>
  <si>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</si>
  <si>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</si>
  <si>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</si>
  <si>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</si>
  <si>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</si>
  <si>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</si>
  <si>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</si>
  <si>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</si>
  <si>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</si>
  <si>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</si>
  <si>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</si>
  <si>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</si>
  <si>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</si>
  <si>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</si>
  <si>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</si>
  <si>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</si>
  <si>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</si>
  <si>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</si>
  <si>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</si>
  <si>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</si>
  <si>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</si>
  <si>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</si>
  <si>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</si>
  <si>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</si>
  <si>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</si>
  <si>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</si>
  <si>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</si>
  <si>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</si>
  <si>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</si>
  <si>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</si>
  <si>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</si>
  <si>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</si>
  <si>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</si>
  <si>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</si>
  <si>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</si>
  <si>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</si>
  <si>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</si>
  <si>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</si>
  <si>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</si>
  <si>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</si>
  <si>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</si>
  <si>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</si>
  <si>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</si>
  <si>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</si>
  <si>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</si>
  <si>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</si>
  <si>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</si>
  <si>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</si>
  <si>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</si>
  <si>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</si>
  <si>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</si>
  <si>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</si>
  <si>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</si>
  <si>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</si>
  <si>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</si>
  <si>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</si>
  <si>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</si>
  <si>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</si>
  <si>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</si>
  <si>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</si>
  <si>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</si>
  <si>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</si>
  <si>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</si>
  <si>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</si>
  <si>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</si>
  <si>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</si>
  <si>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</si>
  <si>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</si>
  <si>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</si>
  <si>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</si>
  <si>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</si>
  <si>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</si>
  <si>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</si>
  <si>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</si>
  <si>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</si>
  <si>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</si>
  <si>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</si>
  <si>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</si>
  <si>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</si>
  <si>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</si>
  <si>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</si>
  <si>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</si>
  <si>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</si>
  <si>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</si>
  <si>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</si>
  <si>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</si>
  <si>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</si>
  <si>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</si>
  <si>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</si>
  <si>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</si>
  <si>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</si>
  <si>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</si>
  <si>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</si>
  <si>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</si>
  <si>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</si>
  <si>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</si>
  <si>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</si>
  <si>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</si>
  <si>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</si>
  <si>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</si>
  <si>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</si>
  <si>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</si>
  <si>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</si>
  <si>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</si>
  <si>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</si>
  <si>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</si>
  <si>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</si>
  <si>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</si>
  <si>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</si>
  <si>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</si>
  <si>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</si>
  <si>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</si>
  <si>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</si>
  <si>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</si>
  <si>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</si>
  <si>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</si>
  <si>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</si>
  <si>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</si>
  <si>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</si>
  <si>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</si>
  <si>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</si>
  <si>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</si>
  <si>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</si>
  <si>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</si>
  <si>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</si>
  <si>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</si>
  <si>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</si>
  <si>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</si>
  <si>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</si>
  <si>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</si>
  <si>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</si>
  <si>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</si>
  <si>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</si>
  <si>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</si>
  <si>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</si>
  <si>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</si>
  <si>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</si>
  <si>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</si>
  <si>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</si>
  <si>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</si>
  <si>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</si>
  <si>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</si>
  <si>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</si>
  <si>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</si>
  <si>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</si>
  <si>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</si>
  <si>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</si>
  <si>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</si>
  <si>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</si>
  <si>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</si>
  <si>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</si>
  <si>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</si>
  <si>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</si>
  <si>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</si>
  <si>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</si>
  <si>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 xml:space="preserve">*Skatteinntekter for Ålesund og Haram kommune er korrigert for tidligere skatteår som blir bokført i 2024. Haram kommune skal ha en andel av disse skatteinntektene. Andelen er fordelt med 12,84 prosent til Haram, og 87,16 prosent til Ålesund kommune. </t>
  </si>
  <si>
    <t>Skatt 2025</t>
  </si>
  <si>
    <t>Skatteutjevning (87,5 pst utjevning)</t>
  </si>
  <si>
    <t>Skatt og netto skatteutjevning 2025</t>
  </si>
  <si>
    <t>Netto skatte-</t>
  </si>
  <si>
    <t>Endring fra i fjor</t>
  </si>
  <si>
    <t>April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</si>
  <si>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</si>
  <si>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</si>
  <si>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</si>
  <si>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</si>
  <si>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</si>
  <si>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</si>
  <si>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</si>
  <si>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</si>
  <si>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</si>
  <si>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</si>
  <si>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</si>
  <si>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</si>
  <si>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</si>
  <si>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</si>
  <si>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</si>
  <si>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</si>
  <si>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</si>
  <si>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</si>
  <si>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</si>
  <si>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</si>
  <si>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</si>
  <si>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</si>
  <si>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</si>
  <si>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</si>
  <si>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</si>
  <si>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</si>
  <si>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</si>
  <si>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</si>
  <si>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</si>
  <si>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</si>
  <si>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</si>
  <si>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</si>
  <si>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</si>
  <si>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</si>
  <si>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</si>
  <si>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</si>
  <si>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</si>
  <si>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</si>
  <si>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</si>
  <si>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</si>
  <si>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</si>
  <si>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</si>
  <si>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</si>
  <si>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</si>
  <si>
    <t>Utbetales/trekkes ved 8. termin rammetilskudd i september</t>
  </si>
  <si>
    <t>Venter på nye tall</t>
  </si>
  <si>
    <t>Jan-Juli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</si>
</sst>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&quot;kr&quot;\ #,##0.00;&quot;kr&quot;\ \-#,##0.00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_ * #,##0.00_ ;_ * \-#,##0.00_ ;_ * &quot;-&quot;??_ ;_ @_ "/>
    <numFmt numFmtId="173" formatCode="&quot;kr&quot;\ #,##0;&quot;kr&quot;\ \-#,##0"/>
    <numFmt numFmtId="174" formatCode="0000"/>
    <numFmt numFmtId="175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5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4" fontId="9" fillId="0" borderId="0" xfId="2" applyNumberFormat="1" applyFont="1"/>
    <xf numFmtId="0" fontId="0" fillId="8" borderId="0" xfId="0" applyFill="1"/>
    <xf numFmtId="165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5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5" fontId="19" fillId="0" borderId="5" xfId="1" applyNumberFormat="1" applyFont="1" applyBorder="1"/>
    <xf numFmtId="165" fontId="1" fillId="0" borderId="0" xfId="0" applyNumberFormat="1" applyFont="1"/>
    <xf numFmtId="0" fontId="19" fillId="0" borderId="0" xfId="0" applyFont="1"/>
    <xf numFmtId="165" fontId="19" fillId="0" borderId="0" xfId="0" applyNumberFormat="1" applyFont="1"/>
    <xf numFmtId="165" fontId="6" fillId="0" borderId="1" xfId="1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5" fontId="6" fillId="0" borderId="0" xfId="1" applyNumberFormat="1" applyFont="1" applyBorder="1"/>
    <xf numFmtId="168" fontId="6" fillId="0" borderId="0" xfId="5" applyNumberFormat="1" applyFont="1" applyBorder="1"/>
    <xf numFmtId="165" fontId="6" fillId="0" borderId="0" xfId="11" applyNumberFormat="1" applyFont="1"/>
    <xf numFmtId="165" fontId="6" fillId="0" borderId="6" xfId="1" applyNumberFormat="1" applyFont="1" applyBorder="1"/>
    <xf numFmtId="165" fontId="6" fillId="0" borderId="0" xfId="1" applyNumberFormat="1" applyFont="1" applyFill="1" applyBorder="1"/>
    <xf numFmtId="165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5" fontId="6" fillId="0" borderId="0" xfId="7" applyNumberFormat="1" applyFont="1"/>
    <xf numFmtId="165" fontId="6" fillId="0" borderId="0" xfId="10" applyNumberFormat="1" applyFont="1"/>
    <xf numFmtId="3" fontId="6" fillId="0" borderId="0" xfId="3" applyNumberFormat="1" applyFont="1"/>
    <xf numFmtId="165" fontId="2" fillId="0" borderId="0" xfId="7" applyNumberFormat="1" applyFont="1"/>
    <xf numFmtId="175" fontId="6" fillId="0" borderId="0" xfId="7" applyNumberFormat="1" applyFont="1"/>
    <xf numFmtId="168" fontId="7" fillId="0" borderId="0" xfId="5" applyNumberFormat="1" applyFont="1" applyFill="1"/>
    <xf numFmtId="165" fontId="6" fillId="0" borderId="4" xfId="7" applyNumberFormat="1" applyFont="1" applyBorder="1"/>
    <xf numFmtId="168" fontId="6" fillId="0" borderId="4" xfId="5" applyNumberFormat="1" applyFont="1" applyBorder="1"/>
    <xf numFmtId="175" fontId="6" fillId="0" borderId="4" xfId="7" applyNumberFormat="1" applyFont="1" applyBorder="1"/>
    <xf numFmtId="3" fontId="6" fillId="0" borderId="4" xfId="3" applyNumberFormat="1" applyFont="1" applyBorder="1"/>
    <xf numFmtId="165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5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6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5" fontId="24" fillId="0" borderId="0" xfId="1" applyNumberFormat="1" applyFont="1"/>
    <xf numFmtId="165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5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3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5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5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5" fontId="6" fillId="0" borderId="1" xfId="1" applyNumberFormat="1" applyFont="1" applyBorder="1"/>
    <xf numFmtId="0" fontId="1" fillId="0" borderId="3" xfId="0" applyFont="1" applyBorder="1"/>
    <xf numFmtId="165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5" fontId="35" fillId="0" borderId="0" xfId="11" applyNumberFormat="1" applyFont="1"/>
    <xf numFmtId="165" fontId="36" fillId="0" borderId="0" xfId="0" applyNumberFormat="1" applyFont="1"/>
    <xf numFmtId="168" fontId="35" fillId="0" borderId="0" xfId="5" applyNumberFormat="1" applyFont="1"/>
    <xf numFmtId="165" fontId="19" fillId="0" borderId="0" xfId="1" applyNumberFormat="1" applyFont="1" applyBorder="1"/>
    <xf numFmtId="165" fontId="37" fillId="0" borderId="0" xfId="1" applyNumberFormat="1" applyFont="1" applyBorder="1"/>
    <xf numFmtId="165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5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5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5" fontId="41" fillId="0" borderId="0" xfId="11" applyNumberFormat="1" applyFont="1" applyFill="1" applyAlignment="1">
      <alignment horizontal="right"/>
    </xf>
    <xf numFmtId="165" fontId="41" fillId="0" borderId="0" xfId="0" applyNumberFormat="1" applyFont="1" applyAlignment="1">
      <alignment horizontal="right"/>
    </xf>
    <xf numFmtId="165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5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5" fontId="6" fillId="0" borderId="0" xfId="7" applyNumberFormat="1" applyFont="1" applyBorder="1" applyProtection="1"/>
    <xf numFmtId="165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5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5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5" fontId="24" fillId="5" borderId="0" xfId="1" applyNumberFormat="1" applyFont="1" applyFill="1"/>
    <xf numFmtId="165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5" fontId="43" fillId="0" borderId="0" xfId="7" applyNumberFormat="1" applyFont="1" applyFill="1" applyBorder="1" applyProtection="1"/>
    <xf numFmtId="165" fontId="44" fillId="0" borderId="0" xfId="1" applyNumberFormat="1" applyFont="1" applyFill="1" applyBorder="1"/>
    <xf numFmtId="165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5" fontId="6" fillId="0" borderId="0" xfId="11" applyNumberFormat="1" applyFont="1" applyBorder="1"/>
    <xf numFmtId="165" fontId="6" fillId="0" borderId="3" xfId="1" applyNumberFormat="1" applyFont="1" applyBorder="1"/>
    <xf numFmtId="3" fontId="6" fillId="0" borderId="3" xfId="11" applyNumberFormat="1" applyFont="1" applyFill="1" applyBorder="1"/>
    <xf numFmtId="165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165" fontId="0" fillId="0" borderId="4" xfId="0" applyNumberForma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0.8874445976495674</c:v>
                </c:pt>
                <c:pt idx="1">
                  <c:v>0.95911459819191214</c:v>
                </c:pt>
                <c:pt idx="2">
                  <c:v>0.98858651044987955</c:v>
                </c:pt>
                <c:pt idx="3">
                  <c:v>0.9278536516058592</c:v>
                </c:pt>
                <c:pt idx="4">
                  <c:v>1.0474475295646664</c:v>
                </c:pt>
                <c:pt idx="5">
                  <c:v>1.0404903964643113</c:v>
                </c:pt>
                <c:pt idx="6">
                  <c:v>1.0082083202858521</c:v>
                </c:pt>
                <c:pt idx="7">
                  <c:v>0.8259050370401978</c:v>
                </c:pt>
                <c:pt idx="8">
                  <c:v>0.8504175290967162</c:v>
                </c:pt>
                <c:pt idx="9">
                  <c:v>0.91921775947223494</c:v>
                </c:pt>
                <c:pt idx="10">
                  <c:v>0.84572605699272796</c:v>
                </c:pt>
                <c:pt idx="11">
                  <c:v>0.838501515708023</c:v>
                </c:pt>
                <c:pt idx="12">
                  <c:v>0.91700566709445597</c:v>
                </c:pt>
                <c:pt idx="13">
                  <c:v>0.93361734218707326</c:v>
                </c:pt>
                <c:pt idx="14">
                  <c:v>0.91003896408463125</c:v>
                </c:pt>
                <c:pt idx="15">
                  <c:v>0.94938806207274484</c:v>
                </c:pt>
                <c:pt idx="16">
                  <c:v>0.96334295779809587</c:v>
                </c:pt>
                <c:pt idx="17">
                  <c:v>0.81021818543478485</c:v>
                </c:pt>
                <c:pt idx="18">
                  <c:v>0.80519625236942127</c:v>
                </c:pt>
                <c:pt idx="19">
                  <c:v>1.023235306011441</c:v>
                </c:pt>
                <c:pt idx="20">
                  <c:v>0.82873376895768502</c:v>
                </c:pt>
                <c:pt idx="21">
                  <c:v>0.91361910977214522</c:v>
                </c:pt>
                <c:pt idx="22">
                  <c:v>0.90046720796630297</c:v>
                </c:pt>
                <c:pt idx="23">
                  <c:v>0.7932437398496931</c:v>
                </c:pt>
                <c:pt idx="24">
                  <c:v>0.94370054193480424</c:v>
                </c:pt>
                <c:pt idx="25">
                  <c:v>0.86163305903016263</c:v>
                </c:pt>
                <c:pt idx="26">
                  <c:v>0.87676773464147739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0.95220295338562233</c:v>
                </c:pt>
                <c:pt idx="1">
                  <c:v>0.97502166391932787</c:v>
                </c:pt>
                <c:pt idx="2">
                  <c:v>0.98622099057735579</c:v>
                </c:pt>
                <c:pt idx="3">
                  <c:v>0.96314250421662784</c:v>
                </c:pt>
                <c:pt idx="4">
                  <c:v>0.99093416221213138</c:v>
                </c:pt>
                <c:pt idx="5">
                  <c:v>1.0059444672628395</c:v>
                </c:pt>
                <c:pt idx="6">
                  <c:v>0.99367727831502506</c:v>
                </c:pt>
                <c:pt idx="7">
                  <c:v>0.95035676656734136</c:v>
                </c:pt>
                <c:pt idx="8">
                  <c:v>0.95109214132903674</c:v>
                </c:pt>
                <c:pt idx="9">
                  <c:v>0.95986086520585057</c:v>
                </c:pt>
                <c:pt idx="10">
                  <c:v>0.95095139716591726</c:v>
                </c:pt>
                <c:pt idx="11">
                  <c:v>0.95073466092737602</c:v>
                </c:pt>
                <c:pt idx="12">
                  <c:v>0.95902027010229463</c:v>
                </c:pt>
                <c:pt idx="13">
                  <c:v>0.96533270663748927</c:v>
                </c:pt>
                <c:pt idx="14">
                  <c:v>0.95637292295856102</c:v>
                </c:pt>
                <c:pt idx="15">
                  <c:v>0.97132558019404436</c:v>
                </c:pt>
                <c:pt idx="16">
                  <c:v>0.97662844056967768</c:v>
                </c:pt>
                <c:pt idx="17">
                  <c:v>0.949886161019179</c:v>
                </c:pt>
                <c:pt idx="18">
                  <c:v>0.94973550302721788</c:v>
                </c:pt>
                <c:pt idx="19">
                  <c:v>0.99938753289074878</c:v>
                </c:pt>
                <c:pt idx="20">
                  <c:v>0.95044162852486591</c:v>
                </c:pt>
                <c:pt idx="21">
                  <c:v>0.95773337831981664</c:v>
                </c:pt>
                <c:pt idx="22">
                  <c:v>0.95273565563359652</c:v>
                </c:pt>
                <c:pt idx="23">
                  <c:v>0.94937692765162607</c:v>
                </c:pt>
                <c:pt idx="24">
                  <c:v>0.96916432254162688</c:v>
                </c:pt>
                <c:pt idx="25">
                  <c:v>0.95142860722704026</c:v>
                </c:pt>
                <c:pt idx="26">
                  <c:v>0.95188264749537965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1.0359955769419023</c:v>
                </c:pt>
                <c:pt idx="1">
                  <c:v>1.2674694398963555</c:v>
                </c:pt>
                <c:pt idx="2">
                  <c:v>1.0323017446438578</c:v>
                </c:pt>
                <c:pt idx="3">
                  <c:v>1.0283751912206329</c:v>
                </c:pt>
                <c:pt idx="4">
                  <c:v>0.84531088489561801</c:v>
                </c:pt>
                <c:pt idx="5">
                  <c:v>0.87126677406544539</c:v>
                </c:pt>
                <c:pt idx="6">
                  <c:v>0.92134305268931027</c:v>
                </c:pt>
                <c:pt idx="7">
                  <c:v>0.87742461780657788</c:v>
                </c:pt>
                <c:pt idx="8">
                  <c:v>0.96080663622997609</c:v>
                </c:pt>
                <c:pt idx="9">
                  <c:v>0.9916575139351963</c:v>
                </c:pt>
                <c:pt idx="10">
                  <c:v>0.86640391175533282</c:v>
                </c:pt>
                <c:pt idx="11">
                  <c:v>1.258336533796538</c:v>
                </c:pt>
                <c:pt idx="12">
                  <c:v>1.0982865876725414</c:v>
                </c:pt>
                <c:pt idx="13">
                  <c:v>0.89551600959210409</c:v>
                </c:pt>
                <c:pt idx="14">
                  <c:v>1.2782092091263388</c:v>
                </c:pt>
                <c:pt idx="15">
                  <c:v>1.3326088974571315</c:v>
                </c:pt>
                <c:pt idx="16">
                  <c:v>1.0255539201831179</c:v>
                </c:pt>
                <c:pt idx="17">
                  <c:v>1.0046398413903712</c:v>
                </c:pt>
                <c:pt idx="18">
                  <c:v>1.0120665783641218</c:v>
                </c:pt>
                <c:pt idx="19">
                  <c:v>0.93256898008995881</c:v>
                </c:pt>
                <c:pt idx="20">
                  <c:v>0.90846877618068478</c:v>
                </c:pt>
                <c:pt idx="21">
                  <c:v>0.98681176583398078</c:v>
                </c:pt>
                <c:pt idx="22">
                  <c:v>1.0476823769955095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1.0042364358443241</c:v>
                </c:pt>
                <c:pt idx="1">
                  <c:v>1.0921965037670165</c:v>
                </c:pt>
                <c:pt idx="2">
                  <c:v>1.0028327795710672</c:v>
                </c:pt>
                <c:pt idx="3">
                  <c:v>1.0013406892702421</c:v>
                </c:pt>
                <c:pt idx="4">
                  <c:v>0.950938942003004</c:v>
                </c:pt>
                <c:pt idx="5">
                  <c:v>0.95171761867809879</c:v>
                </c:pt>
                <c:pt idx="6">
                  <c:v>0.9606684766283391</c:v>
                </c:pt>
                <c:pt idx="7">
                  <c:v>0.95190235399033274</c:v>
                </c:pt>
                <c:pt idx="8">
                  <c:v>0.97566463837379236</c:v>
                </c:pt>
                <c:pt idx="9">
                  <c:v>0.98738797190177607</c:v>
                </c:pt>
                <c:pt idx="10">
                  <c:v>0.95157173280879515</c:v>
                </c:pt>
                <c:pt idx="11">
                  <c:v>1.0887259994490859</c:v>
                </c:pt>
                <c:pt idx="12">
                  <c:v>1.0279070199219671</c:v>
                </c:pt>
                <c:pt idx="13">
                  <c:v>0.95244509574389868</c:v>
                </c:pt>
                <c:pt idx="14">
                  <c:v>1.0962776160744101</c:v>
                </c:pt>
                <c:pt idx="15">
                  <c:v>1.1169494976401113</c:v>
                </c:pt>
                <c:pt idx="16">
                  <c:v>1.000268606275986</c:v>
                </c:pt>
                <c:pt idx="17">
                  <c:v>0.99232125633474233</c:v>
                </c:pt>
                <c:pt idx="18">
                  <c:v>0.99514341638476767</c:v>
                </c:pt>
                <c:pt idx="19">
                  <c:v>0.96493432904058574</c:v>
                </c:pt>
                <c:pt idx="20">
                  <c:v>0.95577625155506163</c:v>
                </c:pt>
                <c:pt idx="21">
                  <c:v>0.98554658762331426</c:v>
                </c:pt>
                <c:pt idx="22">
                  <c:v>1.0086774198646948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0.97619416141986892</c:v>
                </c:pt>
                <c:pt idx="1">
                  <c:v>0.92381677181990707</c:v>
                </c:pt>
                <c:pt idx="2">
                  <c:v>0.93897848668397943</c:v>
                </c:pt>
                <c:pt idx="3">
                  <c:v>0.77531138331648775</c:v>
                </c:pt>
                <c:pt idx="4">
                  <c:v>0.85284613722151181</c:v>
                </c:pt>
                <c:pt idx="5">
                  <c:v>0.75767724142629367</c:v>
                </c:pt>
                <c:pt idx="6">
                  <c:v>0.74782884577813669</c:v>
                </c:pt>
                <c:pt idx="7">
                  <c:v>0.85117331097483329</c:v>
                </c:pt>
                <c:pt idx="8">
                  <c:v>0.87371051054704085</c:v>
                </c:pt>
                <c:pt idx="9">
                  <c:v>0.71592476671181482</c:v>
                </c:pt>
                <c:pt idx="10">
                  <c:v>0.86840571441234515</c:v>
                </c:pt>
                <c:pt idx="11">
                  <c:v>0.85673734787054634</c:v>
                </c:pt>
                <c:pt idx="12">
                  <c:v>0.75213258793303051</c:v>
                </c:pt>
                <c:pt idx="13">
                  <c:v>0.97733366085732221</c:v>
                </c:pt>
                <c:pt idx="14">
                  <c:v>0.79225333942723208</c:v>
                </c:pt>
                <c:pt idx="15">
                  <c:v>1.0409464812942275</c:v>
                </c:pt>
                <c:pt idx="16">
                  <c:v>0.90360441251251755</c:v>
                </c:pt>
                <c:pt idx="17">
                  <c:v>1.9689289660742886</c:v>
                </c:pt>
                <c:pt idx="18">
                  <c:v>0.85907735922443773</c:v>
                </c:pt>
                <c:pt idx="19">
                  <c:v>0.83068759585317697</c:v>
                </c:pt>
                <c:pt idx="20">
                  <c:v>1.0459061758105288</c:v>
                </c:pt>
                <c:pt idx="21">
                  <c:v>0.91512091605196499</c:v>
                </c:pt>
                <c:pt idx="22">
                  <c:v>0.9058311230531978</c:v>
                </c:pt>
                <c:pt idx="23">
                  <c:v>0.78218999822842505</c:v>
                </c:pt>
                <c:pt idx="24">
                  <c:v>0.87869893073304806</c:v>
                </c:pt>
                <c:pt idx="25">
                  <c:v>1.1600250666571208</c:v>
                </c:pt>
                <c:pt idx="26">
                  <c:v>0.88065958759511165</c:v>
                </c:pt>
                <c:pt idx="27">
                  <c:v>0.79854481997781723</c:v>
                </c:pt>
                <c:pt idx="28">
                  <c:v>0.89906269154404339</c:v>
                </c:pt>
                <c:pt idx="29">
                  <c:v>1.0255712523628724</c:v>
                </c:pt>
                <c:pt idx="30">
                  <c:v>0.98249348476981502</c:v>
                </c:pt>
                <c:pt idx="31">
                  <c:v>0.89374089364511722</c:v>
                </c:pt>
                <c:pt idx="32">
                  <c:v>0.84578311060073386</c:v>
                </c:pt>
                <c:pt idx="33">
                  <c:v>0.87634194552494038</c:v>
                </c:pt>
                <c:pt idx="34">
                  <c:v>0.94487135772246811</c:v>
                </c:pt>
                <c:pt idx="35">
                  <c:v>0.89019753310937377</c:v>
                </c:pt>
                <c:pt idx="36">
                  <c:v>0.89396901668081963</c:v>
                </c:pt>
                <c:pt idx="37">
                  <c:v>0.8665315236490494</c:v>
                </c:pt>
                <c:pt idx="38">
                  <c:v>0.93310227655123368</c:v>
                </c:pt>
                <c:pt idx="39">
                  <c:v>1.0353261230249278</c:v>
                </c:pt>
                <c:pt idx="40">
                  <c:v>0.94987973797957137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0.98151189794595173</c:v>
                </c:pt>
                <c:pt idx="1">
                  <c:v>0.96160848989796599</c:v>
                </c:pt>
                <c:pt idx="2">
                  <c:v>0.96736994154631339</c:v>
                </c:pt>
                <c:pt idx="3">
                  <c:v>0.94883895695563003</c:v>
                </c:pt>
                <c:pt idx="4">
                  <c:v>0.95116499957278056</c:v>
                </c:pt>
                <c:pt idx="5">
                  <c:v>0.94830993269892427</c:v>
                </c:pt>
                <c:pt idx="6">
                  <c:v>0.94801448082947937</c:v>
                </c:pt>
                <c:pt idx="7">
                  <c:v>0.9511148147853804</c:v>
                </c:pt>
                <c:pt idx="8">
                  <c:v>0.95179093077254651</c:v>
                </c:pt>
                <c:pt idx="9">
                  <c:v>0.94705735845748962</c:v>
                </c:pt>
                <c:pt idx="10">
                  <c:v>0.9516317868885058</c:v>
                </c:pt>
                <c:pt idx="11">
                  <c:v>0.95128173589225185</c:v>
                </c:pt>
                <c:pt idx="12">
                  <c:v>0.94814359309412632</c:v>
                </c:pt>
                <c:pt idx="13">
                  <c:v>0.9819449077321839</c:v>
                </c:pt>
                <c:pt idx="14">
                  <c:v>0.94934721563895219</c:v>
                </c:pt>
                <c:pt idx="15">
                  <c:v>1.0061177794982079</c:v>
                </c:pt>
                <c:pt idx="16">
                  <c:v>0.95392779336115807</c:v>
                </c:pt>
                <c:pt idx="17">
                  <c:v>1.3587511237146312</c:v>
                </c:pt>
                <c:pt idx="18">
                  <c:v>0.95135193623286851</c:v>
                </c:pt>
                <c:pt idx="19">
                  <c:v>0.95050024333173089</c:v>
                </c:pt>
                <c:pt idx="20">
                  <c:v>1.0080024634144022</c:v>
                </c:pt>
                <c:pt idx="21">
                  <c:v>0.95830406470614804</c:v>
                </c:pt>
                <c:pt idx="22">
                  <c:v>0.95477394336661658</c:v>
                </c:pt>
                <c:pt idx="23">
                  <c:v>0.9490453154029882</c:v>
                </c:pt>
                <c:pt idx="24">
                  <c:v>0.95194058337812681</c:v>
                </c:pt>
                <c:pt idx="25">
                  <c:v>1.0513676419361075</c:v>
                </c:pt>
                <c:pt idx="26">
                  <c:v>0.95199940308398867</c:v>
                </c:pt>
                <c:pt idx="27">
                  <c:v>0.94953596005546981</c:v>
                </c:pt>
                <c:pt idx="28">
                  <c:v>0.95255149620245672</c:v>
                </c:pt>
                <c:pt idx="29">
                  <c:v>1.0002751925042925</c:v>
                </c:pt>
                <c:pt idx="30">
                  <c:v>0.98390564081893095</c:v>
                </c:pt>
                <c:pt idx="31">
                  <c:v>0.9523918422654889</c:v>
                </c:pt>
                <c:pt idx="32">
                  <c:v>0.95095310877415729</c:v>
                </c:pt>
                <c:pt idx="33">
                  <c:v>0.95186987382188359</c:v>
                </c:pt>
                <c:pt idx="34">
                  <c:v>0.96960923254093923</c:v>
                </c:pt>
                <c:pt idx="35">
                  <c:v>0.87480258414674328</c:v>
                </c:pt>
                <c:pt idx="36">
                  <c:v>0.95239868595655996</c:v>
                </c:pt>
                <c:pt idx="37">
                  <c:v>0.95157556116560693</c:v>
                </c:pt>
                <c:pt idx="38">
                  <c:v>0.96513698169587014</c:v>
                </c:pt>
                <c:pt idx="39">
                  <c:v>1.0039820433558739</c:v>
                </c:pt>
                <c:pt idx="40">
                  <c:v>0.97151241703863855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0.78545848110166849</c:v>
                </c:pt>
                <c:pt idx="1">
                  <c:v>0.872565662455002</c:v>
                </c:pt>
                <c:pt idx="2">
                  <c:v>0.77332909602776334</c:v>
                </c:pt>
                <c:pt idx="3">
                  <c:v>0.81802457023788755</c:v>
                </c:pt>
                <c:pt idx="4">
                  <c:v>0.98873312788670087</c:v>
                </c:pt>
                <c:pt idx="5">
                  <c:v>0.88337930914983775</c:v>
                </c:pt>
                <c:pt idx="6">
                  <c:v>0.81196469790121795</c:v>
                </c:pt>
                <c:pt idx="7">
                  <c:v>0.79898371921206113</c:v>
                </c:pt>
                <c:pt idx="8">
                  <c:v>0.82582842936766832</c:v>
                </c:pt>
                <c:pt idx="9">
                  <c:v>0.80221467195488483</c:v>
                </c:pt>
                <c:pt idx="10">
                  <c:v>0.83217370365285737</c:v>
                </c:pt>
                <c:pt idx="11">
                  <c:v>0.81753159533055564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0.94914336988918557</c:v>
                </c:pt>
                <c:pt idx="1">
                  <c:v>0.95175658532978558</c:v>
                </c:pt>
                <c:pt idx="2">
                  <c:v>0.94877948833696835</c:v>
                </c:pt>
                <c:pt idx="3">
                  <c:v>0.95012035256327176</c:v>
                </c:pt>
                <c:pt idx="4">
                  <c:v>0.98627670520334776</c:v>
                </c:pt>
                <c:pt idx="5">
                  <c:v>0.95208099473063035</c:v>
                </c:pt>
                <c:pt idx="6">
                  <c:v>0.94993855639317193</c:v>
                </c:pt>
                <c:pt idx="7">
                  <c:v>0.94954912703249716</c:v>
                </c:pt>
                <c:pt idx="8">
                  <c:v>0.95035446833716553</c:v>
                </c:pt>
                <c:pt idx="9">
                  <c:v>0.94964605561478188</c:v>
                </c:pt>
                <c:pt idx="10">
                  <c:v>0.95054482656572103</c:v>
                </c:pt>
                <c:pt idx="11">
                  <c:v>0.95010556331605178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0.8418550805822046</c:v>
                </c:pt>
                <c:pt idx="1">
                  <c:v>0.87700181642877395</c:v>
                </c:pt>
                <c:pt idx="2">
                  <c:v>0.9299960779793266</c:v>
                </c:pt>
                <c:pt idx="3">
                  <c:v>0.8685872693629535</c:v>
                </c:pt>
                <c:pt idx="4">
                  <c:v>0.85084882933208905</c:v>
                </c:pt>
                <c:pt idx="5">
                  <c:v>0.95843966276262715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0.95083526787360151</c:v>
                </c:pt>
                <c:pt idx="1">
                  <c:v>0.9518896699489986</c:v>
                </c:pt>
                <c:pt idx="2">
                  <c:v>0.9639566262385455</c:v>
                </c:pt>
                <c:pt idx="3">
                  <c:v>0.95163723353702401</c:v>
                </c:pt>
                <c:pt idx="4">
                  <c:v>0.95110508033609809</c:v>
                </c:pt>
                <c:pt idx="5">
                  <c:v>0.97476518845619964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0.81621347680379541</c:v>
                </c:pt>
                <c:pt idx="1">
                  <c:v>0.90516659351185402</c:v>
                </c:pt>
                <c:pt idx="2">
                  <c:v>0.93553902430911351</c:v>
                </c:pt>
                <c:pt idx="3">
                  <c:v>0.82780541089426063</c:v>
                </c:pt>
                <c:pt idx="4">
                  <c:v>0.81184417770978967</c:v>
                </c:pt>
                <c:pt idx="5">
                  <c:v>0.73212349458103254</c:v>
                </c:pt>
                <c:pt idx="6">
                  <c:v>0.79740356734710183</c:v>
                </c:pt>
                <c:pt idx="7">
                  <c:v>0.75677212025782159</c:v>
                </c:pt>
                <c:pt idx="8">
                  <c:v>0.80791324886499782</c:v>
                </c:pt>
                <c:pt idx="9">
                  <c:v>0.70412834421071702</c:v>
                </c:pt>
                <c:pt idx="10">
                  <c:v>0.78072822333499892</c:v>
                </c:pt>
                <c:pt idx="11">
                  <c:v>0.74245440294877274</c:v>
                </c:pt>
                <c:pt idx="12">
                  <c:v>0.73344224976497996</c:v>
                </c:pt>
                <c:pt idx="13">
                  <c:v>0.80324655639165254</c:v>
                </c:pt>
                <c:pt idx="14">
                  <c:v>0.85214958164376409</c:v>
                </c:pt>
                <c:pt idx="15">
                  <c:v>0.85108699996457549</c:v>
                </c:pt>
                <c:pt idx="16">
                  <c:v>0.75408627378132542</c:v>
                </c:pt>
                <c:pt idx="17">
                  <c:v>0.81355240922576366</c:v>
                </c:pt>
                <c:pt idx="18">
                  <c:v>0.73286757635368593</c:v>
                </c:pt>
                <c:pt idx="19">
                  <c:v>0.73842601874279357</c:v>
                </c:pt>
                <c:pt idx="20">
                  <c:v>0.80719195825329404</c:v>
                </c:pt>
                <c:pt idx="21">
                  <c:v>0.87792023063823355</c:v>
                </c:pt>
                <c:pt idx="22">
                  <c:v>0.77068449860368804</c:v>
                </c:pt>
                <c:pt idx="23">
                  <c:v>0.81040212281913004</c:v>
                </c:pt>
                <c:pt idx="24">
                  <c:v>0.81025525601956383</c:v>
                </c:pt>
                <c:pt idx="25">
                  <c:v>0.84424453723801185</c:v>
                </c:pt>
                <c:pt idx="26">
                  <c:v>1.0022185226200333</c:v>
                </c:pt>
                <c:pt idx="27">
                  <c:v>0.84530313220847464</c:v>
                </c:pt>
                <c:pt idx="28">
                  <c:v>0.79552330952758554</c:v>
                </c:pt>
                <c:pt idx="29">
                  <c:v>0.94913949897052385</c:v>
                </c:pt>
                <c:pt idx="30">
                  <c:v>0.73837407427938895</c:v>
                </c:pt>
                <c:pt idx="31">
                  <c:v>0.88328613862148453</c:v>
                </c:pt>
                <c:pt idx="32">
                  <c:v>0.828720369498258</c:v>
                </c:pt>
                <c:pt idx="33">
                  <c:v>0.89889130985517518</c:v>
                </c:pt>
                <c:pt idx="34">
                  <c:v>0.85449683070403892</c:v>
                </c:pt>
                <c:pt idx="35">
                  <c:v>0.80887387418244328</c:v>
                </c:pt>
                <c:pt idx="36">
                  <c:v>0.79315726746606896</c:v>
                </c:pt>
                <c:pt idx="37">
                  <c:v>0.86345675535638278</c:v>
                </c:pt>
                <c:pt idx="38">
                  <c:v>0.70938684332960755</c:v>
                </c:pt>
                <c:pt idx="39">
                  <c:v>0.77320720339784332</c:v>
                </c:pt>
                <c:pt idx="40">
                  <c:v>0.85479803114805075</c:v>
                </c:pt>
                <c:pt idx="41">
                  <c:v>0.75234569450696476</c:v>
                </c:pt>
                <c:pt idx="42">
                  <c:v>0.86414631634109085</c:v>
                </c:pt>
                <c:pt idx="43">
                  <c:v>0.89699300249538694</c:v>
                </c:pt>
                <c:pt idx="44">
                  <c:v>0.93956953036171464</c:v>
                </c:pt>
                <c:pt idx="45">
                  <c:v>0.98723873506979198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0.95006601976024929</c:v>
                </c:pt>
                <c:pt idx="1">
                  <c:v>0.95452142214090596</c:v>
                </c:pt>
                <c:pt idx="2">
                  <c:v>0.96606294584386454</c:v>
                </c:pt>
                <c:pt idx="3">
                  <c:v>0.95041377778296321</c:v>
                </c:pt>
                <c:pt idx="4">
                  <c:v>0.94993494078742902</c:v>
                </c:pt>
                <c:pt idx="5">
                  <c:v>0.94754332029356647</c:v>
                </c:pt>
                <c:pt idx="6">
                  <c:v>0.9495017224765484</c:v>
                </c:pt>
                <c:pt idx="7">
                  <c:v>0.94828277906386982</c:v>
                </c:pt>
                <c:pt idx="8">
                  <c:v>0.9498170129220852</c:v>
                </c:pt>
                <c:pt idx="9">
                  <c:v>0.94670346578245701</c:v>
                </c:pt>
                <c:pt idx="10">
                  <c:v>0.9490014621561853</c:v>
                </c:pt>
                <c:pt idx="11">
                  <c:v>0.94785324754459865</c:v>
                </c:pt>
                <c:pt idx="12">
                  <c:v>0.94758288294908466</c:v>
                </c:pt>
                <c:pt idx="13">
                  <c:v>0.94967701214788491</c:v>
                </c:pt>
                <c:pt idx="14">
                  <c:v>0.95114410290544837</c:v>
                </c:pt>
                <c:pt idx="15">
                  <c:v>0.95111222545507257</c:v>
                </c:pt>
                <c:pt idx="16">
                  <c:v>0.94820220366957508</c:v>
                </c:pt>
                <c:pt idx="17">
                  <c:v>0.94998618773290822</c:v>
                </c:pt>
                <c:pt idx="18">
                  <c:v>0.94756564274674604</c:v>
                </c:pt>
                <c:pt idx="19">
                  <c:v>0.94773239601841919</c:v>
                </c:pt>
                <c:pt idx="20">
                  <c:v>0.94979537420373417</c:v>
                </c:pt>
                <c:pt idx="21">
                  <c:v>0.95191722237528231</c:v>
                </c:pt>
                <c:pt idx="22">
                  <c:v>0.94870015041424594</c:v>
                </c:pt>
                <c:pt idx="23">
                  <c:v>0.94989167914070927</c:v>
                </c:pt>
                <c:pt idx="24">
                  <c:v>0.94988727313672228</c:v>
                </c:pt>
                <c:pt idx="25">
                  <c:v>0.95090695157327565</c:v>
                </c:pt>
                <c:pt idx="26">
                  <c:v>0.99140115520201388</c:v>
                </c:pt>
                <c:pt idx="27">
                  <c:v>0.95093870942238967</c:v>
                </c:pt>
                <c:pt idx="28">
                  <c:v>0.94944531474196281</c:v>
                </c:pt>
                <c:pt idx="29">
                  <c:v>0.97123112621520025</c:v>
                </c:pt>
                <c:pt idx="30">
                  <c:v>0.94773083768451716</c:v>
                </c:pt>
                <c:pt idx="31">
                  <c:v>0.95207819961477991</c:v>
                </c:pt>
                <c:pt idx="32">
                  <c:v>0.9504412265410831</c:v>
                </c:pt>
                <c:pt idx="33">
                  <c:v>0.95254635475179061</c:v>
                </c:pt>
                <c:pt idx="34">
                  <c:v>0.95121452037725662</c:v>
                </c:pt>
                <c:pt idx="35">
                  <c:v>0.94984583168160852</c:v>
                </c:pt>
                <c:pt idx="36">
                  <c:v>0.94937433348011735</c:v>
                </c:pt>
                <c:pt idx="37">
                  <c:v>0.95148331811682663</c:v>
                </c:pt>
                <c:pt idx="38">
                  <c:v>0.94686122075602364</c:v>
                </c:pt>
                <c:pt idx="39">
                  <c:v>0.94877583155807066</c:v>
                </c:pt>
                <c:pt idx="40">
                  <c:v>0.95122355639057687</c:v>
                </c:pt>
                <c:pt idx="41">
                  <c:v>0.94814998629134417</c:v>
                </c:pt>
                <c:pt idx="42">
                  <c:v>0.95150400494636822</c:v>
                </c:pt>
                <c:pt idx="43">
                  <c:v>0.95248940553099692</c:v>
                </c:pt>
                <c:pt idx="44">
                  <c:v>0.9675945381438531</c:v>
                </c:pt>
                <c:pt idx="45">
                  <c:v>0.98570883593292224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0.82736562477096387</c:v>
                </c:pt>
                <c:pt idx="1">
                  <c:v>0.83560299408896943</c:v>
                </c:pt>
                <c:pt idx="2">
                  <c:v>0.84739399529629733</c:v>
                </c:pt>
                <c:pt idx="3">
                  <c:v>0.8267609009863679</c:v>
                </c:pt>
                <c:pt idx="4">
                  <c:v>0.82213298990286976</c:v>
                </c:pt>
                <c:pt idx="5">
                  <c:v>0.84876066026498487</c:v>
                </c:pt>
                <c:pt idx="6">
                  <c:v>0.88502872176663938</c:v>
                </c:pt>
                <c:pt idx="7">
                  <c:v>0.72026570053705474</c:v>
                </c:pt>
                <c:pt idx="8">
                  <c:v>0.73054993991048778</c:v>
                </c:pt>
                <c:pt idx="9">
                  <c:v>0.78051511244623828</c:v>
                </c:pt>
                <c:pt idx="10">
                  <c:v>0.81038194148758436</c:v>
                </c:pt>
                <c:pt idx="11">
                  <c:v>0.90592663460022638</c:v>
                </c:pt>
                <c:pt idx="12">
                  <c:v>0.72643246116804638</c:v>
                </c:pt>
                <c:pt idx="13">
                  <c:v>0.82788579787183825</c:v>
                </c:pt>
                <c:pt idx="14">
                  <c:v>0.78453120898284767</c:v>
                </c:pt>
                <c:pt idx="15">
                  <c:v>0.75884387559343858</c:v>
                </c:pt>
                <c:pt idx="16">
                  <c:v>0.91798361240162862</c:v>
                </c:pt>
                <c:pt idx="17">
                  <c:v>1.4319833758260834</c:v>
                </c:pt>
                <c:pt idx="18">
                  <c:v>2.5572651220085523</c:v>
                </c:pt>
                <c:pt idx="19">
                  <c:v>0.72627403006879909</c:v>
                </c:pt>
                <c:pt idx="20">
                  <c:v>1.5633822557784507</c:v>
                </c:pt>
                <c:pt idx="21">
                  <c:v>0.74720694073652627</c:v>
                </c:pt>
                <c:pt idx="22">
                  <c:v>0.85877614497995458</c:v>
                </c:pt>
                <c:pt idx="23">
                  <c:v>0.95219059136568651</c:v>
                </c:pt>
                <c:pt idx="24">
                  <c:v>1.7765307497340055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0.95040058419926432</c:v>
                </c:pt>
                <c:pt idx="1">
                  <c:v>0.95064770527880449</c:v>
                </c:pt>
                <c:pt idx="2">
                  <c:v>0.95100143531502423</c:v>
                </c:pt>
                <c:pt idx="3">
                  <c:v>0.95038244248572634</c:v>
                </c:pt>
                <c:pt idx="4">
                  <c:v>0.95024360515322159</c:v>
                </c:pt>
                <c:pt idx="5">
                  <c:v>0.95104243526408483</c:v>
                </c:pt>
                <c:pt idx="6">
                  <c:v>0.95213047710913457</c:v>
                </c:pt>
                <c:pt idx="7">
                  <c:v>0.9471875864722471</c:v>
                </c:pt>
                <c:pt idx="8">
                  <c:v>0.94749611365344988</c:v>
                </c:pt>
                <c:pt idx="9">
                  <c:v>0.94899506882952256</c:v>
                </c:pt>
                <c:pt idx="10">
                  <c:v>0.94989107370076287</c:v>
                </c:pt>
                <c:pt idx="11">
                  <c:v>0.95481023775448715</c:v>
                </c:pt>
                <c:pt idx="12">
                  <c:v>0.94737258929117685</c:v>
                </c:pt>
                <c:pt idx="13">
                  <c:v>0.95041618939229056</c:v>
                </c:pt>
                <c:pt idx="14">
                  <c:v>0.9491155517256209</c:v>
                </c:pt>
                <c:pt idx="15">
                  <c:v>0.94834493172393841</c:v>
                </c:pt>
                <c:pt idx="16">
                  <c:v>0.95939188931902031</c:v>
                </c:pt>
                <c:pt idx="17">
                  <c:v>1.1547117994203133</c:v>
                </c:pt>
                <c:pt idx="18">
                  <c:v>1.5823188629696514</c:v>
                </c:pt>
                <c:pt idx="19">
                  <c:v>0.94736783635819921</c:v>
                </c:pt>
                <c:pt idx="20">
                  <c:v>1.2046433738022126</c:v>
                </c:pt>
                <c:pt idx="21">
                  <c:v>0.94799582367823121</c:v>
                </c:pt>
                <c:pt idx="22">
                  <c:v>0.95134289980553388</c:v>
                </c:pt>
                <c:pt idx="23">
                  <c:v>0.97239054132536229</c:v>
                </c:pt>
                <c:pt idx="24">
                  <c:v>1.2856398015053236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1.048235809551566</c:v>
                </c:pt>
                <c:pt idx="1">
                  <c:v>0.95768730587518003</c:v>
                </c:pt>
                <c:pt idx="2">
                  <c:v>0.9355867059371713</c:v>
                </c:pt>
                <c:pt idx="3">
                  <c:v>0.88958827726338363</c:v>
                </c:pt>
                <c:pt idx="4">
                  <c:v>0.96172581989475781</c:v>
                </c:pt>
                <c:pt idx="5">
                  <c:v>1.0852840097950871</c:v>
                </c:pt>
                <c:pt idx="6">
                  <c:v>0.95873536729105169</c:v>
                </c:pt>
                <c:pt idx="7">
                  <c:v>1.3035952963474151</c:v>
                </c:pt>
                <c:pt idx="8">
                  <c:v>1.0158055216497845</c:v>
                </c:pt>
                <c:pt idx="9">
                  <c:v>1.1850076449091358</c:v>
                </c:pt>
                <c:pt idx="10">
                  <c:v>2.0122861566837096</c:v>
                </c:pt>
                <c:pt idx="11">
                  <c:v>1.1144465894973257</c:v>
                </c:pt>
                <c:pt idx="12">
                  <c:v>0.91772216914872884</c:v>
                </c:pt>
                <c:pt idx="13">
                  <c:v>0.94015430262486921</c:v>
                </c:pt>
                <c:pt idx="14">
                  <c:v>0.91559155155946981</c:v>
                </c:pt>
                <c:pt idx="15">
                  <c:v>0.93015339690298404</c:v>
                </c:pt>
                <c:pt idx="16">
                  <c:v>1.5301768474465509</c:v>
                </c:pt>
                <c:pt idx="17">
                  <c:v>0.94416853228093756</c:v>
                </c:pt>
                <c:pt idx="18">
                  <c:v>0.86565028453556403</c:v>
                </c:pt>
                <c:pt idx="19">
                  <c:v>0.94440169296002152</c:v>
                </c:pt>
                <c:pt idx="20">
                  <c:v>2.2848442806491458</c:v>
                </c:pt>
                <c:pt idx="21">
                  <c:v>0.81486137781948487</c:v>
                </c:pt>
                <c:pt idx="22">
                  <c:v>0.8840143363617603</c:v>
                </c:pt>
                <c:pt idx="23">
                  <c:v>1.1798303775284351</c:v>
                </c:pt>
                <c:pt idx="24">
                  <c:v>0.88466068207380399</c:v>
                </c:pt>
                <c:pt idx="25">
                  <c:v>1.228853446421645</c:v>
                </c:pt>
                <c:pt idx="26">
                  <c:v>1.067622782722373</c:v>
                </c:pt>
                <c:pt idx="27">
                  <c:v>1.1419741791076898</c:v>
                </c:pt>
                <c:pt idx="28">
                  <c:v>0.97094933378167314</c:v>
                </c:pt>
                <c:pt idx="29">
                  <c:v>1.0866523393299066</c:v>
                </c:pt>
                <c:pt idx="30">
                  <c:v>1.0592821623942259</c:v>
                </c:pt>
                <c:pt idx="31">
                  <c:v>0.87956342725726244</c:v>
                </c:pt>
                <c:pt idx="32">
                  <c:v>1.6154269436546684</c:v>
                </c:pt>
                <c:pt idx="33">
                  <c:v>1.1397691218817039</c:v>
                </c:pt>
                <c:pt idx="34">
                  <c:v>1.143374918277495</c:v>
                </c:pt>
                <c:pt idx="35">
                  <c:v>1.0727182585472141</c:v>
                </c:pt>
                <c:pt idx="36">
                  <c:v>0.95735944343902979</c:v>
                </c:pt>
                <c:pt idx="37">
                  <c:v>0.8608208944371839</c:v>
                </c:pt>
                <c:pt idx="38">
                  <c:v>0.93808255709964006</c:v>
                </c:pt>
                <c:pt idx="39">
                  <c:v>1.0595596214516585</c:v>
                </c:pt>
                <c:pt idx="40">
                  <c:v>0.865334908073781</c:v>
                </c:pt>
                <c:pt idx="41">
                  <c:v>0.88862725548946475</c:v>
                </c:pt>
                <c:pt idx="42">
                  <c:v>0.86369777727392916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1.0088877242359964</c:v>
                </c:pt>
                <c:pt idx="1">
                  <c:v>0.97447929283896972</c:v>
                </c:pt>
                <c:pt idx="2">
                  <c:v>0.96608106486252643</c:v>
                </c:pt>
                <c:pt idx="3">
                  <c:v>0.95226726377403681</c:v>
                </c:pt>
                <c:pt idx="4">
                  <c:v>0.97601392816640931</c:v>
                </c:pt>
                <c:pt idx="5">
                  <c:v>1.0229660403285343</c:v>
                </c:pt>
                <c:pt idx="6">
                  <c:v>0.97487755617700089</c:v>
                </c:pt>
                <c:pt idx="7">
                  <c:v>1.1059243292184191</c:v>
                </c:pt>
                <c:pt idx="8">
                  <c:v>0.99656421483331947</c:v>
                </c:pt>
                <c:pt idx="9">
                  <c:v>1.060861021671873</c:v>
                </c:pt>
                <c:pt idx="10">
                  <c:v>1.3752268561462111</c:v>
                </c:pt>
                <c:pt idx="11">
                  <c:v>1.0340478206153854</c:v>
                </c:pt>
                <c:pt idx="12">
                  <c:v>0.95929254088291815</c:v>
                </c:pt>
                <c:pt idx="13">
                  <c:v>0.96781675160385183</c:v>
                </c:pt>
                <c:pt idx="14">
                  <c:v>0.95848290619899978</c:v>
                </c:pt>
                <c:pt idx="15">
                  <c:v>0.9640164074295352</c:v>
                </c:pt>
                <c:pt idx="16">
                  <c:v>1.1920253186360907</c:v>
                </c:pt>
                <c:pt idx="17">
                  <c:v>0.96934215887315767</c:v>
                </c:pt>
                <c:pt idx="18">
                  <c:v>0.95154912399220237</c:v>
                </c:pt>
                <c:pt idx="19">
                  <c:v>0.96943075993120964</c:v>
                </c:pt>
                <c:pt idx="20">
                  <c:v>1.478798943253077</c:v>
                </c:pt>
                <c:pt idx="21">
                  <c:v>0.9500254567907197</c:v>
                </c:pt>
                <c:pt idx="22">
                  <c:v>0.95210004554698824</c:v>
                </c:pt>
                <c:pt idx="23">
                  <c:v>1.0588936600672068</c:v>
                </c:pt>
                <c:pt idx="24">
                  <c:v>0.95211943591834935</c:v>
                </c:pt>
                <c:pt idx="25">
                  <c:v>1.0775224262466263</c:v>
                </c:pt>
                <c:pt idx="26">
                  <c:v>1.0162547740409029</c:v>
                </c:pt>
                <c:pt idx="27">
                  <c:v>1.0445083046673234</c:v>
                </c:pt>
                <c:pt idx="28">
                  <c:v>0.97951886344343697</c:v>
                </c:pt>
                <c:pt idx="29">
                  <c:v>1.0234860055517656</c:v>
                </c:pt>
                <c:pt idx="30">
                  <c:v>1.0130853383162071</c:v>
                </c:pt>
                <c:pt idx="31">
                  <c:v>0.95196651827385304</c:v>
                </c:pt>
                <c:pt idx="32">
                  <c:v>1.2244203551951753</c:v>
                </c:pt>
                <c:pt idx="33">
                  <c:v>1.0436703829214489</c:v>
                </c:pt>
                <c:pt idx="34">
                  <c:v>1.0450405855518494</c:v>
                </c:pt>
                <c:pt idx="35">
                  <c:v>1.0181910548543427</c:v>
                </c:pt>
                <c:pt idx="36">
                  <c:v>0.97435470511323274</c:v>
                </c:pt>
                <c:pt idx="37">
                  <c:v>0.95140424228925091</c:v>
                </c:pt>
                <c:pt idx="38">
                  <c:v>0.96702948830426461</c:v>
                </c:pt>
                <c:pt idx="39">
                  <c:v>1.0131907727580316</c:v>
                </c:pt>
                <c:pt idx="40">
                  <c:v>0.95153966269834855</c:v>
                </c:pt>
                <c:pt idx="41">
                  <c:v>0.95223843312081946</c:v>
                </c:pt>
                <c:pt idx="42">
                  <c:v>0.95149054877435313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0.99297560856448919</c:v>
                </c:pt>
                <c:pt idx="1">
                  <c:v>0.77895859321782401</c:v>
                </c:pt>
                <c:pt idx="2">
                  <c:v>0.84013401269372623</c:v>
                </c:pt>
                <c:pt idx="3">
                  <c:v>1.6869349226277035</c:v>
                </c:pt>
                <c:pt idx="4">
                  <c:v>0.86426947356537942</c:v>
                </c:pt>
                <c:pt idx="5">
                  <c:v>0.80829698186678833</c:v>
                </c:pt>
                <c:pt idx="6">
                  <c:v>0.82195734854661595</c:v>
                </c:pt>
                <c:pt idx="7">
                  <c:v>0.82551113925569064</c:v>
                </c:pt>
                <c:pt idx="8">
                  <c:v>0.73845671166506288</c:v>
                </c:pt>
                <c:pt idx="9">
                  <c:v>0.76438131663272046</c:v>
                </c:pt>
                <c:pt idx="10">
                  <c:v>0.81578679164878154</c:v>
                </c:pt>
                <c:pt idx="11">
                  <c:v>0.80084428818586395</c:v>
                </c:pt>
                <c:pt idx="12">
                  <c:v>0.92607291404113434</c:v>
                </c:pt>
                <c:pt idx="13">
                  <c:v>0.81005580940854904</c:v>
                </c:pt>
                <c:pt idx="14">
                  <c:v>1.544721656933697</c:v>
                </c:pt>
                <c:pt idx="15">
                  <c:v>0.76689754536698007</c:v>
                </c:pt>
                <c:pt idx="16">
                  <c:v>0.81537966602957301</c:v>
                </c:pt>
                <c:pt idx="17">
                  <c:v>0.75786688414467507</c:v>
                </c:pt>
                <c:pt idx="18">
                  <c:v>0.81735653808008202</c:v>
                </c:pt>
                <c:pt idx="19">
                  <c:v>0.79874907080670365</c:v>
                </c:pt>
                <c:pt idx="20">
                  <c:v>0.74781697506308242</c:v>
                </c:pt>
                <c:pt idx="21">
                  <c:v>0.82727903762981148</c:v>
                </c:pt>
                <c:pt idx="22">
                  <c:v>0.95845018122012327</c:v>
                </c:pt>
                <c:pt idx="23">
                  <c:v>1.2924371722848889</c:v>
                </c:pt>
                <c:pt idx="24">
                  <c:v>0.85691362366780222</c:v>
                </c:pt>
                <c:pt idx="25">
                  <c:v>0.74287686033736222</c:v>
                </c:pt>
                <c:pt idx="26">
                  <c:v>0.80267103017179853</c:v>
                </c:pt>
                <c:pt idx="27">
                  <c:v>0.91245505070227273</c:v>
                </c:pt>
                <c:pt idx="28">
                  <c:v>0.89340173394043265</c:v>
                </c:pt>
                <c:pt idx="29">
                  <c:v>0.80790240803364766</c:v>
                </c:pt>
                <c:pt idx="30">
                  <c:v>0.7515660663839635</c:v>
                </c:pt>
                <c:pt idx="31">
                  <c:v>0.84589805329291623</c:v>
                </c:pt>
                <c:pt idx="32">
                  <c:v>0.8608804292937261</c:v>
                </c:pt>
                <c:pt idx="33">
                  <c:v>0.85544956121240545</c:v>
                </c:pt>
                <c:pt idx="34">
                  <c:v>0.84502359999525278</c:v>
                </c:pt>
                <c:pt idx="35">
                  <c:v>0.80958869191425653</c:v>
                </c:pt>
                <c:pt idx="36">
                  <c:v>0.93330470936677601</c:v>
                </c:pt>
                <c:pt idx="37">
                  <c:v>0.81975141884269453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0.98788884786090725</c:v>
                </c:pt>
                <c:pt idx="1">
                  <c:v>0.9489483732526699</c:v>
                </c:pt>
                <c:pt idx="2">
                  <c:v>0.95078363583694714</c:v>
                </c:pt>
                <c:pt idx="3">
                  <c:v>1.2515933872049287</c:v>
                </c:pt>
                <c:pt idx="4">
                  <c:v>0.95150769966309678</c:v>
                </c:pt>
                <c:pt idx="5">
                  <c:v>0.94982852491213898</c:v>
                </c:pt>
                <c:pt idx="6">
                  <c:v>0.95023833591253382</c:v>
                </c:pt>
                <c:pt idx="7">
                  <c:v>0.95034494963380611</c:v>
                </c:pt>
                <c:pt idx="8">
                  <c:v>0.94773331680608719</c:v>
                </c:pt>
                <c:pt idx="9">
                  <c:v>0.94851105495511678</c:v>
                </c:pt>
                <c:pt idx="10">
                  <c:v>0.95005321920559882</c:v>
                </c:pt>
                <c:pt idx="11">
                  <c:v>0.94960494410171126</c:v>
                </c:pt>
                <c:pt idx="12">
                  <c:v>0.96246582394203239</c:v>
                </c:pt>
                <c:pt idx="13">
                  <c:v>0.94988128973839181</c:v>
                </c:pt>
                <c:pt idx="14">
                  <c:v>1.1975523462412063</c:v>
                </c:pt>
                <c:pt idx="15">
                  <c:v>0.94858654181714464</c:v>
                </c:pt>
                <c:pt idx="16">
                  <c:v>0.95004100543702263</c:v>
                </c:pt>
                <c:pt idx="17">
                  <c:v>0.94831562198047548</c:v>
                </c:pt>
                <c:pt idx="18">
                  <c:v>0.95010031159853781</c:v>
                </c:pt>
                <c:pt idx="19">
                  <c:v>0.94954208758033642</c:v>
                </c:pt>
                <c:pt idx="20">
                  <c:v>0.94801412470802771</c:v>
                </c:pt>
                <c:pt idx="21">
                  <c:v>0.95039798658502983</c:v>
                </c:pt>
                <c:pt idx="22">
                  <c:v>0.97476918547004821</c:v>
                </c:pt>
                <c:pt idx="23">
                  <c:v>1.1016842420746591</c:v>
                </c:pt>
                <c:pt idx="24">
                  <c:v>0.9512870241661695</c:v>
                </c:pt>
                <c:pt idx="25">
                  <c:v>0.94786592126625613</c:v>
                </c:pt>
                <c:pt idx="26">
                  <c:v>0.94965974636128947</c:v>
                </c:pt>
                <c:pt idx="27">
                  <c:v>0.95729103587326492</c:v>
                </c:pt>
                <c:pt idx="28">
                  <c:v>0.9523816674743486</c:v>
                </c:pt>
                <c:pt idx="29">
                  <c:v>0.94981668769714478</c:v>
                </c:pt>
                <c:pt idx="30">
                  <c:v>0.94812659744765426</c:v>
                </c:pt>
                <c:pt idx="31">
                  <c:v>0.95095655705492277</c:v>
                </c:pt>
                <c:pt idx="32">
                  <c:v>0.95140602833494703</c:v>
                </c:pt>
                <c:pt idx="33">
                  <c:v>0.95124310229250741</c:v>
                </c:pt>
                <c:pt idx="34">
                  <c:v>0.95093032345599293</c:v>
                </c:pt>
                <c:pt idx="35">
                  <c:v>0.94986727621356304</c:v>
                </c:pt>
                <c:pt idx="36">
                  <c:v>0.96521390616577629</c:v>
                </c:pt>
                <c:pt idx="37">
                  <c:v>0.95017215802141608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0.9788435130399975</c:v>
                </c:pt>
                <c:pt idx="1">
                  <c:v>0.9048173789560322</c:v>
                </c:pt>
                <c:pt idx="2">
                  <c:v>0.78426336256405504</c:v>
                </c:pt>
                <c:pt idx="3">
                  <c:v>0.84140971590051838</c:v>
                </c:pt>
                <c:pt idx="4">
                  <c:v>0.87770737466437099</c:v>
                </c:pt>
                <c:pt idx="5">
                  <c:v>0.84127397756641986</c:v>
                </c:pt>
                <c:pt idx="6">
                  <c:v>0.68737954897199061</c:v>
                </c:pt>
                <c:pt idx="7">
                  <c:v>1.0775869345259301</c:v>
                </c:pt>
                <c:pt idx="8">
                  <c:v>0.78329642021148715</c:v>
                </c:pt>
                <c:pt idx="9">
                  <c:v>0.9388433000626546</c:v>
                </c:pt>
                <c:pt idx="10">
                  <c:v>0.85713788112250633</c:v>
                </c:pt>
                <c:pt idx="11">
                  <c:v>0.82391390223180105</c:v>
                </c:pt>
                <c:pt idx="12">
                  <c:v>0.88976089096631628</c:v>
                </c:pt>
                <c:pt idx="13">
                  <c:v>0.78676644605430224</c:v>
                </c:pt>
                <c:pt idx="14">
                  <c:v>0.84406286325672741</c:v>
                </c:pt>
                <c:pt idx="15">
                  <c:v>0.78994572063457957</c:v>
                </c:pt>
                <c:pt idx="16">
                  <c:v>0.86453720682894764</c:v>
                </c:pt>
                <c:pt idx="17">
                  <c:v>0.82814800903461272</c:v>
                </c:pt>
                <c:pt idx="18">
                  <c:v>0.79859207607088978</c:v>
                </c:pt>
                <c:pt idx="19">
                  <c:v>0.81708328200786651</c:v>
                </c:pt>
                <c:pt idx="20">
                  <c:v>0.91526283249420093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0.98251865156160045</c:v>
                </c:pt>
                <c:pt idx="1">
                  <c:v>0.9543887206096936</c:v>
                </c:pt>
                <c:pt idx="2">
                  <c:v>0.94910751633305712</c:v>
                </c:pt>
                <c:pt idx="3">
                  <c:v>0.95082190693315083</c:v>
                </c:pt>
                <c:pt idx="4">
                  <c:v>0.95191083669606635</c:v>
                </c:pt>
                <c:pt idx="5">
                  <c:v>0.95081783478312787</c:v>
                </c:pt>
                <c:pt idx="6">
                  <c:v>0.94620100192529499</c:v>
                </c:pt>
                <c:pt idx="7">
                  <c:v>1.0200411517262546</c:v>
                </c:pt>
                <c:pt idx="8">
                  <c:v>0.94907850806247995</c:v>
                </c:pt>
                <c:pt idx="9">
                  <c:v>0.9673185706302101</c:v>
                </c:pt>
                <c:pt idx="10">
                  <c:v>0.95129375188981069</c:v>
                </c:pt>
                <c:pt idx="11">
                  <c:v>0.95029703252308939</c:v>
                </c:pt>
                <c:pt idx="12">
                  <c:v>0.95227244218512475</c:v>
                </c:pt>
                <c:pt idx="13">
                  <c:v>0.94918260883776451</c:v>
                </c:pt>
                <c:pt idx="14">
                  <c:v>0.95090150135383711</c:v>
                </c:pt>
                <c:pt idx="15">
                  <c:v>0.94927798707517286</c:v>
                </c:pt>
                <c:pt idx="16">
                  <c:v>0.95151573166100378</c:v>
                </c:pt>
                <c:pt idx="17">
                  <c:v>0.9504240557271737</c:v>
                </c:pt>
                <c:pt idx="18">
                  <c:v>0.94953737773826197</c:v>
                </c:pt>
                <c:pt idx="19">
                  <c:v>0.95009211391637138</c:v>
                </c:pt>
                <c:pt idx="20">
                  <c:v>0.95835799295419777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1.5695426192776547</c:v>
                </c:pt>
                <c:pt idx="1">
                  <c:v>1.2451376123827891</c:v>
                </c:pt>
                <c:pt idx="2">
                  <c:v>0.96741134642822424</c:v>
                </c:pt>
                <c:pt idx="3">
                  <c:v>1.0699614071081121</c:v>
                </c:pt>
                <c:pt idx="4">
                  <c:v>0.85916799238257002</c:v>
                </c:pt>
                <c:pt idx="5">
                  <c:v>0.99577302268311341</c:v>
                </c:pt>
                <c:pt idx="6">
                  <c:v>1.133696904041122</c:v>
                </c:pt>
                <c:pt idx="7">
                  <c:v>0.92570411538251585</c:v>
                </c:pt>
                <c:pt idx="8">
                  <c:v>0.90458496237038089</c:v>
                </c:pt>
                <c:pt idx="9">
                  <c:v>0.83191449352922708</c:v>
                </c:pt>
                <c:pt idx="10">
                  <c:v>0.96720133883687254</c:v>
                </c:pt>
                <c:pt idx="11">
                  <c:v>0.94124289521416571</c:v>
                </c:pt>
                <c:pt idx="12">
                  <c:v>0.7808378530491995</c:v>
                </c:pt>
                <c:pt idx="13">
                  <c:v>0.83206955636720226</c:v>
                </c:pt>
                <c:pt idx="14">
                  <c:v>1.0410275373794602</c:v>
                </c:pt>
                <c:pt idx="15">
                  <c:v>1.0232662486190716</c:v>
                </c:pt>
                <c:pt idx="16">
                  <c:v>0.85261976448262966</c:v>
                </c:pt>
                <c:pt idx="17">
                  <c:v>0.80197262147399073</c:v>
                </c:pt>
                <c:pt idx="18">
                  <c:v>0.80327993314121338</c:v>
                </c:pt>
                <c:pt idx="19">
                  <c:v>0.78937286714175148</c:v>
                </c:pt>
                <c:pt idx="20">
                  <c:v>0.74107880559858508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1.2069843119319106</c:v>
                </c:pt>
                <c:pt idx="1">
                  <c:v>1.083710409311861</c:v>
                </c:pt>
                <c:pt idx="2">
                  <c:v>0.97817442824912648</c:v>
                </c:pt>
                <c:pt idx="3">
                  <c:v>1.017143451307484</c:v>
                </c:pt>
                <c:pt idx="4">
                  <c:v>0.95135465522761242</c:v>
                </c:pt>
                <c:pt idx="5">
                  <c:v>0.98895186522598433</c:v>
                </c:pt>
                <c:pt idx="6">
                  <c:v>1.0413629401420279</c:v>
                </c:pt>
                <c:pt idx="7">
                  <c:v>0.96232568045175726</c:v>
                </c:pt>
                <c:pt idx="8">
                  <c:v>0.95430040230714608</c:v>
                </c:pt>
                <c:pt idx="9">
                  <c:v>0.95053705026201207</c:v>
                </c:pt>
                <c:pt idx="10">
                  <c:v>0.97809462536441305</c:v>
                </c:pt>
                <c:pt idx="11">
                  <c:v>0.96823041678778421</c:v>
                </c:pt>
                <c:pt idx="12">
                  <c:v>0.94900475104761139</c:v>
                </c:pt>
                <c:pt idx="13">
                  <c:v>0.95054170214715139</c:v>
                </c:pt>
                <c:pt idx="14">
                  <c:v>1.0061485808105963</c:v>
                </c:pt>
                <c:pt idx="15">
                  <c:v>0.99939929108164849</c:v>
                </c:pt>
                <c:pt idx="16">
                  <c:v>0.95115820839061405</c:v>
                </c:pt>
                <c:pt idx="17">
                  <c:v>0.94963879410035512</c:v>
                </c:pt>
                <c:pt idx="18">
                  <c:v>0.94967801345037173</c:v>
                </c:pt>
                <c:pt idx="19">
                  <c:v>0.94926080147038783</c:v>
                </c:pt>
                <c:pt idx="20">
                  <c:v>0.94781197962409292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0.89959555402350655</c:v>
                </c:pt>
                <c:pt idx="1">
                  <c:v>1.0862728296259179</c:v>
                </c:pt>
                <c:pt idx="2">
                  <c:v>0.85151615963610039</c:v>
                </c:pt>
                <c:pt idx="3">
                  <c:v>1.0397722642336258</c:v>
                </c:pt>
                <c:pt idx="4">
                  <c:v>1.0644134815220305</c:v>
                </c:pt>
                <c:pt idx="5">
                  <c:v>0.89752630904632558</c:v>
                </c:pt>
                <c:pt idx="6">
                  <c:v>0.81776687222442979</c:v>
                </c:pt>
                <c:pt idx="7">
                  <c:v>1.0069977727201633</c:v>
                </c:pt>
                <c:pt idx="8">
                  <c:v>0.9773868964102479</c:v>
                </c:pt>
                <c:pt idx="9">
                  <c:v>0.96699457235020225</c:v>
                </c:pt>
                <c:pt idx="10">
                  <c:v>1.0026673138656861</c:v>
                </c:pt>
                <c:pt idx="11">
                  <c:v>1.1439612609746381</c:v>
                </c:pt>
                <c:pt idx="12">
                  <c:v>1.0290279644574345</c:v>
                </c:pt>
                <c:pt idx="13">
                  <c:v>1.320111912397121</c:v>
                </c:pt>
                <c:pt idx="14">
                  <c:v>0.9496989365431745</c:v>
                </c:pt>
                <c:pt idx="15">
                  <c:v>0.92038091607749062</c:v>
                </c:pt>
                <c:pt idx="16">
                  <c:v>0.98650535247896265</c:v>
                </c:pt>
                <c:pt idx="17">
                  <c:v>1.2417464645878724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0.9525674820768405</c:v>
                </c:pt>
                <c:pt idx="1">
                  <c:v>1.02334179186425</c:v>
                </c:pt>
                <c:pt idx="2">
                  <c:v>0.95112510024521835</c:v>
                </c:pt>
                <c:pt idx="3">
                  <c:v>1.0056715770151792</c:v>
                </c:pt>
                <c:pt idx="4">
                  <c:v>1.015035239584773</c:v>
                </c:pt>
                <c:pt idx="5">
                  <c:v>0.95250540472752521</c:v>
                </c:pt>
                <c:pt idx="6">
                  <c:v>0.95011262162286825</c:v>
                </c:pt>
                <c:pt idx="7">
                  <c:v>0.99321727024006357</c:v>
                </c:pt>
                <c:pt idx="8">
                  <c:v>0.9819651372422955</c:v>
                </c:pt>
                <c:pt idx="9">
                  <c:v>0.97801605409947823</c:v>
                </c:pt>
                <c:pt idx="10">
                  <c:v>0.99157169587536209</c:v>
                </c:pt>
                <c:pt idx="11">
                  <c:v>1.0452633957767639</c:v>
                </c:pt>
                <c:pt idx="12">
                  <c:v>1.0015887431002264</c:v>
                </c:pt>
                <c:pt idx="13">
                  <c:v>1.1122006433173073</c:v>
                </c:pt>
                <c:pt idx="14">
                  <c:v>0.9714437124928077</c:v>
                </c:pt>
                <c:pt idx="15">
                  <c:v>0.96030286471584769</c:v>
                </c:pt>
                <c:pt idx="16">
                  <c:v>0.98543015054840699</c:v>
                </c:pt>
                <c:pt idx="17">
                  <c:v>1.0824217731497929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0.90749275686821085</c:v>
                </c:pt>
                <c:pt idx="1">
                  <c:v>0.83232637052492908</c:v>
                </c:pt>
                <c:pt idx="2">
                  <c:v>0.84441568361822961</c:v>
                </c:pt>
                <c:pt idx="3">
                  <c:v>0.83126643248737142</c:v>
                </c:pt>
                <c:pt idx="4">
                  <c:v>0.90022715635620532</c:v>
                </c:pt>
                <c:pt idx="5">
                  <c:v>0.82780410926248715</c:v>
                </c:pt>
                <c:pt idx="6">
                  <c:v>0.76656918573913346</c:v>
                </c:pt>
                <c:pt idx="7">
                  <c:v>0.81981127173787083</c:v>
                </c:pt>
                <c:pt idx="8">
                  <c:v>0.75954469312431172</c:v>
                </c:pt>
                <c:pt idx="9">
                  <c:v>0.87112209946370722</c:v>
                </c:pt>
                <c:pt idx="10">
                  <c:v>0.98277590967849537</c:v>
                </c:pt>
                <c:pt idx="11">
                  <c:v>1.2328153303250002</c:v>
                </c:pt>
                <c:pt idx="12">
                  <c:v>0.92636252194542479</c:v>
                </c:pt>
                <c:pt idx="13">
                  <c:v>0.98454700068310264</c:v>
                </c:pt>
                <c:pt idx="14">
                  <c:v>0.96057651867779925</c:v>
                </c:pt>
                <c:pt idx="15">
                  <c:v>1.2801558604627792</c:v>
                </c:pt>
                <c:pt idx="16">
                  <c:v>1.283898502619961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0.9554053642163215</c:v>
                </c:pt>
                <c:pt idx="1">
                  <c:v>0.95054940657188325</c:v>
                </c:pt>
                <c:pt idx="2">
                  <c:v>0.95091208596468202</c:v>
                </c:pt>
                <c:pt idx="3">
                  <c:v>0.9505176084307565</c:v>
                </c:pt>
                <c:pt idx="4">
                  <c:v>0.9526444360217593</c:v>
                </c:pt>
                <c:pt idx="5">
                  <c:v>0.95041373873401003</c:v>
                </c:pt>
                <c:pt idx="6">
                  <c:v>0.94857669102830922</c:v>
                </c:pt>
                <c:pt idx="7">
                  <c:v>0.9501739536082715</c:v>
                </c:pt>
                <c:pt idx="8">
                  <c:v>0.94836595624986464</c:v>
                </c:pt>
                <c:pt idx="9">
                  <c:v>0.95171327844004661</c:v>
                </c:pt>
                <c:pt idx="10">
                  <c:v>0.98401296228422963</c:v>
                </c:pt>
                <c:pt idx="11">
                  <c:v>1.0790279421299014</c:v>
                </c:pt>
                <c:pt idx="12">
                  <c:v>0.96257587494566266</c:v>
                </c:pt>
                <c:pt idx="13">
                  <c:v>0.98468597686598036</c:v>
                </c:pt>
                <c:pt idx="14">
                  <c:v>0.97557719370396501</c:v>
                </c:pt>
                <c:pt idx="15">
                  <c:v>1.0970173435822574</c:v>
                </c:pt>
                <c:pt idx="16">
                  <c:v>1.0984395476019864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0.86766590153052781</c:v>
                </c:pt>
                <c:pt idx="1">
                  <c:v>1.0237903591384194</c:v>
                </c:pt>
                <c:pt idx="2">
                  <c:v>0.8875590021309796</c:v>
                </c:pt>
                <c:pt idx="3">
                  <c:v>0.85109975865445608</c:v>
                </c:pt>
                <c:pt idx="4">
                  <c:v>0.76526530751020982</c:v>
                </c:pt>
                <c:pt idx="5">
                  <c:v>0.66386813471136064</c:v>
                </c:pt>
                <c:pt idx="6">
                  <c:v>0.73847833228915505</c:v>
                </c:pt>
                <c:pt idx="7">
                  <c:v>0.77664287957921696</c:v>
                </c:pt>
                <c:pt idx="8">
                  <c:v>0.91980260453876483</c:v>
                </c:pt>
                <c:pt idx="9">
                  <c:v>0.88063203753368224</c:v>
                </c:pt>
                <c:pt idx="10">
                  <c:v>0.88159985798369167</c:v>
                </c:pt>
                <c:pt idx="11">
                  <c:v>0.89540594303893217</c:v>
                </c:pt>
                <c:pt idx="12">
                  <c:v>0.79131598041606421</c:v>
                </c:pt>
                <c:pt idx="13">
                  <c:v>0.82293696475197853</c:v>
                </c:pt>
                <c:pt idx="14">
                  <c:v>0.83792567899121795</c:v>
                </c:pt>
                <c:pt idx="15">
                  <c:v>0.82704811724145</c:v>
                </c:pt>
                <c:pt idx="16">
                  <c:v>0.73068762800835707</c:v>
                </c:pt>
                <c:pt idx="17">
                  <c:v>0.75725468863136391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0.95160959250205124</c:v>
                </c:pt>
                <c:pt idx="1">
                  <c:v>0.99959845307900064</c:v>
                </c:pt>
                <c:pt idx="2">
                  <c:v>0.95220638552006476</c:v>
                </c:pt>
                <c:pt idx="3">
                  <c:v>0.95111260821576904</c:v>
                </c:pt>
                <c:pt idx="4">
                  <c:v>0.94853757468144151</c:v>
                </c:pt>
                <c:pt idx="5">
                  <c:v>0.94549565949747616</c:v>
                </c:pt>
                <c:pt idx="6">
                  <c:v>0.94773396542481003</c:v>
                </c:pt>
                <c:pt idx="7">
                  <c:v>0.94887890184351187</c:v>
                </c:pt>
                <c:pt idx="8">
                  <c:v>0.96008310633113192</c:v>
                </c:pt>
                <c:pt idx="9">
                  <c:v>0.95199857658214582</c:v>
                </c:pt>
                <c:pt idx="10">
                  <c:v>0.95202761119564616</c:v>
                </c:pt>
                <c:pt idx="11">
                  <c:v>0.95244179374730309</c:v>
                </c:pt>
                <c:pt idx="12">
                  <c:v>0.94931909486861721</c:v>
                </c:pt>
                <c:pt idx="13">
                  <c:v>0.95026772439869456</c:v>
                </c:pt>
                <c:pt idx="14">
                  <c:v>0.95071738582587195</c:v>
                </c:pt>
                <c:pt idx="15">
                  <c:v>0.95039105897337861</c:v>
                </c:pt>
                <c:pt idx="16">
                  <c:v>0.94750024429638624</c:v>
                </c:pt>
                <c:pt idx="17">
                  <c:v>0.9482972561150762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6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V365" sqref="V365"/>
    </sheetView>
  </sheetViews>
  <sheetFormatPr baseColWidth="10" defaultColWidth="11.453125" defaultRowHeight="14.5"/>
  <cols>
    <col min="1" max="1" width="4.7265625" customWidth="1"/>
    <col min="2" max="2" width="11.54296875" style="84" customWidth="1"/>
    <col min="3" max="3" width="18.453125" style="84" customWidth="1"/>
    <col min="4" max="4" width="17.26953125" style="84" bestFit="1" customWidth="1"/>
    <col min="5" max="5" width="15.1796875" style="84" bestFit="1" customWidth="1"/>
    <col min="6" max="7" width="11.453125" style="84"/>
    <col min="8" max="8" width="14.453125" style="84" bestFit="1" customWidth="1"/>
    <col min="9" max="9" width="9.81640625" style="84" bestFit="1" customWidth="1"/>
    <col min="10" max="10" width="14" style="84" bestFit="1" customWidth="1"/>
    <col min="11" max="11" width="11.453125" style="84"/>
    <col min="12" max="12" width="13.7265625" style="84" bestFit="1" customWidth="1"/>
    <col min="13" max="13" width="17.81640625" style="84" bestFit="1" customWidth="1"/>
    <col min="14" max="14" width="17.26953125" style="84" bestFit="1" customWidth="1"/>
    <col min="15" max="15" width="13.81640625" style="84" bestFit="1" customWidth="1"/>
    <col min="16" max="16" width="11.453125" style="84"/>
    <col min="17" max="17" width="12.54296875" style="84" customWidth="1"/>
    <col min="18" max="18" width="14.81640625" style="84" customWidth="1"/>
    <col min="19" max="19" width="13.26953125" style="84" bestFit="1" customWidth="1"/>
    <col min="20" max="20" width="13" style="84" customWidth="1"/>
    <col min="21" max="21" width="16.54296875" style="84" customWidth="1"/>
    <col min="22" max="22" width="13.1796875" style="84" customWidth="1"/>
    <col min="24" max="24" width="17.26953125" style="84" bestFit="1" customWidth="1"/>
    <col min="25" max="25" width="13.81640625" style="84" bestFit="1" customWidth="1"/>
  </cols>
  <sheetData>
    <row r="1" spans="2:27" ht="29">
      <c r="B1" s="68" t="s">
        <v>0</v>
      </c>
      <c r="C1" s="68" t="s">
        <v>1</v>
      </c>
      <c r="D1" s="241" t="s">
        <v>2</v>
      </c>
      <c r="E1" s="241"/>
      <c r="F1" s="241"/>
      <c r="G1" s="242" t="s">
        <v>3</v>
      </c>
      <c r="H1" s="242"/>
      <c r="I1" s="242" t="s">
        <v>4</v>
      </c>
      <c r="J1" s="242"/>
      <c r="K1" s="242"/>
      <c r="L1" s="242"/>
      <c r="M1" s="69" t="s">
        <v>5</v>
      </c>
      <c r="N1" s="243" t="s">
        <v>6</v>
      </c>
      <c r="O1" s="243"/>
      <c r="P1" s="243"/>
      <c r="Q1" s="70" t="s">
        <v>7</v>
      </c>
      <c r="R1" s="235" t="s">
        <v>8</v>
      </c>
      <c r="S1" s="235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6" t="s">
        <v>449</v>
      </c>
      <c r="E2" s="237"/>
      <c r="F2" s="237"/>
      <c r="G2" s="238" t="s">
        <v>13</v>
      </c>
      <c r="H2" s="238"/>
      <c r="I2" s="179" t="s">
        <v>14</v>
      </c>
      <c r="J2" s="179"/>
      <c r="K2" s="179"/>
      <c r="L2" s="179"/>
      <c r="M2" s="180" t="str">
        <f>D2</f>
        <v>Jan-Juli</v>
      </c>
      <c r="N2" s="239" t="str">
        <f>D2</f>
        <v>Jan-Juli</v>
      </c>
      <c r="O2" s="240"/>
      <c r="P2" s="240"/>
      <c r="Q2" s="181" t="str">
        <f>RIGHT(N2,4)</f>
        <v>Juli</v>
      </c>
      <c r="R2" s="244" t="s">
        <v>15</v>
      </c>
      <c r="S2" s="244"/>
      <c r="T2" s="73" t="s">
        <v>16</v>
      </c>
      <c r="U2" s="76" t="str">
        <f>D2</f>
        <v>Jan-Juli</v>
      </c>
      <c r="V2" s="74" t="str">
        <f>U2</f>
        <v>Jan-Juli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0" t="s">
        <v>20</v>
      </c>
      <c r="H3" s="240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45658</v>
      </c>
      <c r="V3" s="74"/>
      <c r="X3" s="184"/>
      <c r="Y3" s="179"/>
    </row>
    <row r="4" spans="2:27">
      <c r="B4" s="183"/>
      <c r="C4" s="77">
        <f>J367</f>
        <v>-245.78884212807006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" customHeight="1">
      <c r="B7" s="200">
        <v>301</v>
      </c>
      <c r="C7" t="s">
        <v>35</v>
      </c>
      <c r="D7" s="1">
        <v>24638027.682999998</v>
      </c>
      <c r="E7" s="86">
        <f>D7/T7*1000</f>
        <v>34016.79946292231</v>
      </c>
      <c r="F7" s="87">
        <f t="shared" ref="F7:F70" si="0">E7/E$365</f>
        <v>1.3125985651174661</v>
      </c>
      <c r="G7" s="189">
        <f>($E$365+$Y$365-E7-Y7)*0.62</f>
        <v>-5021.6375538260017</v>
      </c>
      <c r="H7" s="189">
        <f>G7*T7/1000</f>
        <v>-3637121.8638606346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-245.78884212807006</v>
      </c>
      <c r="L7" s="88">
        <f t="shared" ref="L7:L70" si="3">K7*T7/1000</f>
        <v>-178022.40046493986</v>
      </c>
      <c r="M7" s="89">
        <f>+H7+L7</f>
        <v>-3815144.2643255745</v>
      </c>
      <c r="N7" s="89">
        <f>D7+M7</f>
        <v>20822883.418674424</v>
      </c>
      <c r="O7" s="89">
        <f>N7/T7*1000</f>
        <v>28749.373066968237</v>
      </c>
      <c r="P7" s="90">
        <f t="shared" ref="P7:P70" si="4">O7/O$365</f>
        <v>1.1093455713510385</v>
      </c>
      <c r="Q7" s="227">
        <v>-321033.34379272209</v>
      </c>
      <c r="R7" s="90">
        <f>(D7-U7)/U7</f>
        <v>4.3327723148781312E-2</v>
      </c>
      <c r="S7" s="90">
        <f>(E7-V7)/V7</f>
        <v>3.3849342364400875E-2</v>
      </c>
      <c r="T7" s="92">
        <v>724290</v>
      </c>
      <c r="U7" s="1">
        <v>23614850</v>
      </c>
      <c r="V7" s="1">
        <v>32903.052765044376</v>
      </c>
      <c r="W7" s="196"/>
      <c r="X7" s="1">
        <v>0</v>
      </c>
      <c r="Y7" s="89">
        <f>X7*1000/T7</f>
        <v>0</v>
      </c>
      <c r="Z7" s="1"/>
      <c r="AA7" s="1"/>
    </row>
    <row r="8" spans="2:27" ht="25" customHeight="1">
      <c r="B8" s="200">
        <v>1101</v>
      </c>
      <c r="C8" t="s">
        <v>36</v>
      </c>
      <c r="D8" s="1">
        <v>412795.11599999998</v>
      </c>
      <c r="E8" s="86">
        <f t="shared" ref="E8:E71" si="5">D8/T8*1000</f>
        <v>26848.462829268294</v>
      </c>
      <c r="F8" s="87">
        <f>E8/E$365</f>
        <v>1.0359955769419023</v>
      </c>
      <c r="G8" s="189">
        <f t="shared" ref="G8:G71" si="6">($E$365+$Y$365-E8-Y8)*0.62</f>
        <v>-577.26884096051162</v>
      </c>
      <c r="H8" s="189">
        <f t="shared" ref="H8:H70" si="7">G8*T8/1000</f>
        <v>-8875.5084297678659</v>
      </c>
      <c r="I8" s="189">
        <f t="shared" si="1"/>
        <v>0</v>
      </c>
      <c r="J8" s="88">
        <f t="shared" si="2"/>
        <v>0</v>
      </c>
      <c r="K8" s="189">
        <f t="shared" ref="K8:K71" si="8">I8+J$367</f>
        <v>-245.78884212807006</v>
      </c>
      <c r="L8" s="88">
        <f t="shared" si="3"/>
        <v>-3779.003447719077</v>
      </c>
      <c r="M8" s="89">
        <f t="shared" ref="M8:M71" si="9">+H8+L8</f>
        <v>-12654.511877486942</v>
      </c>
      <c r="N8" s="89">
        <f t="shared" ref="N8:N71" si="10">D8+M8</f>
        <v>400140.60412251303</v>
      </c>
      <c r="O8" s="89">
        <f t="shared" ref="O8:O71" si="11">N8/T8*1000</f>
        <v>26025.40514617971</v>
      </c>
      <c r="P8" s="90">
        <f t="shared" si="4"/>
        <v>1.0042364358443241</v>
      </c>
      <c r="Q8" s="227">
        <v>-7097.2369790448738</v>
      </c>
      <c r="R8" s="90">
        <f t="shared" ref="R8:S71" si="12">(D8-U8)/U8</f>
        <v>0.14882629641071021</v>
      </c>
      <c r="S8" s="90">
        <f t="shared" si="12"/>
        <v>0.13731935334422243</v>
      </c>
      <c r="T8" s="92">
        <v>15375</v>
      </c>
      <c r="U8" s="1">
        <v>359319</v>
      </c>
      <c r="V8" s="1">
        <v>23606.793246173052</v>
      </c>
      <c r="W8" s="196"/>
      <c r="X8" s="89">
        <v>0</v>
      </c>
      <c r="Y8" s="89">
        <f t="shared" ref="Y8:Y71" si="13">X8*1000/T8</f>
        <v>0</v>
      </c>
    </row>
    <row r="9" spans="2:27">
      <c r="B9" s="200">
        <v>1103</v>
      </c>
      <c r="C9" t="s">
        <v>37</v>
      </c>
      <c r="D9" s="1">
        <v>4931127.7740000002</v>
      </c>
      <c r="E9" s="86">
        <f t="shared" si="5"/>
        <v>32847.250414659982</v>
      </c>
      <c r="F9" s="87">
        <f t="shared" si="0"/>
        <v>1.2674694398963555</v>
      </c>
      <c r="G9" s="189">
        <f t="shared" si="6"/>
        <v>-4296.5171439033584</v>
      </c>
      <c r="H9" s="189">
        <f t="shared" si="7"/>
        <v>-645006.04319420387</v>
      </c>
      <c r="I9" s="189">
        <f t="shared" si="1"/>
        <v>0</v>
      </c>
      <c r="J9" s="88">
        <f t="shared" si="2"/>
        <v>0</v>
      </c>
      <c r="K9" s="189">
        <f t="shared" si="8"/>
        <v>-245.78884212807006</v>
      </c>
      <c r="L9" s="88">
        <f t="shared" si="3"/>
        <v>-36898.558346792255</v>
      </c>
      <c r="M9" s="89">
        <f t="shared" si="9"/>
        <v>-681904.60154099611</v>
      </c>
      <c r="N9" s="89">
        <f t="shared" si="10"/>
        <v>4249223.1724590044</v>
      </c>
      <c r="O9" s="89">
        <f t="shared" si="11"/>
        <v>28304.944428628554</v>
      </c>
      <c r="P9" s="90">
        <f t="shared" si="4"/>
        <v>1.0921965037670165</v>
      </c>
      <c r="Q9" s="227">
        <v>-99653.06349359313</v>
      </c>
      <c r="R9" s="93">
        <f t="shared" si="12"/>
        <v>8.0450568421467833E-2</v>
      </c>
      <c r="S9" s="93">
        <f t="shared" si="12"/>
        <v>7.2713683593339795E-2</v>
      </c>
      <c r="T9" s="92">
        <v>150123</v>
      </c>
      <c r="U9" s="1">
        <v>4563955</v>
      </c>
      <c r="V9" s="1">
        <v>30620.706081262411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0">
        <v>1106</v>
      </c>
      <c r="C10" t="s">
        <v>38</v>
      </c>
      <c r="D10" s="1">
        <v>1028401.882</v>
      </c>
      <c r="E10" s="86">
        <f>D10/T10*1000</f>
        <v>26752.73489243256</v>
      </c>
      <c r="F10" s="87">
        <f t="shared" si="0"/>
        <v>1.0323017446438578</v>
      </c>
      <c r="G10" s="189">
        <f t="shared" si="6"/>
        <v>-517.91752012235645</v>
      </c>
      <c r="H10" s="189">
        <f t="shared" si="7"/>
        <v>-19909.267391023506</v>
      </c>
      <c r="I10" s="189">
        <f t="shared" si="1"/>
        <v>0</v>
      </c>
      <c r="J10" s="88">
        <f t="shared" si="2"/>
        <v>0</v>
      </c>
      <c r="K10" s="189">
        <f t="shared" si="8"/>
        <v>-245.78884212807006</v>
      </c>
      <c r="L10" s="88">
        <f t="shared" si="3"/>
        <v>-9448.3688802451416</v>
      </c>
      <c r="M10" s="89">
        <f t="shared" si="9"/>
        <v>-29357.636271268646</v>
      </c>
      <c r="N10" s="89">
        <f t="shared" si="10"/>
        <v>999044.24572873139</v>
      </c>
      <c r="O10" s="89">
        <f t="shared" si="11"/>
        <v>25989.028530182131</v>
      </c>
      <c r="P10" s="90">
        <f t="shared" si="4"/>
        <v>1.0028327795710672</v>
      </c>
      <c r="Q10" s="227">
        <v>-13819.598634129703</v>
      </c>
      <c r="R10" s="93">
        <f t="shared" si="12"/>
        <v>0.10938714347357063</v>
      </c>
      <c r="S10" s="93">
        <f t="shared" si="12"/>
        <v>0.1050870814466317</v>
      </c>
      <c r="T10" s="92">
        <v>38441</v>
      </c>
      <c r="U10" s="1">
        <v>927000</v>
      </c>
      <c r="V10" s="1">
        <v>24208.712002507051</v>
      </c>
      <c r="W10" s="196"/>
      <c r="X10" s="89">
        <v>0</v>
      </c>
      <c r="Y10" s="89">
        <f t="shared" si="13"/>
        <v>0</v>
      </c>
      <c r="Z10" s="1"/>
    </row>
    <row r="11" spans="2:27">
      <c r="B11" s="200">
        <v>1108</v>
      </c>
      <c r="C11" t="s">
        <v>39</v>
      </c>
      <c r="D11" s="1">
        <v>2262881.057</v>
      </c>
      <c r="E11" s="86">
        <f t="shared" si="5"/>
        <v>26650.975844443397</v>
      </c>
      <c r="F11" s="87">
        <f t="shared" si="0"/>
        <v>1.0283751912206329</v>
      </c>
      <c r="G11" s="189">
        <f t="shared" si="6"/>
        <v>-454.82691036907585</v>
      </c>
      <c r="H11" s="189">
        <f t="shared" si="7"/>
        <v>-38618.443305617489</v>
      </c>
      <c r="I11" s="189">
        <f t="shared" si="1"/>
        <v>0</v>
      </c>
      <c r="J11" s="88">
        <f t="shared" si="2"/>
        <v>0</v>
      </c>
      <c r="K11" s="189">
        <f t="shared" si="8"/>
        <v>-245.78884212807006</v>
      </c>
      <c r="L11" s="88">
        <f t="shared" si="3"/>
        <v>-20869.439007410172</v>
      </c>
      <c r="M11" s="89">
        <f t="shared" si="9"/>
        <v>-59487.882313027658</v>
      </c>
      <c r="N11" s="89">
        <f t="shared" si="10"/>
        <v>2203393.1746869725</v>
      </c>
      <c r="O11" s="89">
        <f t="shared" si="11"/>
        <v>25950.360091946255</v>
      </c>
      <c r="P11" s="90">
        <f t="shared" si="4"/>
        <v>1.0013406892702421</v>
      </c>
      <c r="Q11" s="227">
        <v>-12012.167485260587</v>
      </c>
      <c r="R11" s="93">
        <f t="shared" si="12"/>
        <v>0.13960752583388858</v>
      </c>
      <c r="S11" s="93">
        <f t="shared" si="12"/>
        <v>0.12342098656602615</v>
      </c>
      <c r="T11" s="92">
        <v>84908</v>
      </c>
      <c r="U11" s="1">
        <v>1985667</v>
      </c>
      <c r="V11" s="1">
        <v>23723.053212587511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0">
        <v>1111</v>
      </c>
      <c r="C12" t="s">
        <v>40</v>
      </c>
      <c r="D12" s="1">
        <v>73847.66</v>
      </c>
      <c r="E12" s="86">
        <f t="shared" si="5"/>
        <v>21906.751705725306</v>
      </c>
      <c r="F12" s="87">
        <f t="shared" si="0"/>
        <v>0.84531088489561801</v>
      </c>
      <c r="G12" s="189">
        <f t="shared" si="6"/>
        <v>2486.5920556361407</v>
      </c>
      <c r="H12" s="189">
        <f t="shared" si="7"/>
        <v>8382.3018195494296</v>
      </c>
      <c r="I12" s="189">
        <f t="shared" si="1"/>
        <v>496.61287985668582</v>
      </c>
      <c r="J12" s="88">
        <f t="shared" si="2"/>
        <v>1674.082017996888</v>
      </c>
      <c r="K12" s="189">
        <f t="shared" si="8"/>
        <v>250.82403772861576</v>
      </c>
      <c r="L12" s="88">
        <f t="shared" si="3"/>
        <v>845.5278311831637</v>
      </c>
      <c r="M12" s="89">
        <f t="shared" si="9"/>
        <v>9227.829650732594</v>
      </c>
      <c r="N12" s="89">
        <f t="shared" si="10"/>
        <v>83075.489650732605</v>
      </c>
      <c r="O12" s="89">
        <f t="shared" si="11"/>
        <v>24644.167799090064</v>
      </c>
      <c r="P12" s="90">
        <f t="shared" si="4"/>
        <v>0.950938942003004</v>
      </c>
      <c r="Q12" s="227">
        <v>218.10225230167998</v>
      </c>
      <c r="R12" s="93">
        <f t="shared" si="12"/>
        <v>8.6074858445473981E-2</v>
      </c>
      <c r="S12" s="93">
        <f t="shared" si="12"/>
        <v>7.8342495169683002E-2</v>
      </c>
      <c r="T12" s="92">
        <v>3371</v>
      </c>
      <c r="U12" s="1">
        <v>67995</v>
      </c>
      <c r="V12" s="1">
        <v>20315.207648640575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0">
        <v>1112</v>
      </c>
      <c r="C13" t="s">
        <v>41</v>
      </c>
      <c r="D13" s="1">
        <v>73586.312000000005</v>
      </c>
      <c r="E13" s="86">
        <f t="shared" si="5"/>
        <v>22579.414544338757</v>
      </c>
      <c r="F13" s="87">
        <f t="shared" si="0"/>
        <v>0.87126677406544539</v>
      </c>
      <c r="G13" s="189">
        <f t="shared" si="6"/>
        <v>2069.5410956958012</v>
      </c>
      <c r="H13" s="189">
        <f t="shared" si="7"/>
        <v>6744.6344308726166</v>
      </c>
      <c r="I13" s="189">
        <f t="shared" si="1"/>
        <v>261.18088634197812</v>
      </c>
      <c r="J13" s="88">
        <f t="shared" si="2"/>
        <v>851.18850858850669</v>
      </c>
      <c r="K13" s="189">
        <f t="shared" si="8"/>
        <v>15.392044213908065</v>
      </c>
      <c r="L13" s="88">
        <f t="shared" si="3"/>
        <v>50.162672093126382</v>
      </c>
      <c r="M13" s="89">
        <f t="shared" si="9"/>
        <v>6794.7971029657429</v>
      </c>
      <c r="N13" s="89">
        <f t="shared" si="10"/>
        <v>80381.109102965755</v>
      </c>
      <c r="O13" s="89">
        <f t="shared" si="11"/>
        <v>24664.347684248467</v>
      </c>
      <c r="P13" s="90">
        <f t="shared" si="4"/>
        <v>0.95171761867809879</v>
      </c>
      <c r="Q13" s="227">
        <v>1132.015260341499</v>
      </c>
      <c r="R13" s="93">
        <f t="shared" si="12"/>
        <v>7.1374876244831478E-2</v>
      </c>
      <c r="S13" s="93">
        <f t="shared" si="12"/>
        <v>6.0526342671318463E-2</v>
      </c>
      <c r="T13" s="92">
        <v>3259</v>
      </c>
      <c r="U13" s="1">
        <v>68684</v>
      </c>
      <c r="V13" s="1">
        <v>21290.762554246743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0">
        <v>1114</v>
      </c>
      <c r="C14" t="s">
        <v>42</v>
      </c>
      <c r="D14" s="1">
        <v>69363.184999999998</v>
      </c>
      <c r="E14" s="86">
        <f t="shared" si="5"/>
        <v>23877.172117039587</v>
      </c>
      <c r="F14" s="87">
        <f t="shared" si="0"/>
        <v>0.92134305268931027</v>
      </c>
      <c r="G14" s="189">
        <f t="shared" si="6"/>
        <v>1264.9314006212867</v>
      </c>
      <c r="H14" s="189">
        <f t="shared" si="7"/>
        <v>3674.6257188048376</v>
      </c>
      <c r="I14" s="189">
        <f t="shared" si="1"/>
        <v>0</v>
      </c>
      <c r="J14" s="88">
        <f t="shared" si="2"/>
        <v>0</v>
      </c>
      <c r="K14" s="189">
        <f t="shared" si="8"/>
        <v>-245.78884212807006</v>
      </c>
      <c r="L14" s="88">
        <f t="shared" si="3"/>
        <v>-714.01658638204356</v>
      </c>
      <c r="M14" s="89">
        <f t="shared" si="9"/>
        <v>2960.6091324227941</v>
      </c>
      <c r="N14" s="89">
        <f t="shared" si="10"/>
        <v>72323.794132422787</v>
      </c>
      <c r="O14" s="89">
        <f t="shared" si="11"/>
        <v>24896.314675532798</v>
      </c>
      <c r="P14" s="90">
        <f t="shared" si="4"/>
        <v>0.9606684766283391</v>
      </c>
      <c r="Q14" s="227">
        <v>291.59369046989741</v>
      </c>
      <c r="R14" s="93">
        <f t="shared" si="12"/>
        <v>0.1276366400052022</v>
      </c>
      <c r="S14" s="93">
        <f t="shared" si="12"/>
        <v>0.12259041751980893</v>
      </c>
      <c r="T14" s="92">
        <v>2905</v>
      </c>
      <c r="U14" s="1">
        <v>61512</v>
      </c>
      <c r="V14" s="1">
        <v>21269.709543568464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0">
        <v>1119</v>
      </c>
      <c r="C15" t="s">
        <v>43</v>
      </c>
      <c r="D15" s="1">
        <v>456303.49</v>
      </c>
      <c r="E15" s="86">
        <f t="shared" si="5"/>
        <v>22738.998853839636</v>
      </c>
      <c r="F15" s="87">
        <f t="shared" si="0"/>
        <v>0.87742461780657788</v>
      </c>
      <c r="G15" s="189">
        <f t="shared" si="6"/>
        <v>1970.5988238052564</v>
      </c>
      <c r="H15" s="189">
        <f t="shared" si="7"/>
        <v>39544.006597300082</v>
      </c>
      <c r="I15" s="189">
        <f t="shared" si="1"/>
        <v>205.32637801667059</v>
      </c>
      <c r="J15" s="88">
        <f t="shared" si="2"/>
        <v>4120.2844276605283</v>
      </c>
      <c r="K15" s="189">
        <f t="shared" si="8"/>
        <v>-40.46246411139947</v>
      </c>
      <c r="L15" s="88">
        <f t="shared" si="3"/>
        <v>-811.96026732345319</v>
      </c>
      <c r="M15" s="89">
        <f t="shared" si="9"/>
        <v>38732.046329976627</v>
      </c>
      <c r="N15" s="89">
        <f t="shared" si="10"/>
        <v>495035.53632997663</v>
      </c>
      <c r="O15" s="89">
        <f t="shared" si="11"/>
        <v>24669.135213533493</v>
      </c>
      <c r="P15" s="90">
        <f t="shared" si="4"/>
        <v>0.95190235399033274</v>
      </c>
      <c r="Q15" s="227">
        <v>803.38786236670421</v>
      </c>
      <c r="R15" s="93">
        <f t="shared" si="12"/>
        <v>0.15775456196971541</v>
      </c>
      <c r="S15" s="93">
        <f t="shared" si="12"/>
        <v>0.14390789356523379</v>
      </c>
      <c r="T15" s="92">
        <v>20067</v>
      </c>
      <c r="U15" s="1">
        <v>394128</v>
      </c>
      <c r="V15" s="1">
        <v>19878.347707671357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0">
        <v>1120</v>
      </c>
      <c r="C16" t="s">
        <v>44</v>
      </c>
      <c r="D16" s="1">
        <v>527529.179</v>
      </c>
      <c r="E16" s="86">
        <f t="shared" si="5"/>
        <v>24899.895166619466</v>
      </c>
      <c r="F16" s="87">
        <f t="shared" si="0"/>
        <v>0.96080663622997609</v>
      </c>
      <c r="G16" s="189">
        <f t="shared" si="6"/>
        <v>630.84310988176151</v>
      </c>
      <c r="H16" s="189">
        <f t="shared" si="7"/>
        <v>13365.042125954998</v>
      </c>
      <c r="I16" s="189">
        <f t="shared" si="1"/>
        <v>0</v>
      </c>
      <c r="J16" s="88">
        <f t="shared" si="2"/>
        <v>0</v>
      </c>
      <c r="K16" s="189">
        <f t="shared" si="8"/>
        <v>-245.78884212807006</v>
      </c>
      <c r="L16" s="88">
        <f t="shared" si="3"/>
        <v>-5207.2824093252921</v>
      </c>
      <c r="M16" s="89">
        <f t="shared" si="9"/>
        <v>8157.7597166297064</v>
      </c>
      <c r="N16" s="89">
        <f t="shared" si="10"/>
        <v>535686.93871662975</v>
      </c>
      <c r="O16" s="89">
        <f t="shared" si="11"/>
        <v>25284.94943437316</v>
      </c>
      <c r="P16" s="90">
        <f t="shared" si="4"/>
        <v>0.97566463837379236</v>
      </c>
      <c r="Q16" s="227">
        <v>-201.23044282439059</v>
      </c>
      <c r="R16" s="93">
        <f t="shared" si="12"/>
        <v>0.13339888922310073</v>
      </c>
      <c r="S16" s="93">
        <f t="shared" si="12"/>
        <v>0.1180985926915325</v>
      </c>
      <c r="T16" s="92">
        <v>21186</v>
      </c>
      <c r="U16" s="1">
        <v>465440</v>
      </c>
      <c r="V16" s="1">
        <v>22269.856459330142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0">
        <v>1121</v>
      </c>
      <c r="C17" t="s">
        <v>45</v>
      </c>
      <c r="D17" s="1">
        <v>518023.10100000002</v>
      </c>
      <c r="E17" s="86">
        <f t="shared" si="5"/>
        <v>25699.414645036464</v>
      </c>
      <c r="F17" s="87">
        <f t="shared" si="0"/>
        <v>0.9916575139351963</v>
      </c>
      <c r="G17" s="189">
        <f t="shared" si="6"/>
        <v>135.14103326322271</v>
      </c>
      <c r="H17" s="189">
        <f t="shared" si="7"/>
        <v>2724.0378074867799</v>
      </c>
      <c r="I17" s="189">
        <f t="shared" si="1"/>
        <v>0</v>
      </c>
      <c r="J17" s="88">
        <f t="shared" si="2"/>
        <v>0</v>
      </c>
      <c r="K17" s="189">
        <f t="shared" si="8"/>
        <v>-245.78884212807006</v>
      </c>
      <c r="L17" s="88">
        <f t="shared" si="3"/>
        <v>-4954.3656907755085</v>
      </c>
      <c r="M17" s="89">
        <f t="shared" si="9"/>
        <v>-2230.3278832887286</v>
      </c>
      <c r="N17" s="89">
        <f t="shared" si="10"/>
        <v>515792.77311671129</v>
      </c>
      <c r="O17" s="89">
        <f t="shared" si="11"/>
        <v>25588.766836171621</v>
      </c>
      <c r="P17" s="90">
        <f t="shared" si="4"/>
        <v>0.98738797190177607</v>
      </c>
      <c r="Q17" s="227">
        <v>-1893.4730066775587</v>
      </c>
      <c r="R17" s="93">
        <f t="shared" si="12"/>
        <v>0.11703576295746833</v>
      </c>
      <c r="S17" s="93">
        <f t="shared" si="12"/>
        <v>0.10334782162440798</v>
      </c>
      <c r="T17" s="92">
        <v>20157</v>
      </c>
      <c r="U17" s="1">
        <v>463748</v>
      </c>
      <c r="V17" s="1">
        <v>23292.214967353091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0">
        <v>1122</v>
      </c>
      <c r="C18" t="s">
        <v>46</v>
      </c>
      <c r="D18" s="1">
        <v>281475.70299999998</v>
      </c>
      <c r="E18" s="86">
        <f t="shared" si="5"/>
        <v>22453.390475430759</v>
      </c>
      <c r="F18" s="87">
        <f t="shared" si="0"/>
        <v>0.86640391175533282</v>
      </c>
      <c r="G18" s="189">
        <f t="shared" si="6"/>
        <v>2147.6760184187601</v>
      </c>
      <c r="H18" s="189">
        <f t="shared" si="7"/>
        <v>26923.266566897579</v>
      </c>
      <c r="I18" s="189">
        <f t="shared" si="1"/>
        <v>305.28931045977748</v>
      </c>
      <c r="J18" s="88">
        <f t="shared" si="2"/>
        <v>3827.1067959237703</v>
      </c>
      <c r="K18" s="189">
        <f t="shared" si="8"/>
        <v>59.500468331707424</v>
      </c>
      <c r="L18" s="88">
        <f t="shared" si="3"/>
        <v>745.89787100628428</v>
      </c>
      <c r="M18" s="89">
        <f t="shared" si="9"/>
        <v>27669.164437903863</v>
      </c>
      <c r="N18" s="89">
        <f t="shared" si="10"/>
        <v>309144.86743790383</v>
      </c>
      <c r="O18" s="89">
        <f t="shared" si="11"/>
        <v>24660.566962181223</v>
      </c>
      <c r="P18" s="90">
        <f t="shared" si="4"/>
        <v>0.95157173280879515</v>
      </c>
      <c r="Q18" s="227">
        <v>2719.2554415437444</v>
      </c>
      <c r="R18" s="93">
        <f t="shared" si="12"/>
        <v>0.10949121790475282</v>
      </c>
      <c r="S18" s="93">
        <f t="shared" si="12"/>
        <v>9.40914514788255E-2</v>
      </c>
      <c r="T18" s="92">
        <v>12536</v>
      </c>
      <c r="U18" s="1">
        <v>253698</v>
      </c>
      <c r="V18" s="1">
        <v>20522.407377447013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0">
        <v>1124</v>
      </c>
      <c r="C19" t="s">
        <v>47</v>
      </c>
      <c r="D19" s="1">
        <v>950695.81700000004</v>
      </c>
      <c r="E19" s="86">
        <f t="shared" si="5"/>
        <v>32610.565533564299</v>
      </c>
      <c r="F19" s="87">
        <f t="shared" si="0"/>
        <v>1.258336533796538</v>
      </c>
      <c r="G19" s="189">
        <f t="shared" si="6"/>
        <v>-4149.7725176240347</v>
      </c>
      <c r="H19" s="189">
        <f t="shared" si="7"/>
        <v>-120978.31820629348</v>
      </c>
      <c r="I19" s="189">
        <f t="shared" si="1"/>
        <v>0</v>
      </c>
      <c r="J19" s="88">
        <f t="shared" si="2"/>
        <v>0</v>
      </c>
      <c r="K19" s="189">
        <f t="shared" si="8"/>
        <v>-245.78884212807006</v>
      </c>
      <c r="L19" s="88">
        <f t="shared" si="3"/>
        <v>-7165.4821145596261</v>
      </c>
      <c r="M19" s="89">
        <f t="shared" si="9"/>
        <v>-128143.8003208531</v>
      </c>
      <c r="N19" s="89">
        <f t="shared" si="10"/>
        <v>822552.01667914691</v>
      </c>
      <c r="O19" s="89">
        <f t="shared" si="11"/>
        <v>28215.004173812194</v>
      </c>
      <c r="P19" s="90">
        <f t="shared" si="4"/>
        <v>1.0887259994490859</v>
      </c>
      <c r="Q19" s="227">
        <v>-21331.05466138765</v>
      </c>
      <c r="R19" s="93">
        <f t="shared" si="12"/>
        <v>0.10347015672896907</v>
      </c>
      <c r="S19" s="93">
        <f t="shared" si="12"/>
        <v>8.5755889471768765E-2</v>
      </c>
      <c r="T19" s="92">
        <v>29153</v>
      </c>
      <c r="U19" s="1">
        <v>861551</v>
      </c>
      <c r="V19" s="1">
        <v>30034.896287258151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0">
        <v>1127</v>
      </c>
      <c r="C20" t="s">
        <v>48</v>
      </c>
      <c r="D20" s="1">
        <v>335718.40399999998</v>
      </c>
      <c r="E20" s="86">
        <f t="shared" si="5"/>
        <v>28462.772700296737</v>
      </c>
      <c r="F20" s="87">
        <f t="shared" si="0"/>
        <v>1.0982865876725414</v>
      </c>
      <c r="G20" s="189">
        <f t="shared" si="6"/>
        <v>-1578.1409609981463</v>
      </c>
      <c r="H20" s="189">
        <f t="shared" si="7"/>
        <v>-18614.172634973136</v>
      </c>
      <c r="I20" s="189">
        <f t="shared" si="1"/>
        <v>0</v>
      </c>
      <c r="J20" s="88">
        <f t="shared" si="2"/>
        <v>0</v>
      </c>
      <c r="K20" s="189">
        <f t="shared" si="8"/>
        <v>-245.78884212807006</v>
      </c>
      <c r="L20" s="88">
        <f t="shared" si="3"/>
        <v>-2899.0793929005863</v>
      </c>
      <c r="M20" s="89">
        <f t="shared" si="9"/>
        <v>-21513.252027873721</v>
      </c>
      <c r="N20" s="89">
        <f t="shared" si="10"/>
        <v>314205.15197212627</v>
      </c>
      <c r="O20" s="89">
        <f t="shared" si="11"/>
        <v>26638.842897170518</v>
      </c>
      <c r="P20" s="90">
        <f t="shared" si="4"/>
        <v>1.0279070199219671</v>
      </c>
      <c r="Q20" s="227">
        <v>-4296.614243995733</v>
      </c>
      <c r="R20" s="93">
        <f t="shared" si="12"/>
        <v>0.11825247737469891</v>
      </c>
      <c r="S20" s="93">
        <f t="shared" si="12"/>
        <v>0.11322768879471948</v>
      </c>
      <c r="T20" s="92">
        <v>11795</v>
      </c>
      <c r="U20" s="1">
        <v>300217</v>
      </c>
      <c r="V20" s="1">
        <v>25567.790836314085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0">
        <v>1130</v>
      </c>
      <c r="C21" t="s">
        <v>49</v>
      </c>
      <c r="D21" s="1">
        <v>320570.01</v>
      </c>
      <c r="E21" s="86">
        <f t="shared" si="5"/>
        <v>23207.848403677694</v>
      </c>
      <c r="F21" s="87">
        <f t="shared" si="0"/>
        <v>0.89551600959210409</v>
      </c>
      <c r="G21" s="189">
        <f t="shared" si="6"/>
        <v>1679.9121029056605</v>
      </c>
      <c r="H21" s="189">
        <f t="shared" si="7"/>
        <v>23204.62587743589</v>
      </c>
      <c r="I21" s="189">
        <f t="shared" si="1"/>
        <v>41.229035573350302</v>
      </c>
      <c r="J21" s="88">
        <f t="shared" si="2"/>
        <v>569.49666837468772</v>
      </c>
      <c r="K21" s="189">
        <f t="shared" si="8"/>
        <v>-204.55980655471976</v>
      </c>
      <c r="L21" s="88">
        <f t="shared" si="3"/>
        <v>-2825.5846079403441</v>
      </c>
      <c r="M21" s="89">
        <f t="shared" si="9"/>
        <v>20379.041269495545</v>
      </c>
      <c r="N21" s="89">
        <f t="shared" si="10"/>
        <v>340949.05126949557</v>
      </c>
      <c r="O21" s="89">
        <f t="shared" si="11"/>
        <v>24683.200700028639</v>
      </c>
      <c r="P21" s="90">
        <f t="shared" si="4"/>
        <v>0.95244509574389868</v>
      </c>
      <c r="Q21" s="227">
        <v>-2232.8608944101725</v>
      </c>
      <c r="R21" s="93">
        <f t="shared" si="12"/>
        <v>0.12914932512398561</v>
      </c>
      <c r="S21" s="94">
        <f t="shared" si="12"/>
        <v>0.12015733020878687</v>
      </c>
      <c r="T21" s="92">
        <v>13813</v>
      </c>
      <c r="U21" s="1">
        <v>283904</v>
      </c>
      <c r="V21" s="1">
        <v>20718.382835875356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0">
        <v>1133</v>
      </c>
      <c r="C22" t="s">
        <v>50</v>
      </c>
      <c r="D22" s="1">
        <v>88809.675000000003</v>
      </c>
      <c r="E22" s="86">
        <f t="shared" si="5"/>
        <v>33125.578142484148</v>
      </c>
      <c r="F22" s="87">
        <f t="shared" si="0"/>
        <v>1.2782092091263388</v>
      </c>
      <c r="G22" s="189">
        <f t="shared" si="6"/>
        <v>-4469.0803351543409</v>
      </c>
      <c r="H22" s="189">
        <f t="shared" si="7"/>
        <v>-11981.604378548787</v>
      </c>
      <c r="I22" s="189">
        <f t="shared" si="1"/>
        <v>0</v>
      </c>
      <c r="J22" s="88">
        <f t="shared" si="2"/>
        <v>0</v>
      </c>
      <c r="K22" s="189">
        <f t="shared" si="8"/>
        <v>-245.78884212807006</v>
      </c>
      <c r="L22" s="88">
        <f t="shared" si="3"/>
        <v>-658.9598857453559</v>
      </c>
      <c r="M22" s="89">
        <f t="shared" si="9"/>
        <v>-12640.564264294144</v>
      </c>
      <c r="N22" s="89">
        <f t="shared" si="10"/>
        <v>76169.110735705864</v>
      </c>
      <c r="O22" s="89">
        <f t="shared" si="11"/>
        <v>28410.708965201738</v>
      </c>
      <c r="P22" s="90">
        <f t="shared" si="4"/>
        <v>1.0962776160744101</v>
      </c>
      <c r="Q22" s="227">
        <v>504.75526759029162</v>
      </c>
      <c r="R22" s="93">
        <f t="shared" si="12"/>
        <v>0.11512506121218974</v>
      </c>
      <c r="S22" s="94">
        <f t="shared" si="12"/>
        <v>9.9319484067071098E-2</v>
      </c>
      <c r="T22" s="92">
        <v>2681</v>
      </c>
      <c r="U22" s="1">
        <v>79641</v>
      </c>
      <c r="V22" s="1">
        <v>30132.803632236093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0">
        <v>1134</v>
      </c>
      <c r="C23" t="s">
        <v>51</v>
      </c>
      <c r="D23" s="1">
        <v>136034.85999999999</v>
      </c>
      <c r="E23" s="86">
        <f t="shared" si="5"/>
        <v>34535.379537953791</v>
      </c>
      <c r="F23" s="87">
        <f t="shared" si="0"/>
        <v>1.3326088974571315</v>
      </c>
      <c r="G23" s="189">
        <f t="shared" si="6"/>
        <v>-5343.1572003455203</v>
      </c>
      <c r="H23" s="189">
        <f t="shared" si="7"/>
        <v>-21046.696212161005</v>
      </c>
      <c r="I23" s="189">
        <f t="shared" si="1"/>
        <v>0</v>
      </c>
      <c r="J23" s="88">
        <f t="shared" si="2"/>
        <v>0</v>
      </c>
      <c r="K23" s="189">
        <f t="shared" si="8"/>
        <v>-245.78884212807006</v>
      </c>
      <c r="L23" s="88">
        <f t="shared" si="3"/>
        <v>-968.162249142468</v>
      </c>
      <c r="M23" s="89">
        <f t="shared" si="9"/>
        <v>-22014.858461303473</v>
      </c>
      <c r="N23" s="89">
        <f t="shared" si="10"/>
        <v>114020.00153869651</v>
      </c>
      <c r="O23" s="89">
        <f t="shared" si="11"/>
        <v>28946.4334954802</v>
      </c>
      <c r="P23" s="90">
        <f t="shared" si="4"/>
        <v>1.1169494976401113</v>
      </c>
      <c r="Q23" s="227">
        <v>1030.0901907266671</v>
      </c>
      <c r="R23" s="93">
        <f t="shared" si="12"/>
        <v>3.2695098991861911E-2</v>
      </c>
      <c r="S23" s="93">
        <f t="shared" si="12"/>
        <v>1.9586504183638224E-2</v>
      </c>
      <c r="T23" s="92">
        <v>3939</v>
      </c>
      <c r="U23" s="1">
        <v>131728</v>
      </c>
      <c r="V23" s="1">
        <v>33871.946515813834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0">
        <v>1135</v>
      </c>
      <c r="C24" t="s">
        <v>52</v>
      </c>
      <c r="D24" s="1">
        <v>122258.16</v>
      </c>
      <c r="E24" s="86">
        <f t="shared" si="5"/>
        <v>26577.860869565218</v>
      </c>
      <c r="F24" s="87">
        <f t="shared" si="0"/>
        <v>1.0255539201831179</v>
      </c>
      <c r="G24" s="189">
        <f t="shared" si="6"/>
        <v>-409.49562594460485</v>
      </c>
      <c r="H24" s="189">
        <f t="shared" si="7"/>
        <v>-1883.6798793451824</v>
      </c>
      <c r="I24" s="189">
        <f t="shared" si="1"/>
        <v>0</v>
      </c>
      <c r="J24" s="88">
        <f t="shared" si="2"/>
        <v>0</v>
      </c>
      <c r="K24" s="189">
        <f t="shared" si="8"/>
        <v>-245.78884212807006</v>
      </c>
      <c r="L24" s="88">
        <f t="shared" si="3"/>
        <v>-1130.6286737891223</v>
      </c>
      <c r="M24" s="89">
        <f t="shared" si="9"/>
        <v>-3014.3085531343049</v>
      </c>
      <c r="N24" s="89">
        <f t="shared" si="10"/>
        <v>119243.85144686569</v>
      </c>
      <c r="O24" s="89">
        <f t="shared" si="11"/>
        <v>25922.576401492541</v>
      </c>
      <c r="P24" s="90">
        <f t="shared" si="4"/>
        <v>1.000268606275986</v>
      </c>
      <c r="Q24" s="227">
        <v>1.8510912776309851</v>
      </c>
      <c r="R24" s="93">
        <f t="shared" si="12"/>
        <v>0.1023782731010604</v>
      </c>
      <c r="S24" s="93">
        <f t="shared" si="12"/>
        <v>9.5668144482184414E-2</v>
      </c>
      <c r="T24" s="92">
        <v>4600</v>
      </c>
      <c r="U24" s="1">
        <v>110904</v>
      </c>
      <c r="V24" s="1">
        <v>24257.217847769029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0">
        <v>1144</v>
      </c>
      <c r="C25" t="s">
        <v>53</v>
      </c>
      <c r="D25" s="1">
        <v>14840.44</v>
      </c>
      <c r="E25" s="86">
        <f t="shared" si="5"/>
        <v>26035.859649122809</v>
      </c>
      <c r="F25" s="87">
        <f t="shared" si="0"/>
        <v>1.0046398413903712</v>
      </c>
      <c r="G25" s="189">
        <f t="shared" si="6"/>
        <v>-73.454869270311107</v>
      </c>
      <c r="H25" s="189">
        <f t="shared" si="7"/>
        <v>-41.869275484077335</v>
      </c>
      <c r="I25" s="189">
        <f t="shared" si="1"/>
        <v>0</v>
      </c>
      <c r="J25" s="88">
        <f t="shared" si="2"/>
        <v>0</v>
      </c>
      <c r="K25" s="189">
        <f t="shared" si="8"/>
        <v>-245.78884212807006</v>
      </c>
      <c r="L25" s="88">
        <f t="shared" si="3"/>
        <v>-140.09964001299994</v>
      </c>
      <c r="M25" s="89">
        <f t="shared" si="9"/>
        <v>-181.96891549707726</v>
      </c>
      <c r="N25" s="89">
        <f t="shared" si="10"/>
        <v>14658.471084502924</v>
      </c>
      <c r="O25" s="89">
        <f t="shared" si="11"/>
        <v>25716.615937724426</v>
      </c>
      <c r="P25" s="90">
        <f t="shared" si="4"/>
        <v>0.99232125633474233</v>
      </c>
      <c r="Q25" s="227">
        <v>-72.288089993858563</v>
      </c>
      <c r="R25" s="93">
        <f t="shared" si="12"/>
        <v>0.18137557713739855</v>
      </c>
      <c r="S25" s="93">
        <f t="shared" si="12"/>
        <v>0.12748827011007854</v>
      </c>
      <c r="T25" s="92">
        <v>570</v>
      </c>
      <c r="U25" s="1">
        <v>12562</v>
      </c>
      <c r="V25" s="1">
        <v>23091.911764705885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0">
        <v>1145</v>
      </c>
      <c r="C26" t="s">
        <v>54</v>
      </c>
      <c r="D26" s="1">
        <v>23421.897000000001</v>
      </c>
      <c r="E26" s="86">
        <f t="shared" si="5"/>
        <v>26228.328107502799</v>
      </c>
      <c r="F26" s="87">
        <f t="shared" si="0"/>
        <v>1.0120665783641218</v>
      </c>
      <c r="G26" s="189">
        <f t="shared" si="6"/>
        <v>-192.78531346590484</v>
      </c>
      <c r="H26" s="189">
        <f t="shared" si="7"/>
        <v>-172.15728492505301</v>
      </c>
      <c r="I26" s="189">
        <f t="shared" si="1"/>
        <v>0</v>
      </c>
      <c r="J26" s="88">
        <f t="shared" si="2"/>
        <v>0</v>
      </c>
      <c r="K26" s="189">
        <f t="shared" si="8"/>
        <v>-245.78884212807006</v>
      </c>
      <c r="L26" s="88">
        <f t="shared" si="3"/>
        <v>-219.48943602036655</v>
      </c>
      <c r="M26" s="89">
        <f t="shared" si="9"/>
        <v>-391.64672094541959</v>
      </c>
      <c r="N26" s="89">
        <f t="shared" si="10"/>
        <v>23030.25027905458</v>
      </c>
      <c r="O26" s="89">
        <f t="shared" si="11"/>
        <v>25789.753951908824</v>
      </c>
      <c r="P26" s="90">
        <f t="shared" si="4"/>
        <v>0.99514341638476767</v>
      </c>
      <c r="Q26" s="227">
        <v>-272.22409432371126</v>
      </c>
      <c r="R26" s="93">
        <f t="shared" si="12"/>
        <v>0.17314785875281746</v>
      </c>
      <c r="S26" s="93">
        <f t="shared" si="12"/>
        <v>0.16001070467943754</v>
      </c>
      <c r="T26" s="92">
        <v>893</v>
      </c>
      <c r="U26" s="1">
        <v>19965</v>
      </c>
      <c r="V26" s="1">
        <v>22610.419026047566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0">
        <v>1146</v>
      </c>
      <c r="C27" t="s">
        <v>55</v>
      </c>
      <c r="D27" s="1">
        <v>283129.27899999998</v>
      </c>
      <c r="E27" s="86">
        <f t="shared" si="5"/>
        <v>24168.098932991888</v>
      </c>
      <c r="F27" s="87">
        <f t="shared" si="0"/>
        <v>0.93256898008995881</v>
      </c>
      <c r="G27" s="189">
        <f t="shared" si="6"/>
        <v>1084.5567747308596</v>
      </c>
      <c r="H27" s="189">
        <f t="shared" si="7"/>
        <v>12705.58261597202</v>
      </c>
      <c r="I27" s="189">
        <f t="shared" si="1"/>
        <v>0</v>
      </c>
      <c r="J27" s="88">
        <f t="shared" si="2"/>
        <v>0</v>
      </c>
      <c r="K27" s="189">
        <f t="shared" si="8"/>
        <v>-245.78884212807006</v>
      </c>
      <c r="L27" s="88">
        <f t="shared" si="3"/>
        <v>-2879.4162855303407</v>
      </c>
      <c r="M27" s="89">
        <f t="shared" si="9"/>
        <v>9826.1663304416797</v>
      </c>
      <c r="N27" s="89">
        <f t="shared" si="10"/>
        <v>292955.44533044164</v>
      </c>
      <c r="O27" s="89">
        <f t="shared" si="11"/>
        <v>25006.866865594679</v>
      </c>
      <c r="P27" s="90">
        <f t="shared" si="4"/>
        <v>0.96493432904058574</v>
      </c>
      <c r="Q27" s="227">
        <v>-1379.2819664527087</v>
      </c>
      <c r="R27" s="93">
        <f t="shared" si="12"/>
        <v>0.14666234265904185</v>
      </c>
      <c r="S27" s="93">
        <f t="shared" si="12"/>
        <v>0.13246976564789698</v>
      </c>
      <c r="T27" s="92">
        <v>11715</v>
      </c>
      <c r="U27" s="1">
        <v>246916</v>
      </c>
      <c r="V27" s="1">
        <v>21341.054451166812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0">
        <v>1149</v>
      </c>
      <c r="C28" t="s">
        <v>56</v>
      </c>
      <c r="D28" s="1">
        <v>1029393.645</v>
      </c>
      <c r="E28" s="86">
        <f t="shared" si="5"/>
        <v>23543.527319717312</v>
      </c>
      <c r="F28" s="87">
        <f t="shared" si="0"/>
        <v>0.90846877618068478</v>
      </c>
      <c r="G28" s="189">
        <f t="shared" si="6"/>
        <v>1471.7911749610971</v>
      </c>
      <c r="H28" s="189">
        <f t="shared" si="7"/>
        <v>64351.125542824055</v>
      </c>
      <c r="I28" s="189">
        <f t="shared" si="1"/>
        <v>0</v>
      </c>
      <c r="J28" s="88">
        <f t="shared" si="2"/>
        <v>0</v>
      </c>
      <c r="K28" s="189">
        <f t="shared" si="8"/>
        <v>-245.78884212807006</v>
      </c>
      <c r="L28" s="88">
        <f t="shared" si="3"/>
        <v>-10746.625544365606</v>
      </c>
      <c r="M28" s="89">
        <f t="shared" si="9"/>
        <v>53604.49999845845</v>
      </c>
      <c r="N28" s="89">
        <f t="shared" si="10"/>
        <v>1082998.1449984584</v>
      </c>
      <c r="O28" s="89">
        <f t="shared" si="11"/>
        <v>24769.52965255034</v>
      </c>
      <c r="P28" s="90">
        <f t="shared" si="4"/>
        <v>0.95577625155506163</v>
      </c>
      <c r="Q28" s="227">
        <v>-9533.0905063158789</v>
      </c>
      <c r="R28" s="93">
        <f t="shared" si="12"/>
        <v>0.14093106601347757</v>
      </c>
      <c r="S28" s="93">
        <f t="shared" si="12"/>
        <v>0.13004964766323593</v>
      </c>
      <c r="T28" s="92">
        <v>43723</v>
      </c>
      <c r="U28" s="1">
        <v>902240</v>
      </c>
      <c r="V28" s="1">
        <v>20834.064563801781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0">
        <v>1151</v>
      </c>
      <c r="C29" t="s">
        <v>57</v>
      </c>
      <c r="D29" s="1">
        <v>5549.5219999999999</v>
      </c>
      <c r="E29" s="86">
        <f t="shared" si="5"/>
        <v>25573.834101382487</v>
      </c>
      <c r="F29" s="87">
        <f t="shared" si="0"/>
        <v>0.98681176583398078</v>
      </c>
      <c r="G29" s="189">
        <f t="shared" si="6"/>
        <v>213.00097032868885</v>
      </c>
      <c r="H29" s="189">
        <f t="shared" si="7"/>
        <v>46.221210561325485</v>
      </c>
      <c r="I29" s="189">
        <f t="shared" si="1"/>
        <v>0</v>
      </c>
      <c r="J29" s="88">
        <f t="shared" si="2"/>
        <v>0</v>
      </c>
      <c r="K29" s="189">
        <f t="shared" si="8"/>
        <v>-245.78884212807006</v>
      </c>
      <c r="L29" s="88">
        <f t="shared" si="3"/>
        <v>-53.336178741791208</v>
      </c>
      <c r="M29" s="89">
        <f t="shared" si="9"/>
        <v>-7.1149681804657234</v>
      </c>
      <c r="N29" s="89">
        <f t="shared" si="10"/>
        <v>5542.4070318195345</v>
      </c>
      <c r="O29" s="89">
        <f t="shared" si="11"/>
        <v>25541.046229583109</v>
      </c>
      <c r="P29" s="90">
        <f t="shared" si="4"/>
        <v>0.98554658762331426</v>
      </c>
      <c r="Q29" s="227">
        <v>-93.890724085380853</v>
      </c>
      <c r="R29" s="93">
        <f t="shared" si="12"/>
        <v>0.11212865731462925</v>
      </c>
      <c r="S29" s="93">
        <f t="shared" si="12"/>
        <v>0.10187862360666035</v>
      </c>
      <c r="T29" s="92">
        <v>217</v>
      </c>
      <c r="U29" s="1">
        <v>4990</v>
      </c>
      <c r="V29" s="1">
        <v>23209.302325581393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0">
        <v>1160</v>
      </c>
      <c r="C30" t="s">
        <v>58</v>
      </c>
      <c r="D30" s="1">
        <v>246235.443</v>
      </c>
      <c r="E30" s="86">
        <f t="shared" si="5"/>
        <v>27151.333443599076</v>
      </c>
      <c r="F30" s="87">
        <f t="shared" si="0"/>
        <v>1.0476823769955095</v>
      </c>
      <c r="G30" s="189">
        <f t="shared" si="6"/>
        <v>-765.04862184559681</v>
      </c>
      <c r="H30" s="189">
        <f t="shared" si="7"/>
        <v>-6938.2259515177175</v>
      </c>
      <c r="I30" s="189">
        <f t="shared" si="1"/>
        <v>0</v>
      </c>
      <c r="J30" s="88">
        <f t="shared" si="2"/>
        <v>0</v>
      </c>
      <c r="K30" s="189">
        <f t="shared" si="8"/>
        <v>-245.78884212807006</v>
      </c>
      <c r="L30" s="88">
        <f t="shared" si="3"/>
        <v>-2229.0590092594675</v>
      </c>
      <c r="M30" s="89">
        <f t="shared" si="9"/>
        <v>-9167.2849607771859</v>
      </c>
      <c r="N30" s="89">
        <f t="shared" si="10"/>
        <v>237068.15803922282</v>
      </c>
      <c r="O30" s="89">
        <f t="shared" si="11"/>
        <v>26140.495979625408</v>
      </c>
      <c r="P30" s="90">
        <f t="shared" si="4"/>
        <v>1.0086774198646948</v>
      </c>
      <c r="Q30" s="227">
        <v>-2099.0288792180709</v>
      </c>
      <c r="R30" s="93">
        <f t="shared" si="12"/>
        <v>7.7211390898830196E-2</v>
      </c>
      <c r="S30" s="93">
        <f t="shared" si="12"/>
        <v>6.165127487636396E-2</v>
      </c>
      <c r="T30" s="92">
        <v>9069</v>
      </c>
      <c r="U30" s="1">
        <v>228586</v>
      </c>
      <c r="V30" s="1">
        <v>25574.625195793244</v>
      </c>
      <c r="W30" s="196"/>
      <c r="X30" s="89">
        <v>0</v>
      </c>
      <c r="Y30" s="89">
        <f t="shared" si="13"/>
        <v>0</v>
      </c>
      <c r="Z30" s="1"/>
      <c r="AA30" s="1"/>
    </row>
    <row r="31" spans="2:27" ht="28" customHeight="1">
      <c r="B31" s="200">
        <v>1505</v>
      </c>
      <c r="C31" t="s">
        <v>59</v>
      </c>
      <c r="D31" s="1">
        <v>565261.38</v>
      </c>
      <c r="E31" s="86">
        <f t="shared" si="5"/>
        <v>22998.672796810155</v>
      </c>
      <c r="F31" s="87">
        <f t="shared" si="0"/>
        <v>0.8874445976495674</v>
      </c>
      <c r="G31" s="189">
        <f t="shared" si="6"/>
        <v>1809.6009791635345</v>
      </c>
      <c r="H31" s="189">
        <f t="shared" si="7"/>
        <v>44476.372865881356</v>
      </c>
      <c r="I31" s="189">
        <f t="shared" si="1"/>
        <v>114.44049797698879</v>
      </c>
      <c r="J31" s="88">
        <f t="shared" si="2"/>
        <v>2812.7185592784303</v>
      </c>
      <c r="K31" s="189">
        <f t="shared" si="8"/>
        <v>-131.34834415108128</v>
      </c>
      <c r="L31" s="88">
        <f t="shared" si="3"/>
        <v>-3228.2796025452758</v>
      </c>
      <c r="M31" s="89">
        <f t="shared" si="9"/>
        <v>41248.093263336079</v>
      </c>
      <c r="N31" s="89">
        <f t="shared" si="10"/>
        <v>606509.47326333611</v>
      </c>
      <c r="O31" s="89">
        <f t="shared" si="11"/>
        <v>24676.925431822609</v>
      </c>
      <c r="P31" s="90">
        <f t="shared" si="4"/>
        <v>0.95220295338562233</v>
      </c>
      <c r="Q31" s="227">
        <v>-2177.261295736811</v>
      </c>
      <c r="R31" s="93">
        <f t="shared" si="12"/>
        <v>0.13164308665578925</v>
      </c>
      <c r="S31" s="93">
        <f t="shared" si="12"/>
        <v>0.12363161716770613</v>
      </c>
      <c r="T31" s="92">
        <v>24578</v>
      </c>
      <c r="U31" s="1">
        <v>499505</v>
      </c>
      <c r="V31" s="1">
        <v>20468.160957220127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0">
        <v>1506</v>
      </c>
      <c r="C32" t="s">
        <v>60</v>
      </c>
      <c r="D32" s="1">
        <v>824301.01899999997</v>
      </c>
      <c r="E32" s="86">
        <f t="shared" si="5"/>
        <v>24856.044959744293</v>
      </c>
      <c r="F32" s="87">
        <f t="shared" si="0"/>
        <v>0.95911459819191214</v>
      </c>
      <c r="G32" s="189">
        <f t="shared" si="6"/>
        <v>658.03023814436881</v>
      </c>
      <c r="H32" s="189">
        <f t="shared" si="7"/>
        <v>21822.256787581704</v>
      </c>
      <c r="I32" s="189">
        <f t="shared" si="1"/>
        <v>0</v>
      </c>
      <c r="J32" s="88">
        <f t="shared" si="2"/>
        <v>0</v>
      </c>
      <c r="K32" s="189">
        <f t="shared" si="8"/>
        <v>-245.78884212807006</v>
      </c>
      <c r="L32" s="88">
        <f t="shared" si="3"/>
        <v>-8151.0953714931875</v>
      </c>
      <c r="M32" s="89">
        <f t="shared" si="9"/>
        <v>13671.161416088516</v>
      </c>
      <c r="N32" s="89">
        <f t="shared" si="10"/>
        <v>837972.18041608843</v>
      </c>
      <c r="O32" s="89">
        <f t="shared" si="11"/>
        <v>25268.286355760589</v>
      </c>
      <c r="P32" s="90">
        <f t="shared" si="4"/>
        <v>0.97502166391932787</v>
      </c>
      <c r="Q32" s="227">
        <v>-887.2306257303444</v>
      </c>
      <c r="R32" s="93">
        <f t="shared" si="12"/>
        <v>0.1293248980005644</v>
      </c>
      <c r="S32" s="93">
        <f t="shared" si="12"/>
        <v>0.11750824270381219</v>
      </c>
      <c r="T32" s="92">
        <v>33163</v>
      </c>
      <c r="U32" s="1">
        <v>729906</v>
      </c>
      <c r="V32" s="1">
        <v>22242.381764992686</v>
      </c>
      <c r="W32" s="196"/>
      <c r="X32" s="89">
        <v>0</v>
      </c>
      <c r="Y32" s="89">
        <f t="shared" si="13"/>
        <v>0</v>
      </c>
      <c r="Z32" s="1"/>
      <c r="AA32" s="1"/>
    </row>
    <row r="33" spans="2:28">
      <c r="B33" s="200">
        <v>1508</v>
      </c>
      <c r="C33" s="222" t="s">
        <v>61</v>
      </c>
      <c r="D33" s="1">
        <v>1516642.5601912295</v>
      </c>
      <c r="E33" s="86">
        <f t="shared" si="5"/>
        <v>25619.827700111986</v>
      </c>
      <c r="F33" s="87">
        <f t="shared" si="0"/>
        <v>0.98858651044987955</v>
      </c>
      <c r="G33" s="189">
        <f t="shared" si="6"/>
        <v>184.48493911639926</v>
      </c>
      <c r="H33" s="189">
        <f t="shared" si="7"/>
        <v>10921.139425812604</v>
      </c>
      <c r="I33" s="189">
        <f t="shared" si="1"/>
        <v>0</v>
      </c>
      <c r="J33" s="88">
        <f t="shared" si="2"/>
        <v>0</v>
      </c>
      <c r="K33" s="189">
        <f t="shared" si="8"/>
        <v>-245.78884212807006</v>
      </c>
      <c r="L33" s="88">
        <f t="shared" si="3"/>
        <v>-14550.207876297491</v>
      </c>
      <c r="M33" s="89">
        <f t="shared" si="9"/>
        <v>-3629.0684504848869</v>
      </c>
      <c r="N33" s="89">
        <f t="shared" si="10"/>
        <v>1513013.4917407446</v>
      </c>
      <c r="O33" s="89">
        <f t="shared" si="11"/>
        <v>25558.523797100319</v>
      </c>
      <c r="P33" s="90">
        <f t="shared" si="4"/>
        <v>0.98622099057735579</v>
      </c>
      <c r="Q33" s="227">
        <v>-6481.5782167227844</v>
      </c>
      <c r="R33" s="93">
        <f t="shared" si="12"/>
        <v>9.1089724224861057E-2</v>
      </c>
      <c r="S33" s="93">
        <f t="shared" si="12"/>
        <v>7.8390632701651863E-2</v>
      </c>
      <c r="T33" s="92">
        <v>59198</v>
      </c>
      <c r="U33" s="1">
        <v>1390025.5190000001</v>
      </c>
      <c r="V33" s="1">
        <v>23757.464988292402</v>
      </c>
      <c r="W33" s="196"/>
      <c r="X33" s="89">
        <v>0</v>
      </c>
      <c r="Y33" s="89">
        <f t="shared" si="13"/>
        <v>0</v>
      </c>
      <c r="Z33" s="1"/>
      <c r="AA33" s="1"/>
    </row>
    <row r="34" spans="2:28">
      <c r="B34" s="200">
        <v>1511</v>
      </c>
      <c r="C34" t="s">
        <v>62</v>
      </c>
      <c r="D34" s="1">
        <v>73291.898000000001</v>
      </c>
      <c r="E34" s="86">
        <f t="shared" si="5"/>
        <v>24045.898293963255</v>
      </c>
      <c r="F34" s="87">
        <f t="shared" si="0"/>
        <v>0.9278536516058592</v>
      </c>
      <c r="G34" s="189">
        <f t="shared" si="6"/>
        <v>1160.3211709286122</v>
      </c>
      <c r="H34" s="189">
        <f t="shared" si="7"/>
        <v>3536.65892899041</v>
      </c>
      <c r="I34" s="189">
        <f t="shared" si="1"/>
        <v>0</v>
      </c>
      <c r="J34" s="88">
        <f t="shared" si="2"/>
        <v>0</v>
      </c>
      <c r="K34" s="189">
        <f t="shared" si="8"/>
        <v>-245.78884212807006</v>
      </c>
      <c r="L34" s="88">
        <f t="shared" si="3"/>
        <v>-749.16439080635746</v>
      </c>
      <c r="M34" s="89">
        <f t="shared" si="9"/>
        <v>2787.4945381840525</v>
      </c>
      <c r="N34" s="89">
        <f t="shared" si="10"/>
        <v>76079.392538184053</v>
      </c>
      <c r="O34" s="89">
        <f t="shared" si="11"/>
        <v>24960.430622763797</v>
      </c>
      <c r="P34" s="90">
        <f t="shared" si="4"/>
        <v>0.96314250421662784</v>
      </c>
      <c r="Q34" s="227">
        <v>-505.72523055443025</v>
      </c>
      <c r="R34" s="93">
        <f t="shared" si="12"/>
        <v>0.17872429598417475</v>
      </c>
      <c r="S34" s="93">
        <f t="shared" si="12"/>
        <v>0.17021644345410544</v>
      </c>
      <c r="T34" s="92">
        <v>3048</v>
      </c>
      <c r="U34" s="1">
        <v>62179</v>
      </c>
      <c r="V34" s="1">
        <v>20548.248512888298</v>
      </c>
      <c r="W34" s="196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1">
        <v>1514</v>
      </c>
      <c r="C35" s="202" t="s">
        <v>63</v>
      </c>
      <c r="D35" s="213">
        <v>66098.676999999996</v>
      </c>
      <c r="E35" s="214">
        <f t="shared" si="5"/>
        <v>27145.247227926076</v>
      </c>
      <c r="F35" s="215">
        <f t="shared" si="0"/>
        <v>1.0474475295646664</v>
      </c>
      <c r="G35" s="216">
        <f>($E$365+$Y$365-E35-Y35)*0.62</f>
        <v>-1218.7898457464064</v>
      </c>
      <c r="H35" s="216">
        <f>G35*T35/1000</f>
        <v>-2967.7532743924994</v>
      </c>
      <c r="I35" s="216">
        <f t="shared" si="1"/>
        <v>0</v>
      </c>
      <c r="J35" s="217">
        <f t="shared" si="2"/>
        <v>0</v>
      </c>
      <c r="K35" s="216">
        <f t="shared" si="8"/>
        <v>-245.78884212807006</v>
      </c>
      <c r="L35" s="217">
        <f t="shared" si="3"/>
        <v>-598.49583058185056</v>
      </c>
      <c r="M35" s="218">
        <f t="shared" si="9"/>
        <v>-3566.2491049743498</v>
      </c>
      <c r="N35" s="218">
        <f t="shared" si="10"/>
        <v>62532.427895025648</v>
      </c>
      <c r="O35" s="218">
        <f t="shared" si="11"/>
        <v>25680.668540051603</v>
      </c>
      <c r="P35" s="219">
        <f t="shared" si="4"/>
        <v>0.99093416221213138</v>
      </c>
      <c r="Q35" s="227">
        <v>-1265.474531464989</v>
      </c>
      <c r="R35" s="219">
        <f t="shared" si="12"/>
        <v>0.16699641596045189</v>
      </c>
      <c r="S35" s="219">
        <f t="shared" si="12"/>
        <v>0.16843419388565969</v>
      </c>
      <c r="T35" s="92">
        <v>2435</v>
      </c>
      <c r="U35" s="1">
        <v>56640</v>
      </c>
      <c r="V35" s="1">
        <v>23232.157506152587</v>
      </c>
      <c r="W35" s="220"/>
      <c r="X35" s="218">
        <v>1796.851999999999</v>
      </c>
      <c r="Y35" s="218">
        <f>X35*1000/T35</f>
        <v>737.92689938398314</v>
      </c>
      <c r="Z35" s="1"/>
      <c r="AA35" s="266" t="s">
        <v>448</v>
      </c>
    </row>
    <row r="36" spans="2:28">
      <c r="B36" s="200">
        <v>1515</v>
      </c>
      <c r="C36" t="s">
        <v>64</v>
      </c>
      <c r="D36" s="1">
        <v>243520.45300000001</v>
      </c>
      <c r="E36" s="86">
        <f t="shared" si="5"/>
        <v>26964.948842874546</v>
      </c>
      <c r="F36" s="87">
        <f t="shared" si="0"/>
        <v>1.0404903964643113</v>
      </c>
      <c r="G36" s="189">
        <f t="shared" si="6"/>
        <v>-649.49016939638818</v>
      </c>
      <c r="H36" s="189">
        <f t="shared" si="7"/>
        <v>-5865.5457198187823</v>
      </c>
      <c r="I36" s="189">
        <f t="shared" si="1"/>
        <v>0</v>
      </c>
      <c r="J36" s="88">
        <f t="shared" si="2"/>
        <v>0</v>
      </c>
      <c r="K36" s="189">
        <f t="shared" si="8"/>
        <v>-245.78884212807006</v>
      </c>
      <c r="L36" s="88">
        <f t="shared" si="3"/>
        <v>-2219.7190332586006</v>
      </c>
      <c r="M36" s="89">
        <f t="shared" si="9"/>
        <v>-8085.2647530773829</v>
      </c>
      <c r="N36" s="89">
        <f t="shared" si="10"/>
        <v>235435.18824692263</v>
      </c>
      <c r="O36" s="89">
        <f t="shared" si="11"/>
        <v>26069.669831350086</v>
      </c>
      <c r="P36" s="90">
        <f t="shared" si="4"/>
        <v>1.0059444672628395</v>
      </c>
      <c r="Q36" s="227">
        <v>-84.070059885161754</v>
      </c>
      <c r="R36" s="93">
        <f t="shared" si="12"/>
        <v>4.0712381514055949E-2</v>
      </c>
      <c r="S36" s="93">
        <f t="shared" si="12"/>
        <v>3.3452401441485445E-2</v>
      </c>
      <c r="T36" s="92">
        <v>9031</v>
      </c>
      <c r="U36" s="1">
        <v>233994</v>
      </c>
      <c r="V36" s="1">
        <v>26092.105263157893</v>
      </c>
      <c r="W36" s="196"/>
      <c r="X36" s="89">
        <v>0</v>
      </c>
      <c r="Y36" s="89">
        <f t="shared" si="13"/>
        <v>0</v>
      </c>
      <c r="Z36" s="1"/>
      <c r="AA36" s="1"/>
    </row>
    <row r="37" spans="2:28">
      <c r="B37" s="200">
        <v>1516</v>
      </c>
      <c r="C37" t="s">
        <v>65</v>
      </c>
      <c r="D37" s="1">
        <v>231549.34</v>
      </c>
      <c r="E37" s="86">
        <f t="shared" si="5"/>
        <v>26128.338975400588</v>
      </c>
      <c r="F37" s="87">
        <f t="shared" si="0"/>
        <v>1.0082083202858521</v>
      </c>
      <c r="G37" s="189">
        <f t="shared" si="6"/>
        <v>-130.79205156253374</v>
      </c>
      <c r="H37" s="189">
        <f t="shared" si="7"/>
        <v>-1159.0791609471742</v>
      </c>
      <c r="I37" s="189">
        <f t="shared" si="1"/>
        <v>0</v>
      </c>
      <c r="J37" s="88">
        <f t="shared" si="2"/>
        <v>0</v>
      </c>
      <c r="K37" s="189">
        <f t="shared" si="8"/>
        <v>-245.78884212807006</v>
      </c>
      <c r="L37" s="88">
        <f t="shared" si="3"/>
        <v>-2178.1807189389569</v>
      </c>
      <c r="M37" s="89">
        <f t="shared" si="9"/>
        <v>-3337.2598798861309</v>
      </c>
      <c r="N37" s="89">
        <f t="shared" si="10"/>
        <v>228212.08012011385</v>
      </c>
      <c r="O37" s="89">
        <f t="shared" si="11"/>
        <v>25751.758081709981</v>
      </c>
      <c r="P37" s="90">
        <f t="shared" si="4"/>
        <v>0.99367727831502506</v>
      </c>
      <c r="Q37" s="227">
        <v>-1680.1497823255763</v>
      </c>
      <c r="R37" s="93">
        <f t="shared" si="12"/>
        <v>0.17407217357354005</v>
      </c>
      <c r="S37" s="93">
        <f t="shared" si="12"/>
        <v>0.17393968969026627</v>
      </c>
      <c r="T37" s="92">
        <v>8862</v>
      </c>
      <c r="U37" s="1">
        <v>197219</v>
      </c>
      <c r="V37" s="1">
        <v>22256.968739419928</v>
      </c>
      <c r="W37" s="196"/>
      <c r="X37" s="89">
        <v>0</v>
      </c>
      <c r="Y37" s="89">
        <f t="shared" si="13"/>
        <v>0</v>
      </c>
      <c r="Z37" s="1"/>
      <c r="AA37" s="1"/>
    </row>
    <row r="38" spans="2:28">
      <c r="B38" s="200">
        <v>1517</v>
      </c>
      <c r="C38" t="s">
        <v>66</v>
      </c>
      <c r="D38" s="1">
        <v>113868.414</v>
      </c>
      <c r="E38" s="86">
        <f t="shared" si="5"/>
        <v>21403.837218045112</v>
      </c>
      <c r="F38" s="87">
        <f t="shared" si="0"/>
        <v>0.8259050370401978</v>
      </c>
      <c r="G38" s="189">
        <f t="shared" si="6"/>
        <v>2798.3990379978613</v>
      </c>
      <c r="H38" s="189">
        <f t="shared" si="7"/>
        <v>14887.482882148621</v>
      </c>
      <c r="I38" s="189">
        <f t="shared" si="1"/>
        <v>672.63295054475395</v>
      </c>
      <c r="J38" s="88">
        <f t="shared" si="2"/>
        <v>3578.4072968980913</v>
      </c>
      <c r="K38" s="189">
        <f t="shared" si="8"/>
        <v>426.84410841668387</v>
      </c>
      <c r="L38" s="88">
        <f t="shared" si="3"/>
        <v>2270.8106567767582</v>
      </c>
      <c r="M38" s="89">
        <f t="shared" si="9"/>
        <v>17158.29353892538</v>
      </c>
      <c r="N38" s="89">
        <f t="shared" si="10"/>
        <v>131026.70753892539</v>
      </c>
      <c r="O38" s="89">
        <f t="shared" si="11"/>
        <v>24629.08036445966</v>
      </c>
      <c r="P38" s="90">
        <f t="shared" si="4"/>
        <v>0.95035676656734136</v>
      </c>
      <c r="Q38" s="227">
        <v>117.50963810887333</v>
      </c>
      <c r="R38" s="93">
        <f t="shared" si="12"/>
        <v>0.15469982659487092</v>
      </c>
      <c r="S38" s="93">
        <f t="shared" si="12"/>
        <v>0.15513392427404163</v>
      </c>
      <c r="T38" s="92">
        <v>5320</v>
      </c>
      <c r="U38" s="1">
        <v>98613</v>
      </c>
      <c r="V38" s="1">
        <v>18529.312288613306</v>
      </c>
      <c r="W38" s="196"/>
      <c r="X38" s="89">
        <v>0</v>
      </c>
      <c r="Y38" s="89">
        <f t="shared" si="13"/>
        <v>0</v>
      </c>
      <c r="Z38" s="1"/>
      <c r="AA38" s="1"/>
    </row>
    <row r="39" spans="2:28">
      <c r="B39" s="200">
        <v>1520</v>
      </c>
      <c r="C39" t="s">
        <v>67</v>
      </c>
      <c r="D39" s="1">
        <v>243642.179</v>
      </c>
      <c r="E39" s="86">
        <f t="shared" si="5"/>
        <v>22039.093532338309</v>
      </c>
      <c r="F39" s="87">
        <f t="shared" si="0"/>
        <v>0.8504175290967162</v>
      </c>
      <c r="G39" s="189">
        <f t="shared" si="6"/>
        <v>2404.5401231360788</v>
      </c>
      <c r="H39" s="189">
        <f t="shared" si="7"/>
        <v>26582.19106126935</v>
      </c>
      <c r="I39" s="189">
        <f t="shared" si="1"/>
        <v>450.29324054213481</v>
      </c>
      <c r="J39" s="88">
        <f t="shared" si="2"/>
        <v>4977.9917741932995</v>
      </c>
      <c r="K39" s="189">
        <f t="shared" si="8"/>
        <v>204.50439841406475</v>
      </c>
      <c r="L39" s="88">
        <f t="shared" si="3"/>
        <v>2260.7961244674862</v>
      </c>
      <c r="M39" s="89">
        <f t="shared" si="9"/>
        <v>28842.987185736834</v>
      </c>
      <c r="N39" s="89">
        <f t="shared" si="10"/>
        <v>272485.16618573683</v>
      </c>
      <c r="O39" s="89">
        <f t="shared" si="11"/>
        <v>24648.138053888451</v>
      </c>
      <c r="P39" s="90">
        <f t="shared" si="4"/>
        <v>0.95109214132903674</v>
      </c>
      <c r="Q39" s="227">
        <v>3073.3093335702069</v>
      </c>
      <c r="R39" s="93">
        <f t="shared" si="12"/>
        <v>0.12188061591450136</v>
      </c>
      <c r="S39" s="94">
        <f t="shared" si="12"/>
        <v>0.11203688730810556</v>
      </c>
      <c r="T39" s="92">
        <v>11055</v>
      </c>
      <c r="U39" s="1">
        <v>217173</v>
      </c>
      <c r="V39" s="1">
        <v>19818.671290381455</v>
      </c>
      <c r="W39" s="196"/>
      <c r="X39" s="89">
        <v>0</v>
      </c>
      <c r="Y39" s="89">
        <f t="shared" si="13"/>
        <v>0</v>
      </c>
      <c r="Z39" s="1"/>
      <c r="AA39" s="1"/>
    </row>
    <row r="40" spans="2:28">
      <c r="B40" s="200">
        <v>1525</v>
      </c>
      <c r="C40" t="s">
        <v>68</v>
      </c>
      <c r="D40" s="1">
        <v>104340.77099999999</v>
      </c>
      <c r="E40" s="86">
        <f t="shared" si="5"/>
        <v>23822.093835616437</v>
      </c>
      <c r="F40" s="87">
        <f t="shared" si="0"/>
        <v>0.91921775947223494</v>
      </c>
      <c r="G40" s="189">
        <f t="shared" si="6"/>
        <v>1299.0799351036396</v>
      </c>
      <c r="H40" s="189">
        <f t="shared" si="7"/>
        <v>5689.9701157539412</v>
      </c>
      <c r="I40" s="189">
        <f t="shared" si="1"/>
        <v>0</v>
      </c>
      <c r="J40" s="88">
        <f t="shared" si="2"/>
        <v>0</v>
      </c>
      <c r="K40" s="189">
        <f t="shared" si="8"/>
        <v>-245.78884212807006</v>
      </c>
      <c r="L40" s="88">
        <f t="shared" si="3"/>
        <v>-1076.5551285209469</v>
      </c>
      <c r="M40" s="89">
        <f t="shared" si="9"/>
        <v>4613.4149872329945</v>
      </c>
      <c r="N40" s="89">
        <f t="shared" si="10"/>
        <v>108954.18598723298</v>
      </c>
      <c r="O40" s="89">
        <f t="shared" si="11"/>
        <v>24875.384928592004</v>
      </c>
      <c r="P40" s="90">
        <f t="shared" si="4"/>
        <v>0.95986086520585057</v>
      </c>
      <c r="Q40" s="227">
        <v>-594.27157020615869</v>
      </c>
      <c r="R40" s="93">
        <f t="shared" si="12"/>
        <v>8.0456565635646238E-2</v>
      </c>
      <c r="S40" s="93">
        <f t="shared" si="12"/>
        <v>7.2562819037395018E-2</v>
      </c>
      <c r="T40" s="92">
        <v>4380</v>
      </c>
      <c r="U40" s="1">
        <v>96571</v>
      </c>
      <c r="V40" s="1">
        <v>22210.441582336705</v>
      </c>
      <c r="W40" s="196"/>
      <c r="X40" s="89">
        <v>0</v>
      </c>
      <c r="Y40" s="89">
        <f t="shared" si="13"/>
        <v>0</v>
      </c>
      <c r="Z40" s="1"/>
      <c r="AA40" s="1"/>
    </row>
    <row r="41" spans="2:28">
      <c r="B41" s="200">
        <v>1528</v>
      </c>
      <c r="C41" t="s">
        <v>69</v>
      </c>
      <c r="D41" s="1">
        <v>167142.94</v>
      </c>
      <c r="E41" s="86">
        <f t="shared" si="5"/>
        <v>21917.511146079203</v>
      </c>
      <c r="F41" s="87">
        <f t="shared" si="0"/>
        <v>0.84572605699272796</v>
      </c>
      <c r="G41" s="189">
        <f t="shared" si="6"/>
        <v>2479.9212026167247</v>
      </c>
      <c r="H41" s="189">
        <f t="shared" si="7"/>
        <v>18911.87909115514</v>
      </c>
      <c r="I41" s="189">
        <f t="shared" si="1"/>
        <v>492.84707573282191</v>
      </c>
      <c r="J41" s="88">
        <f t="shared" si="2"/>
        <v>3758.4517995384995</v>
      </c>
      <c r="K41" s="189">
        <f t="shared" si="8"/>
        <v>247.05823360475185</v>
      </c>
      <c r="L41" s="88">
        <f t="shared" si="3"/>
        <v>1884.0660894698374</v>
      </c>
      <c r="M41" s="89">
        <f t="shared" si="9"/>
        <v>20795.945180624978</v>
      </c>
      <c r="N41" s="89">
        <f t="shared" si="10"/>
        <v>187938.88518062499</v>
      </c>
      <c r="O41" s="89">
        <f t="shared" si="11"/>
        <v>24644.490582300681</v>
      </c>
      <c r="P41" s="90">
        <f t="shared" si="4"/>
        <v>0.95095139716591726</v>
      </c>
      <c r="Q41" s="227">
        <v>-1415.6941817108454</v>
      </c>
      <c r="R41" s="93">
        <f t="shared" si="12"/>
        <v>0.1668163382130167</v>
      </c>
      <c r="S41" s="93">
        <f t="shared" si="12"/>
        <v>0.16543929296728932</v>
      </c>
      <c r="T41" s="92">
        <v>7626</v>
      </c>
      <c r="U41" s="1">
        <v>143247</v>
      </c>
      <c r="V41" s="1">
        <v>18806.222922410398</v>
      </c>
      <c r="W41" s="196"/>
      <c r="X41" s="89">
        <v>0</v>
      </c>
      <c r="Y41" s="89">
        <f t="shared" si="13"/>
        <v>0</v>
      </c>
      <c r="Z41" s="1"/>
      <c r="AA41" s="1"/>
    </row>
    <row r="42" spans="2:28">
      <c r="B42" s="200">
        <v>1531</v>
      </c>
      <c r="C42" t="s">
        <v>70</v>
      </c>
      <c r="D42" s="1">
        <v>212065.829</v>
      </c>
      <c r="E42" s="86">
        <f t="shared" si="5"/>
        <v>21730.282713392764</v>
      </c>
      <c r="F42" s="87">
        <f t="shared" si="0"/>
        <v>0.838501515708023</v>
      </c>
      <c r="G42" s="189">
        <f t="shared" si="6"/>
        <v>2596.0028308823166</v>
      </c>
      <c r="H42" s="189">
        <f t="shared" si="7"/>
        <v>25334.391626580527</v>
      </c>
      <c r="I42" s="189">
        <f t="shared" si="1"/>
        <v>558.37702717307559</v>
      </c>
      <c r="J42" s="88">
        <f t="shared" si="2"/>
        <v>5449.2014081820444</v>
      </c>
      <c r="K42" s="189">
        <f t="shared" si="8"/>
        <v>312.5881850450055</v>
      </c>
      <c r="L42" s="88">
        <f t="shared" si="3"/>
        <v>3050.5480978542087</v>
      </c>
      <c r="M42" s="89">
        <f t="shared" si="9"/>
        <v>28384.939724434735</v>
      </c>
      <c r="N42" s="89">
        <f t="shared" si="10"/>
        <v>240450.76872443472</v>
      </c>
      <c r="O42" s="89">
        <f t="shared" si="11"/>
        <v>24638.873729320087</v>
      </c>
      <c r="P42" s="90">
        <f t="shared" si="4"/>
        <v>0.95073466092737602</v>
      </c>
      <c r="Q42" s="227">
        <v>1504.7790180309275</v>
      </c>
      <c r="R42" s="93">
        <f t="shared" si="12"/>
        <v>0.13506767613511675</v>
      </c>
      <c r="S42" s="93">
        <f t="shared" si="12"/>
        <v>0.13053159258462285</v>
      </c>
      <c r="T42" s="92">
        <v>9759</v>
      </c>
      <c r="U42" s="1">
        <v>186831</v>
      </c>
      <c r="V42" s="1">
        <v>19221.296296296296</v>
      </c>
      <c r="W42" s="196"/>
      <c r="X42" s="89">
        <v>0</v>
      </c>
      <c r="Y42" s="89">
        <f t="shared" si="13"/>
        <v>0</v>
      </c>
      <c r="Z42" s="1"/>
      <c r="AA42" s="1"/>
    </row>
    <row r="43" spans="2:28">
      <c r="B43" s="200">
        <v>1532</v>
      </c>
      <c r="C43" t="s">
        <v>71</v>
      </c>
      <c r="D43" s="1">
        <v>208488.29300000001</v>
      </c>
      <c r="E43" s="86">
        <f t="shared" si="5"/>
        <v>23764.766100535733</v>
      </c>
      <c r="F43" s="87">
        <f t="shared" si="0"/>
        <v>0.91700566709445597</v>
      </c>
      <c r="G43" s="189">
        <f t="shared" si="6"/>
        <v>1334.623130853676</v>
      </c>
      <c r="H43" s="189">
        <f t="shared" si="7"/>
        <v>11708.6487269793</v>
      </c>
      <c r="I43" s="189">
        <f t="shared" si="1"/>
        <v>0</v>
      </c>
      <c r="J43" s="88">
        <f t="shared" si="2"/>
        <v>0</v>
      </c>
      <c r="K43" s="189">
        <f t="shared" si="8"/>
        <v>-245.78884212807006</v>
      </c>
      <c r="L43" s="88">
        <f t="shared" si="3"/>
        <v>-2156.3055119895585</v>
      </c>
      <c r="M43" s="89">
        <f t="shared" si="9"/>
        <v>9552.3432149897417</v>
      </c>
      <c r="N43" s="89">
        <f t="shared" si="10"/>
        <v>218040.63621498976</v>
      </c>
      <c r="O43" s="89">
        <f t="shared" si="11"/>
        <v>24853.600389261341</v>
      </c>
      <c r="P43" s="90">
        <f t="shared" si="4"/>
        <v>0.95902027010229463</v>
      </c>
      <c r="Q43" s="227">
        <v>-292.73893761611544</v>
      </c>
      <c r="R43" s="93">
        <f t="shared" si="12"/>
        <v>0.12533353304402273</v>
      </c>
      <c r="S43" s="93">
        <f t="shared" si="12"/>
        <v>0.11481519841395196</v>
      </c>
      <c r="T43" s="92">
        <v>8773</v>
      </c>
      <c r="U43" s="1">
        <v>185268</v>
      </c>
      <c r="V43" s="1">
        <v>21317.224715222645</v>
      </c>
      <c r="W43" s="196"/>
      <c r="X43" s="89">
        <v>0</v>
      </c>
      <c r="Y43" s="89">
        <f t="shared" si="13"/>
        <v>0</v>
      </c>
      <c r="Z43" s="1"/>
      <c r="AA43" s="1"/>
    </row>
    <row r="44" spans="2:28">
      <c r="B44" s="200">
        <v>1535</v>
      </c>
      <c r="C44" t="s">
        <v>72</v>
      </c>
      <c r="D44" s="1">
        <v>175222.13</v>
      </c>
      <c r="E44" s="86">
        <f t="shared" si="5"/>
        <v>24195.267881800606</v>
      </c>
      <c r="F44" s="87">
        <f t="shared" si="0"/>
        <v>0.93361734218707326</v>
      </c>
      <c r="G44" s="189">
        <f t="shared" si="6"/>
        <v>1067.7120264694547</v>
      </c>
      <c r="H44" s="189">
        <f t="shared" si="7"/>
        <v>7732.3704956917909</v>
      </c>
      <c r="I44" s="189">
        <f t="shared" si="1"/>
        <v>0</v>
      </c>
      <c r="J44" s="88">
        <f t="shared" si="2"/>
        <v>0</v>
      </c>
      <c r="K44" s="189">
        <f t="shared" si="8"/>
        <v>-245.78884212807006</v>
      </c>
      <c r="L44" s="88">
        <f t="shared" si="3"/>
        <v>-1780.0027946914834</v>
      </c>
      <c r="M44" s="89">
        <f t="shared" si="9"/>
        <v>5952.3677010003075</v>
      </c>
      <c r="N44" s="89">
        <f t="shared" si="10"/>
        <v>181174.49770100031</v>
      </c>
      <c r="O44" s="89">
        <f t="shared" si="11"/>
        <v>25017.191066141993</v>
      </c>
      <c r="P44" s="90">
        <f t="shared" si="4"/>
        <v>0.96533270663748927</v>
      </c>
      <c r="Q44" s="227">
        <v>-2630.0754699984091</v>
      </c>
      <c r="R44" s="93">
        <f t="shared" si="12"/>
        <v>0.16128049467482292</v>
      </c>
      <c r="S44" s="93">
        <f t="shared" si="12"/>
        <v>0.14604690630225897</v>
      </c>
      <c r="T44" s="92">
        <v>7242</v>
      </c>
      <c r="U44" s="1">
        <v>150887</v>
      </c>
      <c r="V44" s="1">
        <v>21111.935077654958</v>
      </c>
      <c r="W44" s="196"/>
      <c r="X44" s="89">
        <v>0</v>
      </c>
      <c r="Y44" s="89">
        <f t="shared" si="13"/>
        <v>0</v>
      </c>
      <c r="Z44" s="1"/>
      <c r="AA44" s="1"/>
    </row>
    <row r="45" spans="2:28">
      <c r="B45" s="200">
        <v>1539</v>
      </c>
      <c r="C45" t="s">
        <v>73</v>
      </c>
      <c r="D45" s="1">
        <v>169712.04500000001</v>
      </c>
      <c r="E45" s="86">
        <f t="shared" si="5"/>
        <v>23584.219705391886</v>
      </c>
      <c r="F45" s="87">
        <f t="shared" si="0"/>
        <v>0.91003896408463125</v>
      </c>
      <c r="G45" s="189">
        <f t="shared" si="6"/>
        <v>1446.5618958428611</v>
      </c>
      <c r="H45" s="189">
        <f t="shared" si="7"/>
        <v>10409.459402485229</v>
      </c>
      <c r="I45" s="189">
        <f t="shared" si="1"/>
        <v>0</v>
      </c>
      <c r="J45" s="88">
        <f t="shared" si="2"/>
        <v>0</v>
      </c>
      <c r="K45" s="189">
        <f t="shared" si="8"/>
        <v>-245.78884212807006</v>
      </c>
      <c r="L45" s="88">
        <f t="shared" si="3"/>
        <v>-1768.6965079535921</v>
      </c>
      <c r="M45" s="89">
        <f t="shared" si="9"/>
        <v>8640.7628945316355</v>
      </c>
      <c r="N45" s="89">
        <f t="shared" si="10"/>
        <v>178352.80789453164</v>
      </c>
      <c r="O45" s="89">
        <f t="shared" si="11"/>
        <v>24784.992759106673</v>
      </c>
      <c r="P45" s="90">
        <f t="shared" si="4"/>
        <v>0.95637292295856102</v>
      </c>
      <c r="Q45" s="227">
        <v>1005.5468600073455</v>
      </c>
      <c r="R45" s="93">
        <f t="shared" si="12"/>
        <v>0.12174419834361148</v>
      </c>
      <c r="S45" s="93">
        <f t="shared" si="12"/>
        <v>0.13780029234436084</v>
      </c>
      <c r="T45" s="92">
        <v>7196</v>
      </c>
      <c r="U45" s="1">
        <v>151293</v>
      </c>
      <c r="V45" s="1">
        <v>20727.907932593505</v>
      </c>
      <c r="W45" s="196"/>
      <c r="X45" s="89">
        <v>0</v>
      </c>
      <c r="Y45" s="89">
        <f t="shared" si="13"/>
        <v>0</v>
      </c>
      <c r="Z45" s="1"/>
      <c r="AA45" s="1"/>
    </row>
    <row r="46" spans="2:28">
      <c r="B46" s="200">
        <v>1547</v>
      </c>
      <c r="C46" t="s">
        <v>74</v>
      </c>
      <c r="D46" s="1">
        <v>92486.345000000001</v>
      </c>
      <c r="E46" s="86">
        <f t="shared" si="5"/>
        <v>24603.975791433892</v>
      </c>
      <c r="F46" s="87">
        <f t="shared" si="0"/>
        <v>0.94938806207274484</v>
      </c>
      <c r="G46" s="189">
        <f t="shared" si="6"/>
        <v>814.31312249681775</v>
      </c>
      <c r="H46" s="189">
        <f t="shared" si="7"/>
        <v>3061.0030274655383</v>
      </c>
      <c r="I46" s="189">
        <f t="shared" si="1"/>
        <v>0</v>
      </c>
      <c r="J46" s="88">
        <f t="shared" si="2"/>
        <v>0</v>
      </c>
      <c r="K46" s="189">
        <f t="shared" si="8"/>
        <v>-245.78884212807006</v>
      </c>
      <c r="L46" s="88">
        <f t="shared" si="3"/>
        <v>-923.92025755941529</v>
      </c>
      <c r="M46" s="89">
        <f t="shared" si="9"/>
        <v>2137.0827699061228</v>
      </c>
      <c r="N46" s="89">
        <f t="shared" si="10"/>
        <v>94623.42776990612</v>
      </c>
      <c r="O46" s="89">
        <f t="shared" si="11"/>
        <v>25172.500071802639</v>
      </c>
      <c r="P46" s="90">
        <f t="shared" si="4"/>
        <v>0.97132558019404436</v>
      </c>
      <c r="Q46" s="227">
        <v>-981.29725980160083</v>
      </c>
      <c r="R46" s="93">
        <f t="shared" si="12"/>
        <v>0.17707539485573925</v>
      </c>
      <c r="S46" s="94">
        <f t="shared" si="12"/>
        <v>0.15171143981894344</v>
      </c>
      <c r="T46" s="92">
        <v>3759</v>
      </c>
      <c r="U46" s="1">
        <v>78573</v>
      </c>
      <c r="V46" s="1">
        <v>21362.969004893966</v>
      </c>
      <c r="W46" s="196"/>
      <c r="X46" s="89">
        <v>0</v>
      </c>
      <c r="Y46" s="89">
        <f t="shared" si="13"/>
        <v>0</v>
      </c>
      <c r="Z46" s="1"/>
      <c r="AA46" s="1"/>
    </row>
    <row r="47" spans="2:28">
      <c r="B47" s="200">
        <v>1554</v>
      </c>
      <c r="C47" t="s">
        <v>75</v>
      </c>
      <c r="D47" s="1">
        <v>149594.02799999999</v>
      </c>
      <c r="E47" s="86">
        <f t="shared" si="5"/>
        <v>24965.625500667556</v>
      </c>
      <c r="F47" s="87">
        <f t="shared" si="0"/>
        <v>0.96334295779809587</v>
      </c>
      <c r="G47" s="189">
        <f t="shared" si="6"/>
        <v>590.09030277194552</v>
      </c>
      <c r="H47" s="189">
        <f t="shared" si="7"/>
        <v>3535.8210942094975</v>
      </c>
      <c r="I47" s="189">
        <f t="shared" si="1"/>
        <v>0</v>
      </c>
      <c r="J47" s="88">
        <f t="shared" si="2"/>
        <v>0</v>
      </c>
      <c r="K47" s="189">
        <f t="shared" si="8"/>
        <v>-245.78884212807006</v>
      </c>
      <c r="L47" s="88">
        <f t="shared" si="3"/>
        <v>-1472.766742031396</v>
      </c>
      <c r="M47" s="89">
        <f t="shared" si="9"/>
        <v>2063.0543521781015</v>
      </c>
      <c r="N47" s="89">
        <f t="shared" si="10"/>
        <v>151657.08235217808</v>
      </c>
      <c r="O47" s="89">
        <f t="shared" si="11"/>
        <v>25309.92696131143</v>
      </c>
      <c r="P47" s="90">
        <f t="shared" si="4"/>
        <v>0.97662844056967768</v>
      </c>
      <c r="Q47" s="227">
        <v>-725.41619797052635</v>
      </c>
      <c r="R47" s="93">
        <f t="shared" si="12"/>
        <v>0.1936677864398394</v>
      </c>
      <c r="S47" s="94">
        <f t="shared" si="12"/>
        <v>0.18629700738472033</v>
      </c>
      <c r="T47" s="92">
        <v>5992</v>
      </c>
      <c r="U47" s="1">
        <v>125323</v>
      </c>
      <c r="V47" s="1">
        <v>21045.004198152812</v>
      </c>
      <c r="W47" s="196"/>
      <c r="X47" s="89">
        <v>0</v>
      </c>
      <c r="Y47" s="89">
        <f t="shared" si="13"/>
        <v>0</v>
      </c>
      <c r="Z47" s="1"/>
      <c r="AA47" s="1"/>
    </row>
    <row r="48" spans="2:28">
      <c r="B48" s="200">
        <v>1557</v>
      </c>
      <c r="C48" t="s">
        <v>76</v>
      </c>
      <c r="D48" s="1">
        <v>56860.696000000004</v>
      </c>
      <c r="E48" s="86">
        <f t="shared" si="5"/>
        <v>20997.302806499265</v>
      </c>
      <c r="F48" s="87">
        <f t="shared" si="0"/>
        <v>0.81021818543478485</v>
      </c>
      <c r="G48" s="189">
        <f t="shared" si="6"/>
        <v>3050.4503731562863</v>
      </c>
      <c r="H48" s="189">
        <f t="shared" si="7"/>
        <v>8260.6196105072231</v>
      </c>
      <c r="I48" s="189">
        <f t="shared" si="1"/>
        <v>814.91999458580028</v>
      </c>
      <c r="J48" s="88">
        <f t="shared" si="2"/>
        <v>2206.8033453383473</v>
      </c>
      <c r="K48" s="189">
        <f t="shared" si="8"/>
        <v>569.1311524577302</v>
      </c>
      <c r="L48" s="88">
        <f t="shared" si="3"/>
        <v>1541.2071608555334</v>
      </c>
      <c r="M48" s="89">
        <f t="shared" si="9"/>
        <v>9801.8267713627574</v>
      </c>
      <c r="N48" s="89">
        <f t="shared" si="10"/>
        <v>66662.522771362768</v>
      </c>
      <c r="O48" s="89">
        <f t="shared" si="11"/>
        <v>24616.884332113284</v>
      </c>
      <c r="P48" s="90">
        <f t="shared" si="4"/>
        <v>0.949886161019179</v>
      </c>
      <c r="Q48" s="227">
        <v>1057.5202970373593</v>
      </c>
      <c r="R48" s="93">
        <f t="shared" si="12"/>
        <v>0.14860811247575961</v>
      </c>
      <c r="S48" s="94">
        <f t="shared" si="12"/>
        <v>0.14521488319222703</v>
      </c>
      <c r="T48" s="92">
        <v>2708</v>
      </c>
      <c r="U48" s="1">
        <v>49504</v>
      </c>
      <c r="V48" s="1">
        <v>18334.814814814818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0">
        <v>1560</v>
      </c>
      <c r="C49" t="s">
        <v>77</v>
      </c>
      <c r="D49" s="1">
        <v>64208.24</v>
      </c>
      <c r="E49" s="86">
        <f t="shared" si="5"/>
        <v>20867.156321091974</v>
      </c>
      <c r="F49" s="87">
        <f t="shared" si="0"/>
        <v>0.80519625236942127</v>
      </c>
      <c r="G49" s="189">
        <f t="shared" si="6"/>
        <v>3131.1411941088068</v>
      </c>
      <c r="H49" s="189">
        <f t="shared" si="7"/>
        <v>9634.521454272799</v>
      </c>
      <c r="I49" s="189">
        <f t="shared" si="1"/>
        <v>860.47126447835217</v>
      </c>
      <c r="J49" s="88">
        <f t="shared" si="2"/>
        <v>2647.6700807998895</v>
      </c>
      <c r="K49" s="189">
        <f t="shared" si="8"/>
        <v>614.68242235028208</v>
      </c>
      <c r="L49" s="88">
        <f t="shared" si="3"/>
        <v>1891.377813571818</v>
      </c>
      <c r="M49" s="89">
        <f t="shared" si="9"/>
        <v>11525.899267844617</v>
      </c>
      <c r="N49" s="89">
        <f t="shared" si="10"/>
        <v>75734.139267844614</v>
      </c>
      <c r="O49" s="89">
        <f t="shared" si="11"/>
        <v>24612.979937551059</v>
      </c>
      <c r="P49" s="90">
        <f t="shared" si="4"/>
        <v>0.94973550302721788</v>
      </c>
      <c r="Q49" s="227">
        <v>764.79395340620249</v>
      </c>
      <c r="R49" s="93">
        <f t="shared" si="12"/>
        <v>0.14760035746201963</v>
      </c>
      <c r="S49" s="94">
        <f t="shared" si="12"/>
        <v>0.13417376894442706</v>
      </c>
      <c r="T49" s="92">
        <v>3077</v>
      </c>
      <c r="U49" s="1">
        <v>55950</v>
      </c>
      <c r="V49" s="1">
        <v>18398.553107530417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0">
        <v>1563</v>
      </c>
      <c r="C50" t="s">
        <v>78</v>
      </c>
      <c r="D50" s="1">
        <v>190742.33799999999</v>
      </c>
      <c r="E50" s="86">
        <f t="shared" si="5"/>
        <v>26517.7725566523</v>
      </c>
      <c r="F50" s="87">
        <f t="shared" si="0"/>
        <v>1.023235306011441</v>
      </c>
      <c r="G50" s="189">
        <f t="shared" si="6"/>
        <v>-372.24087193859572</v>
      </c>
      <c r="H50" s="189">
        <f t="shared" si="7"/>
        <v>-2677.5285918543191</v>
      </c>
      <c r="I50" s="189">
        <f t="shared" si="1"/>
        <v>0</v>
      </c>
      <c r="J50" s="88">
        <f t="shared" si="2"/>
        <v>0</v>
      </c>
      <c r="K50" s="189">
        <f t="shared" si="8"/>
        <v>-245.78884212807006</v>
      </c>
      <c r="L50" s="88">
        <f t="shared" si="3"/>
        <v>-1767.9591414272079</v>
      </c>
      <c r="M50" s="89">
        <f t="shared" si="9"/>
        <v>-4445.4877332815267</v>
      </c>
      <c r="N50" s="89">
        <f t="shared" si="10"/>
        <v>186296.85026671845</v>
      </c>
      <c r="O50" s="89">
        <f t="shared" si="11"/>
        <v>25899.742842585631</v>
      </c>
      <c r="P50" s="90">
        <f t="shared" si="4"/>
        <v>0.99938753289074878</v>
      </c>
      <c r="Q50" s="227">
        <v>377.93875416522405</v>
      </c>
      <c r="R50" s="93">
        <f t="shared" si="12"/>
        <v>6.1182998136248515E-2</v>
      </c>
      <c r="S50" s="94">
        <f t="shared" si="12"/>
        <v>6.6199016756661719E-2</v>
      </c>
      <c r="T50" s="92">
        <v>7193</v>
      </c>
      <c r="U50" s="1">
        <v>179745</v>
      </c>
      <c r="V50" s="1">
        <v>24871.315898713161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0">
        <v>1566</v>
      </c>
      <c r="C51" t="s">
        <v>79</v>
      </c>
      <c r="D51" s="1">
        <v>127789.016</v>
      </c>
      <c r="E51" s="86">
        <f t="shared" si="5"/>
        <v>21477.145546218486</v>
      </c>
      <c r="F51" s="87">
        <f t="shared" si="0"/>
        <v>0.82873376895768502</v>
      </c>
      <c r="G51" s="189">
        <f t="shared" si="6"/>
        <v>2752.9478745303691</v>
      </c>
      <c r="H51" s="189">
        <f t="shared" si="7"/>
        <v>16380.039853455697</v>
      </c>
      <c r="I51" s="189">
        <f t="shared" si="1"/>
        <v>646.97503568407296</v>
      </c>
      <c r="J51" s="88">
        <f t="shared" si="2"/>
        <v>3849.5014623202342</v>
      </c>
      <c r="K51" s="189">
        <f t="shared" si="8"/>
        <v>401.18619355600288</v>
      </c>
      <c r="L51" s="88">
        <f t="shared" si="3"/>
        <v>2387.0578516582173</v>
      </c>
      <c r="M51" s="89">
        <f t="shared" si="9"/>
        <v>18767.097705113913</v>
      </c>
      <c r="N51" s="89">
        <f t="shared" si="10"/>
        <v>146556.11370511391</v>
      </c>
      <c r="O51" s="89">
        <f t="shared" si="11"/>
        <v>24631.279614304858</v>
      </c>
      <c r="P51" s="90">
        <f t="shared" si="4"/>
        <v>0.95044162852486591</v>
      </c>
      <c r="Q51" s="227">
        <v>2777.9550528849177</v>
      </c>
      <c r="R51" s="93">
        <f t="shared" si="12"/>
        <v>0.11280546871598383</v>
      </c>
      <c r="S51" s="94">
        <f t="shared" si="12"/>
        <v>0.11336654710357155</v>
      </c>
      <c r="T51" s="92">
        <v>5950</v>
      </c>
      <c r="U51" s="1">
        <v>114835</v>
      </c>
      <c r="V51" s="1">
        <v>19290.273811523602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0">
        <v>1573</v>
      </c>
      <c r="C52" t="s">
        <v>80</v>
      </c>
      <c r="D52" s="1">
        <v>51331.739000000001</v>
      </c>
      <c r="E52" s="86">
        <f t="shared" si="5"/>
        <v>23677.001383763836</v>
      </c>
      <c r="F52" s="87">
        <f t="shared" si="0"/>
        <v>0.91361910977214522</v>
      </c>
      <c r="G52" s="189">
        <f t="shared" si="6"/>
        <v>1389.037255252252</v>
      </c>
      <c r="H52" s="189">
        <f t="shared" si="7"/>
        <v>3011.4327693868822</v>
      </c>
      <c r="I52" s="189">
        <f t="shared" si="1"/>
        <v>0</v>
      </c>
      <c r="J52" s="88">
        <f t="shared" si="2"/>
        <v>0</v>
      </c>
      <c r="K52" s="189">
        <f t="shared" si="8"/>
        <v>-245.78884212807006</v>
      </c>
      <c r="L52" s="88">
        <f t="shared" si="3"/>
        <v>-532.87020973365588</v>
      </c>
      <c r="M52" s="89">
        <f t="shared" si="9"/>
        <v>2478.5625596532263</v>
      </c>
      <c r="N52" s="89">
        <f t="shared" si="10"/>
        <v>53810.301559653228</v>
      </c>
      <c r="O52" s="89">
        <f t="shared" si="11"/>
        <v>24820.24979688802</v>
      </c>
      <c r="P52" s="90">
        <f t="shared" si="4"/>
        <v>0.95773337831981664</v>
      </c>
      <c r="Q52" s="227">
        <v>-783.71927060433336</v>
      </c>
      <c r="R52" s="93">
        <f t="shared" si="12"/>
        <v>0.16069505935556816</v>
      </c>
      <c r="S52" s="94">
        <f t="shared" si="12"/>
        <v>0.15587667580658282</v>
      </c>
      <c r="T52" s="92">
        <v>2168</v>
      </c>
      <c r="U52" s="1">
        <v>44225</v>
      </c>
      <c r="V52" s="1">
        <v>20484.020379805464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0">
        <v>1576</v>
      </c>
      <c r="C53" t="s">
        <v>81</v>
      </c>
      <c r="D53" s="1">
        <v>79202.933000000005</v>
      </c>
      <c r="E53" s="86">
        <f t="shared" si="5"/>
        <v>23336.161756040074</v>
      </c>
      <c r="F53" s="87">
        <f t="shared" si="0"/>
        <v>0.90046720796630297</v>
      </c>
      <c r="G53" s="189">
        <f t="shared" si="6"/>
        <v>1600.3578244409848</v>
      </c>
      <c r="H53" s="189">
        <f t="shared" si="7"/>
        <v>5431.6144561527026</v>
      </c>
      <c r="I53" s="189">
        <f t="shared" si="1"/>
        <v>0</v>
      </c>
      <c r="J53" s="88">
        <f t="shared" si="2"/>
        <v>0</v>
      </c>
      <c r="K53" s="189">
        <f t="shared" si="8"/>
        <v>-245.78884212807006</v>
      </c>
      <c r="L53" s="88">
        <f t="shared" si="3"/>
        <v>-834.20733018266981</v>
      </c>
      <c r="M53" s="89">
        <f t="shared" si="9"/>
        <v>4597.4071259700331</v>
      </c>
      <c r="N53" s="89">
        <f t="shared" si="10"/>
        <v>83800.340125970033</v>
      </c>
      <c r="O53" s="89">
        <f t="shared" si="11"/>
        <v>24690.730738352988</v>
      </c>
      <c r="P53" s="90">
        <f t="shared" si="4"/>
        <v>0.95273565563359652</v>
      </c>
      <c r="Q53" s="227">
        <v>-887.76087767116223</v>
      </c>
      <c r="R53" s="93">
        <f t="shared" si="12"/>
        <v>0.12395602259181479</v>
      </c>
      <c r="S53" s="94">
        <f t="shared" si="12"/>
        <v>0.12859225839508107</v>
      </c>
      <c r="T53" s="92">
        <v>3394</v>
      </c>
      <c r="U53" s="1">
        <v>70468</v>
      </c>
      <c r="V53" s="1">
        <v>20677.230046948356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0">
        <v>1577</v>
      </c>
      <c r="C54" t="s">
        <v>82</v>
      </c>
      <c r="D54" s="1">
        <v>228824.41500000001</v>
      </c>
      <c r="E54" s="86">
        <f t="shared" si="5"/>
        <v>20557.399604707574</v>
      </c>
      <c r="F54" s="87">
        <f t="shared" si="0"/>
        <v>0.7932437398496931</v>
      </c>
      <c r="G54" s="189">
        <f t="shared" si="6"/>
        <v>3323.1903582671343</v>
      </c>
      <c r="H54" s="189">
        <f t="shared" si="7"/>
        <v>36990.431877871466</v>
      </c>
      <c r="I54" s="189">
        <f t="shared" si="1"/>
        <v>968.88611521289192</v>
      </c>
      <c r="J54" s="88">
        <f t="shared" si="2"/>
        <v>10784.6713484347</v>
      </c>
      <c r="K54" s="189">
        <f t="shared" si="8"/>
        <v>723.09727308482184</v>
      </c>
      <c r="L54" s="88">
        <f t="shared" si="3"/>
        <v>8048.7957467071519</v>
      </c>
      <c r="M54" s="89">
        <f t="shared" si="9"/>
        <v>45039.22762457862</v>
      </c>
      <c r="N54" s="89">
        <f t="shared" si="10"/>
        <v>273863.64262457861</v>
      </c>
      <c r="O54" s="89">
        <f t="shared" si="11"/>
        <v>24603.68723605953</v>
      </c>
      <c r="P54" s="90">
        <f t="shared" si="4"/>
        <v>0.94937692765162607</v>
      </c>
      <c r="Q54" s="227">
        <v>6502.4538595431659</v>
      </c>
      <c r="R54" s="93">
        <f t="shared" si="12"/>
        <v>0.15986727323415367</v>
      </c>
      <c r="S54" s="94">
        <f t="shared" si="12"/>
        <v>0.15590761494802519</v>
      </c>
      <c r="T54" s="92">
        <v>11131</v>
      </c>
      <c r="U54" s="1">
        <v>197285</v>
      </c>
      <c r="V54" s="1">
        <v>17784.638961507255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0">
        <v>1578</v>
      </c>
      <c r="C55" t="s">
        <v>83</v>
      </c>
      <c r="D55" s="1">
        <v>61288.19</v>
      </c>
      <c r="E55" s="86">
        <f t="shared" si="5"/>
        <v>24456.580207501996</v>
      </c>
      <c r="F55" s="87">
        <f t="shared" si="0"/>
        <v>0.94370054193480424</v>
      </c>
      <c r="G55" s="189">
        <f t="shared" si="6"/>
        <v>905.69838453459272</v>
      </c>
      <c r="H55" s="189">
        <f t="shared" si="7"/>
        <v>2269.6801516436894</v>
      </c>
      <c r="I55" s="189">
        <f t="shared" si="1"/>
        <v>0</v>
      </c>
      <c r="J55" s="88">
        <f t="shared" si="2"/>
        <v>0</v>
      </c>
      <c r="K55" s="189">
        <f t="shared" si="8"/>
        <v>-245.78884212807006</v>
      </c>
      <c r="L55" s="88">
        <f t="shared" si="3"/>
        <v>-615.9468383729436</v>
      </c>
      <c r="M55" s="89">
        <f t="shared" si="9"/>
        <v>1653.7333132707458</v>
      </c>
      <c r="N55" s="89">
        <f t="shared" si="10"/>
        <v>62941.923313270745</v>
      </c>
      <c r="O55" s="89">
        <f t="shared" si="11"/>
        <v>25116.489749908516</v>
      </c>
      <c r="P55" s="90">
        <f t="shared" si="4"/>
        <v>0.96916432254162688</v>
      </c>
      <c r="Q55" s="227">
        <v>576.73329346559694</v>
      </c>
      <c r="R55" s="93">
        <f t="shared" si="12"/>
        <v>0.10494870824093609</v>
      </c>
      <c r="S55" s="93">
        <f t="shared" si="12"/>
        <v>9.8775810429534205E-2</v>
      </c>
      <c r="T55" s="92">
        <v>2506</v>
      </c>
      <c r="U55" s="1">
        <v>55467</v>
      </c>
      <c r="V55" s="1">
        <v>22258.025682182986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0">
        <v>1579</v>
      </c>
      <c r="C56" t="s">
        <v>84</v>
      </c>
      <c r="D56" s="1">
        <v>300558.44699999999</v>
      </c>
      <c r="E56" s="86">
        <f t="shared" si="5"/>
        <v>22329.750891530461</v>
      </c>
      <c r="F56" s="87">
        <f t="shared" si="0"/>
        <v>0.86163305903016263</v>
      </c>
      <c r="G56" s="189">
        <f t="shared" si="6"/>
        <v>2224.3325604369447</v>
      </c>
      <c r="H56" s="189">
        <f t="shared" si="7"/>
        <v>29939.516263481273</v>
      </c>
      <c r="I56" s="189">
        <f t="shared" si="1"/>
        <v>348.56316482488182</v>
      </c>
      <c r="J56" s="88">
        <f t="shared" si="2"/>
        <v>4691.6601985429097</v>
      </c>
      <c r="K56" s="189">
        <f t="shared" si="8"/>
        <v>102.77432269681177</v>
      </c>
      <c r="L56" s="88">
        <f t="shared" si="3"/>
        <v>1383.3423834990863</v>
      </c>
      <c r="M56" s="89">
        <f t="shared" si="9"/>
        <v>31322.858646980359</v>
      </c>
      <c r="N56" s="89">
        <f t="shared" si="10"/>
        <v>331881.30564698036</v>
      </c>
      <c r="O56" s="89">
        <f t="shared" si="11"/>
        <v>24656.857774664219</v>
      </c>
      <c r="P56" s="90">
        <f t="shared" si="4"/>
        <v>0.95142860722704026</v>
      </c>
      <c r="Q56" s="227">
        <v>-3575.6511847846887</v>
      </c>
      <c r="R56" s="93">
        <f t="shared" si="12"/>
        <v>0.16970658722251622</v>
      </c>
      <c r="S56" s="93">
        <f t="shared" si="12"/>
        <v>0.16770783153855523</v>
      </c>
      <c r="T56" s="92">
        <v>13460</v>
      </c>
      <c r="U56" s="1">
        <v>256952</v>
      </c>
      <c r="V56" s="1">
        <v>19122.720845426804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0">
        <v>1580</v>
      </c>
      <c r="C57" s="222" t="s">
        <v>85</v>
      </c>
      <c r="D57" s="1">
        <v>213791.06580877057</v>
      </c>
      <c r="E57" s="86">
        <f t="shared" si="5"/>
        <v>22721.975322432838</v>
      </c>
      <c r="F57" s="87">
        <f t="shared" si="0"/>
        <v>0.87676773464147739</v>
      </c>
      <c r="G57" s="189">
        <f t="shared" si="6"/>
        <v>1981.1534132774709</v>
      </c>
      <c r="H57" s="189">
        <f t="shared" si="7"/>
        <v>18640.672465527725</v>
      </c>
      <c r="I57" s="189">
        <f t="shared" si="1"/>
        <v>211.28461400904979</v>
      </c>
      <c r="J57" s="88">
        <f t="shared" si="2"/>
        <v>1987.9769332111493</v>
      </c>
      <c r="K57" s="189">
        <f t="shared" si="8"/>
        <v>-34.504228119020269</v>
      </c>
      <c r="L57" s="88">
        <f t="shared" si="3"/>
        <v>-324.65028237186169</v>
      </c>
      <c r="M57" s="89">
        <f t="shared" si="9"/>
        <v>18316.022183155863</v>
      </c>
      <c r="N57" s="89">
        <f t="shared" si="10"/>
        <v>232107.08799192644</v>
      </c>
      <c r="O57" s="89">
        <f t="shared" si="11"/>
        <v>24668.624507591288</v>
      </c>
      <c r="P57" s="90">
        <f t="shared" si="4"/>
        <v>0.95188264749537965</v>
      </c>
      <c r="Q57" s="227">
        <v>2968.961076401738</v>
      </c>
      <c r="R57" s="93">
        <f t="shared" si="12"/>
        <v>0.13028485663313225</v>
      </c>
      <c r="S57" s="93">
        <f t="shared" si="12"/>
        <v>0.12403819784421488</v>
      </c>
      <c r="T57" s="92">
        <v>9409</v>
      </c>
      <c r="U57" s="1">
        <v>189147.95199999999</v>
      </c>
      <c r="V57" s="1">
        <v>20214.59356631399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0">
        <v>1804</v>
      </c>
      <c r="C58" t="s">
        <v>86</v>
      </c>
      <c r="D58" s="1">
        <v>1359171.172</v>
      </c>
      <c r="E58" s="86">
        <f t="shared" si="5"/>
        <v>25298.672349930199</v>
      </c>
      <c r="F58" s="87">
        <f t="shared" si="0"/>
        <v>0.97619416141986892</v>
      </c>
      <c r="G58" s="189">
        <f t="shared" si="6"/>
        <v>383.60125622910726</v>
      </c>
      <c r="H58" s="189">
        <f t="shared" si="7"/>
        <v>20608.977490908786</v>
      </c>
      <c r="I58" s="189">
        <f t="shared" si="1"/>
        <v>0</v>
      </c>
      <c r="J58" s="88">
        <f t="shared" si="2"/>
        <v>0</v>
      </c>
      <c r="K58" s="189">
        <f t="shared" si="8"/>
        <v>-245.78884212807006</v>
      </c>
      <c r="L58" s="88">
        <f t="shared" si="3"/>
        <v>-13205.005543330562</v>
      </c>
      <c r="M58" s="89">
        <f t="shared" si="9"/>
        <v>7403.971947578224</v>
      </c>
      <c r="N58" s="89">
        <f t="shared" si="10"/>
        <v>1366575.1439475783</v>
      </c>
      <c r="O58" s="89">
        <f t="shared" si="11"/>
        <v>25436.48476403124</v>
      </c>
      <c r="P58" s="90">
        <f t="shared" si="4"/>
        <v>0.98151189794595173</v>
      </c>
      <c r="Q58" s="227">
        <v>-3202.9256837192461</v>
      </c>
      <c r="R58" s="93">
        <f t="shared" si="12"/>
        <v>0.11889423047635514</v>
      </c>
      <c r="S58" s="93">
        <f t="shared" si="12"/>
        <v>0.11862348827074891</v>
      </c>
      <c r="T58" s="92">
        <v>53725</v>
      </c>
      <c r="U58" s="1">
        <v>1214745</v>
      </c>
      <c r="V58" s="1">
        <v>22615.895889186773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0">
        <v>1806</v>
      </c>
      <c r="C59" t="s">
        <v>87</v>
      </c>
      <c r="D59" s="1">
        <v>516916.17800000001</v>
      </c>
      <c r="E59" s="86">
        <f t="shared" si="5"/>
        <v>23941.280070399702</v>
      </c>
      <c r="F59" s="87">
        <f t="shared" si="0"/>
        <v>0.92381677181990707</v>
      </c>
      <c r="G59" s="189">
        <f t="shared" si="6"/>
        <v>1225.1844695380155</v>
      </c>
      <c r="H59" s="189">
        <f t="shared" si="7"/>
        <v>26452.95788179529</v>
      </c>
      <c r="I59" s="189">
        <f t="shared" si="1"/>
        <v>0</v>
      </c>
      <c r="J59" s="88">
        <f t="shared" si="2"/>
        <v>0</v>
      </c>
      <c r="K59" s="189">
        <f t="shared" si="8"/>
        <v>-245.78884212807006</v>
      </c>
      <c r="L59" s="88">
        <f t="shared" si="3"/>
        <v>-5306.8268903871603</v>
      </c>
      <c r="M59" s="89">
        <f t="shared" si="9"/>
        <v>21146.130991408128</v>
      </c>
      <c r="N59" s="89">
        <f t="shared" si="10"/>
        <v>538062.30899140809</v>
      </c>
      <c r="O59" s="89">
        <f t="shared" si="11"/>
        <v>24920.675697809645</v>
      </c>
      <c r="P59" s="90">
        <f t="shared" si="4"/>
        <v>0.96160848989796599</v>
      </c>
      <c r="Q59" s="227">
        <v>-724.47963413572143</v>
      </c>
      <c r="R59" s="93">
        <f t="shared" si="12"/>
        <v>0.13624682755482678</v>
      </c>
      <c r="S59" s="93">
        <f t="shared" si="12"/>
        <v>0.13566794213483224</v>
      </c>
      <c r="T59" s="92">
        <v>21591</v>
      </c>
      <c r="U59" s="1">
        <v>454933</v>
      </c>
      <c r="V59" s="1">
        <v>21081.232622798885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0">
        <v>1811</v>
      </c>
      <c r="C60" t="s">
        <v>88</v>
      </c>
      <c r="D60" s="1">
        <v>33435.197999999997</v>
      </c>
      <c r="E60" s="86">
        <f t="shared" si="5"/>
        <v>24334.20524017467</v>
      </c>
      <c r="F60" s="87">
        <f t="shared" si="0"/>
        <v>0.93897848668397943</v>
      </c>
      <c r="G60" s="189">
        <f t="shared" si="6"/>
        <v>981.57086427753541</v>
      </c>
      <c r="H60" s="189">
        <f t="shared" si="7"/>
        <v>1348.6783675173338</v>
      </c>
      <c r="I60" s="189">
        <f t="shared" si="1"/>
        <v>0</v>
      </c>
      <c r="J60" s="88">
        <f t="shared" si="2"/>
        <v>0</v>
      </c>
      <c r="K60" s="189">
        <f t="shared" si="8"/>
        <v>-245.78884212807006</v>
      </c>
      <c r="L60" s="88">
        <f t="shared" si="3"/>
        <v>-337.71386908396829</v>
      </c>
      <c r="M60" s="89">
        <f t="shared" si="9"/>
        <v>1010.9644984333654</v>
      </c>
      <c r="N60" s="89">
        <f t="shared" si="10"/>
        <v>34446.162498433361</v>
      </c>
      <c r="O60" s="89">
        <f t="shared" si="11"/>
        <v>25069.987262324132</v>
      </c>
      <c r="P60" s="90">
        <f t="shared" si="4"/>
        <v>0.96736994154631339</v>
      </c>
      <c r="Q60" s="227">
        <v>952.18943569901671</v>
      </c>
      <c r="R60" s="93">
        <f t="shared" si="12"/>
        <v>0.12979651280664989</v>
      </c>
      <c r="S60" s="93">
        <f t="shared" si="12"/>
        <v>0.15035321791594122</v>
      </c>
      <c r="T60" s="92">
        <v>1374</v>
      </c>
      <c r="U60" s="1">
        <v>29594</v>
      </c>
      <c r="V60" s="1">
        <v>21153.681200857754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0">
        <v>1812</v>
      </c>
      <c r="C61" t="s">
        <v>89</v>
      </c>
      <c r="D61" s="1">
        <v>39763.396999999997</v>
      </c>
      <c r="E61" s="86">
        <f t="shared" si="5"/>
        <v>20092.671551288528</v>
      </c>
      <c r="F61" s="87">
        <f t="shared" si="0"/>
        <v>0.77531138331648775</v>
      </c>
      <c r="G61" s="189">
        <f t="shared" si="6"/>
        <v>3611.3217513869436</v>
      </c>
      <c r="H61" s="189">
        <f t="shared" si="7"/>
        <v>7146.8057459947613</v>
      </c>
      <c r="I61" s="189">
        <f t="shared" si="1"/>
        <v>1131.5409339095584</v>
      </c>
      <c r="J61" s="88">
        <f t="shared" si="2"/>
        <v>2239.319508207016</v>
      </c>
      <c r="K61" s="189">
        <f t="shared" si="8"/>
        <v>885.75209178148828</v>
      </c>
      <c r="L61" s="88">
        <f t="shared" si="3"/>
        <v>1752.9033896355652</v>
      </c>
      <c r="M61" s="89">
        <f t="shared" si="9"/>
        <v>8899.7091356303263</v>
      </c>
      <c r="N61" s="89">
        <f t="shared" si="10"/>
        <v>48663.106135630325</v>
      </c>
      <c r="O61" s="89">
        <f t="shared" si="11"/>
        <v>24589.745394456961</v>
      </c>
      <c r="P61" s="90">
        <f t="shared" si="4"/>
        <v>0.94883895695563003</v>
      </c>
      <c r="Q61" s="227">
        <v>929.67793079651528</v>
      </c>
      <c r="R61" s="93">
        <f t="shared" si="12"/>
        <v>0.13083061741034602</v>
      </c>
      <c r="S61" s="93">
        <f t="shared" si="12"/>
        <v>0.12911637190643949</v>
      </c>
      <c r="T61" s="92">
        <v>1979</v>
      </c>
      <c r="U61" s="1">
        <v>35163</v>
      </c>
      <c r="V61" s="1">
        <v>17795.040485829959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0">
        <v>1813</v>
      </c>
      <c r="C62" t="s">
        <v>90</v>
      </c>
      <c r="D62" s="1">
        <v>173235.73</v>
      </c>
      <c r="E62" s="86">
        <f t="shared" si="5"/>
        <v>22102.032406226081</v>
      </c>
      <c r="F62" s="87">
        <f t="shared" si="0"/>
        <v>0.85284613722151181</v>
      </c>
      <c r="G62" s="189">
        <f t="shared" si="6"/>
        <v>2365.5180213256604</v>
      </c>
      <c r="H62" s="189">
        <f t="shared" si="7"/>
        <v>18540.930251150527</v>
      </c>
      <c r="I62" s="189">
        <f t="shared" si="1"/>
        <v>428.2646346814148</v>
      </c>
      <c r="J62" s="88">
        <f t="shared" si="2"/>
        <v>3356.7382066329292</v>
      </c>
      <c r="K62" s="189">
        <f t="shared" si="8"/>
        <v>182.47579255334475</v>
      </c>
      <c r="L62" s="88">
        <f t="shared" si="3"/>
        <v>1430.245262033116</v>
      </c>
      <c r="M62" s="89">
        <f t="shared" si="9"/>
        <v>19971.175513183643</v>
      </c>
      <c r="N62" s="89">
        <f t="shared" si="10"/>
        <v>193206.90551318365</v>
      </c>
      <c r="O62" s="89">
        <f t="shared" si="11"/>
        <v>24650.026220105083</v>
      </c>
      <c r="P62" s="90">
        <f t="shared" si="4"/>
        <v>0.95116499957278056</v>
      </c>
      <c r="Q62" s="227">
        <v>2009.0249202137602</v>
      </c>
      <c r="R62" s="93">
        <f t="shared" si="12"/>
        <v>7.7195950777572644E-2</v>
      </c>
      <c r="S62" s="93">
        <f t="shared" si="12"/>
        <v>7.5546760753417277E-2</v>
      </c>
      <c r="T62" s="92">
        <v>7838</v>
      </c>
      <c r="U62" s="1">
        <v>160821</v>
      </c>
      <c r="V62" s="1">
        <v>20549.578328648095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0">
        <v>1815</v>
      </c>
      <c r="C63" t="s">
        <v>91</v>
      </c>
      <c r="D63" s="1">
        <v>23700.256000000001</v>
      </c>
      <c r="E63" s="86">
        <f t="shared" si="5"/>
        <v>19635.671913835955</v>
      </c>
      <c r="F63" s="87">
        <f t="shared" si="0"/>
        <v>0.75767724142629367</v>
      </c>
      <c r="G63" s="189">
        <f t="shared" si="6"/>
        <v>3894.6615266075382</v>
      </c>
      <c r="H63" s="189">
        <f t="shared" si="7"/>
        <v>4700.8564626152993</v>
      </c>
      <c r="I63" s="189">
        <f t="shared" si="1"/>
        <v>1291.4908070179588</v>
      </c>
      <c r="J63" s="88">
        <f t="shared" si="2"/>
        <v>1558.8294040706762</v>
      </c>
      <c r="K63" s="189">
        <f t="shared" si="8"/>
        <v>1045.7019648898888</v>
      </c>
      <c r="L63" s="88">
        <f t="shared" si="3"/>
        <v>1262.1622716220957</v>
      </c>
      <c r="M63" s="89">
        <f t="shared" si="9"/>
        <v>5963.0187342373947</v>
      </c>
      <c r="N63" s="89">
        <f t="shared" si="10"/>
        <v>29663.274734237395</v>
      </c>
      <c r="O63" s="89">
        <f t="shared" si="11"/>
        <v>24576.035405333387</v>
      </c>
      <c r="P63" s="90">
        <f t="shared" si="4"/>
        <v>0.94830993269892427</v>
      </c>
      <c r="Q63" s="227">
        <v>712.26653907094169</v>
      </c>
      <c r="R63" s="93">
        <f t="shared" si="12"/>
        <v>0.11888660183174399</v>
      </c>
      <c r="S63" s="93">
        <f t="shared" si="12"/>
        <v>0.11981359984486058</v>
      </c>
      <c r="T63" s="92">
        <v>1207</v>
      </c>
      <c r="U63" s="1">
        <v>21182</v>
      </c>
      <c r="V63" s="1">
        <v>17534.768211920527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0">
        <v>1816</v>
      </c>
      <c r="C64" t="s">
        <v>92</v>
      </c>
      <c r="D64" s="1">
        <v>9108.8089999999993</v>
      </c>
      <c r="E64" s="86">
        <f t="shared" si="5"/>
        <v>19380.444680851062</v>
      </c>
      <c r="F64" s="87">
        <f t="shared" si="0"/>
        <v>0.74782884577813669</v>
      </c>
      <c r="G64" s="189">
        <f t="shared" si="6"/>
        <v>4052.9024110581722</v>
      </c>
      <c r="H64" s="189">
        <f t="shared" si="7"/>
        <v>1904.8641331973408</v>
      </c>
      <c r="I64" s="189">
        <f t="shared" si="1"/>
        <v>1380.8203385626712</v>
      </c>
      <c r="J64" s="88">
        <f t="shared" si="2"/>
        <v>648.98555912445545</v>
      </c>
      <c r="K64" s="189">
        <f t="shared" si="8"/>
        <v>1135.0314964346012</v>
      </c>
      <c r="L64" s="88">
        <f t="shared" si="3"/>
        <v>533.46480332426256</v>
      </c>
      <c r="M64" s="89">
        <f t="shared" si="9"/>
        <v>2438.3289365216033</v>
      </c>
      <c r="N64" s="89">
        <f t="shared" si="10"/>
        <v>11547.137936521602</v>
      </c>
      <c r="O64" s="89">
        <f t="shared" si="11"/>
        <v>24568.378588343832</v>
      </c>
      <c r="P64" s="90">
        <f t="shared" si="4"/>
        <v>0.94801448082947937</v>
      </c>
      <c r="Q64" s="227">
        <v>298.47526483292722</v>
      </c>
      <c r="R64" s="93">
        <f t="shared" si="12"/>
        <v>0.13420607645374166</v>
      </c>
      <c r="S64" s="93">
        <f t="shared" si="12"/>
        <v>0.1583381206336085</v>
      </c>
      <c r="T64" s="92">
        <v>470</v>
      </c>
      <c r="U64" s="1">
        <v>8031</v>
      </c>
      <c r="V64" s="1">
        <v>16731.25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0">
        <v>1818</v>
      </c>
      <c r="C65" t="s">
        <v>64</v>
      </c>
      <c r="D65" s="1">
        <v>41646.788</v>
      </c>
      <c r="E65" s="86">
        <f t="shared" si="5"/>
        <v>22058.680084745763</v>
      </c>
      <c r="F65" s="87">
        <f t="shared" si="0"/>
        <v>0.85117331097483329</v>
      </c>
      <c r="G65" s="189">
        <f t="shared" si="6"/>
        <v>2392.396460643457</v>
      </c>
      <c r="H65" s="189">
        <f t="shared" si="7"/>
        <v>4516.8445176948471</v>
      </c>
      <c r="I65" s="189">
        <f t="shared" si="1"/>
        <v>443.43794719952581</v>
      </c>
      <c r="J65" s="88">
        <f t="shared" si="2"/>
        <v>837.21084431270469</v>
      </c>
      <c r="K65" s="189">
        <f t="shared" si="8"/>
        <v>197.64910507145575</v>
      </c>
      <c r="L65" s="88">
        <f t="shared" si="3"/>
        <v>373.16151037490846</v>
      </c>
      <c r="M65" s="89">
        <f t="shared" si="9"/>
        <v>4890.0060280697553</v>
      </c>
      <c r="N65" s="89">
        <f t="shared" si="10"/>
        <v>46536.794028069758</v>
      </c>
      <c r="O65" s="89">
        <f t="shared" si="11"/>
        <v>24648.725650460678</v>
      </c>
      <c r="P65" s="90">
        <f t="shared" si="4"/>
        <v>0.9511148147853804</v>
      </c>
      <c r="Q65" s="227">
        <v>170.92808732885987</v>
      </c>
      <c r="R65" s="93">
        <f t="shared" si="12"/>
        <v>2.7858926896687904E-2</v>
      </c>
      <c r="S65" s="93">
        <f t="shared" si="12"/>
        <v>2.8157538896711838E-3</v>
      </c>
      <c r="T65" s="92">
        <v>1888</v>
      </c>
      <c r="U65" s="1">
        <v>40518</v>
      </c>
      <c r="V65" s="1">
        <v>21996.742671009772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0">
        <v>1820</v>
      </c>
      <c r="C66" t="s">
        <v>93</v>
      </c>
      <c r="D66" s="1">
        <v>169028.095</v>
      </c>
      <c r="E66" s="86">
        <f t="shared" si="5"/>
        <v>22642.745478901543</v>
      </c>
      <c r="F66" s="87">
        <f t="shared" si="0"/>
        <v>0.87371051054704085</v>
      </c>
      <c r="G66" s="189">
        <f t="shared" si="6"/>
        <v>2030.275916266874</v>
      </c>
      <c r="H66" s="189">
        <f t="shared" si="7"/>
        <v>15156.009714932214</v>
      </c>
      <c r="I66" s="189">
        <f t="shared" si="1"/>
        <v>239.01505924500304</v>
      </c>
      <c r="J66" s="88">
        <f t="shared" si="2"/>
        <v>1784.2474172639477</v>
      </c>
      <c r="K66" s="189">
        <f t="shared" si="8"/>
        <v>-6.7737828830670139</v>
      </c>
      <c r="L66" s="88">
        <f t="shared" si="3"/>
        <v>-50.566289222095257</v>
      </c>
      <c r="M66" s="89">
        <f t="shared" si="9"/>
        <v>15105.443425710118</v>
      </c>
      <c r="N66" s="89">
        <f t="shared" si="10"/>
        <v>184133.53842571011</v>
      </c>
      <c r="O66" s="89">
        <f t="shared" si="11"/>
        <v>24666.247612285348</v>
      </c>
      <c r="P66" s="90">
        <f t="shared" si="4"/>
        <v>0.95179093077254651</v>
      </c>
      <c r="Q66" s="227">
        <v>-1363.7617001536619</v>
      </c>
      <c r="R66" s="93">
        <f t="shared" si="12"/>
        <v>0.17050603853025498</v>
      </c>
      <c r="S66" s="93">
        <f t="shared" si="12"/>
        <v>0.16360687366818777</v>
      </c>
      <c r="T66" s="92">
        <v>7465</v>
      </c>
      <c r="U66" s="1">
        <v>144406</v>
      </c>
      <c r="V66" s="1">
        <v>19459.102546826576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0">
        <v>1822</v>
      </c>
      <c r="C67" t="s">
        <v>94</v>
      </c>
      <c r="D67" s="1">
        <v>43675.247000000003</v>
      </c>
      <c r="E67" s="86">
        <f t="shared" si="5"/>
        <v>18553.630841121496</v>
      </c>
      <c r="F67" s="87">
        <f t="shared" si="0"/>
        <v>0.71592476671181482</v>
      </c>
      <c r="G67" s="189">
        <f t="shared" si="6"/>
        <v>4565.5269916905027</v>
      </c>
      <c r="H67" s="189">
        <f t="shared" si="7"/>
        <v>10747.250538439443</v>
      </c>
      <c r="I67" s="189">
        <f t="shared" si="1"/>
        <v>1670.2051824680193</v>
      </c>
      <c r="J67" s="88">
        <f t="shared" si="2"/>
        <v>3931.6629995297176</v>
      </c>
      <c r="K67" s="189">
        <f t="shared" si="8"/>
        <v>1424.4163403399493</v>
      </c>
      <c r="L67" s="88">
        <f t="shared" si="3"/>
        <v>3353.0760651602404</v>
      </c>
      <c r="M67" s="89">
        <f t="shared" si="9"/>
        <v>14100.326603599682</v>
      </c>
      <c r="N67" s="89">
        <f t="shared" si="10"/>
        <v>57775.573603599682</v>
      </c>
      <c r="O67" s="89">
        <f t="shared" si="11"/>
        <v>24543.574173151945</v>
      </c>
      <c r="P67" s="90">
        <f t="shared" si="4"/>
        <v>0.94705735845748962</v>
      </c>
      <c r="Q67" s="227">
        <v>1540.6516181632069</v>
      </c>
      <c r="R67" s="93">
        <f t="shared" si="12"/>
        <v>0.11861609978485818</v>
      </c>
      <c r="S67" s="93">
        <f t="shared" si="12"/>
        <v>0.11766570377824415</v>
      </c>
      <c r="T67" s="92">
        <v>2354</v>
      </c>
      <c r="U67" s="1">
        <v>39044</v>
      </c>
      <c r="V67" s="1">
        <v>16600.340136054419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0">
        <v>1824</v>
      </c>
      <c r="C68" t="s">
        <v>95</v>
      </c>
      <c r="D68" s="1">
        <v>303258.49200000003</v>
      </c>
      <c r="E68" s="86">
        <f t="shared" si="5"/>
        <v>22505.268423005567</v>
      </c>
      <c r="F68" s="87">
        <f t="shared" si="0"/>
        <v>0.86840571441234515</v>
      </c>
      <c r="G68" s="189">
        <f t="shared" si="6"/>
        <v>2115.5116909223789</v>
      </c>
      <c r="H68" s="189">
        <f t="shared" si="7"/>
        <v>28506.520035179055</v>
      </c>
      <c r="I68" s="189">
        <f t="shared" si="1"/>
        <v>287.13202880859444</v>
      </c>
      <c r="J68" s="88">
        <f t="shared" si="2"/>
        <v>3869.1040881958102</v>
      </c>
      <c r="K68" s="189">
        <f t="shared" si="8"/>
        <v>41.343186680524383</v>
      </c>
      <c r="L68" s="88">
        <f t="shared" si="3"/>
        <v>557.09944052006608</v>
      </c>
      <c r="M68" s="89">
        <f t="shared" si="9"/>
        <v>29063.619475699121</v>
      </c>
      <c r="N68" s="89">
        <f t="shared" si="10"/>
        <v>332322.11147569917</v>
      </c>
      <c r="O68" s="89">
        <f t="shared" si="11"/>
        <v>24662.123300608473</v>
      </c>
      <c r="P68" s="90">
        <f t="shared" si="4"/>
        <v>0.9516317868885058</v>
      </c>
      <c r="Q68" s="227">
        <v>987.56229270996118</v>
      </c>
      <c r="R68" s="93">
        <f t="shared" si="12"/>
        <v>0.17002388981056379</v>
      </c>
      <c r="S68" s="93">
        <f t="shared" si="12"/>
        <v>0.16950291442363513</v>
      </c>
      <c r="T68" s="92">
        <v>13475</v>
      </c>
      <c r="U68" s="1">
        <v>259190</v>
      </c>
      <c r="V68" s="1">
        <v>19243.447917440048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0">
        <v>1825</v>
      </c>
      <c r="C69" t="s">
        <v>96</v>
      </c>
      <c r="D69" s="1">
        <v>31750.112000000001</v>
      </c>
      <c r="E69" s="86">
        <f t="shared" si="5"/>
        <v>22202.875524475527</v>
      </c>
      <c r="F69" s="87">
        <f t="shared" si="0"/>
        <v>0.85673734787054634</v>
      </c>
      <c r="G69" s="189">
        <f t="shared" si="6"/>
        <v>2302.995288011004</v>
      </c>
      <c r="H69" s="189">
        <f t="shared" si="7"/>
        <v>3293.2832618557359</v>
      </c>
      <c r="I69" s="189">
        <f t="shared" si="1"/>
        <v>392.96954329410869</v>
      </c>
      <c r="J69" s="88">
        <f t="shared" si="2"/>
        <v>561.94644691057533</v>
      </c>
      <c r="K69" s="189">
        <f t="shared" si="8"/>
        <v>147.18070116603863</v>
      </c>
      <c r="L69" s="88">
        <f t="shared" si="3"/>
        <v>210.46840266743524</v>
      </c>
      <c r="M69" s="89">
        <f t="shared" si="9"/>
        <v>3503.7516645231713</v>
      </c>
      <c r="N69" s="89">
        <f t="shared" si="10"/>
        <v>35253.863664523175</v>
      </c>
      <c r="O69" s="89">
        <f t="shared" si="11"/>
        <v>24653.051513652572</v>
      </c>
      <c r="P69" s="90">
        <f t="shared" si="4"/>
        <v>0.95128173589225185</v>
      </c>
      <c r="Q69" s="227">
        <v>263.1475144916667</v>
      </c>
      <c r="R69" s="93">
        <f t="shared" si="12"/>
        <v>0.20070007185266425</v>
      </c>
      <c r="S69" s="93">
        <f t="shared" si="12"/>
        <v>0.21497412865091281</v>
      </c>
      <c r="T69" s="92">
        <v>1430</v>
      </c>
      <c r="U69" s="1">
        <v>26443</v>
      </c>
      <c r="V69" s="1">
        <v>18274.360746371804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0">
        <v>1826</v>
      </c>
      <c r="C70" t="s">
        <v>97</v>
      </c>
      <c r="D70" s="1">
        <v>24832.780999999999</v>
      </c>
      <c r="E70" s="86">
        <f t="shared" si="5"/>
        <v>19491.978806907377</v>
      </c>
      <c r="F70" s="87">
        <f t="shared" si="0"/>
        <v>0.75213258793303051</v>
      </c>
      <c r="G70" s="189">
        <f t="shared" si="6"/>
        <v>3983.751252903257</v>
      </c>
      <c r="H70" s="189">
        <f t="shared" si="7"/>
        <v>5075.2990961987498</v>
      </c>
      <c r="I70" s="189">
        <f t="shared" si="1"/>
        <v>1341.7833944429613</v>
      </c>
      <c r="J70" s="88">
        <f t="shared" si="2"/>
        <v>1709.4320445203327</v>
      </c>
      <c r="K70" s="189">
        <f t="shared" si="8"/>
        <v>1095.9945523148913</v>
      </c>
      <c r="L70" s="88">
        <f t="shared" si="3"/>
        <v>1396.2970596491716</v>
      </c>
      <c r="M70" s="89">
        <f t="shared" si="9"/>
        <v>6471.5961558479212</v>
      </c>
      <c r="N70" s="89">
        <f t="shared" si="10"/>
        <v>31304.37715584792</v>
      </c>
      <c r="O70" s="89">
        <f t="shared" si="11"/>
        <v>24571.724612125527</v>
      </c>
      <c r="P70" s="90">
        <f t="shared" si="4"/>
        <v>0.94814359309412632</v>
      </c>
      <c r="Q70" s="227">
        <v>1663.3304585471233</v>
      </c>
      <c r="R70" s="93">
        <f t="shared" si="12"/>
        <v>0.12253779043486118</v>
      </c>
      <c r="S70" s="93">
        <f t="shared" si="12"/>
        <v>0.13134891908819599</v>
      </c>
      <c r="T70" s="92">
        <v>1274</v>
      </c>
      <c r="U70" s="1">
        <v>22122</v>
      </c>
      <c r="V70" s="1">
        <v>17228.971962616823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0">
        <v>1827</v>
      </c>
      <c r="C71" t="s">
        <v>98</v>
      </c>
      <c r="D71" s="1">
        <v>36649.910000000003</v>
      </c>
      <c r="E71" s="86">
        <f t="shared" si="5"/>
        <v>25328.203178991018</v>
      </c>
      <c r="F71" s="87">
        <f t="shared" ref="F71:F134" si="14">E71/E$365</f>
        <v>0.97733366085732221</v>
      </c>
      <c r="G71" s="189">
        <f t="shared" si="6"/>
        <v>365.29214221139938</v>
      </c>
      <c r="H71" s="189">
        <f t="shared" ref="H71:H134" si="15">G71*T71/1000</f>
        <v>528.57772977989498</v>
      </c>
      <c r="I71" s="189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9">
        <f t="shared" si="8"/>
        <v>-245.78884212807006</v>
      </c>
      <c r="L71" s="88">
        <f t="shared" ref="L71:L134" si="18">K71*T71/1000</f>
        <v>-355.65645455931741</v>
      </c>
      <c r="M71" s="89">
        <f t="shared" si="9"/>
        <v>172.92127522057757</v>
      </c>
      <c r="N71" s="89">
        <f t="shared" si="10"/>
        <v>36822.831275220582</v>
      </c>
      <c r="O71" s="89">
        <f t="shared" si="11"/>
        <v>25447.70647907435</v>
      </c>
      <c r="P71" s="90">
        <f t="shared" ref="P71:P134" si="19">O71/O$365</f>
        <v>0.9819449077321839</v>
      </c>
      <c r="Q71" s="227">
        <v>1020.0315111910256</v>
      </c>
      <c r="R71" s="93">
        <f t="shared" si="12"/>
        <v>0.135515863180072</v>
      </c>
      <c r="S71" s="93">
        <f t="shared" si="12"/>
        <v>0.11982110349548211</v>
      </c>
      <c r="T71" s="92">
        <v>1447</v>
      </c>
      <c r="U71" s="1">
        <v>32276</v>
      </c>
      <c r="V71" s="1">
        <v>22618.079887876665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0">
        <v>1828</v>
      </c>
      <c r="C72" t="s">
        <v>99</v>
      </c>
      <c r="D72" s="1">
        <v>36341.167000000001</v>
      </c>
      <c r="E72" s="86">
        <f t="shared" ref="E72:E135" si="20">D72/T72*1000</f>
        <v>20531.732768361584</v>
      </c>
      <c r="F72" s="87">
        <f t="shared" si="14"/>
        <v>0.79225333942723208</v>
      </c>
      <c r="G72" s="189">
        <f t="shared" ref="G72:G135" si="21">($E$365+$Y$365-E72-Y72)*0.62</f>
        <v>3339.1037968016485</v>
      </c>
      <c r="H72" s="189">
        <f t="shared" si="15"/>
        <v>5910.2137203389184</v>
      </c>
      <c r="I72" s="189">
        <f t="shared" si="16"/>
        <v>977.86950793398853</v>
      </c>
      <c r="J72" s="88">
        <f t="shared" si="17"/>
        <v>1730.8290290431596</v>
      </c>
      <c r="K72" s="189">
        <f t="shared" ref="K72:K135" si="22">I72+J$367</f>
        <v>732.08066580591844</v>
      </c>
      <c r="L72" s="88">
        <f t="shared" si="18"/>
        <v>1295.7827784764756</v>
      </c>
      <c r="M72" s="89">
        <f t="shared" ref="M72:M135" si="23">+H72+L72</f>
        <v>7205.9964988153943</v>
      </c>
      <c r="N72" s="89">
        <f t="shared" ref="N72:N135" si="24">D72+M72</f>
        <v>43547.163498815396</v>
      </c>
      <c r="O72" s="89">
        <f t="shared" ref="O72:O135" si="25">N72/T72*1000</f>
        <v>24602.917230969149</v>
      </c>
      <c r="P72" s="90">
        <f t="shared" si="19"/>
        <v>0.94934721563895219</v>
      </c>
      <c r="Q72" s="227">
        <v>1117.1590543707998</v>
      </c>
      <c r="R72" s="93">
        <f t="shared" ref="R72:S135" si="26">(D72-U72)/U72</f>
        <v>0.11203081395348841</v>
      </c>
      <c r="S72" s="93">
        <f t="shared" si="26"/>
        <v>0.1359049218236765</v>
      </c>
      <c r="T72" s="92">
        <v>1770</v>
      </c>
      <c r="U72" s="1">
        <v>32680</v>
      </c>
      <c r="V72" s="1">
        <v>18075.221238938051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0">
        <v>1832</v>
      </c>
      <c r="C73" t="s">
        <v>100</v>
      </c>
      <c r="D73" s="1">
        <v>120990.807</v>
      </c>
      <c r="E73" s="86">
        <f t="shared" si="20"/>
        <v>26976.768561872908</v>
      </c>
      <c r="F73" s="87">
        <f t="shared" si="14"/>
        <v>1.0409464812942275</v>
      </c>
      <c r="G73" s="189">
        <f t="shared" si="21"/>
        <v>-656.81839517537264</v>
      </c>
      <c r="H73" s="189">
        <f t="shared" si="15"/>
        <v>-2945.8305023615462</v>
      </c>
      <c r="I73" s="189">
        <f t="shared" si="16"/>
        <v>0</v>
      </c>
      <c r="J73" s="88">
        <f t="shared" si="17"/>
        <v>0</v>
      </c>
      <c r="K73" s="189">
        <f t="shared" si="22"/>
        <v>-245.78884212807006</v>
      </c>
      <c r="L73" s="88">
        <f t="shared" si="18"/>
        <v>-1102.3629569443942</v>
      </c>
      <c r="M73" s="89">
        <f t="shared" si="23"/>
        <v>-4048.1934593059405</v>
      </c>
      <c r="N73" s="89">
        <f t="shared" si="24"/>
        <v>116942.61354069406</v>
      </c>
      <c r="O73" s="89">
        <f t="shared" si="25"/>
        <v>26074.161324569468</v>
      </c>
      <c r="P73" s="90">
        <f t="shared" si="19"/>
        <v>1.0061177794982079</v>
      </c>
      <c r="Q73" s="227">
        <v>1883.876193995693</v>
      </c>
      <c r="R73" s="93">
        <f t="shared" si="26"/>
        <v>0.11605869438884227</v>
      </c>
      <c r="S73" s="93">
        <f t="shared" si="26"/>
        <v>0.1160586943888422</v>
      </c>
      <c r="T73" s="92">
        <v>4485</v>
      </c>
      <c r="U73" s="1">
        <v>108409</v>
      </c>
      <c r="V73" s="1">
        <v>24171.460423634337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0">
        <v>1833</v>
      </c>
      <c r="C74" t="s">
        <v>101</v>
      </c>
      <c r="D74" s="1">
        <v>607144.598</v>
      </c>
      <c r="E74" s="86">
        <f t="shared" si="20"/>
        <v>23417.464342191535</v>
      </c>
      <c r="F74" s="87">
        <f t="shared" si="14"/>
        <v>0.90360441251251755</v>
      </c>
      <c r="G74" s="189">
        <f t="shared" si="21"/>
        <v>1549.9502210270787</v>
      </c>
      <c r="H74" s="189">
        <f>G74*T74/1000</f>
        <v>40185.559380569073</v>
      </c>
      <c r="I74" s="189">
        <f t="shared" si="16"/>
        <v>0</v>
      </c>
      <c r="J74" s="88">
        <f t="shared" si="17"/>
        <v>0</v>
      </c>
      <c r="K74" s="189">
        <f t="shared" si="22"/>
        <v>-245.78884212807006</v>
      </c>
      <c r="L74" s="88">
        <f t="shared" si="18"/>
        <v>-6372.5673098544721</v>
      </c>
      <c r="M74" s="89">
        <f t="shared" si="23"/>
        <v>33812.992070714601</v>
      </c>
      <c r="N74" s="89">
        <f t="shared" si="24"/>
        <v>640957.59007071459</v>
      </c>
      <c r="O74" s="89">
        <f t="shared" si="25"/>
        <v>24721.625721090546</v>
      </c>
      <c r="P74" s="90">
        <f t="shared" si="19"/>
        <v>0.95392779336115807</v>
      </c>
      <c r="Q74" s="227">
        <v>2721.4850582203362</v>
      </c>
      <c r="R74" s="93">
        <f t="shared" si="26"/>
        <v>0.12377787813893397</v>
      </c>
      <c r="S74" s="93">
        <f t="shared" si="26"/>
        <v>0.12668192094509378</v>
      </c>
      <c r="T74" s="92">
        <v>25927</v>
      </c>
      <c r="U74" s="1">
        <v>540271</v>
      </c>
      <c r="V74" s="1">
        <v>20784.450257751789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0">
        <v>1834</v>
      </c>
      <c r="C75" t="s">
        <v>102</v>
      </c>
      <c r="D75" s="1">
        <v>99398.659</v>
      </c>
      <c r="E75" s="86">
        <f t="shared" si="20"/>
        <v>51026.005646817248</v>
      </c>
      <c r="F75" s="87">
        <f t="shared" si="14"/>
        <v>1.9689289660742886</v>
      </c>
      <c r="G75" s="189">
        <f t="shared" si="21"/>
        <v>-15567.345387840864</v>
      </c>
      <c r="H75" s="189">
        <f t="shared" si="15"/>
        <v>-30325.188815514</v>
      </c>
      <c r="I75" s="189">
        <f t="shared" si="16"/>
        <v>0</v>
      </c>
      <c r="J75" s="88">
        <f t="shared" si="17"/>
        <v>0</v>
      </c>
      <c r="K75" s="189">
        <f t="shared" si="22"/>
        <v>-245.78884212807006</v>
      </c>
      <c r="L75" s="88">
        <f t="shared" si="18"/>
        <v>-478.79666446548049</v>
      </c>
      <c r="M75" s="89">
        <f t="shared" si="23"/>
        <v>-30803.985479979481</v>
      </c>
      <c r="N75" s="89">
        <f t="shared" si="24"/>
        <v>68594.673520020515</v>
      </c>
      <c r="O75" s="89">
        <f t="shared" si="25"/>
        <v>35212.871416848313</v>
      </c>
      <c r="P75" s="90">
        <f t="shared" si="19"/>
        <v>1.3587511237146312</v>
      </c>
      <c r="Q75" s="227">
        <v>327.24358682801176</v>
      </c>
      <c r="R75" s="93">
        <f t="shared" si="26"/>
        <v>0.6511679429890862</v>
      </c>
      <c r="S75" s="93">
        <f t="shared" si="26"/>
        <v>0.59861536985493646</v>
      </c>
      <c r="T75" s="92">
        <v>1948</v>
      </c>
      <c r="U75" s="1">
        <v>60199</v>
      </c>
      <c r="V75" s="1">
        <v>31918.875927889716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0">
        <v>1835</v>
      </c>
      <c r="C76" t="s">
        <v>103</v>
      </c>
      <c r="D76" s="1">
        <v>10308.009</v>
      </c>
      <c r="E76" s="86">
        <f t="shared" si="20"/>
        <v>22263.518358531317</v>
      </c>
      <c r="F76" s="87">
        <f t="shared" si="14"/>
        <v>0.85907735922443773</v>
      </c>
      <c r="G76" s="189">
        <f t="shared" si="21"/>
        <v>2265.3967308964138</v>
      </c>
      <c r="H76" s="189">
        <f t="shared" si="15"/>
        <v>1048.8786864050396</v>
      </c>
      <c r="I76" s="189">
        <f t="shared" si="16"/>
        <v>371.74455137458204</v>
      </c>
      <c r="J76" s="88">
        <f t="shared" si="17"/>
        <v>172.11772728643146</v>
      </c>
      <c r="K76" s="189">
        <f t="shared" si="22"/>
        <v>125.95570924651199</v>
      </c>
      <c r="L76" s="88">
        <f t="shared" si="18"/>
        <v>58.317493381135051</v>
      </c>
      <c r="M76" s="89">
        <f t="shared" si="23"/>
        <v>1107.1961797861748</v>
      </c>
      <c r="N76" s="89">
        <f t="shared" si="24"/>
        <v>11415.205179786175</v>
      </c>
      <c r="O76" s="89">
        <f t="shared" si="25"/>
        <v>24654.870798674245</v>
      </c>
      <c r="P76" s="90">
        <f t="shared" si="19"/>
        <v>0.95135193623286851</v>
      </c>
      <c r="Q76" s="227">
        <v>30.126605335414297</v>
      </c>
      <c r="R76" s="93">
        <f t="shared" si="26"/>
        <v>7.2075819032761307E-2</v>
      </c>
      <c r="S76" s="93">
        <f t="shared" si="26"/>
        <v>2.345034991896431E-2</v>
      </c>
      <c r="T76" s="92">
        <v>463</v>
      </c>
      <c r="U76" s="1">
        <v>9615</v>
      </c>
      <c r="V76" s="1">
        <v>21753.393665158372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0">
        <v>1836</v>
      </c>
      <c r="C77" t="s">
        <v>104</v>
      </c>
      <c r="D77" s="1">
        <v>24972.224999999999</v>
      </c>
      <c r="E77" s="86">
        <f t="shared" si="20"/>
        <v>21527.78017241379</v>
      </c>
      <c r="F77" s="87">
        <f t="shared" si="14"/>
        <v>0.83068759585317697</v>
      </c>
      <c r="G77" s="189">
        <f t="shared" si="21"/>
        <v>2721.5544062892809</v>
      </c>
      <c r="H77" s="189">
        <f t="shared" si="15"/>
        <v>3157.0031112955658</v>
      </c>
      <c r="I77" s="189">
        <f t="shared" si="16"/>
        <v>629.25291651571661</v>
      </c>
      <c r="J77" s="88">
        <f t="shared" si="17"/>
        <v>729.93338315823132</v>
      </c>
      <c r="K77" s="189">
        <f t="shared" si="22"/>
        <v>383.46407438764652</v>
      </c>
      <c r="L77" s="88">
        <f t="shared" si="18"/>
        <v>444.81832628966998</v>
      </c>
      <c r="M77" s="89">
        <f t="shared" si="23"/>
        <v>3601.8214375852358</v>
      </c>
      <c r="N77" s="89">
        <f t="shared" si="24"/>
        <v>28574.046437585235</v>
      </c>
      <c r="O77" s="89">
        <f t="shared" si="25"/>
        <v>24632.798653090722</v>
      </c>
      <c r="P77" s="90">
        <f t="shared" si="19"/>
        <v>0.95050024333173089</v>
      </c>
      <c r="Q77" s="227">
        <v>377.49960958765132</v>
      </c>
      <c r="R77" s="93">
        <f t="shared" si="26"/>
        <v>0.16572798991690779</v>
      </c>
      <c r="S77" s="93">
        <f t="shared" si="26"/>
        <v>0.14462429354772241</v>
      </c>
      <c r="T77" s="92">
        <v>1160</v>
      </c>
      <c r="U77" s="1">
        <v>21422</v>
      </c>
      <c r="V77" s="1">
        <v>18807.726075504826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0">
        <v>1837</v>
      </c>
      <c r="C78" t="s">
        <v>105</v>
      </c>
      <c r="D78" s="1">
        <v>165450.764</v>
      </c>
      <c r="E78" s="86">
        <f t="shared" si="20"/>
        <v>27105.302096985582</v>
      </c>
      <c r="F78" s="87">
        <f t="shared" si="14"/>
        <v>1.0459061758105288</v>
      </c>
      <c r="G78" s="189">
        <f t="shared" si="21"/>
        <v>-736.50918694523057</v>
      </c>
      <c r="H78" s="189">
        <f t="shared" si="15"/>
        <v>-4495.6520771136875</v>
      </c>
      <c r="I78" s="189">
        <f t="shared" si="16"/>
        <v>0</v>
      </c>
      <c r="J78" s="88">
        <f t="shared" si="17"/>
        <v>0</v>
      </c>
      <c r="K78" s="189">
        <f t="shared" si="22"/>
        <v>-245.78884212807006</v>
      </c>
      <c r="L78" s="88">
        <f t="shared" si="18"/>
        <v>-1500.2950923497397</v>
      </c>
      <c r="M78" s="89">
        <f t="shared" si="23"/>
        <v>-5995.9471694634267</v>
      </c>
      <c r="N78" s="89">
        <f t="shared" si="24"/>
        <v>159454.81683053658</v>
      </c>
      <c r="O78" s="89">
        <f t="shared" si="25"/>
        <v>26123.004067912283</v>
      </c>
      <c r="P78" s="90">
        <f t="shared" si="19"/>
        <v>1.0080024634144022</v>
      </c>
      <c r="Q78" s="227">
        <v>-626.14520653071577</v>
      </c>
      <c r="R78" s="93">
        <f t="shared" si="26"/>
        <v>0.15674758618760964</v>
      </c>
      <c r="S78" s="93">
        <f t="shared" si="26"/>
        <v>0.1711500790693688</v>
      </c>
      <c r="T78" s="92">
        <v>6104</v>
      </c>
      <c r="U78" s="1">
        <v>143031</v>
      </c>
      <c r="V78" s="1">
        <v>23144.174757281555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0">
        <v>1838</v>
      </c>
      <c r="C79" t="s">
        <v>106</v>
      </c>
      <c r="D79" s="1">
        <v>47502.991000000002</v>
      </c>
      <c r="E79" s="86">
        <f t="shared" si="20"/>
        <v>23715.92161757364</v>
      </c>
      <c r="F79" s="87">
        <f t="shared" si="14"/>
        <v>0.91512091605196499</v>
      </c>
      <c r="G79" s="189">
        <f t="shared" si="21"/>
        <v>1364.9067102901736</v>
      </c>
      <c r="H79" s="189">
        <f t="shared" si="15"/>
        <v>2733.9081407112176</v>
      </c>
      <c r="I79" s="189">
        <f t="shared" si="16"/>
        <v>0</v>
      </c>
      <c r="J79" s="88">
        <f t="shared" si="17"/>
        <v>0</v>
      </c>
      <c r="K79" s="189">
        <f t="shared" si="22"/>
        <v>-245.78884212807006</v>
      </c>
      <c r="L79" s="88">
        <f t="shared" si="18"/>
        <v>-492.31505078252434</v>
      </c>
      <c r="M79" s="89">
        <f t="shared" si="23"/>
        <v>2241.5930899286932</v>
      </c>
      <c r="N79" s="89">
        <f t="shared" si="24"/>
        <v>49744.584089928692</v>
      </c>
      <c r="O79" s="89">
        <f t="shared" si="25"/>
        <v>24835.039485735742</v>
      </c>
      <c r="P79" s="90">
        <f t="shared" si="19"/>
        <v>0.95830406470614804</v>
      </c>
      <c r="Q79" s="227">
        <v>198.86258726719757</v>
      </c>
      <c r="R79" s="93">
        <f t="shared" si="26"/>
        <v>0.15503175529457539</v>
      </c>
      <c r="S79" s="93">
        <f t="shared" si="26"/>
        <v>0.12908246473628496</v>
      </c>
      <c r="T79" s="92">
        <v>2003</v>
      </c>
      <c r="U79" s="1">
        <v>41127</v>
      </c>
      <c r="V79" s="1">
        <v>21004.596527068436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0">
        <v>1839</v>
      </c>
      <c r="C80" t="s">
        <v>107</v>
      </c>
      <c r="D80" s="1">
        <v>24860.205999999998</v>
      </c>
      <c r="E80" s="86">
        <f t="shared" si="20"/>
        <v>23475.17091595845</v>
      </c>
      <c r="F80" s="87">
        <f t="shared" si="14"/>
        <v>0.9058311230531978</v>
      </c>
      <c r="G80" s="189">
        <f t="shared" si="21"/>
        <v>1514.1721452915917</v>
      </c>
      <c r="H80" s="189">
        <f t="shared" si="15"/>
        <v>1603.5083018637956</v>
      </c>
      <c r="I80" s="189">
        <f t="shared" si="16"/>
        <v>0</v>
      </c>
      <c r="J80" s="88">
        <f t="shared" si="17"/>
        <v>0</v>
      </c>
      <c r="K80" s="189">
        <f t="shared" si="22"/>
        <v>-245.78884212807006</v>
      </c>
      <c r="L80" s="88">
        <f t="shared" si="18"/>
        <v>-260.29038381362619</v>
      </c>
      <c r="M80" s="89">
        <f t="shared" si="23"/>
        <v>1343.2179180501694</v>
      </c>
      <c r="N80" s="89">
        <f t="shared" si="24"/>
        <v>26203.423918050168</v>
      </c>
      <c r="O80" s="89">
        <f t="shared" si="25"/>
        <v>24743.554219121972</v>
      </c>
      <c r="P80" s="90">
        <f t="shared" si="19"/>
        <v>0.95477394336661658</v>
      </c>
      <c r="Q80" s="227">
        <v>840.14766227456846</v>
      </c>
      <c r="R80" s="93">
        <f t="shared" si="26"/>
        <v>0.12622116517169513</v>
      </c>
      <c r="S80" s="93">
        <f t="shared" si="26"/>
        <v>0.12941159340164327</v>
      </c>
      <c r="T80" s="92">
        <v>1059</v>
      </c>
      <c r="U80" s="1">
        <v>22074</v>
      </c>
      <c r="V80" s="1">
        <v>20785.310734463277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0">
        <v>1840</v>
      </c>
      <c r="C81" t="s">
        <v>108</v>
      </c>
      <c r="D81" s="1">
        <v>97746.448999999993</v>
      </c>
      <c r="E81" s="86">
        <f t="shared" si="20"/>
        <v>20270.935089174614</v>
      </c>
      <c r="F81" s="87">
        <f t="shared" si="14"/>
        <v>0.78218999822842505</v>
      </c>
      <c r="G81" s="189">
        <f t="shared" si="21"/>
        <v>3500.7983578975695</v>
      </c>
      <c r="H81" s="189">
        <f t="shared" si="15"/>
        <v>16880.849681782081</v>
      </c>
      <c r="I81" s="189">
        <f t="shared" si="16"/>
        <v>1069.148695649428</v>
      </c>
      <c r="J81" s="88">
        <f t="shared" si="17"/>
        <v>5155.4350104215418</v>
      </c>
      <c r="K81" s="189">
        <f t="shared" si="22"/>
        <v>823.35985352135788</v>
      </c>
      <c r="L81" s="88">
        <f t="shared" si="18"/>
        <v>3970.2412136799876</v>
      </c>
      <c r="M81" s="89">
        <f t="shared" si="23"/>
        <v>20851.090895462068</v>
      </c>
      <c r="N81" s="89">
        <f t="shared" si="24"/>
        <v>118597.53989546206</v>
      </c>
      <c r="O81" s="89">
        <f t="shared" si="25"/>
        <v>24595.093300593544</v>
      </c>
      <c r="P81" s="90">
        <f t="shared" si="19"/>
        <v>0.9490453154029882</v>
      </c>
      <c r="Q81" s="227">
        <v>1877.7270552858972</v>
      </c>
      <c r="R81" s="90">
        <f t="shared" si="26"/>
        <v>0.14445139271037002</v>
      </c>
      <c r="S81" s="90">
        <f t="shared" si="26"/>
        <v>0.15821708760402434</v>
      </c>
      <c r="T81" s="92">
        <v>4822</v>
      </c>
      <c r="U81" s="1">
        <v>85409</v>
      </c>
      <c r="V81" s="1">
        <v>17501.844262295082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0">
        <v>1841</v>
      </c>
      <c r="C82" t="s">
        <v>109</v>
      </c>
      <c r="D82" s="1">
        <v>223279.69</v>
      </c>
      <c r="E82" s="86">
        <f t="shared" si="20"/>
        <v>22772.023457419684</v>
      </c>
      <c r="F82" s="87">
        <f t="shared" si="14"/>
        <v>0.87869893073304806</v>
      </c>
      <c r="G82" s="189">
        <f t="shared" si="21"/>
        <v>1950.1235695856265</v>
      </c>
      <c r="H82" s="189">
        <f t="shared" si="15"/>
        <v>19120.961599787068</v>
      </c>
      <c r="I82" s="189">
        <f t="shared" si="16"/>
        <v>193.7677667636537</v>
      </c>
      <c r="J82" s="88">
        <f t="shared" si="17"/>
        <v>1899.8929531176243</v>
      </c>
      <c r="K82" s="189">
        <f t="shared" si="22"/>
        <v>-52.021075364416362</v>
      </c>
      <c r="L82" s="88">
        <f t="shared" si="18"/>
        <v>-510.06664394810241</v>
      </c>
      <c r="M82" s="89">
        <f t="shared" si="23"/>
        <v>18610.894955838965</v>
      </c>
      <c r="N82" s="89">
        <f t="shared" si="24"/>
        <v>241890.58495583897</v>
      </c>
      <c r="O82" s="89">
        <f t="shared" si="25"/>
        <v>24670.125951640894</v>
      </c>
      <c r="P82" s="90">
        <f t="shared" si="19"/>
        <v>0.95194058337812681</v>
      </c>
      <c r="Q82" s="227">
        <v>638.37303901455743</v>
      </c>
      <c r="R82" s="90">
        <f t="shared" si="26"/>
        <v>0.1346838807380944</v>
      </c>
      <c r="S82" s="90">
        <f t="shared" si="26"/>
        <v>0.1372298313119075</v>
      </c>
      <c r="T82" s="92">
        <v>9805</v>
      </c>
      <c r="U82" s="1">
        <v>196777</v>
      </c>
      <c r="V82" s="1">
        <v>20024.117228045183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0">
        <v>1845</v>
      </c>
      <c r="C83" t="s">
        <v>110</v>
      </c>
      <c r="D83" s="1">
        <v>55646.175000000003</v>
      </c>
      <c r="E83" s="86">
        <f t="shared" si="20"/>
        <v>30062.76337115073</v>
      </c>
      <c r="F83" s="87">
        <f t="shared" si="14"/>
        <v>1.1600250666571208</v>
      </c>
      <c r="G83" s="189">
        <f t="shared" si="21"/>
        <v>-2570.1351769276221</v>
      </c>
      <c r="H83" s="189">
        <f t="shared" si="15"/>
        <v>-4757.3202124930285</v>
      </c>
      <c r="I83" s="189">
        <f t="shared" si="16"/>
        <v>0</v>
      </c>
      <c r="J83" s="88">
        <f t="shared" si="17"/>
        <v>0</v>
      </c>
      <c r="K83" s="189">
        <f t="shared" si="22"/>
        <v>-245.78884212807006</v>
      </c>
      <c r="L83" s="88">
        <f t="shared" si="18"/>
        <v>-454.95514677905771</v>
      </c>
      <c r="M83" s="89">
        <f t="shared" si="23"/>
        <v>-5212.2753592720865</v>
      </c>
      <c r="N83" s="89">
        <f t="shared" si="24"/>
        <v>50433.899640727919</v>
      </c>
      <c r="O83" s="89">
        <f t="shared" si="25"/>
        <v>27246.839352095041</v>
      </c>
      <c r="P83" s="90">
        <f t="shared" si="19"/>
        <v>1.0513676419361075</v>
      </c>
      <c r="Q83" s="227">
        <v>-107.67141540111152</v>
      </c>
      <c r="R83" s="90">
        <f t="shared" si="26"/>
        <v>0.14176447052547353</v>
      </c>
      <c r="S83" s="90">
        <f t="shared" si="26"/>
        <v>0.14608232643777941</v>
      </c>
      <c r="T83" s="92">
        <v>1851</v>
      </c>
      <c r="U83" s="1">
        <v>48737</v>
      </c>
      <c r="V83" s="1">
        <v>26230.893433799785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0">
        <v>1848</v>
      </c>
      <c r="C84" t="s">
        <v>111</v>
      </c>
      <c r="D84" s="1">
        <v>60754.387000000002</v>
      </c>
      <c r="E84" s="86">
        <f t="shared" si="20"/>
        <v>22822.835086401203</v>
      </c>
      <c r="F84" s="87">
        <f t="shared" si="14"/>
        <v>0.88065958759511165</v>
      </c>
      <c r="G84" s="189">
        <f t="shared" si="21"/>
        <v>1918.6203596170849</v>
      </c>
      <c r="H84" s="189">
        <f t="shared" si="15"/>
        <v>5107.3673973006798</v>
      </c>
      <c r="I84" s="189">
        <f t="shared" si="16"/>
        <v>175.98369662012209</v>
      </c>
      <c r="J84" s="88">
        <f t="shared" si="17"/>
        <v>468.46860040276499</v>
      </c>
      <c r="K84" s="189">
        <f t="shared" si="22"/>
        <v>-69.805145507947969</v>
      </c>
      <c r="L84" s="88">
        <f t="shared" si="18"/>
        <v>-185.82129734215749</v>
      </c>
      <c r="M84" s="89">
        <f t="shared" si="23"/>
        <v>4921.5460999585221</v>
      </c>
      <c r="N84" s="89">
        <f t="shared" si="24"/>
        <v>65675.933099958522</v>
      </c>
      <c r="O84" s="89">
        <f t="shared" si="25"/>
        <v>24671.65030051034</v>
      </c>
      <c r="P84" s="90">
        <f t="shared" si="19"/>
        <v>0.95199940308398867</v>
      </c>
      <c r="Q84" s="227">
        <v>-1701.4991639462705</v>
      </c>
      <c r="R84" s="90">
        <f t="shared" si="26"/>
        <v>0.1641447650800951</v>
      </c>
      <c r="S84" s="90">
        <f t="shared" si="26"/>
        <v>0.16851796104207886</v>
      </c>
      <c r="T84" s="92">
        <v>2662</v>
      </c>
      <c r="U84" s="1">
        <v>52188</v>
      </c>
      <c r="V84" s="1">
        <v>19531.437125748504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0">
        <v>1851</v>
      </c>
      <c r="C85" t="s">
        <v>112</v>
      </c>
      <c r="D85" s="1">
        <v>42776.110999999997</v>
      </c>
      <c r="E85" s="86">
        <f t="shared" si="20"/>
        <v>20694.78035800677</v>
      </c>
      <c r="F85" s="87">
        <f t="shared" si="14"/>
        <v>0.79854481997781723</v>
      </c>
      <c r="G85" s="189">
        <f t="shared" si="21"/>
        <v>3238.0142912216329</v>
      </c>
      <c r="H85" s="189">
        <f t="shared" si="15"/>
        <v>6692.975539955115</v>
      </c>
      <c r="I85" s="189">
        <f t="shared" si="16"/>
        <v>920.80285155817342</v>
      </c>
      <c r="J85" s="88">
        <f t="shared" si="17"/>
        <v>1903.2994941707445</v>
      </c>
      <c r="K85" s="189">
        <f t="shared" si="22"/>
        <v>675.01400943010333</v>
      </c>
      <c r="L85" s="88">
        <f t="shared" si="18"/>
        <v>1395.2539574920236</v>
      </c>
      <c r="M85" s="89">
        <f t="shared" si="23"/>
        <v>8088.2294974471388</v>
      </c>
      <c r="N85" s="89">
        <f t="shared" si="24"/>
        <v>50864.340497447134</v>
      </c>
      <c r="O85" s="89">
        <f t="shared" si="25"/>
        <v>24607.808658658505</v>
      </c>
      <c r="P85" s="90">
        <f t="shared" si="19"/>
        <v>0.94953596005546981</v>
      </c>
      <c r="Q85" s="227">
        <v>448.20249876523576</v>
      </c>
      <c r="R85" s="90">
        <f t="shared" si="26"/>
        <v>0.13672533283728833</v>
      </c>
      <c r="S85" s="90">
        <f t="shared" si="26"/>
        <v>0.13287575502893753</v>
      </c>
      <c r="T85" s="92">
        <v>2067</v>
      </c>
      <c r="U85" s="1">
        <v>37631</v>
      </c>
      <c r="V85" s="1">
        <v>18267.475728155339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0">
        <v>1853</v>
      </c>
      <c r="C86" t="s">
        <v>113</v>
      </c>
      <c r="D86" s="1">
        <v>31734.276999999998</v>
      </c>
      <c r="E86" s="86">
        <f t="shared" si="20"/>
        <v>23299.762848751834</v>
      </c>
      <c r="F86" s="87">
        <f t="shared" si="14"/>
        <v>0.89906269154404339</v>
      </c>
      <c r="G86" s="189">
        <f t="shared" si="21"/>
        <v>1622.9251469596934</v>
      </c>
      <c r="H86" s="189">
        <f t="shared" si="15"/>
        <v>2210.4240501591021</v>
      </c>
      <c r="I86" s="189">
        <f t="shared" si="16"/>
        <v>9.0589797974011148</v>
      </c>
      <c r="J86" s="88">
        <f t="shared" si="17"/>
        <v>12.338330484060318</v>
      </c>
      <c r="K86" s="189">
        <f t="shared" si="22"/>
        <v>-236.72986233066894</v>
      </c>
      <c r="L86" s="88">
        <f t="shared" si="18"/>
        <v>-322.42607249437111</v>
      </c>
      <c r="M86" s="89">
        <f t="shared" si="23"/>
        <v>1887.997977664731</v>
      </c>
      <c r="N86" s="89">
        <f t="shared" si="24"/>
        <v>33622.274977664732</v>
      </c>
      <c r="O86" s="89">
        <f t="shared" si="25"/>
        <v>24685.95813338086</v>
      </c>
      <c r="P86" s="90">
        <f t="shared" si="19"/>
        <v>0.95255149620245672</v>
      </c>
      <c r="Q86" s="227">
        <v>-232.19351348415876</v>
      </c>
      <c r="R86" s="90">
        <f t="shared" si="26"/>
        <v>0.21536046110834509</v>
      </c>
      <c r="S86" s="90">
        <f t="shared" si="26"/>
        <v>0.18680573661828123</v>
      </c>
      <c r="T86" s="92">
        <v>1362</v>
      </c>
      <c r="U86" s="1">
        <v>26111</v>
      </c>
      <c r="V86" s="1">
        <v>19632.330827067668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0">
        <v>1856</v>
      </c>
      <c r="C87" t="s">
        <v>114</v>
      </c>
      <c r="D87" s="1">
        <v>12172.866</v>
      </c>
      <c r="E87" s="86">
        <f t="shared" si="20"/>
        <v>26578.310043668123</v>
      </c>
      <c r="F87" s="87">
        <f t="shared" si="14"/>
        <v>1.0255712523628724</v>
      </c>
      <c r="G87" s="189">
        <f t="shared" si="21"/>
        <v>-409.77411388840596</v>
      </c>
      <c r="H87" s="189">
        <f t="shared" si="15"/>
        <v>-187.67654416088993</v>
      </c>
      <c r="I87" s="189">
        <f t="shared" si="16"/>
        <v>0</v>
      </c>
      <c r="J87" s="88">
        <f t="shared" si="17"/>
        <v>0</v>
      </c>
      <c r="K87" s="189">
        <f t="shared" si="22"/>
        <v>-245.78884212807006</v>
      </c>
      <c r="L87" s="88">
        <f t="shared" si="18"/>
        <v>-112.57128969465607</v>
      </c>
      <c r="M87" s="89">
        <f t="shared" si="23"/>
        <v>-300.24783385554599</v>
      </c>
      <c r="N87" s="89">
        <f t="shared" si="24"/>
        <v>11872.618166144453</v>
      </c>
      <c r="O87" s="89">
        <f t="shared" si="25"/>
        <v>25922.747087651642</v>
      </c>
      <c r="P87" s="90">
        <f t="shared" si="19"/>
        <v>1.0002751925042925</v>
      </c>
      <c r="Q87" s="227">
        <v>-363.23952143366205</v>
      </c>
      <c r="R87" s="90">
        <f t="shared" si="26"/>
        <v>3.159881355932203E-2</v>
      </c>
      <c r="S87" s="90">
        <f t="shared" si="26"/>
        <v>3.6103611871808286E-2</v>
      </c>
      <c r="T87" s="92">
        <v>458</v>
      </c>
      <c r="U87" s="1">
        <v>11800</v>
      </c>
      <c r="V87" s="1">
        <v>25652.173913043476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0">
        <v>1857</v>
      </c>
      <c r="C88" t="s">
        <v>115</v>
      </c>
      <c r="D88" s="1">
        <v>17237.722000000002</v>
      </c>
      <c r="E88" s="86">
        <f t="shared" si="20"/>
        <v>25461.923190546531</v>
      </c>
      <c r="F88" s="87">
        <f t="shared" si="14"/>
        <v>0.98249348476981502</v>
      </c>
      <c r="G88" s="189">
        <f t="shared" si="21"/>
        <v>282.38573504698115</v>
      </c>
      <c r="H88" s="189">
        <f t="shared" si="15"/>
        <v>191.17514262680626</v>
      </c>
      <c r="I88" s="189">
        <f t="shared" si="16"/>
        <v>0</v>
      </c>
      <c r="J88" s="88">
        <f t="shared" si="17"/>
        <v>0</v>
      </c>
      <c r="K88" s="189">
        <f t="shared" si="22"/>
        <v>-245.78884212807006</v>
      </c>
      <c r="L88" s="88">
        <f t="shared" si="18"/>
        <v>-166.39904612070342</v>
      </c>
      <c r="M88" s="89">
        <f t="shared" si="23"/>
        <v>24.776096506102846</v>
      </c>
      <c r="N88" s="89">
        <f t="shared" si="24"/>
        <v>17262.498096506104</v>
      </c>
      <c r="O88" s="89">
        <f t="shared" si="25"/>
        <v>25498.520083465439</v>
      </c>
      <c r="P88" s="90">
        <f t="shared" si="19"/>
        <v>0.98390564081893095</v>
      </c>
      <c r="Q88" s="227">
        <v>-337.47969495761924</v>
      </c>
      <c r="R88" s="90">
        <f t="shared" si="26"/>
        <v>9.0926017340674736E-2</v>
      </c>
      <c r="S88" s="90">
        <f t="shared" si="26"/>
        <v>0.10059449016791865</v>
      </c>
      <c r="T88" s="92">
        <v>677</v>
      </c>
      <c r="U88" s="1">
        <v>15801</v>
      </c>
      <c r="V88" s="1">
        <v>23134.699853587113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0">
        <v>1859</v>
      </c>
      <c r="C89" t="s">
        <v>116</v>
      </c>
      <c r="D89" s="1">
        <v>29322.896000000001</v>
      </c>
      <c r="E89" s="86">
        <f t="shared" si="20"/>
        <v>23161.845181674566</v>
      </c>
      <c r="F89" s="87">
        <f t="shared" si="14"/>
        <v>0.89374089364511722</v>
      </c>
      <c r="G89" s="189">
        <f t="shared" si="21"/>
        <v>1708.4341005475999</v>
      </c>
      <c r="H89" s="189">
        <f t="shared" si="15"/>
        <v>2162.8775712932616</v>
      </c>
      <c r="I89" s="189">
        <f t="shared" si="16"/>
        <v>57.330163274445106</v>
      </c>
      <c r="J89" s="88">
        <f t="shared" si="17"/>
        <v>72.57998670544751</v>
      </c>
      <c r="K89" s="189">
        <f t="shared" si="22"/>
        <v>-188.45867885362495</v>
      </c>
      <c r="L89" s="88">
        <f t="shared" si="18"/>
        <v>-238.58868742868918</v>
      </c>
      <c r="M89" s="89">
        <f t="shared" si="23"/>
        <v>1924.2888838645724</v>
      </c>
      <c r="N89" s="89">
        <f t="shared" si="24"/>
        <v>31247.184883864575</v>
      </c>
      <c r="O89" s="89">
        <f t="shared" si="25"/>
        <v>24681.820603368542</v>
      </c>
      <c r="P89" s="90">
        <f t="shared" si="19"/>
        <v>0.9523918422654889</v>
      </c>
      <c r="Q89" s="227">
        <v>-860.66355945003374</v>
      </c>
      <c r="R89" s="90">
        <f t="shared" si="26"/>
        <v>9.6798054984103266E-2</v>
      </c>
      <c r="S89" s="90">
        <f t="shared" si="26"/>
        <v>6.4743135525642079E-2</v>
      </c>
      <c r="T89" s="92">
        <v>1266</v>
      </c>
      <c r="U89" s="1">
        <v>26735</v>
      </c>
      <c r="V89" s="1">
        <v>21753.458096013019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0">
        <v>1860</v>
      </c>
      <c r="C90" t="s">
        <v>117</v>
      </c>
      <c r="D90" s="1">
        <v>253865.739</v>
      </c>
      <c r="E90" s="86">
        <f t="shared" si="20"/>
        <v>21918.989725436022</v>
      </c>
      <c r="F90" s="87">
        <f t="shared" si="14"/>
        <v>0.84578311060073386</v>
      </c>
      <c r="G90" s="189">
        <f t="shared" si="21"/>
        <v>2479.0044834154969</v>
      </c>
      <c r="H90" s="189">
        <f t="shared" si="15"/>
        <v>28711.829926918286</v>
      </c>
      <c r="I90" s="189">
        <f t="shared" si="16"/>
        <v>492.32957295793528</v>
      </c>
      <c r="J90" s="88">
        <f t="shared" si="17"/>
        <v>5702.1611139988063</v>
      </c>
      <c r="K90" s="189">
        <f t="shared" si="22"/>
        <v>246.54073082986523</v>
      </c>
      <c r="L90" s="88">
        <f t="shared" si="18"/>
        <v>2855.434744471499</v>
      </c>
      <c r="M90" s="89">
        <f t="shared" si="23"/>
        <v>31567.264671389785</v>
      </c>
      <c r="N90" s="89">
        <f t="shared" si="24"/>
        <v>285433.00367138977</v>
      </c>
      <c r="O90" s="89">
        <f t="shared" si="25"/>
        <v>24644.534939681384</v>
      </c>
      <c r="P90" s="90">
        <f t="shared" si="19"/>
        <v>0.95095310877415729</v>
      </c>
      <c r="Q90" s="227">
        <v>390.32121288287817</v>
      </c>
      <c r="R90" s="90">
        <f t="shared" si="26"/>
        <v>0.1373760164513918</v>
      </c>
      <c r="S90" s="90">
        <f t="shared" si="26"/>
        <v>0.14100949189679865</v>
      </c>
      <c r="T90" s="92">
        <v>11582</v>
      </c>
      <c r="U90" s="1">
        <v>223203</v>
      </c>
      <c r="V90" s="1">
        <v>19210.172992512264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0">
        <v>1865</v>
      </c>
      <c r="C91" t="s">
        <v>118</v>
      </c>
      <c r="D91" s="1">
        <v>224179.696</v>
      </c>
      <c r="E91" s="86">
        <f t="shared" si="20"/>
        <v>22710.940735487791</v>
      </c>
      <c r="F91" s="87">
        <f t="shared" si="14"/>
        <v>0.87634194552494038</v>
      </c>
      <c r="G91" s="189">
        <f t="shared" si="21"/>
        <v>1987.9948571834</v>
      </c>
      <c r="H91" s="189">
        <f t="shared" si="15"/>
        <v>19623.497235257342</v>
      </c>
      <c r="I91" s="189">
        <f t="shared" si="16"/>
        <v>215.14671943981611</v>
      </c>
      <c r="J91" s="88">
        <f t="shared" si="17"/>
        <v>2123.7132675904249</v>
      </c>
      <c r="K91" s="189">
        <f t="shared" si="22"/>
        <v>-30.642122688253949</v>
      </c>
      <c r="L91" s="88">
        <f t="shared" si="18"/>
        <v>-302.46839305575469</v>
      </c>
      <c r="M91" s="89">
        <f t="shared" si="23"/>
        <v>19321.028842201587</v>
      </c>
      <c r="N91" s="89">
        <f t="shared" si="24"/>
        <v>243500.72484220157</v>
      </c>
      <c r="O91" s="89">
        <f t="shared" si="25"/>
        <v>24668.293469982938</v>
      </c>
      <c r="P91" s="90">
        <f t="shared" si="19"/>
        <v>0.95186987382188359</v>
      </c>
      <c r="Q91" s="227">
        <v>2295.6225799911044</v>
      </c>
      <c r="R91" s="90">
        <f t="shared" si="26"/>
        <v>6.093948500494549E-2</v>
      </c>
      <c r="S91" s="90">
        <f t="shared" si="26"/>
        <v>5.2556010196882781E-2</v>
      </c>
      <c r="T91" s="92">
        <v>9871</v>
      </c>
      <c r="U91" s="1">
        <v>211303</v>
      </c>
      <c r="V91" s="1">
        <v>21576.942714183602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0">
        <v>1866</v>
      </c>
      <c r="C92" t="s">
        <v>119</v>
      </c>
      <c r="D92" s="1">
        <v>205690.15</v>
      </c>
      <c r="E92" s="86">
        <f t="shared" si="20"/>
        <v>24486.922619047618</v>
      </c>
      <c r="F92" s="87">
        <f t="shared" si="14"/>
        <v>0.94487135772246811</v>
      </c>
      <c r="G92" s="189">
        <f t="shared" si="21"/>
        <v>886.88608937630715</v>
      </c>
      <c r="H92" s="189">
        <f t="shared" si="15"/>
        <v>7449.8431507609803</v>
      </c>
      <c r="I92" s="189">
        <f t="shared" si="16"/>
        <v>0</v>
      </c>
      <c r="J92" s="88">
        <f t="shared" si="17"/>
        <v>0</v>
      </c>
      <c r="K92" s="189">
        <f t="shared" si="22"/>
        <v>-245.78884212807006</v>
      </c>
      <c r="L92" s="88">
        <f t="shared" si="18"/>
        <v>-2064.6262738757887</v>
      </c>
      <c r="M92" s="89">
        <f t="shared" si="23"/>
        <v>5385.2168768851916</v>
      </c>
      <c r="N92" s="89">
        <f t="shared" si="24"/>
        <v>211075.36687688518</v>
      </c>
      <c r="O92" s="89">
        <f t="shared" si="25"/>
        <v>25128.019866295854</v>
      </c>
      <c r="P92" s="90">
        <f t="shared" si="19"/>
        <v>0.96960923254093923</v>
      </c>
      <c r="Q92" s="227">
        <v>190.11535798524801</v>
      </c>
      <c r="R92" s="90">
        <f t="shared" si="26"/>
        <v>0.12234011207569198</v>
      </c>
      <c r="S92" s="90">
        <f t="shared" si="26"/>
        <v>0.10042775750659515</v>
      </c>
      <c r="T92" s="92">
        <v>8400</v>
      </c>
      <c r="U92" s="1">
        <v>183269</v>
      </c>
      <c r="V92" s="1">
        <v>22252.185526954832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1">
        <v>1867</v>
      </c>
      <c r="C93" s="202" t="s">
        <v>120</v>
      </c>
      <c r="D93" s="213">
        <v>60374.233999999997</v>
      </c>
      <c r="E93" s="214">
        <f t="shared" si="20"/>
        <v>23070.016813144823</v>
      </c>
      <c r="F93" s="215">
        <f t="shared" si="14"/>
        <v>0.89019753310937377</v>
      </c>
      <c r="G93" s="216">
        <f t="shared" si="21"/>
        <v>-153.180732821048</v>
      </c>
      <c r="H93" s="216">
        <f t="shared" si="15"/>
        <v>-400.87397779268258</v>
      </c>
      <c r="I93" s="216">
        <f t="shared" si="16"/>
        <v>0</v>
      </c>
      <c r="J93" s="217">
        <f t="shared" si="17"/>
        <v>0</v>
      </c>
      <c r="K93" s="216">
        <f t="shared" si="22"/>
        <v>-245.78884212807006</v>
      </c>
      <c r="L93" s="217">
        <f t="shared" si="18"/>
        <v>-643.22939984915934</v>
      </c>
      <c r="M93" s="218">
        <f t="shared" si="23"/>
        <v>-1044.1033776418419</v>
      </c>
      <c r="N93" s="218">
        <f t="shared" si="24"/>
        <v>59330.130622358156</v>
      </c>
      <c r="O93" s="218">
        <f t="shared" si="25"/>
        <v>22671.047238195704</v>
      </c>
      <c r="P93" s="219">
        <f t="shared" si="19"/>
        <v>0.87480258414674328</v>
      </c>
      <c r="Q93" s="227">
        <v>2091.4845096246854</v>
      </c>
      <c r="R93" s="219">
        <f t="shared" si="26"/>
        <v>-5.1420585416437591E-2</v>
      </c>
      <c r="S93" s="219">
        <f t="shared" si="26"/>
        <v>-4.5258625138286768E-2</v>
      </c>
      <c r="T93" s="92">
        <v>2617</v>
      </c>
      <c r="U93" s="1">
        <v>63647</v>
      </c>
      <c r="V93" s="1">
        <v>24163.629460895976</v>
      </c>
      <c r="W93" s="220"/>
      <c r="X93" s="218">
        <v>8098.1310000000012</v>
      </c>
      <c r="Y93" s="218">
        <f t="shared" si="27"/>
        <v>3094.4329384791749</v>
      </c>
      <c r="Z93" s="1"/>
      <c r="AA93" s="266" t="s">
        <v>448</v>
      </c>
    </row>
    <row r="94" spans="2:29">
      <c r="B94" s="200">
        <v>1868</v>
      </c>
      <c r="C94" t="s">
        <v>121</v>
      </c>
      <c r="D94" s="1">
        <v>107220.38</v>
      </c>
      <c r="E94" s="86">
        <f t="shared" si="20"/>
        <v>23167.757130509941</v>
      </c>
      <c r="F94" s="87">
        <f t="shared" si="14"/>
        <v>0.89396901668081963</v>
      </c>
      <c r="G94" s="189">
        <f t="shared" si="21"/>
        <v>1704.7686922696671</v>
      </c>
      <c r="H94" s="189">
        <f t="shared" si="15"/>
        <v>7889.6695078240191</v>
      </c>
      <c r="I94" s="189">
        <f t="shared" si="16"/>
        <v>55.26098118206373</v>
      </c>
      <c r="J94" s="88">
        <f t="shared" si="17"/>
        <v>255.74782091059095</v>
      </c>
      <c r="K94" s="189">
        <f t="shared" si="22"/>
        <v>-190.52786094600634</v>
      </c>
      <c r="L94" s="88">
        <f t="shared" si="18"/>
        <v>-881.76294045811744</v>
      </c>
      <c r="M94" s="89">
        <f t="shared" si="23"/>
        <v>7007.9065673659015</v>
      </c>
      <c r="N94" s="89">
        <f t="shared" si="24"/>
        <v>114228.28656736591</v>
      </c>
      <c r="O94" s="89">
        <f t="shared" si="25"/>
        <v>24681.997961833604</v>
      </c>
      <c r="P94" s="90">
        <f t="shared" si="19"/>
        <v>0.95239868595655996</v>
      </c>
      <c r="Q94" s="227">
        <v>-2967.9008636451535</v>
      </c>
      <c r="R94" s="90">
        <f t="shared" si="26"/>
        <v>0.12016945611065843</v>
      </c>
      <c r="S94" s="90">
        <f t="shared" si="26"/>
        <v>0.10588898983785616</v>
      </c>
      <c r="T94" s="92">
        <v>4628</v>
      </c>
      <c r="U94" s="1">
        <v>95718</v>
      </c>
      <c r="V94" s="1">
        <v>20949.441891004597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0">
        <v>1870</v>
      </c>
      <c r="C95" t="s">
        <v>122</v>
      </c>
      <c r="D95" s="1">
        <v>242105.65700000001</v>
      </c>
      <c r="E95" s="86">
        <f t="shared" si="20"/>
        <v>22456.697616176607</v>
      </c>
      <c r="F95" s="87">
        <f t="shared" si="14"/>
        <v>0.8665315236490494</v>
      </c>
      <c r="G95" s="189">
        <f t="shared" si="21"/>
        <v>2145.6255911563344</v>
      </c>
      <c r="H95" s="189">
        <f t="shared" si="15"/>
        <v>23131.98949825644</v>
      </c>
      <c r="I95" s="189">
        <f t="shared" si="16"/>
        <v>304.13181119873059</v>
      </c>
      <c r="J95" s="88">
        <f t="shared" si="17"/>
        <v>3278.8450565335147</v>
      </c>
      <c r="K95" s="189">
        <f t="shared" si="22"/>
        <v>58.34296907066053</v>
      </c>
      <c r="L95" s="88">
        <f t="shared" si="18"/>
        <v>628.99554955079111</v>
      </c>
      <c r="M95" s="89">
        <f t="shared" si="23"/>
        <v>23760.985047807233</v>
      </c>
      <c r="N95" s="89">
        <f t="shared" si="24"/>
        <v>265866.64204780723</v>
      </c>
      <c r="O95" s="89">
        <f t="shared" si="25"/>
        <v>24660.666176403603</v>
      </c>
      <c r="P95" s="90">
        <f t="shared" si="19"/>
        <v>0.95157556116560693</v>
      </c>
      <c r="Q95" s="227">
        <v>375.30614466761836</v>
      </c>
      <c r="R95" s="90">
        <f t="shared" si="26"/>
        <v>0.13141943790189925</v>
      </c>
      <c r="S95" s="90">
        <f t="shared" si="26"/>
        <v>0.11431329112720207</v>
      </c>
      <c r="T95" s="92">
        <v>10781</v>
      </c>
      <c r="U95" s="1">
        <v>213984</v>
      </c>
      <c r="V95" s="1">
        <v>20152.947824449049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0">
        <v>1871</v>
      </c>
      <c r="C96" t="s">
        <v>123</v>
      </c>
      <c r="D96" s="1">
        <v>109834.27899999999</v>
      </c>
      <c r="E96" s="86">
        <f t="shared" si="20"/>
        <v>24181.919638925581</v>
      </c>
      <c r="F96" s="87">
        <f t="shared" si="14"/>
        <v>0.93310227655123368</v>
      </c>
      <c r="G96" s="189">
        <f t="shared" si="21"/>
        <v>1075.9879370519702</v>
      </c>
      <c r="H96" s="189">
        <f t="shared" si="15"/>
        <v>4887.1372100900489</v>
      </c>
      <c r="I96" s="189">
        <f t="shared" si="16"/>
        <v>0</v>
      </c>
      <c r="J96" s="88">
        <f t="shared" si="17"/>
        <v>0</v>
      </c>
      <c r="K96" s="189">
        <f t="shared" si="22"/>
        <v>-245.78884212807006</v>
      </c>
      <c r="L96" s="88">
        <f t="shared" si="18"/>
        <v>-1116.3729209456942</v>
      </c>
      <c r="M96" s="89">
        <f t="shared" si="23"/>
        <v>3770.7642891443547</v>
      </c>
      <c r="N96" s="89">
        <f t="shared" si="24"/>
        <v>113605.04328914435</v>
      </c>
      <c r="O96" s="89">
        <f t="shared" si="25"/>
        <v>25012.118733849482</v>
      </c>
      <c r="P96" s="90">
        <f t="shared" si="19"/>
        <v>0.96513698169587014</v>
      </c>
      <c r="Q96" s="227">
        <v>-1899.8756615151451</v>
      </c>
      <c r="R96" s="90">
        <f t="shared" si="26"/>
        <v>0.17531411113845755</v>
      </c>
      <c r="S96" s="90">
        <f t="shared" si="26"/>
        <v>0.17816053456921987</v>
      </c>
      <c r="T96" s="92">
        <v>4542</v>
      </c>
      <c r="U96" s="1">
        <v>93451</v>
      </c>
      <c r="V96" s="1">
        <v>20525.148253898529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0">
        <v>1874</v>
      </c>
      <c r="C97" t="s">
        <v>124</v>
      </c>
      <c r="D97" s="1">
        <v>25999.348999999998</v>
      </c>
      <c r="E97" s="86">
        <f t="shared" si="20"/>
        <v>26831.113519091847</v>
      </c>
      <c r="F97" s="87">
        <f t="shared" si="14"/>
        <v>1.0353261230249278</v>
      </c>
      <c r="G97" s="189">
        <f t="shared" si="21"/>
        <v>-566.51226865111437</v>
      </c>
      <c r="H97" s="189">
        <f t="shared" si="15"/>
        <v>-548.95038832292983</v>
      </c>
      <c r="I97" s="189">
        <f t="shared" si="16"/>
        <v>0</v>
      </c>
      <c r="J97" s="88">
        <f t="shared" si="17"/>
        <v>0</v>
      </c>
      <c r="K97" s="189">
        <f t="shared" si="22"/>
        <v>-245.78884212807006</v>
      </c>
      <c r="L97" s="88">
        <f t="shared" si="18"/>
        <v>-238.16938802209989</v>
      </c>
      <c r="M97" s="89">
        <f t="shared" si="23"/>
        <v>-787.11977634502978</v>
      </c>
      <c r="N97" s="89">
        <f t="shared" si="24"/>
        <v>25212.229223654969</v>
      </c>
      <c r="O97" s="89">
        <f t="shared" si="25"/>
        <v>26018.812408312664</v>
      </c>
      <c r="P97" s="90">
        <f t="shared" si="19"/>
        <v>1.0039820433558739</v>
      </c>
      <c r="Q97" s="227">
        <v>-539.65437298955703</v>
      </c>
      <c r="R97" s="90">
        <f t="shared" si="26"/>
        <v>8.9886818601779875E-4</v>
      </c>
      <c r="S97" s="90">
        <f t="shared" si="26"/>
        <v>-1.4594922343177453E-2</v>
      </c>
      <c r="T97" s="92">
        <v>969</v>
      </c>
      <c r="U97" s="1">
        <v>25976</v>
      </c>
      <c r="V97" s="1">
        <v>27228.511530398322</v>
      </c>
      <c r="W97" s="196"/>
      <c r="X97" s="89">
        <v>0</v>
      </c>
      <c r="Y97" s="89">
        <f t="shared" si="27"/>
        <v>0</v>
      </c>
    </row>
    <row r="98" spans="2:27" ht="29.15" customHeight="1">
      <c r="B98" s="200">
        <v>1875</v>
      </c>
      <c r="C98" t="s">
        <v>125</v>
      </c>
      <c r="D98" s="1">
        <v>68582.176000000007</v>
      </c>
      <c r="E98" s="86">
        <f t="shared" si="20"/>
        <v>24616.717875089736</v>
      </c>
      <c r="F98" s="87">
        <f t="shared" si="14"/>
        <v>0.94987973797957137</v>
      </c>
      <c r="G98" s="189">
        <f t="shared" si="21"/>
        <v>806.41303063019393</v>
      </c>
      <c r="H98" s="189">
        <f t="shared" si="15"/>
        <v>2246.6667033357203</v>
      </c>
      <c r="I98" s="189">
        <f t="shared" si="16"/>
        <v>0</v>
      </c>
      <c r="J98" s="88">
        <f t="shared" si="17"/>
        <v>0</v>
      </c>
      <c r="K98" s="189">
        <f t="shared" si="22"/>
        <v>-245.78884212807006</v>
      </c>
      <c r="L98" s="88">
        <f t="shared" si="18"/>
        <v>-684.7677141688032</v>
      </c>
      <c r="M98" s="89">
        <f t="shared" si="23"/>
        <v>1561.8989891669171</v>
      </c>
      <c r="N98" s="89">
        <f t="shared" si="24"/>
        <v>70144.074989166926</v>
      </c>
      <c r="O98" s="89">
        <f t="shared" si="25"/>
        <v>25177.342063591863</v>
      </c>
      <c r="P98" s="90">
        <f t="shared" si="19"/>
        <v>0.97151241703863855</v>
      </c>
      <c r="Q98" s="227">
        <v>678.81025206510344</v>
      </c>
      <c r="R98" s="90">
        <f t="shared" si="26"/>
        <v>0.18555829069285035</v>
      </c>
      <c r="S98" s="90">
        <f t="shared" si="26"/>
        <v>0.16130243190983062</v>
      </c>
      <c r="T98" s="92">
        <v>2786</v>
      </c>
      <c r="U98" s="1">
        <v>57848</v>
      </c>
      <c r="V98" s="1">
        <v>21197.50824477831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0">
        <v>3101</v>
      </c>
      <c r="C99" t="s">
        <v>126</v>
      </c>
      <c r="D99" s="1">
        <v>652153.98899999994</v>
      </c>
      <c r="E99" s="86">
        <f t="shared" si="20"/>
        <v>20355.639833947185</v>
      </c>
      <c r="F99" s="87">
        <f t="shared" si="14"/>
        <v>0.78545848110166849</v>
      </c>
      <c r="G99" s="189">
        <f t="shared" si="21"/>
        <v>3448.2814161385754</v>
      </c>
      <c r="H99" s="189">
        <f t="shared" si="15"/>
        <v>110476.04001024767</v>
      </c>
      <c r="I99" s="189">
        <f t="shared" si="16"/>
        <v>1039.5020349790282</v>
      </c>
      <c r="J99" s="88">
        <f t="shared" si="17"/>
        <v>33303.566196658103</v>
      </c>
      <c r="K99" s="189">
        <f t="shared" si="22"/>
        <v>793.71319285095808</v>
      </c>
      <c r="L99" s="88">
        <f t="shared" si="18"/>
        <v>25428.983272558995</v>
      </c>
      <c r="M99" s="89">
        <f t="shared" si="23"/>
        <v>135905.02328280668</v>
      </c>
      <c r="N99" s="89">
        <f t="shared" si="24"/>
        <v>788059.01228280668</v>
      </c>
      <c r="O99" s="89">
        <f t="shared" si="25"/>
        <v>24597.634442936724</v>
      </c>
      <c r="P99" s="90">
        <f t="shared" si="19"/>
        <v>0.94914336988918557</v>
      </c>
      <c r="Q99" s="227">
        <v>16471.069381611291</v>
      </c>
      <c r="R99" s="90">
        <f t="shared" si="26"/>
        <v>0.12412821171368379</v>
      </c>
      <c r="S99" s="90">
        <f t="shared" si="26"/>
        <v>0.12051421565255313</v>
      </c>
      <c r="T99" s="92">
        <v>32038</v>
      </c>
      <c r="U99" s="1">
        <v>580142</v>
      </c>
      <c r="V99" s="1">
        <v>18166.337873806166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0">
        <v>3103</v>
      </c>
      <c r="C100" t="s">
        <v>127</v>
      </c>
      <c r="D100" s="1">
        <v>1190488.0009999999</v>
      </c>
      <c r="E100" s="86">
        <f t="shared" si="20"/>
        <v>22613.076036166087</v>
      </c>
      <c r="F100" s="87">
        <f t="shared" si="14"/>
        <v>0.872565662455002</v>
      </c>
      <c r="G100" s="189">
        <f t="shared" si="21"/>
        <v>2048.6709707628565</v>
      </c>
      <c r="H100" s="189">
        <f t="shared" si="15"/>
        <v>107854.33192678133</v>
      </c>
      <c r="I100" s="189">
        <f t="shared" si="16"/>
        <v>249.39936420241264</v>
      </c>
      <c r="J100" s="88">
        <f t="shared" si="17"/>
        <v>13129.878927800215</v>
      </c>
      <c r="K100" s="189">
        <f t="shared" si="22"/>
        <v>3.6105220743425832</v>
      </c>
      <c r="L100" s="88">
        <f t="shared" si="18"/>
        <v>190.07954512583964</v>
      </c>
      <c r="M100" s="89">
        <f t="shared" si="23"/>
        <v>108044.41147190718</v>
      </c>
      <c r="N100" s="89">
        <f t="shared" si="24"/>
        <v>1298532.4124719072</v>
      </c>
      <c r="O100" s="89">
        <f t="shared" si="25"/>
        <v>24665.35752900329</v>
      </c>
      <c r="P100" s="90">
        <f t="shared" si="19"/>
        <v>0.95175658532978558</v>
      </c>
      <c r="Q100" s="227">
        <v>16187.055302285909</v>
      </c>
      <c r="R100" s="90">
        <f t="shared" si="26"/>
        <v>3.123892933711582E-2</v>
      </c>
      <c r="S100" s="90">
        <f t="shared" si="26"/>
        <v>1.9583966700721985E-2</v>
      </c>
      <c r="T100" s="92">
        <v>52646</v>
      </c>
      <c r="U100" s="1">
        <v>1154425</v>
      </c>
      <c r="V100" s="1">
        <v>22178.72855468675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0">
        <v>3105</v>
      </c>
      <c r="C101" t="s">
        <v>128</v>
      </c>
      <c r="D101" s="1">
        <v>1205263.702</v>
      </c>
      <c r="E101" s="86">
        <f t="shared" si="20"/>
        <v>20041.299356490796</v>
      </c>
      <c r="F101" s="87">
        <f t="shared" si="14"/>
        <v>0.77332909602776334</v>
      </c>
      <c r="G101" s="189">
        <f t="shared" si="21"/>
        <v>3643.1725121615373</v>
      </c>
      <c r="H101" s="189">
        <f t="shared" si="15"/>
        <v>219096.75170888269</v>
      </c>
      <c r="I101" s="189">
        <f t="shared" si="16"/>
        <v>1149.5212020887645</v>
      </c>
      <c r="J101" s="88">
        <f t="shared" si="17"/>
        <v>69131.055572416211</v>
      </c>
      <c r="K101" s="189">
        <f t="shared" si="22"/>
        <v>903.73235996069445</v>
      </c>
      <c r="L101" s="88">
        <f t="shared" si="18"/>
        <v>54349.560395676206</v>
      </c>
      <c r="M101" s="89">
        <f t="shared" si="23"/>
        <v>273446.31210455892</v>
      </c>
      <c r="N101" s="89">
        <f t="shared" si="24"/>
        <v>1478710.0141045591</v>
      </c>
      <c r="O101" s="89">
        <f t="shared" si="25"/>
        <v>24588.204228613031</v>
      </c>
      <c r="P101" s="90">
        <f t="shared" si="19"/>
        <v>0.94877948833696835</v>
      </c>
      <c r="Q101" s="227">
        <v>41331.63442012202</v>
      </c>
      <c r="R101" s="90">
        <f t="shared" si="26"/>
        <v>8.7162029273889594E-2</v>
      </c>
      <c r="S101" s="90">
        <f t="shared" si="26"/>
        <v>8.0509513821806947E-2</v>
      </c>
      <c r="T101" s="92">
        <v>60139</v>
      </c>
      <c r="U101" s="1">
        <v>1108633</v>
      </c>
      <c r="V101" s="1">
        <v>18548.008231416574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0">
        <v>3107</v>
      </c>
      <c r="C102" t="s">
        <v>129</v>
      </c>
      <c r="D102" s="1">
        <v>1820240.92</v>
      </c>
      <c r="E102" s="86">
        <f t="shared" si="20"/>
        <v>21199.61007197596</v>
      </c>
      <c r="F102" s="87">
        <f t="shared" si="14"/>
        <v>0.81802457023788755</v>
      </c>
      <c r="G102" s="189">
        <f t="shared" si="21"/>
        <v>2925.0198685607356</v>
      </c>
      <c r="H102" s="189">
        <f t="shared" si="15"/>
        <v>251148.05595436189</v>
      </c>
      <c r="I102" s="189">
        <f t="shared" si="16"/>
        <v>744.11245166895708</v>
      </c>
      <c r="J102" s="88">
        <f t="shared" si="17"/>
        <v>63890.983325199988</v>
      </c>
      <c r="K102" s="189">
        <f t="shared" si="22"/>
        <v>498.32360954088699</v>
      </c>
      <c r="L102" s="88">
        <f t="shared" si="18"/>
        <v>42787.061762399637</v>
      </c>
      <c r="M102" s="89">
        <f t="shared" si="23"/>
        <v>293935.11771676154</v>
      </c>
      <c r="N102" s="89">
        <f t="shared" si="24"/>
        <v>2114176.0377167612</v>
      </c>
      <c r="O102" s="89">
        <f t="shared" si="25"/>
        <v>24622.953550077578</v>
      </c>
      <c r="P102" s="90">
        <f t="shared" si="19"/>
        <v>0.95012035256327176</v>
      </c>
      <c r="Q102" s="227">
        <v>41064.470996478398</v>
      </c>
      <c r="R102" s="90">
        <f t="shared" si="26"/>
        <v>7.6388591081467644E-2</v>
      </c>
      <c r="S102" s="90">
        <f t="shared" si="26"/>
        <v>6.8465673031998756E-2</v>
      </c>
      <c r="T102" s="92">
        <v>85862</v>
      </c>
      <c r="U102" s="1">
        <v>1691063</v>
      </c>
      <c r="V102" s="1">
        <v>19841.170949196294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0">
        <v>3110</v>
      </c>
      <c r="C103" t="s">
        <v>130</v>
      </c>
      <c r="D103" s="1">
        <v>122404.068</v>
      </c>
      <c r="E103" s="86">
        <f t="shared" si="20"/>
        <v>25623.62738120159</v>
      </c>
      <c r="F103" s="87">
        <f t="shared" si="14"/>
        <v>0.98873312788670087</v>
      </c>
      <c r="G103" s="189">
        <f t="shared" si="21"/>
        <v>182.12913684084486</v>
      </c>
      <c r="H103" s="189">
        <f t="shared" si="15"/>
        <v>870.0308866887159</v>
      </c>
      <c r="I103" s="189">
        <f t="shared" si="16"/>
        <v>0</v>
      </c>
      <c r="J103" s="88">
        <f t="shared" si="17"/>
        <v>0</v>
      </c>
      <c r="K103" s="189">
        <f t="shared" si="22"/>
        <v>-245.78884212807006</v>
      </c>
      <c r="L103" s="88">
        <f t="shared" si="18"/>
        <v>-1174.1332988457905</v>
      </c>
      <c r="M103" s="89">
        <f t="shared" si="23"/>
        <v>-304.10241215707458</v>
      </c>
      <c r="N103" s="89">
        <f t="shared" si="24"/>
        <v>122099.96558784292</v>
      </c>
      <c r="O103" s="89">
        <f t="shared" si="25"/>
        <v>25559.967675914366</v>
      </c>
      <c r="P103" s="90">
        <f t="shared" si="19"/>
        <v>0.98627670520334776</v>
      </c>
      <c r="Q103" s="227">
        <v>-27.411564036238588</v>
      </c>
      <c r="R103" s="90">
        <f t="shared" si="26"/>
        <v>2.2120729823389414E-2</v>
      </c>
      <c r="S103" s="90">
        <f t="shared" si="26"/>
        <v>2.42604005996577E-2</v>
      </c>
      <c r="T103" s="92">
        <v>4777</v>
      </c>
      <c r="U103" s="1">
        <v>119755</v>
      </c>
      <c r="V103" s="1">
        <v>25016.711928138709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0">
        <v>3112</v>
      </c>
      <c r="C104" t="s">
        <v>131</v>
      </c>
      <c r="D104" s="1">
        <v>179712.549</v>
      </c>
      <c r="E104" s="86">
        <f t="shared" si="20"/>
        <v>22893.318343949046</v>
      </c>
      <c r="F104" s="87">
        <f t="shared" si="14"/>
        <v>0.88337930914983775</v>
      </c>
      <c r="G104" s="189">
        <f t="shared" si="21"/>
        <v>1874.920739937422</v>
      </c>
      <c r="H104" s="189">
        <f t="shared" si="15"/>
        <v>14718.127808508763</v>
      </c>
      <c r="I104" s="189">
        <f t="shared" si="16"/>
        <v>151.314556478377</v>
      </c>
      <c r="J104" s="88">
        <f t="shared" si="17"/>
        <v>1187.8192683552595</v>
      </c>
      <c r="K104" s="189">
        <f t="shared" si="22"/>
        <v>-94.474285649693059</v>
      </c>
      <c r="L104" s="88">
        <f t="shared" si="18"/>
        <v>-741.62314235009057</v>
      </c>
      <c r="M104" s="89">
        <f t="shared" si="23"/>
        <v>13976.504666158673</v>
      </c>
      <c r="N104" s="89">
        <f t="shared" si="24"/>
        <v>193689.05366615867</v>
      </c>
      <c r="O104" s="89">
        <f t="shared" si="25"/>
        <v>24673.764798236771</v>
      </c>
      <c r="P104" s="90">
        <f t="shared" si="19"/>
        <v>0.95208099473063035</v>
      </c>
      <c r="Q104" s="227">
        <v>-2086.225807790508</v>
      </c>
      <c r="R104" s="90">
        <f t="shared" si="26"/>
        <v>0.12029765919645918</v>
      </c>
      <c r="S104" s="90">
        <f t="shared" si="26"/>
        <v>0.12500719075741248</v>
      </c>
      <c r="T104" s="92">
        <v>7850</v>
      </c>
      <c r="U104" s="1">
        <v>160415</v>
      </c>
      <c r="V104" s="1">
        <v>20349.486236204491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0">
        <v>3114</v>
      </c>
      <c r="C105" t="s">
        <v>132</v>
      </c>
      <c r="D105" s="1">
        <v>129664.284</v>
      </c>
      <c r="E105" s="86">
        <f t="shared" si="20"/>
        <v>21042.564751703991</v>
      </c>
      <c r="F105" s="87">
        <f t="shared" si="14"/>
        <v>0.81196469790121795</v>
      </c>
      <c r="G105" s="189">
        <f t="shared" si="21"/>
        <v>3022.3879671293562</v>
      </c>
      <c r="H105" s="189">
        <f t="shared" si="15"/>
        <v>18623.954653451092</v>
      </c>
      <c r="I105" s="189">
        <f t="shared" si="16"/>
        <v>799.07831376414629</v>
      </c>
      <c r="J105" s="88">
        <f t="shared" si="17"/>
        <v>4923.9205694146694</v>
      </c>
      <c r="K105" s="189">
        <f t="shared" si="22"/>
        <v>553.2894716360762</v>
      </c>
      <c r="L105" s="88">
        <f t="shared" si="18"/>
        <v>3409.3697242215017</v>
      </c>
      <c r="M105" s="89">
        <f t="shared" si="23"/>
        <v>22033.324377672594</v>
      </c>
      <c r="N105" s="89">
        <f t="shared" si="24"/>
        <v>151697.60837767259</v>
      </c>
      <c r="O105" s="89">
        <f t="shared" si="25"/>
        <v>24618.242190469424</v>
      </c>
      <c r="P105" s="90">
        <f t="shared" si="19"/>
        <v>0.94993855639317193</v>
      </c>
      <c r="Q105" s="227">
        <v>3205.8804948095676</v>
      </c>
      <c r="R105" s="90">
        <f t="shared" si="26"/>
        <v>0.13395440195195327</v>
      </c>
      <c r="S105" s="90">
        <f t="shared" si="26"/>
        <v>0.13082599805172873</v>
      </c>
      <c r="T105" s="92">
        <v>6162</v>
      </c>
      <c r="U105" s="1">
        <v>114347</v>
      </c>
      <c r="V105" s="1">
        <v>18608.13669650122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0">
        <v>3116</v>
      </c>
      <c r="C106" t="s">
        <v>133</v>
      </c>
      <c r="D106" s="1">
        <v>81913.547999999995</v>
      </c>
      <c r="E106" s="86">
        <f t="shared" si="20"/>
        <v>20706.154701718908</v>
      </c>
      <c r="F106" s="87">
        <f t="shared" si="14"/>
        <v>0.79898371921206113</v>
      </c>
      <c r="G106" s="189">
        <f t="shared" si="21"/>
        <v>3230.9621981201076</v>
      </c>
      <c r="H106" s="189">
        <f t="shared" si="15"/>
        <v>12781.686455763147</v>
      </c>
      <c r="I106" s="189">
        <f t="shared" si="16"/>
        <v>916.82183125892527</v>
      </c>
      <c r="J106" s="88">
        <f t="shared" si="17"/>
        <v>3626.9471644603082</v>
      </c>
      <c r="K106" s="189">
        <f t="shared" si="22"/>
        <v>671.03298913085519</v>
      </c>
      <c r="L106" s="88">
        <f t="shared" si="18"/>
        <v>2654.6065050016632</v>
      </c>
      <c r="M106" s="89">
        <f t="shared" si="23"/>
        <v>15436.292960764811</v>
      </c>
      <c r="N106" s="89">
        <f t="shared" si="24"/>
        <v>97349.840960764806</v>
      </c>
      <c r="O106" s="89">
        <f t="shared" si="25"/>
        <v>24608.149888969871</v>
      </c>
      <c r="P106" s="90">
        <f t="shared" si="19"/>
        <v>0.94954912703249716</v>
      </c>
      <c r="Q106" s="227">
        <v>2197.168864593732</v>
      </c>
      <c r="R106" s="90">
        <f t="shared" si="26"/>
        <v>0.10126978663906099</v>
      </c>
      <c r="S106" s="90">
        <f t="shared" si="26"/>
        <v>9.0969740606289304E-2</v>
      </c>
      <c r="T106" s="92">
        <v>3956</v>
      </c>
      <c r="U106" s="1">
        <v>74381</v>
      </c>
      <c r="V106" s="1">
        <v>18979.586629242152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0">
        <v>3118</v>
      </c>
      <c r="C107" t="s">
        <v>134</v>
      </c>
      <c r="D107" s="1">
        <v>1015496.47</v>
      </c>
      <c r="E107" s="86">
        <f t="shared" si="20"/>
        <v>21401.851883074458</v>
      </c>
      <c r="F107" s="87">
        <f t="shared" si="14"/>
        <v>0.82582842936766832</v>
      </c>
      <c r="G107" s="189">
        <f t="shared" si="21"/>
        <v>2799.6299456796664</v>
      </c>
      <c r="H107" s="189">
        <f t="shared" si="15"/>
        <v>132839.6412925545</v>
      </c>
      <c r="I107" s="189">
        <f t="shared" si="16"/>
        <v>673.3278177844827</v>
      </c>
      <c r="J107" s="88">
        <f t="shared" si="17"/>
        <v>31948.73162605592</v>
      </c>
      <c r="K107" s="189">
        <f t="shared" si="22"/>
        <v>427.53897565641262</v>
      </c>
      <c r="L107" s="88">
        <f t="shared" si="18"/>
        <v>20286.296855921122</v>
      </c>
      <c r="M107" s="89">
        <f t="shared" si="23"/>
        <v>153125.93814847563</v>
      </c>
      <c r="N107" s="89">
        <f t="shared" si="24"/>
        <v>1168622.4081484757</v>
      </c>
      <c r="O107" s="89">
        <f t="shared" si="25"/>
        <v>24629.020804410542</v>
      </c>
      <c r="P107" s="90">
        <f t="shared" si="19"/>
        <v>0.95035446833716553</v>
      </c>
      <c r="Q107" s="227">
        <v>22500.359599633142</v>
      </c>
      <c r="R107" s="90">
        <f t="shared" si="26"/>
        <v>0.11860254057495596</v>
      </c>
      <c r="S107" s="90">
        <f t="shared" si="26"/>
        <v>0.10815888685254438</v>
      </c>
      <c r="T107" s="92">
        <v>47449</v>
      </c>
      <c r="U107" s="1">
        <v>907826</v>
      </c>
      <c r="V107" s="1">
        <v>19312.981321533422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0">
        <v>3120</v>
      </c>
      <c r="C108" t="s">
        <v>135</v>
      </c>
      <c r="D108" s="1">
        <v>177275.36499999999</v>
      </c>
      <c r="E108" s="86">
        <f t="shared" si="20"/>
        <v>20789.88683006919</v>
      </c>
      <c r="F108" s="87">
        <f t="shared" si="14"/>
        <v>0.80221467195488483</v>
      </c>
      <c r="G108" s="189">
        <f t="shared" si="21"/>
        <v>3179.0482785429326</v>
      </c>
      <c r="H108" s="189">
        <f t="shared" si="15"/>
        <v>27107.744671135584</v>
      </c>
      <c r="I108" s="189">
        <f t="shared" si="16"/>
        <v>887.51558633632646</v>
      </c>
      <c r="J108" s="88">
        <f t="shared" si="17"/>
        <v>7567.845404689856</v>
      </c>
      <c r="K108" s="189">
        <f t="shared" si="22"/>
        <v>641.72674420825638</v>
      </c>
      <c r="L108" s="88">
        <f t="shared" si="18"/>
        <v>5472.0039478638028</v>
      </c>
      <c r="M108" s="89">
        <f t="shared" si="23"/>
        <v>32579.748618999387</v>
      </c>
      <c r="N108" s="89">
        <f t="shared" si="24"/>
        <v>209855.11361899937</v>
      </c>
      <c r="O108" s="89">
        <f t="shared" si="25"/>
        <v>24610.66185282038</v>
      </c>
      <c r="P108" s="90">
        <f t="shared" si="19"/>
        <v>0.94964605561478188</v>
      </c>
      <c r="Q108" s="227">
        <v>3714.0490264688706</v>
      </c>
      <c r="R108" s="90">
        <f t="shared" si="26"/>
        <v>9.7184337729694883E-2</v>
      </c>
      <c r="S108" s="90">
        <f t="shared" si="26"/>
        <v>8.3416456395453406E-2</v>
      </c>
      <c r="T108" s="92">
        <v>8527</v>
      </c>
      <c r="U108" s="1">
        <v>161573</v>
      </c>
      <c r="V108" s="1">
        <v>19189.19239904988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0">
        <v>3122</v>
      </c>
      <c r="C109" t="s">
        <v>136</v>
      </c>
      <c r="D109" s="1">
        <v>78824.803</v>
      </c>
      <c r="E109" s="86">
        <f t="shared" si="20"/>
        <v>21566.293570451435</v>
      </c>
      <c r="F109" s="87">
        <f t="shared" si="14"/>
        <v>0.83217370365285737</v>
      </c>
      <c r="G109" s="189">
        <f t="shared" si="21"/>
        <v>2697.6760995059408</v>
      </c>
      <c r="H109" s="189">
        <f t="shared" si="15"/>
        <v>9860.0061436942124</v>
      </c>
      <c r="I109" s="189">
        <f t="shared" si="16"/>
        <v>615.77322720254085</v>
      </c>
      <c r="J109" s="88">
        <f t="shared" si="17"/>
        <v>2250.6511454252868</v>
      </c>
      <c r="K109" s="189">
        <f t="shared" si="22"/>
        <v>369.98438507447077</v>
      </c>
      <c r="L109" s="88">
        <f t="shared" si="18"/>
        <v>1352.2929274471908</v>
      </c>
      <c r="M109" s="89">
        <f t="shared" si="23"/>
        <v>11212.299071141402</v>
      </c>
      <c r="N109" s="89">
        <f t="shared" si="24"/>
        <v>90037.102071141402</v>
      </c>
      <c r="O109" s="89">
        <f t="shared" si="25"/>
        <v>24633.954055031845</v>
      </c>
      <c r="P109" s="90">
        <f t="shared" si="19"/>
        <v>0.95054482656572103</v>
      </c>
      <c r="Q109" s="227">
        <v>2147.1911562007481</v>
      </c>
      <c r="R109" s="90">
        <f t="shared" si="26"/>
        <v>0.16425621824412145</v>
      </c>
      <c r="S109" s="90">
        <f t="shared" si="26"/>
        <v>0.1652118321031453</v>
      </c>
      <c r="T109" s="92">
        <v>3655</v>
      </c>
      <c r="U109" s="1">
        <v>67704</v>
      </c>
      <c r="V109" s="1">
        <v>18508.474576271186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0">
        <v>3124</v>
      </c>
      <c r="C110" t="s">
        <v>137</v>
      </c>
      <c r="D110" s="1">
        <v>28517.478999999999</v>
      </c>
      <c r="E110" s="86">
        <f t="shared" si="20"/>
        <v>21186.834323922736</v>
      </c>
      <c r="F110" s="87">
        <f t="shared" si="14"/>
        <v>0.81753159533055564</v>
      </c>
      <c r="G110" s="189">
        <f t="shared" si="21"/>
        <v>2932.9408323537341</v>
      </c>
      <c r="H110" s="189">
        <f t="shared" si="15"/>
        <v>3947.7383603481258</v>
      </c>
      <c r="I110" s="189">
        <f t="shared" si="16"/>
        <v>748.58396348758538</v>
      </c>
      <c r="J110" s="88">
        <f t="shared" si="17"/>
        <v>1007.59401485429</v>
      </c>
      <c r="K110" s="189">
        <f t="shared" si="22"/>
        <v>502.79512135951529</v>
      </c>
      <c r="L110" s="88">
        <f t="shared" si="18"/>
        <v>676.76223334990755</v>
      </c>
      <c r="M110" s="89">
        <f t="shared" si="23"/>
        <v>4624.5005936980333</v>
      </c>
      <c r="N110" s="89">
        <f t="shared" si="24"/>
        <v>33141.97959369803</v>
      </c>
      <c r="O110" s="89">
        <f t="shared" si="25"/>
        <v>24622.570277635979</v>
      </c>
      <c r="P110" s="90">
        <f t="shared" si="19"/>
        <v>0.95010556331605178</v>
      </c>
      <c r="Q110" s="227">
        <v>693.1056105215257</v>
      </c>
      <c r="R110" s="90">
        <f t="shared" si="26"/>
        <v>0.12873457352068077</v>
      </c>
      <c r="S110" s="90">
        <f t="shared" si="26"/>
        <v>0.12957315789922538</v>
      </c>
      <c r="T110" s="92">
        <v>1346</v>
      </c>
      <c r="U110" s="1">
        <v>25265</v>
      </c>
      <c r="V110" s="1">
        <v>18756.495916852262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0">
        <v>3201</v>
      </c>
      <c r="C111" t="s">
        <v>138</v>
      </c>
      <c r="D111" s="1">
        <v>5383749.3669999996</v>
      </c>
      <c r="E111" s="86">
        <f t="shared" si="20"/>
        <v>40675.662725335824</v>
      </c>
      <c r="F111" s="87">
        <f t="shared" si="14"/>
        <v>1.5695426192776547</v>
      </c>
      <c r="G111" s="189">
        <f t="shared" si="21"/>
        <v>-9150.1327765223796</v>
      </c>
      <c r="H111" s="189">
        <f t="shared" si="15"/>
        <v>-1211093.274034949</v>
      </c>
      <c r="I111" s="189">
        <f t="shared" si="16"/>
        <v>0</v>
      </c>
      <c r="J111" s="88">
        <f t="shared" si="17"/>
        <v>0</v>
      </c>
      <c r="K111" s="189">
        <f t="shared" si="22"/>
        <v>-245.78884212807006</v>
      </c>
      <c r="L111" s="88">
        <f t="shared" si="18"/>
        <v>-32532.119566387097</v>
      </c>
      <c r="M111" s="89">
        <f t="shared" si="23"/>
        <v>-1243625.3936013361</v>
      </c>
      <c r="N111" s="89">
        <f t="shared" si="24"/>
        <v>4140123.9733986636</v>
      </c>
      <c r="O111" s="89">
        <f t="shared" si="25"/>
        <v>31279.741106685382</v>
      </c>
      <c r="P111" s="90">
        <f t="shared" si="19"/>
        <v>1.2069843119319106</v>
      </c>
      <c r="Q111" s="227">
        <v>-127845.9946154498</v>
      </c>
      <c r="R111" s="90">
        <f t="shared" si="26"/>
        <v>2.3153608656312826E-2</v>
      </c>
      <c r="S111" s="90">
        <f t="shared" si="26"/>
        <v>1.2045313459655748E-2</v>
      </c>
      <c r="T111" s="92">
        <v>132358</v>
      </c>
      <c r="U111" s="1">
        <v>5261917</v>
      </c>
      <c r="V111" s="1">
        <v>40191.542991575072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0">
        <v>3203</v>
      </c>
      <c r="C112" t="s">
        <v>139</v>
      </c>
      <c r="D112" s="1">
        <v>3242726.8420000002</v>
      </c>
      <c r="E112" s="86">
        <f t="shared" si="20"/>
        <v>32268.507363770255</v>
      </c>
      <c r="F112" s="87">
        <f t="shared" si="14"/>
        <v>1.2451376123827891</v>
      </c>
      <c r="G112" s="189">
        <f t="shared" si="21"/>
        <v>-3937.6964523517277</v>
      </c>
      <c r="H112" s="189">
        <f t="shared" si="15"/>
        <v>-395706.9918897298</v>
      </c>
      <c r="I112" s="189">
        <f t="shared" si="16"/>
        <v>0</v>
      </c>
      <c r="J112" s="88">
        <f t="shared" si="17"/>
        <v>0</v>
      </c>
      <c r="K112" s="189">
        <f t="shared" si="22"/>
        <v>-245.78884212807006</v>
      </c>
      <c r="L112" s="88">
        <f t="shared" si="18"/>
        <v>-24699.812323134018</v>
      </c>
      <c r="M112" s="89">
        <f t="shared" si="23"/>
        <v>-420406.80421286385</v>
      </c>
      <c r="N112" s="89">
        <f t="shared" si="24"/>
        <v>2822320.0377871362</v>
      </c>
      <c r="O112" s="89">
        <f t="shared" si="25"/>
        <v>28085.022069290451</v>
      </c>
      <c r="P112" s="90">
        <f t="shared" si="19"/>
        <v>1.083710409311861</v>
      </c>
      <c r="Q112" s="227">
        <v>-41225.956850636925</v>
      </c>
      <c r="R112" s="90">
        <f t="shared" si="26"/>
        <v>2.7406415763636754E-2</v>
      </c>
      <c r="S112" s="90">
        <f t="shared" si="26"/>
        <v>1.0261164805992269E-2</v>
      </c>
      <c r="T112" s="92">
        <v>100492</v>
      </c>
      <c r="U112" s="1">
        <v>3156226</v>
      </c>
      <c r="V112" s="1">
        <v>31940.75798208774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0">
        <v>3205</v>
      </c>
      <c r="C113" t="s">
        <v>140</v>
      </c>
      <c r="D113" s="1">
        <v>2400854.8760000002</v>
      </c>
      <c r="E113" s="86">
        <f t="shared" si="20"/>
        <v>25071.060295315474</v>
      </c>
      <c r="F113" s="87">
        <f t="shared" si="14"/>
        <v>0.96741134642822424</v>
      </c>
      <c r="G113" s="189">
        <f t="shared" si="21"/>
        <v>524.72073009023666</v>
      </c>
      <c r="H113" s="189">
        <f t="shared" si="15"/>
        <v>50248.306554901239</v>
      </c>
      <c r="I113" s="189">
        <f t="shared" si="16"/>
        <v>0</v>
      </c>
      <c r="J113" s="88">
        <f t="shared" si="17"/>
        <v>0</v>
      </c>
      <c r="K113" s="189">
        <f t="shared" si="22"/>
        <v>-245.78884212807006</v>
      </c>
      <c r="L113" s="88">
        <f t="shared" si="18"/>
        <v>-23537.231099868244</v>
      </c>
      <c r="M113" s="89">
        <f t="shared" si="23"/>
        <v>26711.075455032995</v>
      </c>
      <c r="N113" s="89">
        <f t="shared" si="24"/>
        <v>2427565.9514550334</v>
      </c>
      <c r="O113" s="89">
        <f t="shared" si="25"/>
        <v>25349.992183277638</v>
      </c>
      <c r="P113" s="90">
        <f t="shared" si="19"/>
        <v>0.97817442824912648</v>
      </c>
      <c r="Q113" s="227">
        <v>-1457.8542084069632</v>
      </c>
      <c r="R113" s="90">
        <f t="shared" si="26"/>
        <v>0.11528802323804276</v>
      </c>
      <c r="S113" s="90">
        <f t="shared" si="26"/>
        <v>9.7107903730570433E-2</v>
      </c>
      <c r="T113" s="92">
        <v>95762</v>
      </c>
      <c r="U113" s="1">
        <v>2152677</v>
      </c>
      <c r="V113" s="1">
        <v>22851.954862474919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0">
        <v>3207</v>
      </c>
      <c r="C114" t="s">
        <v>141</v>
      </c>
      <c r="D114" s="1">
        <v>1793160.1029999999</v>
      </c>
      <c r="E114" s="86">
        <f t="shared" si="20"/>
        <v>27728.708217356343</v>
      </c>
      <c r="F114" s="87">
        <f t="shared" si="14"/>
        <v>1.0699614071081121</v>
      </c>
      <c r="G114" s="189">
        <f t="shared" si="21"/>
        <v>-1123.0209815751023</v>
      </c>
      <c r="H114" s="189">
        <f t="shared" si="15"/>
        <v>-72623.520836498705</v>
      </c>
      <c r="I114" s="189">
        <f t="shared" si="16"/>
        <v>0</v>
      </c>
      <c r="J114" s="88">
        <f t="shared" si="17"/>
        <v>0</v>
      </c>
      <c r="K114" s="189">
        <f t="shared" si="22"/>
        <v>-245.78884212807006</v>
      </c>
      <c r="L114" s="88">
        <f t="shared" si="18"/>
        <v>-15894.672842738035</v>
      </c>
      <c r="M114" s="89">
        <f t="shared" si="23"/>
        <v>-88518.193679236734</v>
      </c>
      <c r="N114" s="89">
        <f t="shared" si="24"/>
        <v>1704641.9093207631</v>
      </c>
      <c r="O114" s="89">
        <f t="shared" si="25"/>
        <v>26359.898393653169</v>
      </c>
      <c r="P114" s="90">
        <f t="shared" si="19"/>
        <v>1.017143451307484</v>
      </c>
      <c r="Q114" s="227">
        <v>-5602.5372868820705</v>
      </c>
      <c r="R114" s="93">
        <f t="shared" si="26"/>
        <v>9.6640106045965415E-2</v>
      </c>
      <c r="S114" s="94">
        <f t="shared" si="26"/>
        <v>7.785063926952375E-2</v>
      </c>
      <c r="T114" s="92">
        <v>64668</v>
      </c>
      <c r="U114" s="1">
        <v>1635140</v>
      </c>
      <c r="V114" s="1">
        <v>25725.928256765263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0">
        <v>3209</v>
      </c>
      <c r="C115" t="s">
        <v>142</v>
      </c>
      <c r="D115" s="1">
        <v>1003433.57</v>
      </c>
      <c r="E115" s="86">
        <f t="shared" si="20"/>
        <v>22265.867172591312</v>
      </c>
      <c r="F115" s="87">
        <f t="shared" si="14"/>
        <v>0.85916799238257002</v>
      </c>
      <c r="G115" s="189">
        <f t="shared" si="21"/>
        <v>2263.9404661792173</v>
      </c>
      <c r="H115" s="189">
        <f t="shared" si="15"/>
        <v>102026.74104883261</v>
      </c>
      <c r="I115" s="189">
        <f t="shared" si="16"/>
        <v>370.92246645358387</v>
      </c>
      <c r="J115" s="88">
        <f t="shared" si="17"/>
        <v>16715.99187319721</v>
      </c>
      <c r="K115" s="189">
        <f t="shared" si="22"/>
        <v>125.13362432551381</v>
      </c>
      <c r="L115" s="88">
        <f t="shared" si="18"/>
        <v>5639.2719138536049</v>
      </c>
      <c r="M115" s="89">
        <f t="shared" si="23"/>
        <v>107666.01296268622</v>
      </c>
      <c r="N115" s="89">
        <f t="shared" si="24"/>
        <v>1111099.5829626862</v>
      </c>
      <c r="O115" s="89">
        <f t="shared" si="25"/>
        <v>24654.941263096043</v>
      </c>
      <c r="P115" s="90">
        <f t="shared" si="19"/>
        <v>0.95135465522761242</v>
      </c>
      <c r="Q115" s="227">
        <v>9900.1249449800234</v>
      </c>
      <c r="R115" s="93">
        <f t="shared" si="26"/>
        <v>0.12793630756537344</v>
      </c>
      <c r="S115" s="94">
        <f t="shared" si="26"/>
        <v>9.6600572042543797E-2</v>
      </c>
      <c r="T115" s="92">
        <v>45066</v>
      </c>
      <c r="U115" s="1">
        <v>889619</v>
      </c>
      <c r="V115" s="1">
        <v>20304.446067467019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0">
        <v>3212</v>
      </c>
      <c r="C116" t="s">
        <v>143</v>
      </c>
      <c r="D116" s="1">
        <v>534134.049</v>
      </c>
      <c r="E116" s="86">
        <f t="shared" si="20"/>
        <v>25806.070586530102</v>
      </c>
      <c r="F116" s="87">
        <f t="shared" si="14"/>
        <v>0.99577302268311341</v>
      </c>
      <c r="G116" s="189">
        <f t="shared" si="21"/>
        <v>69.014349537166993</v>
      </c>
      <c r="H116" s="189">
        <f t="shared" si="15"/>
        <v>1428.4590067202823</v>
      </c>
      <c r="I116" s="189">
        <f t="shared" si="16"/>
        <v>0</v>
      </c>
      <c r="J116" s="88">
        <f t="shared" si="17"/>
        <v>0</v>
      </c>
      <c r="K116" s="189">
        <f t="shared" si="22"/>
        <v>-245.78884212807006</v>
      </c>
      <c r="L116" s="88">
        <f t="shared" si="18"/>
        <v>-5087.3374543667942</v>
      </c>
      <c r="M116" s="89">
        <f t="shared" si="23"/>
        <v>-3658.8784476465116</v>
      </c>
      <c r="N116" s="89">
        <f t="shared" si="24"/>
        <v>530475.17055235349</v>
      </c>
      <c r="O116" s="89">
        <f t="shared" si="25"/>
        <v>25629.296093939196</v>
      </c>
      <c r="P116" s="90">
        <f t="shared" si="19"/>
        <v>0.98895186522598433</v>
      </c>
      <c r="Q116" s="227">
        <v>426.42830018788982</v>
      </c>
      <c r="R116" s="93">
        <f t="shared" si="26"/>
        <v>7.3709658549529017E-2</v>
      </c>
      <c r="S116" s="93">
        <f t="shared" si="26"/>
        <v>6.4527775780021529E-2</v>
      </c>
      <c r="T116" s="92">
        <v>20698</v>
      </c>
      <c r="U116" s="1">
        <v>497466</v>
      </c>
      <c r="V116" s="1">
        <v>24241.801081818627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0">
        <v>3214</v>
      </c>
      <c r="C117" t="s">
        <v>144</v>
      </c>
      <c r="D117" s="1">
        <v>479988.45799999998</v>
      </c>
      <c r="E117" s="86">
        <f t="shared" si="20"/>
        <v>29380.452837118195</v>
      </c>
      <c r="F117" s="87">
        <f t="shared" si="14"/>
        <v>1.133696904041122</v>
      </c>
      <c r="G117" s="189">
        <f t="shared" si="21"/>
        <v>-2147.1026458274505</v>
      </c>
      <c r="H117" s="189">
        <f t="shared" si="15"/>
        <v>-35077.215924883058</v>
      </c>
      <c r="I117" s="189">
        <f t="shared" si="16"/>
        <v>0</v>
      </c>
      <c r="J117" s="88">
        <f t="shared" si="17"/>
        <v>0</v>
      </c>
      <c r="K117" s="189">
        <f t="shared" si="22"/>
        <v>-245.78884212807006</v>
      </c>
      <c r="L117" s="88">
        <f t="shared" si="18"/>
        <v>-4015.4523138462805</v>
      </c>
      <c r="M117" s="89">
        <f t="shared" si="23"/>
        <v>-39092.66823872934</v>
      </c>
      <c r="N117" s="89">
        <f t="shared" si="24"/>
        <v>440895.78976127063</v>
      </c>
      <c r="O117" s="89">
        <f t="shared" si="25"/>
        <v>26987.561349162675</v>
      </c>
      <c r="P117" s="90">
        <f t="shared" si="19"/>
        <v>1.0413629401420279</v>
      </c>
      <c r="Q117" s="227">
        <v>-4751.7887189993489</v>
      </c>
      <c r="R117" s="93">
        <f t="shared" si="26"/>
        <v>4.2637192631853296E-2</v>
      </c>
      <c r="S117" s="93">
        <f t="shared" si="26"/>
        <v>3.670187654476488E-2</v>
      </c>
      <c r="T117" s="92">
        <v>16337</v>
      </c>
      <c r="U117" s="1">
        <v>460360</v>
      </c>
      <c r="V117" s="1">
        <v>28340.310268406796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0">
        <v>3216</v>
      </c>
      <c r="C118" t="s">
        <v>145</v>
      </c>
      <c r="D118" s="1">
        <v>476325.25699999998</v>
      </c>
      <c r="E118" s="86">
        <f t="shared" si="20"/>
        <v>23990.191740115839</v>
      </c>
      <c r="F118" s="87">
        <f t="shared" si="14"/>
        <v>0.92570411538251585</v>
      </c>
      <c r="G118" s="189">
        <f t="shared" si="21"/>
        <v>1194.8592343140103</v>
      </c>
      <c r="H118" s="189">
        <f t="shared" si="15"/>
        <v>23723.930097304677</v>
      </c>
      <c r="I118" s="189">
        <f t="shared" si="16"/>
        <v>0</v>
      </c>
      <c r="J118" s="88">
        <f t="shared" si="17"/>
        <v>0</v>
      </c>
      <c r="K118" s="189">
        <f t="shared" si="22"/>
        <v>-245.78884212807006</v>
      </c>
      <c r="L118" s="88">
        <f t="shared" si="18"/>
        <v>-4880.137460452831</v>
      </c>
      <c r="M118" s="89">
        <f t="shared" si="23"/>
        <v>18843.792636851846</v>
      </c>
      <c r="N118" s="89">
        <f t="shared" si="24"/>
        <v>495169.04963685182</v>
      </c>
      <c r="O118" s="89">
        <f t="shared" si="25"/>
        <v>24939.262132301777</v>
      </c>
      <c r="P118" s="90">
        <f t="shared" si="19"/>
        <v>0.96232568045175726</v>
      </c>
      <c r="Q118" s="227">
        <v>3930.0080585472788</v>
      </c>
      <c r="R118" s="93">
        <f t="shared" si="26"/>
        <v>0.11389324450098448</v>
      </c>
      <c r="S118" s="93">
        <f t="shared" si="26"/>
        <v>9.3584538658156247E-2</v>
      </c>
      <c r="T118" s="92">
        <v>19855</v>
      </c>
      <c r="U118" s="1">
        <v>427622</v>
      </c>
      <c r="V118" s="1">
        <v>21937.208228594878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0">
        <v>3218</v>
      </c>
      <c r="C119" t="s">
        <v>146</v>
      </c>
      <c r="D119" s="1">
        <v>523807.61900000001</v>
      </c>
      <c r="E119" s="86">
        <f t="shared" si="20"/>
        <v>23442.87589509488</v>
      </c>
      <c r="F119" s="87">
        <f t="shared" si="14"/>
        <v>0.90458496237038089</v>
      </c>
      <c r="G119" s="189">
        <f t="shared" si="21"/>
        <v>1534.1950582270051</v>
      </c>
      <c r="H119" s="189">
        <f t="shared" si="15"/>
        <v>34280.054381024202</v>
      </c>
      <c r="I119" s="189">
        <f t="shared" si="16"/>
        <v>0</v>
      </c>
      <c r="J119" s="88">
        <f t="shared" si="17"/>
        <v>0</v>
      </c>
      <c r="K119" s="189">
        <f t="shared" si="22"/>
        <v>-245.78884212807006</v>
      </c>
      <c r="L119" s="88">
        <f t="shared" si="18"/>
        <v>-5491.9058885095974</v>
      </c>
      <c r="M119" s="89">
        <f t="shared" si="23"/>
        <v>28788.148492514603</v>
      </c>
      <c r="N119" s="89">
        <f t="shared" si="24"/>
        <v>552595.76749251457</v>
      </c>
      <c r="O119" s="89">
        <f t="shared" si="25"/>
        <v>24731.282111193814</v>
      </c>
      <c r="P119" s="90">
        <f t="shared" si="19"/>
        <v>0.95430040230714608</v>
      </c>
      <c r="Q119" s="227">
        <v>1781.7601090852404</v>
      </c>
      <c r="R119" s="93">
        <f t="shared" si="26"/>
        <v>0.12728255040201092</v>
      </c>
      <c r="S119" s="93">
        <f t="shared" si="26"/>
        <v>0.1101795793768461</v>
      </c>
      <c r="T119" s="92">
        <v>22344</v>
      </c>
      <c r="U119" s="1">
        <v>464664</v>
      </c>
      <c r="V119" s="1">
        <v>21116.291751874574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0">
        <v>3220</v>
      </c>
      <c r="C120" t="s">
        <v>147</v>
      </c>
      <c r="D120" s="1">
        <v>248991.54300000001</v>
      </c>
      <c r="E120" s="86">
        <f t="shared" si="20"/>
        <v>21559.575980604382</v>
      </c>
      <c r="F120" s="87">
        <f t="shared" si="14"/>
        <v>0.83191449352922708</v>
      </c>
      <c r="G120" s="189">
        <f t="shared" si="21"/>
        <v>2701.8410052111135</v>
      </c>
      <c r="H120" s="189">
        <f t="shared" si="15"/>
        <v>31203.56176918315</v>
      </c>
      <c r="I120" s="189">
        <f t="shared" si="16"/>
        <v>618.12438364900913</v>
      </c>
      <c r="J120" s="88">
        <f t="shared" si="17"/>
        <v>7138.7185067624068</v>
      </c>
      <c r="K120" s="189">
        <f t="shared" si="22"/>
        <v>372.33554152093905</v>
      </c>
      <c r="L120" s="88">
        <f t="shared" si="18"/>
        <v>4300.1031690253249</v>
      </c>
      <c r="M120" s="89">
        <f t="shared" si="23"/>
        <v>35503.664938208472</v>
      </c>
      <c r="N120" s="89">
        <f t="shared" si="24"/>
        <v>284495.20793820848</v>
      </c>
      <c r="O120" s="89">
        <f t="shared" si="25"/>
        <v>24633.752527336434</v>
      </c>
      <c r="P120" s="90">
        <f t="shared" si="19"/>
        <v>0.95053705026201207</v>
      </c>
      <c r="Q120" s="227">
        <v>3079.1036523946132</v>
      </c>
      <c r="R120" s="93">
        <f t="shared" si="26"/>
        <v>0.12113911152336013</v>
      </c>
      <c r="S120" s="93">
        <f t="shared" si="26"/>
        <v>0.11463497086424984</v>
      </c>
      <c r="T120" s="92">
        <v>11549</v>
      </c>
      <c r="U120" s="1">
        <v>222088</v>
      </c>
      <c r="V120" s="1">
        <v>19342.274865006097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0">
        <v>3222</v>
      </c>
      <c r="C121" t="s">
        <v>148</v>
      </c>
      <c r="D121" s="1">
        <v>1253606.7439999999</v>
      </c>
      <c r="E121" s="86">
        <f t="shared" si="20"/>
        <v>25065.617819366962</v>
      </c>
      <c r="F121" s="87">
        <f t="shared" si="14"/>
        <v>0.96720133883687254</v>
      </c>
      <c r="G121" s="189">
        <f t="shared" si="21"/>
        <v>528.09506517831403</v>
      </c>
      <c r="H121" s="189">
        <f t="shared" si="15"/>
        <v>26411.618494763021</v>
      </c>
      <c r="I121" s="189">
        <f t="shared" si="16"/>
        <v>0</v>
      </c>
      <c r="J121" s="88">
        <f t="shared" si="17"/>
        <v>0</v>
      </c>
      <c r="K121" s="189">
        <f t="shared" si="22"/>
        <v>-245.78884212807006</v>
      </c>
      <c r="L121" s="88">
        <f t="shared" si="18"/>
        <v>-12292.637361351168</v>
      </c>
      <c r="M121" s="89">
        <f t="shared" si="23"/>
        <v>14118.981133411853</v>
      </c>
      <c r="N121" s="89">
        <f t="shared" si="24"/>
        <v>1267725.7251334118</v>
      </c>
      <c r="O121" s="89">
        <f t="shared" si="25"/>
        <v>25347.924042417209</v>
      </c>
      <c r="P121" s="90">
        <f t="shared" si="19"/>
        <v>0.97809462536441305</v>
      </c>
      <c r="Q121" s="227">
        <v>957.77735427579864</v>
      </c>
      <c r="R121" s="93">
        <f t="shared" si="26"/>
        <v>0.12215121747739324</v>
      </c>
      <c r="S121" s="93">
        <f t="shared" si="26"/>
        <v>8.1203344486446033E-2</v>
      </c>
      <c r="T121" s="92">
        <v>50013</v>
      </c>
      <c r="U121" s="1">
        <v>1117146</v>
      </c>
      <c r="V121" s="1">
        <v>23183.074624387813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0">
        <v>3224</v>
      </c>
      <c r="C122" t="s">
        <v>149</v>
      </c>
      <c r="D122" s="1">
        <v>500273.75599999999</v>
      </c>
      <c r="E122" s="86">
        <f t="shared" si="20"/>
        <v>24392.888780535377</v>
      </c>
      <c r="F122" s="87">
        <f t="shared" si="14"/>
        <v>0.94124289521416571</v>
      </c>
      <c r="G122" s="189">
        <f t="shared" si="21"/>
        <v>945.18706925389677</v>
      </c>
      <c r="H122" s="189">
        <f t="shared" si="15"/>
        <v>19384.841603328168</v>
      </c>
      <c r="I122" s="189">
        <f t="shared" si="16"/>
        <v>0</v>
      </c>
      <c r="J122" s="88">
        <f t="shared" si="17"/>
        <v>0</v>
      </c>
      <c r="K122" s="189">
        <f t="shared" si="22"/>
        <v>-245.78884212807006</v>
      </c>
      <c r="L122" s="88">
        <f t="shared" si="18"/>
        <v>-5040.8833632045889</v>
      </c>
      <c r="M122" s="89">
        <f t="shared" si="23"/>
        <v>14343.958240123578</v>
      </c>
      <c r="N122" s="89">
        <f t="shared" si="24"/>
        <v>514617.71424012358</v>
      </c>
      <c r="O122" s="89">
        <f t="shared" si="25"/>
        <v>25092.287007661202</v>
      </c>
      <c r="P122" s="90">
        <f t="shared" si="19"/>
        <v>0.96823041678778421</v>
      </c>
      <c r="Q122" s="227">
        <v>3327.8238721332218</v>
      </c>
      <c r="R122" s="93">
        <f t="shared" si="26"/>
        <v>0.11863510860475203</v>
      </c>
      <c r="S122" s="93">
        <f t="shared" si="26"/>
        <v>9.627222428430994E-2</v>
      </c>
      <c r="T122" s="92">
        <v>20509</v>
      </c>
      <c r="U122" s="1">
        <v>447218</v>
      </c>
      <c r="V122" s="1">
        <v>22250.758744216131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0">
        <v>3226</v>
      </c>
      <c r="C123" t="s">
        <v>150</v>
      </c>
      <c r="D123" s="1">
        <v>370600.152</v>
      </c>
      <c r="E123" s="86">
        <f t="shared" si="20"/>
        <v>20235.893414873866</v>
      </c>
      <c r="F123" s="87">
        <f t="shared" si="14"/>
        <v>0.7808378530491995</v>
      </c>
      <c r="G123" s="189">
        <f t="shared" si="21"/>
        <v>3522.5241959640334</v>
      </c>
      <c r="H123" s="189">
        <f t="shared" si="15"/>
        <v>64511.508124885309</v>
      </c>
      <c r="I123" s="189">
        <f t="shared" si="16"/>
        <v>1081.4132816546899</v>
      </c>
      <c r="J123" s="88">
        <f t="shared" si="17"/>
        <v>19805.002840223991</v>
      </c>
      <c r="K123" s="189">
        <f t="shared" si="22"/>
        <v>835.62443952661977</v>
      </c>
      <c r="L123" s="88">
        <f t="shared" si="18"/>
        <v>15303.625985490515</v>
      </c>
      <c r="M123" s="89">
        <f t="shared" si="23"/>
        <v>79815.134110375831</v>
      </c>
      <c r="N123" s="89">
        <f t="shared" si="24"/>
        <v>450415.28611037583</v>
      </c>
      <c r="O123" s="89">
        <f t="shared" si="25"/>
        <v>24594.042050364522</v>
      </c>
      <c r="P123" s="90">
        <f t="shared" si="19"/>
        <v>0.94900475104761139</v>
      </c>
      <c r="Q123" s="227">
        <v>11227.817422489839</v>
      </c>
      <c r="R123" s="93">
        <f t="shared" si="26"/>
        <v>0.12461544904183168</v>
      </c>
      <c r="S123" s="93">
        <f t="shared" si="26"/>
        <v>0.10889515009268294</v>
      </c>
      <c r="T123" s="92">
        <v>18314</v>
      </c>
      <c r="U123" s="1">
        <v>329535</v>
      </c>
      <c r="V123" s="1">
        <v>18248.698637722893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3">
        <v>3228</v>
      </c>
      <c r="C124" s="204" t="s">
        <v>151</v>
      </c>
      <c r="D124" s="1">
        <v>536868.81299999997</v>
      </c>
      <c r="E124" s="86">
        <f t="shared" si="20"/>
        <v>21563.594529461381</v>
      </c>
      <c r="F124" s="87">
        <f t="shared" si="14"/>
        <v>0.83206955636720226</v>
      </c>
      <c r="G124" s="189">
        <f t="shared" si="21"/>
        <v>2699.3495049197741</v>
      </c>
      <c r="H124" s="189">
        <f t="shared" si="15"/>
        <v>67205.704623987622</v>
      </c>
      <c r="I124" s="189">
        <f t="shared" si="16"/>
        <v>616.71789154905957</v>
      </c>
      <c r="J124" s="88">
        <f t="shared" si="17"/>
        <v>15354.425345896936</v>
      </c>
      <c r="K124" s="189">
        <f t="shared" si="22"/>
        <v>370.92904942098949</v>
      </c>
      <c r="L124" s="88">
        <f t="shared" si="18"/>
        <v>9235.0205434343752</v>
      </c>
      <c r="M124" s="89">
        <f t="shared" si="23"/>
        <v>76440.725167422002</v>
      </c>
      <c r="N124" s="89">
        <f t="shared" si="24"/>
        <v>613309.53816742194</v>
      </c>
      <c r="O124" s="89">
        <f t="shared" si="25"/>
        <v>24633.873083802144</v>
      </c>
      <c r="P124" s="90">
        <f t="shared" si="19"/>
        <v>0.95054170214715139</v>
      </c>
      <c r="Q124" s="227">
        <v>9601.1596056496928</v>
      </c>
      <c r="R124" s="93">
        <f t="shared" si="26"/>
        <v>0.13524521156245367</v>
      </c>
      <c r="S124" s="93">
        <f t="shared" si="26"/>
        <v>0.12375459850410381</v>
      </c>
      <c r="T124" s="92">
        <v>24897</v>
      </c>
      <c r="U124" s="1">
        <v>472910</v>
      </c>
      <c r="V124" s="1">
        <v>19188.882126191926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0">
        <v>3230</v>
      </c>
      <c r="C125" t="s">
        <v>152</v>
      </c>
      <c r="D125" s="1">
        <v>201073.51199999999</v>
      </c>
      <c r="E125" s="86">
        <f t="shared" si="20"/>
        <v>26978.869180195892</v>
      </c>
      <c r="F125" s="87">
        <f t="shared" si="14"/>
        <v>1.0410275373794602</v>
      </c>
      <c r="G125" s="189">
        <f t="shared" si="21"/>
        <v>-658.12077853562255</v>
      </c>
      <c r="H125" s="189">
        <f t="shared" si="15"/>
        <v>-4904.974162425995</v>
      </c>
      <c r="I125" s="189">
        <f t="shared" si="16"/>
        <v>0</v>
      </c>
      <c r="J125" s="88">
        <f t="shared" si="17"/>
        <v>0</v>
      </c>
      <c r="K125" s="189">
        <f t="shared" si="22"/>
        <v>-245.78884212807006</v>
      </c>
      <c r="L125" s="88">
        <f t="shared" si="18"/>
        <v>-1831.8642403805061</v>
      </c>
      <c r="M125" s="89">
        <f t="shared" si="23"/>
        <v>-6736.8384028065011</v>
      </c>
      <c r="N125" s="89">
        <f t="shared" si="24"/>
        <v>194336.6735971935</v>
      </c>
      <c r="O125" s="89">
        <f t="shared" si="25"/>
        <v>26074.959559532199</v>
      </c>
      <c r="P125" s="90">
        <f t="shared" si="19"/>
        <v>1.0061485808105963</v>
      </c>
      <c r="Q125" s="227">
        <v>-785.0171528495157</v>
      </c>
      <c r="R125" s="93">
        <f t="shared" si="26"/>
        <v>8.8325144109766926E-2</v>
      </c>
      <c r="S125" s="93">
        <f t="shared" si="26"/>
        <v>8.0293763065081861E-2</v>
      </c>
      <c r="T125" s="92">
        <v>7453</v>
      </c>
      <c r="U125" s="1">
        <v>184755</v>
      </c>
      <c r="V125" s="1">
        <v>24973.641524736417</v>
      </c>
      <c r="W125" s="196"/>
      <c r="X125" s="89">
        <v>0</v>
      </c>
      <c r="Y125" s="89">
        <f t="shared" si="27"/>
        <v>0</v>
      </c>
      <c r="Z125" s="1"/>
    </row>
    <row r="126" spans="2:27">
      <c r="B126" s="200">
        <v>3232</v>
      </c>
      <c r="C126" t="s">
        <v>153</v>
      </c>
      <c r="D126" s="1">
        <v>690092.86300000001</v>
      </c>
      <c r="E126" s="86">
        <f t="shared" si="20"/>
        <v>26518.574453368175</v>
      </c>
      <c r="F126" s="87">
        <f t="shared" si="14"/>
        <v>1.0232662486190716</v>
      </c>
      <c r="G126" s="189">
        <f t="shared" si="21"/>
        <v>-372.73804790243827</v>
      </c>
      <c r="H126" s="189">
        <f t="shared" si="15"/>
        <v>-9699.7622205651514</v>
      </c>
      <c r="I126" s="189">
        <f t="shared" si="16"/>
        <v>0</v>
      </c>
      <c r="J126" s="88">
        <f t="shared" si="17"/>
        <v>0</v>
      </c>
      <c r="K126" s="189">
        <f t="shared" si="22"/>
        <v>-245.78884212807006</v>
      </c>
      <c r="L126" s="88">
        <f t="shared" si="18"/>
        <v>-6396.1630386987672</v>
      </c>
      <c r="M126" s="89">
        <f t="shared" si="23"/>
        <v>-16095.925259263919</v>
      </c>
      <c r="N126" s="89">
        <f t="shared" si="24"/>
        <v>673996.93774073606</v>
      </c>
      <c r="O126" s="89">
        <f t="shared" si="25"/>
        <v>25900.047563337666</v>
      </c>
      <c r="P126" s="90">
        <f t="shared" si="19"/>
        <v>0.99939929108164849</v>
      </c>
      <c r="Q126" s="227">
        <v>-3000.0750100178248</v>
      </c>
      <c r="R126" s="93">
        <f t="shared" si="26"/>
        <v>0.11930123317421933</v>
      </c>
      <c r="S126" s="93">
        <f t="shared" si="26"/>
        <v>0.11323654140626159</v>
      </c>
      <c r="T126" s="92">
        <v>26023</v>
      </c>
      <c r="U126" s="1">
        <v>616539</v>
      </c>
      <c r="V126" s="1">
        <v>23821.149833861371</v>
      </c>
      <c r="W126" s="196"/>
      <c r="X126" s="89">
        <v>0</v>
      </c>
      <c r="Y126" s="89">
        <f t="shared" si="27"/>
        <v>0</v>
      </c>
      <c r="Z126" s="1"/>
    </row>
    <row r="127" spans="2:27">
      <c r="B127" s="200">
        <v>3234</v>
      </c>
      <c r="C127" t="s">
        <v>154</v>
      </c>
      <c r="D127" s="1">
        <v>208145.88200000001</v>
      </c>
      <c r="E127" s="86">
        <f t="shared" si="20"/>
        <v>22096.165817409768</v>
      </c>
      <c r="F127" s="87">
        <f t="shared" si="14"/>
        <v>0.85261976448262966</v>
      </c>
      <c r="G127" s="189">
        <f t="shared" si="21"/>
        <v>2369.155306391774</v>
      </c>
      <c r="H127" s="189">
        <f t="shared" si="15"/>
        <v>22317.44298621051</v>
      </c>
      <c r="I127" s="189">
        <f t="shared" si="16"/>
        <v>430.31794076712413</v>
      </c>
      <c r="J127" s="88">
        <f t="shared" si="17"/>
        <v>4053.5950020263094</v>
      </c>
      <c r="K127" s="189">
        <f t="shared" si="22"/>
        <v>184.52909863905407</v>
      </c>
      <c r="L127" s="88">
        <f t="shared" si="18"/>
        <v>1738.2641091798894</v>
      </c>
      <c r="M127" s="89">
        <f t="shared" si="23"/>
        <v>24055.7070953904</v>
      </c>
      <c r="N127" s="89">
        <f t="shared" si="24"/>
        <v>232201.5890953904</v>
      </c>
      <c r="O127" s="89">
        <f t="shared" si="25"/>
        <v>24649.850222440593</v>
      </c>
      <c r="P127" s="90">
        <f t="shared" si="19"/>
        <v>0.95115820839061405</v>
      </c>
      <c r="Q127" s="227">
        <v>1404.8305266513853</v>
      </c>
      <c r="R127" s="93">
        <f t="shared" si="26"/>
        <v>0.12287319886280884</v>
      </c>
      <c r="S127" s="93">
        <f t="shared" si="26"/>
        <v>0.11536353734175187</v>
      </c>
      <c r="T127" s="92">
        <v>9420</v>
      </c>
      <c r="U127" s="1">
        <v>185369</v>
      </c>
      <c r="V127" s="1">
        <v>19810.729934808165</v>
      </c>
      <c r="W127" s="196"/>
      <c r="X127" s="89">
        <v>0</v>
      </c>
      <c r="Y127" s="89">
        <f t="shared" si="27"/>
        <v>0</v>
      </c>
      <c r="Z127" s="1"/>
    </row>
    <row r="128" spans="2:27">
      <c r="B128" s="203">
        <v>3236</v>
      </c>
      <c r="C128" s="204" t="s">
        <v>155</v>
      </c>
      <c r="D128" s="1">
        <v>146378.99299999999</v>
      </c>
      <c r="E128" s="86">
        <f t="shared" si="20"/>
        <v>20783.613942922049</v>
      </c>
      <c r="F128" s="87">
        <f t="shared" si="14"/>
        <v>0.80197262147399073</v>
      </c>
      <c r="G128" s="189">
        <f t="shared" si="21"/>
        <v>3182.93746857416</v>
      </c>
      <c r="H128" s="189">
        <f t="shared" si="15"/>
        <v>22417.428591167809</v>
      </c>
      <c r="I128" s="189">
        <f t="shared" si="16"/>
        <v>889.71109683782572</v>
      </c>
      <c r="J128" s="88">
        <f t="shared" si="17"/>
        <v>6266.2352550288069</v>
      </c>
      <c r="K128" s="189">
        <f t="shared" si="22"/>
        <v>643.92225470975563</v>
      </c>
      <c r="L128" s="88">
        <f t="shared" si="18"/>
        <v>4535.1444399208094</v>
      </c>
      <c r="M128" s="89">
        <f t="shared" si="23"/>
        <v>26952.573031088617</v>
      </c>
      <c r="N128" s="89">
        <f t="shared" si="24"/>
        <v>173331.56603108862</v>
      </c>
      <c r="O128" s="89">
        <f t="shared" si="25"/>
        <v>24610.473666205966</v>
      </c>
      <c r="P128" s="90">
        <f t="shared" si="19"/>
        <v>0.94963879410035512</v>
      </c>
      <c r="Q128" s="227">
        <v>2832.6820529964025</v>
      </c>
      <c r="R128" s="93">
        <f t="shared" si="26"/>
        <v>8.663919737506301E-2</v>
      </c>
      <c r="S128" s="94">
        <f t="shared" si="26"/>
        <v>8.5713478905057261E-2</v>
      </c>
      <c r="T128" s="92">
        <v>7043</v>
      </c>
      <c r="U128" s="1">
        <v>134708</v>
      </c>
      <c r="V128" s="1">
        <v>19142.816541139691</v>
      </c>
      <c r="W128" s="196"/>
      <c r="X128" s="89">
        <v>0</v>
      </c>
      <c r="Y128" s="89">
        <f t="shared" si="27"/>
        <v>0</v>
      </c>
      <c r="Z128" s="1"/>
    </row>
    <row r="129" spans="2:25">
      <c r="B129" s="200">
        <v>3238</v>
      </c>
      <c r="C129" t="s">
        <v>156</v>
      </c>
      <c r="D129" s="1">
        <v>343592.734</v>
      </c>
      <c r="E129" s="86">
        <f t="shared" si="20"/>
        <v>20817.493729172977</v>
      </c>
      <c r="F129" s="87">
        <f t="shared" si="14"/>
        <v>0.80327993314121338</v>
      </c>
      <c r="G129" s="189">
        <f t="shared" si="21"/>
        <v>3161.9320010985848</v>
      </c>
      <c r="H129" s="189">
        <f t="shared" si="15"/>
        <v>52187.687678132141</v>
      </c>
      <c r="I129" s="189">
        <f t="shared" si="16"/>
        <v>877.85317165000117</v>
      </c>
      <c r="J129" s="88">
        <f t="shared" si="17"/>
        <v>14488.966598083269</v>
      </c>
      <c r="K129" s="189">
        <f t="shared" si="22"/>
        <v>632.06432952193109</v>
      </c>
      <c r="L129" s="88">
        <f t="shared" si="18"/>
        <v>10432.221758759473</v>
      </c>
      <c r="M129" s="89">
        <f t="shared" si="23"/>
        <v>62619.909436891612</v>
      </c>
      <c r="N129" s="89">
        <f t="shared" si="24"/>
        <v>406212.64343689161</v>
      </c>
      <c r="O129" s="89">
        <f t="shared" si="25"/>
        <v>24611.490059793494</v>
      </c>
      <c r="P129" s="90">
        <f t="shared" si="19"/>
        <v>0.94967801345037173</v>
      </c>
      <c r="Q129" s="227">
        <v>5068.6373066328888</v>
      </c>
      <c r="R129" s="90">
        <f t="shared" si="26"/>
        <v>0.15370036062293077</v>
      </c>
      <c r="S129" s="90">
        <f t="shared" si="26"/>
        <v>0.12720824086067148</v>
      </c>
      <c r="T129" s="92">
        <v>16505</v>
      </c>
      <c r="U129" s="1">
        <v>297818</v>
      </c>
      <c r="V129" s="1">
        <v>18468.188019347635</v>
      </c>
      <c r="W129" s="196"/>
      <c r="X129" s="89">
        <v>0</v>
      </c>
      <c r="Y129" s="89">
        <f t="shared" si="27"/>
        <v>0</v>
      </c>
    </row>
    <row r="130" spans="2:25">
      <c r="B130" s="200">
        <v>3240</v>
      </c>
      <c r="C130" t="s">
        <v>157</v>
      </c>
      <c r="D130" s="1">
        <v>579999.23300000001</v>
      </c>
      <c r="E130" s="86">
        <f t="shared" si="20"/>
        <v>20457.083556715577</v>
      </c>
      <c r="F130" s="87">
        <f t="shared" si="14"/>
        <v>0.78937286714175148</v>
      </c>
      <c r="G130" s="189">
        <f t="shared" si="21"/>
        <v>3385.3863080221727</v>
      </c>
      <c r="H130" s="189">
        <f t="shared" si="15"/>
        <v>95982.472605044633</v>
      </c>
      <c r="I130" s="189">
        <f t="shared" si="16"/>
        <v>1003.9967320100909</v>
      </c>
      <c r="J130" s="88">
        <f t="shared" si="17"/>
        <v>28465.315345950097</v>
      </c>
      <c r="K130" s="189">
        <f t="shared" si="22"/>
        <v>758.20788988202082</v>
      </c>
      <c r="L130" s="88">
        <f t="shared" si="18"/>
        <v>21496.710093935053</v>
      </c>
      <c r="M130" s="89">
        <f t="shared" si="23"/>
        <v>117479.18269897968</v>
      </c>
      <c r="N130" s="89">
        <f t="shared" si="24"/>
        <v>697478.41569897975</v>
      </c>
      <c r="O130" s="89">
        <f t="shared" si="25"/>
        <v>24600.67775461977</v>
      </c>
      <c r="P130" s="90">
        <f t="shared" si="19"/>
        <v>0.94926080147038783</v>
      </c>
      <c r="Q130" s="227">
        <v>13026.680571921475</v>
      </c>
      <c r="R130" s="90">
        <f t="shared" si="26"/>
        <v>0.13346185700382643</v>
      </c>
      <c r="S130" s="90">
        <f t="shared" si="26"/>
        <v>0.11603136287100818</v>
      </c>
      <c r="T130" s="92">
        <v>28352</v>
      </c>
      <c r="U130" s="1">
        <v>511706</v>
      </c>
      <c r="V130" s="1">
        <v>18330.204900415531</v>
      </c>
      <c r="W130" s="196"/>
      <c r="X130" s="89">
        <v>0</v>
      </c>
      <c r="Y130" s="89">
        <f t="shared" si="27"/>
        <v>0</v>
      </c>
    </row>
    <row r="131" spans="2:25">
      <c r="B131" s="200">
        <v>3242</v>
      </c>
      <c r="C131" t="s">
        <v>158</v>
      </c>
      <c r="D131" s="1">
        <v>58039.061000000002</v>
      </c>
      <c r="E131" s="86">
        <f t="shared" si="20"/>
        <v>19205.513236267372</v>
      </c>
      <c r="F131" s="87">
        <f t="shared" si="14"/>
        <v>0.74107880559858508</v>
      </c>
      <c r="G131" s="189">
        <f t="shared" si="21"/>
        <v>4161.3599067000596</v>
      </c>
      <c r="H131" s="189">
        <f t="shared" si="15"/>
        <v>12575.62963804758</v>
      </c>
      <c r="I131" s="189">
        <f t="shared" si="16"/>
        <v>1442.0463441669626</v>
      </c>
      <c r="J131" s="88">
        <f t="shared" si="17"/>
        <v>4357.8640520725612</v>
      </c>
      <c r="K131" s="189">
        <f t="shared" si="22"/>
        <v>1196.2575020388927</v>
      </c>
      <c r="L131" s="88">
        <f t="shared" si="18"/>
        <v>3615.0901711615338</v>
      </c>
      <c r="M131" s="89">
        <f t="shared" si="23"/>
        <v>16190.719809209113</v>
      </c>
      <c r="N131" s="89">
        <f t="shared" si="24"/>
        <v>74229.780809209115</v>
      </c>
      <c r="O131" s="89">
        <f t="shared" si="25"/>
        <v>24563.130645006324</v>
      </c>
      <c r="P131" s="90">
        <f t="shared" si="19"/>
        <v>0.94781197962409292</v>
      </c>
      <c r="Q131" s="227">
        <v>1832.8481159257535</v>
      </c>
      <c r="R131" s="90">
        <f t="shared" si="26"/>
        <v>0.13817702429745263</v>
      </c>
      <c r="S131" s="90">
        <f t="shared" si="26"/>
        <v>0.14533300161765517</v>
      </c>
      <c r="T131" s="92">
        <v>3022</v>
      </c>
      <c r="U131" s="1">
        <v>50993</v>
      </c>
      <c r="V131" s="1">
        <v>16768.497204866817</v>
      </c>
      <c r="W131" s="196"/>
      <c r="X131" s="89">
        <v>0</v>
      </c>
      <c r="Y131" s="89">
        <f t="shared" si="27"/>
        <v>0</v>
      </c>
    </row>
    <row r="132" spans="2:25">
      <c r="B132" s="200">
        <v>3301</v>
      </c>
      <c r="C132" t="s">
        <v>159</v>
      </c>
      <c r="D132" s="1">
        <v>2458462.827</v>
      </c>
      <c r="E132" s="86">
        <f t="shared" si="20"/>
        <v>23313.572307779843</v>
      </c>
      <c r="F132" s="87">
        <f t="shared" si="14"/>
        <v>0.89959555402350655</v>
      </c>
      <c r="G132" s="189">
        <f t="shared" si="21"/>
        <v>1614.3632823623279</v>
      </c>
      <c r="H132" s="189">
        <f t="shared" si="15"/>
        <v>170237.83685167221</v>
      </c>
      <c r="I132" s="189">
        <f t="shared" si="16"/>
        <v>4.2256691375980147</v>
      </c>
      <c r="J132" s="88">
        <f t="shared" si="17"/>
        <v>445.60526189798583</v>
      </c>
      <c r="K132" s="189">
        <f t="shared" si="22"/>
        <v>-241.56317299047205</v>
      </c>
      <c r="L132" s="88">
        <f t="shared" si="18"/>
        <v>-25473.319718191258</v>
      </c>
      <c r="M132" s="89">
        <f t="shared" si="23"/>
        <v>144764.51713348096</v>
      </c>
      <c r="N132" s="89">
        <f t="shared" si="24"/>
        <v>2603227.3441334809</v>
      </c>
      <c r="O132" s="89">
        <f t="shared" si="25"/>
        <v>24686.372417151699</v>
      </c>
      <c r="P132" s="90">
        <f t="shared" si="19"/>
        <v>0.9525674820768405</v>
      </c>
      <c r="Q132" s="227">
        <v>18448.77971451453</v>
      </c>
      <c r="R132" s="90">
        <f t="shared" si="26"/>
        <v>0.10119936780301471</v>
      </c>
      <c r="S132" s="90">
        <f t="shared" si="26"/>
        <v>9.1122201035860773E-2</v>
      </c>
      <c r="T132" s="92">
        <v>105452</v>
      </c>
      <c r="U132" s="1">
        <v>2232532</v>
      </c>
      <c r="V132" s="1">
        <v>21366.600629743414</v>
      </c>
      <c r="W132" s="196"/>
      <c r="X132" s="89">
        <v>0</v>
      </c>
      <c r="Y132" s="89">
        <f t="shared" si="27"/>
        <v>0</v>
      </c>
    </row>
    <row r="133" spans="2:25">
      <c r="B133" s="200">
        <v>3303</v>
      </c>
      <c r="C133" t="s">
        <v>160</v>
      </c>
      <c r="D133" s="1">
        <v>816701.1</v>
      </c>
      <c r="E133" s="86">
        <f t="shared" si="20"/>
        <v>28151.428768398193</v>
      </c>
      <c r="F133" s="87">
        <f t="shared" si="14"/>
        <v>1.0862728296259179</v>
      </c>
      <c r="G133" s="189">
        <f t="shared" si="21"/>
        <v>-1385.1077232210491</v>
      </c>
      <c r="H133" s="189">
        <f t="shared" si="15"/>
        <v>-40183.360158365853</v>
      </c>
      <c r="I133" s="189">
        <f t="shared" si="16"/>
        <v>0</v>
      </c>
      <c r="J133" s="88">
        <f t="shared" si="17"/>
        <v>0</v>
      </c>
      <c r="K133" s="189">
        <f t="shared" si="22"/>
        <v>-245.78884212807006</v>
      </c>
      <c r="L133" s="88">
        <f t="shared" si="18"/>
        <v>-7130.5800989774398</v>
      </c>
      <c r="M133" s="89">
        <f t="shared" si="23"/>
        <v>-47313.940257343289</v>
      </c>
      <c r="N133" s="89">
        <f t="shared" si="24"/>
        <v>769387.15974265663</v>
      </c>
      <c r="O133" s="89">
        <f t="shared" si="25"/>
        <v>26520.532203049072</v>
      </c>
      <c r="P133" s="90">
        <f t="shared" si="19"/>
        <v>1.02334179186425</v>
      </c>
      <c r="Q133" s="227">
        <v>-7175.1618912487902</v>
      </c>
      <c r="R133" s="90">
        <f t="shared" si="26"/>
        <v>0.19001811179773068</v>
      </c>
      <c r="S133" s="90">
        <f t="shared" si="26"/>
        <v>0.18333192544693172</v>
      </c>
      <c r="T133" s="92">
        <v>29011</v>
      </c>
      <c r="U133" s="1">
        <v>686293</v>
      </c>
      <c r="V133" s="1">
        <v>23789.968108707708</v>
      </c>
      <c r="W133" s="196"/>
      <c r="X133" s="89">
        <v>0</v>
      </c>
      <c r="Y133" s="89">
        <f t="shared" si="27"/>
        <v>0</v>
      </c>
    </row>
    <row r="134" spans="2:25">
      <c r="B134" s="200">
        <v>3305</v>
      </c>
      <c r="C134" t="s">
        <v>161</v>
      </c>
      <c r="D134" s="1">
        <v>701594.10100000002</v>
      </c>
      <c r="E134" s="86">
        <f t="shared" si="20"/>
        <v>22067.565218758849</v>
      </c>
      <c r="F134" s="87">
        <f t="shared" si="14"/>
        <v>0.85151615963610039</v>
      </c>
      <c r="G134" s="189">
        <f t="shared" si="21"/>
        <v>2386.887677555344</v>
      </c>
      <c r="H134" s="189">
        <f t="shared" si="15"/>
        <v>75886.319932517057</v>
      </c>
      <c r="I134" s="189">
        <f t="shared" si="16"/>
        <v>440.32815029494577</v>
      </c>
      <c r="J134" s="88">
        <f t="shared" si="17"/>
        <v>13999.35288232721</v>
      </c>
      <c r="K134" s="189">
        <f t="shared" si="22"/>
        <v>194.53930816687571</v>
      </c>
      <c r="L134" s="88">
        <f t="shared" si="18"/>
        <v>6184.98822454948</v>
      </c>
      <c r="M134" s="89">
        <f t="shared" si="23"/>
        <v>82071.308157066538</v>
      </c>
      <c r="N134" s="89">
        <f t="shared" si="24"/>
        <v>783665.40915706661</v>
      </c>
      <c r="O134" s="89">
        <f t="shared" si="25"/>
        <v>24648.99220448107</v>
      </c>
      <c r="P134" s="90">
        <f t="shared" si="19"/>
        <v>0.95112510024521835</v>
      </c>
      <c r="Q134" s="227">
        <v>10058.597659198189</v>
      </c>
      <c r="R134" s="90">
        <f t="shared" si="26"/>
        <v>7.3565075483766354E-2</v>
      </c>
      <c r="S134" s="90">
        <f t="shared" si="26"/>
        <v>6.640639917129032E-2</v>
      </c>
      <c r="T134" s="92">
        <v>31793</v>
      </c>
      <c r="U134" s="1">
        <v>653518</v>
      </c>
      <c r="V134" s="1">
        <v>20693.39159621291</v>
      </c>
      <c r="W134" s="196"/>
      <c r="X134" s="89">
        <v>0</v>
      </c>
      <c r="Y134" s="89">
        <f t="shared" si="27"/>
        <v>0</v>
      </c>
    </row>
    <row r="135" spans="2:25">
      <c r="B135" s="200">
        <v>3310</v>
      </c>
      <c r="C135" t="s">
        <v>162</v>
      </c>
      <c r="D135" s="1">
        <v>190375.878</v>
      </c>
      <c r="E135" s="86">
        <f t="shared" si="20"/>
        <v>26946.338004246281</v>
      </c>
      <c r="F135" s="87">
        <f t="shared" ref="F135:F198" si="28">E135/E$365</f>
        <v>1.0397722642336258</v>
      </c>
      <c r="G135" s="189">
        <f t="shared" si="21"/>
        <v>-637.95144944686388</v>
      </c>
      <c r="H135" s="189">
        <f t="shared" ref="H135:H198" si="29">G135*T135/1000</f>
        <v>-4507.1269903420934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-245.78884212807006</v>
      </c>
      <c r="L135" s="88">
        <f t="shared" ref="L135:L198" si="32">K135*T135/1000</f>
        <v>-1736.498169634815</v>
      </c>
      <c r="M135" s="89">
        <f t="shared" si="23"/>
        <v>-6243.6251599769084</v>
      </c>
      <c r="N135" s="89">
        <f t="shared" si="24"/>
        <v>184132.25284002308</v>
      </c>
      <c r="O135" s="89">
        <f t="shared" si="25"/>
        <v>26062.597712671348</v>
      </c>
      <c r="P135" s="90">
        <f t="shared" ref="P135:P198" si="33">O135/O$365</f>
        <v>1.0056715770151792</v>
      </c>
      <c r="Q135" s="227">
        <v>-297.20440176597276</v>
      </c>
      <c r="R135" s="90">
        <f t="shared" si="26"/>
        <v>3.7080759823281691E-2</v>
      </c>
      <c r="S135" s="90">
        <f t="shared" si="26"/>
        <v>2.5924618599421904E-2</v>
      </c>
      <c r="T135" s="92">
        <v>7065</v>
      </c>
      <c r="U135" s="1">
        <v>183569</v>
      </c>
      <c r="V135" s="1">
        <v>26265.417083989123</v>
      </c>
      <c r="W135" s="196"/>
      <c r="X135" s="89">
        <v>0</v>
      </c>
      <c r="Y135" s="89">
        <f t="shared" si="27"/>
        <v>0</v>
      </c>
    </row>
    <row r="136" spans="2:25">
      <c r="B136" s="200">
        <v>3312</v>
      </c>
      <c r="C136" t="s">
        <v>163</v>
      </c>
      <c r="D136" s="1">
        <v>790087.57400000002</v>
      </c>
      <c r="E136" s="86">
        <f t="shared" ref="E136:E199" si="34">D136/T136*1000</f>
        <v>27584.930312129043</v>
      </c>
      <c r="F136" s="87">
        <f t="shared" si="28"/>
        <v>1.0644134815220305</v>
      </c>
      <c r="G136" s="189">
        <f t="shared" ref="G136:G199" si="35">($E$365+$Y$365-E136-Y136)*0.62</f>
        <v>-1033.8786803341761</v>
      </c>
      <c r="H136" s="189">
        <f t="shared" si="29"/>
        <v>-29612.353162131472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-245.78884212807006</v>
      </c>
      <c r="L136" s="88">
        <f t="shared" si="32"/>
        <v>-7039.8840162321821</v>
      </c>
      <c r="M136" s="89">
        <f t="shared" ref="M136:M199" si="37">+H136+L136</f>
        <v>-36652.237178363655</v>
      </c>
      <c r="N136" s="89">
        <f t="shared" ref="N136:N199" si="38">D136+M136</f>
        <v>753435.33682163642</v>
      </c>
      <c r="O136" s="89">
        <f t="shared" ref="O136:O199" si="39">N136/T136*1000</f>
        <v>26305.262789666798</v>
      </c>
      <c r="P136" s="90">
        <f t="shared" si="33"/>
        <v>1.015035239584773</v>
      </c>
      <c r="Q136" s="227">
        <v>-2004.8486098317444</v>
      </c>
      <c r="R136" s="90">
        <f t="shared" ref="R136:S199" si="40">(D136-U136)/U136</f>
        <v>8.561767409522425E-2</v>
      </c>
      <c r="S136" s="90">
        <f t="shared" si="40"/>
        <v>7.9098358406921115E-2</v>
      </c>
      <c r="T136" s="92">
        <v>28642</v>
      </c>
      <c r="U136" s="1">
        <v>727777</v>
      </c>
      <c r="V136" s="1">
        <v>25562.94344924482</v>
      </c>
      <c r="W136" s="196"/>
      <c r="X136" s="89">
        <v>0</v>
      </c>
      <c r="Y136" s="89">
        <f t="shared" ref="Y136:Y199" si="41">X136*1000/T136</f>
        <v>0</v>
      </c>
    </row>
    <row r="137" spans="2:25">
      <c r="B137" s="200">
        <v>3314</v>
      </c>
      <c r="C137" t="s">
        <v>164</v>
      </c>
      <c r="D137" s="1">
        <v>485225.745</v>
      </c>
      <c r="E137" s="86">
        <f t="shared" si="34"/>
        <v>23259.946550980298</v>
      </c>
      <c r="F137" s="87">
        <f t="shared" si="28"/>
        <v>0.89752630904632558</v>
      </c>
      <c r="G137" s="189">
        <f t="shared" si="35"/>
        <v>1647.611251578046</v>
      </c>
      <c r="H137" s="189">
        <f t="shared" si="29"/>
        <v>34370.818319169615</v>
      </c>
      <c r="I137" s="189">
        <f t="shared" si="30"/>
        <v>22.994684017438885</v>
      </c>
      <c r="J137" s="88">
        <f t="shared" si="31"/>
        <v>479.69210328779258</v>
      </c>
      <c r="K137" s="189">
        <f t="shared" si="36"/>
        <v>-222.79415811063117</v>
      </c>
      <c r="L137" s="88">
        <f t="shared" si="32"/>
        <v>-4647.7089323458767</v>
      </c>
      <c r="M137" s="89">
        <f t="shared" si="37"/>
        <v>29723.109386823737</v>
      </c>
      <c r="N137" s="89">
        <f t="shared" si="38"/>
        <v>514948.85438682372</v>
      </c>
      <c r="O137" s="89">
        <f t="shared" si="39"/>
        <v>24684.763644447714</v>
      </c>
      <c r="P137" s="90">
        <f t="shared" si="33"/>
        <v>0.95250540472752521</v>
      </c>
      <c r="Q137" s="227">
        <v>469.57046108441136</v>
      </c>
      <c r="R137" s="90">
        <f t="shared" si="40"/>
        <v>0.10021777578243508</v>
      </c>
      <c r="S137" s="90">
        <f t="shared" si="40"/>
        <v>9.5893061837074842E-2</v>
      </c>
      <c r="T137" s="92">
        <v>20861</v>
      </c>
      <c r="U137" s="1">
        <v>441027</v>
      </c>
      <c r="V137" s="1">
        <v>21224.649886905048</v>
      </c>
      <c r="W137" s="196"/>
      <c r="X137" s="89">
        <v>0</v>
      </c>
      <c r="Y137" s="89">
        <f t="shared" si="41"/>
        <v>0</v>
      </c>
    </row>
    <row r="138" spans="2:25">
      <c r="B138" s="200">
        <v>3316</v>
      </c>
      <c r="C138" t="s">
        <v>165</v>
      </c>
      <c r="D138" s="1">
        <v>310773.15000000002</v>
      </c>
      <c r="E138" s="86">
        <f t="shared" si="34"/>
        <v>21192.931669394435</v>
      </c>
      <c r="F138" s="87">
        <f t="shared" si="28"/>
        <v>0.81776687222442979</v>
      </c>
      <c r="G138" s="189">
        <f t="shared" si="35"/>
        <v>2929.1604781612809</v>
      </c>
      <c r="H138" s="189">
        <f t="shared" si="29"/>
        <v>42953.209251757027</v>
      </c>
      <c r="I138" s="189">
        <f t="shared" si="30"/>
        <v>746.44989257249085</v>
      </c>
      <c r="J138" s="88">
        <f t="shared" si="31"/>
        <v>10945.941224683005</v>
      </c>
      <c r="K138" s="189">
        <f t="shared" si="36"/>
        <v>500.66105044442077</v>
      </c>
      <c r="L138" s="88">
        <f t="shared" si="32"/>
        <v>7341.6936437169861</v>
      </c>
      <c r="M138" s="89">
        <f t="shared" si="37"/>
        <v>50294.902895474013</v>
      </c>
      <c r="N138" s="89">
        <f t="shared" si="38"/>
        <v>361068.05289547401</v>
      </c>
      <c r="O138" s="89">
        <f t="shared" si="39"/>
        <v>24622.753198000137</v>
      </c>
      <c r="P138" s="90">
        <f t="shared" si="33"/>
        <v>0.95011262162286825</v>
      </c>
      <c r="Q138" s="227">
        <v>7260.5783387873234</v>
      </c>
      <c r="R138" s="90">
        <f t="shared" si="40"/>
        <v>0.15600819095869936</v>
      </c>
      <c r="S138" s="90">
        <f t="shared" si="40"/>
        <v>0.15608702403227803</v>
      </c>
      <c r="T138" s="92">
        <v>14664</v>
      </c>
      <c r="U138" s="1">
        <v>268833</v>
      </c>
      <c r="V138" s="1">
        <v>18331.605864302761</v>
      </c>
      <c r="W138" s="196"/>
      <c r="X138" s="89">
        <v>0</v>
      </c>
      <c r="Y138" s="89">
        <f t="shared" si="41"/>
        <v>0</v>
      </c>
    </row>
    <row r="139" spans="2:25">
      <c r="B139" s="200">
        <v>3318</v>
      </c>
      <c r="C139" t="s">
        <v>166</v>
      </c>
      <c r="D139" s="1">
        <v>58326.720999999998</v>
      </c>
      <c r="E139" s="86">
        <f t="shared" si="34"/>
        <v>26096.96689038031</v>
      </c>
      <c r="F139" s="87">
        <f t="shared" si="28"/>
        <v>1.0069977727201633</v>
      </c>
      <c r="G139" s="189">
        <f t="shared" si="35"/>
        <v>-111.34135884996191</v>
      </c>
      <c r="H139" s="189">
        <f t="shared" si="29"/>
        <v>-248.84793702966488</v>
      </c>
      <c r="I139" s="189">
        <f t="shared" si="30"/>
        <v>0</v>
      </c>
      <c r="J139" s="88">
        <f t="shared" si="31"/>
        <v>0</v>
      </c>
      <c r="K139" s="189">
        <f t="shared" si="36"/>
        <v>-245.78884212807006</v>
      </c>
      <c r="L139" s="88">
        <f t="shared" si="32"/>
        <v>-549.33806215623656</v>
      </c>
      <c r="M139" s="89">
        <f t="shared" si="37"/>
        <v>-798.18599918590144</v>
      </c>
      <c r="N139" s="89">
        <f t="shared" si="38"/>
        <v>57528.535000814096</v>
      </c>
      <c r="O139" s="89">
        <f t="shared" si="39"/>
        <v>25739.83668940228</v>
      </c>
      <c r="P139" s="90">
        <f t="shared" si="33"/>
        <v>0.99321727024006357</v>
      </c>
      <c r="Q139" s="227">
        <v>-359.60486760749086</v>
      </c>
      <c r="R139" s="90">
        <f t="shared" si="40"/>
        <v>9.4433163207865753E-2</v>
      </c>
      <c r="S139" s="90">
        <f t="shared" si="40"/>
        <v>9.7371238813792796E-2</v>
      </c>
      <c r="T139" s="92">
        <v>2235</v>
      </c>
      <c r="U139" s="1">
        <v>53294</v>
      </c>
      <c r="V139" s="1">
        <v>23781.347612672915</v>
      </c>
      <c r="W139" s="196"/>
      <c r="X139" s="89">
        <v>0</v>
      </c>
      <c r="Y139" s="89">
        <f t="shared" si="41"/>
        <v>0</v>
      </c>
    </row>
    <row r="140" spans="2:25">
      <c r="B140" s="200">
        <v>3320</v>
      </c>
      <c r="C140" t="s">
        <v>167</v>
      </c>
      <c r="D140" s="1">
        <v>28293.144</v>
      </c>
      <c r="E140" s="86">
        <f t="shared" si="34"/>
        <v>25329.582811101165</v>
      </c>
      <c r="F140" s="87">
        <f t="shared" si="28"/>
        <v>0.9773868964102479</v>
      </c>
      <c r="G140" s="189">
        <f t="shared" si="35"/>
        <v>364.43677030310812</v>
      </c>
      <c r="H140" s="189">
        <f t="shared" si="29"/>
        <v>407.07587242857176</v>
      </c>
      <c r="I140" s="189">
        <f t="shared" si="30"/>
        <v>0</v>
      </c>
      <c r="J140" s="88">
        <f t="shared" si="31"/>
        <v>0</v>
      </c>
      <c r="K140" s="189">
        <f t="shared" si="36"/>
        <v>-245.78884212807006</v>
      </c>
      <c r="L140" s="88">
        <f t="shared" si="32"/>
        <v>-274.54613665705426</v>
      </c>
      <c r="M140" s="89">
        <f t="shared" si="37"/>
        <v>132.52973577151749</v>
      </c>
      <c r="N140" s="89">
        <f t="shared" si="38"/>
        <v>28425.673735771517</v>
      </c>
      <c r="O140" s="89">
        <f t="shared" si="39"/>
        <v>25448.230739276201</v>
      </c>
      <c r="P140" s="90">
        <f t="shared" si="33"/>
        <v>0.9819651372422955</v>
      </c>
      <c r="Q140" s="227">
        <v>-245.90261144410766</v>
      </c>
      <c r="R140" s="90">
        <f t="shared" si="40"/>
        <v>2.0565739638567265E-2</v>
      </c>
      <c r="S140" s="90">
        <f t="shared" si="40"/>
        <v>1.8738406174577088E-2</v>
      </c>
      <c r="T140" s="92">
        <v>1117</v>
      </c>
      <c r="U140" s="1">
        <v>27723</v>
      </c>
      <c r="V140" s="1">
        <v>24863.677130044842</v>
      </c>
      <c r="W140" s="196"/>
      <c r="X140" s="89">
        <v>0</v>
      </c>
      <c r="Y140" s="89">
        <f t="shared" si="41"/>
        <v>0</v>
      </c>
    </row>
    <row r="141" spans="2:25">
      <c r="B141" s="200">
        <v>3322</v>
      </c>
      <c r="C141" t="s">
        <v>168</v>
      </c>
      <c r="D141" s="1">
        <v>81846.807000000001</v>
      </c>
      <c r="E141" s="86">
        <f t="shared" si="34"/>
        <v>25060.259338640539</v>
      </c>
      <c r="F141" s="87">
        <f t="shared" si="28"/>
        <v>0.96699457235020225</v>
      </c>
      <c r="G141" s="189">
        <f t="shared" si="35"/>
        <v>531.41732322869643</v>
      </c>
      <c r="H141" s="189">
        <f t="shared" si="29"/>
        <v>1735.6089776649226</v>
      </c>
      <c r="I141" s="189">
        <f t="shared" si="30"/>
        <v>0</v>
      </c>
      <c r="J141" s="88">
        <f t="shared" si="31"/>
        <v>0</v>
      </c>
      <c r="K141" s="189">
        <f t="shared" si="36"/>
        <v>-245.78884212807006</v>
      </c>
      <c r="L141" s="88">
        <f t="shared" si="32"/>
        <v>-802.74635839027678</v>
      </c>
      <c r="M141" s="89">
        <f t="shared" si="37"/>
        <v>932.86261927464579</v>
      </c>
      <c r="N141" s="89">
        <f t="shared" si="38"/>
        <v>82779.669619274646</v>
      </c>
      <c r="O141" s="89">
        <f t="shared" si="39"/>
        <v>25345.887819741165</v>
      </c>
      <c r="P141" s="90">
        <f t="shared" si="33"/>
        <v>0.97801605409947823</v>
      </c>
      <c r="Q141" s="227">
        <v>-42.329633192878305</v>
      </c>
      <c r="R141" s="90">
        <f t="shared" si="40"/>
        <v>-1.8905746547756033E-2</v>
      </c>
      <c r="S141" s="90">
        <f t="shared" si="40"/>
        <v>-8.3918767159040768E-3</v>
      </c>
      <c r="T141" s="92">
        <v>3266</v>
      </c>
      <c r="U141" s="1">
        <v>83424</v>
      </c>
      <c r="V141" s="1">
        <v>25272.34171463193</v>
      </c>
      <c r="W141" s="196"/>
      <c r="X141" s="89">
        <v>0</v>
      </c>
      <c r="Y141" s="89">
        <f t="shared" si="41"/>
        <v>0</v>
      </c>
    </row>
    <row r="142" spans="2:25">
      <c r="B142" s="200">
        <v>3324</v>
      </c>
      <c r="C142" t="s">
        <v>169</v>
      </c>
      <c r="D142" s="1">
        <v>127013.41099999999</v>
      </c>
      <c r="E142" s="86">
        <f t="shared" si="34"/>
        <v>25984.740384615383</v>
      </c>
      <c r="F142" s="87">
        <f t="shared" si="28"/>
        <v>1.0026673138656861</v>
      </c>
      <c r="G142" s="189">
        <f t="shared" si="35"/>
        <v>-41.760925275706903</v>
      </c>
      <c r="H142" s="189">
        <f t="shared" si="29"/>
        <v>-204.12740274765534</v>
      </c>
      <c r="I142" s="189">
        <f t="shared" si="30"/>
        <v>0</v>
      </c>
      <c r="J142" s="88">
        <f t="shared" si="31"/>
        <v>0</v>
      </c>
      <c r="K142" s="189">
        <f t="shared" si="36"/>
        <v>-245.78884212807006</v>
      </c>
      <c r="L142" s="88">
        <f t="shared" si="32"/>
        <v>-1201.4158603220064</v>
      </c>
      <c r="M142" s="89">
        <f t="shared" si="37"/>
        <v>-1405.5432630696619</v>
      </c>
      <c r="N142" s="89">
        <f t="shared" si="38"/>
        <v>125607.86773693033</v>
      </c>
      <c r="O142" s="89">
        <f t="shared" si="39"/>
        <v>25697.190617211607</v>
      </c>
      <c r="P142" s="90">
        <f t="shared" si="33"/>
        <v>0.99157169587536209</v>
      </c>
      <c r="Q142" s="227">
        <v>-628.90572787715098</v>
      </c>
      <c r="R142" s="90">
        <f t="shared" si="40"/>
        <v>8.1140022641959061E-2</v>
      </c>
      <c r="S142" s="90">
        <f t="shared" si="40"/>
        <v>0.10281590689296402</v>
      </c>
      <c r="T142" s="92">
        <v>4888</v>
      </c>
      <c r="U142" s="1">
        <v>117481</v>
      </c>
      <c r="V142" s="1">
        <v>23562.174087444844</v>
      </c>
      <c r="W142" s="196"/>
      <c r="X142" s="89">
        <v>0</v>
      </c>
      <c r="Y142" s="89">
        <f t="shared" si="41"/>
        <v>0</v>
      </c>
    </row>
    <row r="143" spans="2:25">
      <c r="B143" s="200">
        <v>3326</v>
      </c>
      <c r="C143" t="s">
        <v>170</v>
      </c>
      <c r="D143" s="1">
        <v>79600.744999999995</v>
      </c>
      <c r="E143" s="86">
        <f t="shared" si="34"/>
        <v>29646.459962756049</v>
      </c>
      <c r="F143" s="87">
        <f t="shared" si="28"/>
        <v>1.1439612609746381</v>
      </c>
      <c r="G143" s="189">
        <f t="shared" si="35"/>
        <v>-2312.02706372292</v>
      </c>
      <c r="H143" s="189">
        <f t="shared" si="29"/>
        <v>-6207.7926660960402</v>
      </c>
      <c r="I143" s="189">
        <f t="shared" si="30"/>
        <v>0</v>
      </c>
      <c r="J143" s="88">
        <f t="shared" si="31"/>
        <v>0</v>
      </c>
      <c r="K143" s="189">
        <f t="shared" si="36"/>
        <v>-245.78884212807006</v>
      </c>
      <c r="L143" s="88">
        <f t="shared" si="32"/>
        <v>-659.94304111386816</v>
      </c>
      <c r="M143" s="89">
        <f t="shared" si="37"/>
        <v>-6867.7357072099085</v>
      </c>
      <c r="N143" s="89">
        <f t="shared" si="38"/>
        <v>72733.009292790084</v>
      </c>
      <c r="O143" s="89">
        <f t="shared" si="39"/>
        <v>27088.644056905061</v>
      </c>
      <c r="P143" s="90">
        <f t="shared" si="33"/>
        <v>1.0452633957767639</v>
      </c>
      <c r="Q143" s="227">
        <v>-215.33287128685515</v>
      </c>
      <c r="R143" s="90">
        <f t="shared" si="40"/>
        <v>1.3050177994137558E-3</v>
      </c>
      <c r="S143" s="90">
        <f t="shared" si="40"/>
        <v>-5.7805670565225136E-3</v>
      </c>
      <c r="T143" s="92">
        <v>2685</v>
      </c>
      <c r="U143" s="1">
        <v>79497</v>
      </c>
      <c r="V143" s="1">
        <v>29818.829707426856</v>
      </c>
      <c r="W143" s="196"/>
      <c r="X143" s="89">
        <v>0</v>
      </c>
      <c r="Y143" s="89">
        <f t="shared" si="41"/>
        <v>0</v>
      </c>
    </row>
    <row r="144" spans="2:25">
      <c r="B144" s="200">
        <v>3328</v>
      </c>
      <c r="C144" t="s">
        <v>171</v>
      </c>
      <c r="D144" s="1">
        <v>128939.262</v>
      </c>
      <c r="E144" s="86">
        <f t="shared" si="34"/>
        <v>26667.892864529473</v>
      </c>
      <c r="F144" s="87">
        <f t="shared" si="28"/>
        <v>1.0290279644574345</v>
      </c>
      <c r="G144" s="189">
        <f t="shared" si="35"/>
        <v>-465.31546282244256</v>
      </c>
      <c r="H144" s="189">
        <f t="shared" si="29"/>
        <v>-2249.8002627465098</v>
      </c>
      <c r="I144" s="189">
        <f t="shared" si="30"/>
        <v>0</v>
      </c>
      <c r="J144" s="88">
        <f t="shared" si="31"/>
        <v>0</v>
      </c>
      <c r="K144" s="189">
        <f t="shared" si="36"/>
        <v>-245.78884212807006</v>
      </c>
      <c r="L144" s="88">
        <f t="shared" si="32"/>
        <v>-1188.3890516892188</v>
      </c>
      <c r="M144" s="89">
        <f t="shared" si="37"/>
        <v>-3438.1893144357286</v>
      </c>
      <c r="N144" s="89">
        <f t="shared" si="38"/>
        <v>125501.07268556427</v>
      </c>
      <c r="O144" s="89">
        <f t="shared" si="39"/>
        <v>25956.788559578959</v>
      </c>
      <c r="P144" s="90">
        <f t="shared" si="33"/>
        <v>1.0015887431002264</v>
      </c>
      <c r="Q144" s="227">
        <v>249.13944224508532</v>
      </c>
      <c r="R144" s="90">
        <f t="shared" si="40"/>
        <v>9.5723492670490781E-2</v>
      </c>
      <c r="S144" s="90">
        <f t="shared" si="40"/>
        <v>0.13470269447800351</v>
      </c>
      <c r="T144" s="92">
        <v>4835</v>
      </c>
      <c r="U144" s="1">
        <v>117675</v>
      </c>
      <c r="V144" s="1">
        <v>23502.097064110247</v>
      </c>
      <c r="W144" s="196"/>
      <c r="X144" s="89">
        <v>0</v>
      </c>
      <c r="Y144" s="89">
        <f t="shared" si="41"/>
        <v>0</v>
      </c>
    </row>
    <row r="145" spans="2:25">
      <c r="B145" s="200">
        <v>3330</v>
      </c>
      <c r="C145" t="s">
        <v>172</v>
      </c>
      <c r="D145" s="1">
        <v>154875.51699999999</v>
      </c>
      <c r="E145" s="86">
        <f t="shared" si="34"/>
        <v>34211.512480671525</v>
      </c>
      <c r="F145" s="87">
        <f t="shared" si="28"/>
        <v>1.320111912397121</v>
      </c>
      <c r="G145" s="189">
        <f t="shared" si="35"/>
        <v>-5142.3596248305148</v>
      </c>
      <c r="H145" s="189">
        <f t="shared" si="29"/>
        <v>-23279.462021607742</v>
      </c>
      <c r="I145" s="189">
        <f t="shared" si="30"/>
        <v>0</v>
      </c>
      <c r="J145" s="88">
        <f t="shared" si="31"/>
        <v>0</v>
      </c>
      <c r="K145" s="189">
        <f t="shared" si="36"/>
        <v>-245.78884212807006</v>
      </c>
      <c r="L145" s="88">
        <f t="shared" si="32"/>
        <v>-1112.6860883137731</v>
      </c>
      <c r="M145" s="89">
        <f t="shared" si="37"/>
        <v>-24392.148109921516</v>
      </c>
      <c r="N145" s="89">
        <f t="shared" si="38"/>
        <v>130483.36889007848</v>
      </c>
      <c r="O145" s="89">
        <f t="shared" si="39"/>
        <v>28823.364013712941</v>
      </c>
      <c r="P145" s="90">
        <f t="shared" si="33"/>
        <v>1.1122006433173073</v>
      </c>
      <c r="Q145" s="227">
        <v>-759.1937642143821</v>
      </c>
      <c r="R145" s="90">
        <f t="shared" si="40"/>
        <v>-3.6340395480226037E-2</v>
      </c>
      <c r="S145" s="90">
        <f t="shared" si="40"/>
        <v>-4.2939345721028699E-2</v>
      </c>
      <c r="T145" s="92">
        <v>4527</v>
      </c>
      <c r="U145" s="1">
        <v>160716</v>
      </c>
      <c r="V145" s="1">
        <v>35746.441281138796</v>
      </c>
      <c r="W145" s="196"/>
      <c r="X145" s="89">
        <v>0</v>
      </c>
      <c r="Y145" s="89">
        <f t="shared" si="41"/>
        <v>0</v>
      </c>
    </row>
    <row r="146" spans="2:25">
      <c r="B146" s="200">
        <v>3332</v>
      </c>
      <c r="C146" t="s">
        <v>173</v>
      </c>
      <c r="D146" s="1">
        <v>86880.474000000002</v>
      </c>
      <c r="E146" s="86">
        <f t="shared" si="34"/>
        <v>24612.032294617562</v>
      </c>
      <c r="F146" s="87">
        <f t="shared" si="28"/>
        <v>0.9496989365431745</v>
      </c>
      <c r="G146" s="189">
        <f t="shared" si="35"/>
        <v>809.31809052294204</v>
      </c>
      <c r="H146" s="189">
        <f t="shared" si="29"/>
        <v>2856.8928595459852</v>
      </c>
      <c r="I146" s="189">
        <f t="shared" si="30"/>
        <v>0</v>
      </c>
      <c r="J146" s="88">
        <f t="shared" si="31"/>
        <v>0</v>
      </c>
      <c r="K146" s="189">
        <f t="shared" si="36"/>
        <v>-245.78884212807006</v>
      </c>
      <c r="L146" s="88">
        <f t="shared" si="32"/>
        <v>-867.63461271208735</v>
      </c>
      <c r="M146" s="89">
        <f t="shared" si="37"/>
        <v>1989.2582468338978</v>
      </c>
      <c r="N146" s="89">
        <f t="shared" si="38"/>
        <v>88869.732246833897</v>
      </c>
      <c r="O146" s="89">
        <f t="shared" si="39"/>
        <v>25175.561543012434</v>
      </c>
      <c r="P146" s="90">
        <f t="shared" si="33"/>
        <v>0.9714437124928077</v>
      </c>
      <c r="Q146" s="227">
        <v>298.30406091523037</v>
      </c>
      <c r="R146" s="90">
        <f t="shared" si="40"/>
        <v>0.11094667791928804</v>
      </c>
      <c r="S146" s="90">
        <f t="shared" si="40"/>
        <v>0.10968781482816141</v>
      </c>
      <c r="T146" s="92">
        <v>3530</v>
      </c>
      <c r="U146" s="1">
        <v>78204</v>
      </c>
      <c r="V146" s="1">
        <v>22179.2399319342</v>
      </c>
      <c r="W146" s="196"/>
      <c r="X146" s="89">
        <v>0</v>
      </c>
      <c r="Y146" s="89">
        <f t="shared" si="41"/>
        <v>0</v>
      </c>
    </row>
    <row r="147" spans="2:25">
      <c r="B147" s="200">
        <v>3334</v>
      </c>
      <c r="C147" t="s">
        <v>174</v>
      </c>
      <c r="D147" s="1">
        <v>66714.709000000003</v>
      </c>
      <c r="E147" s="86">
        <f t="shared" si="34"/>
        <v>23852.23775473722</v>
      </c>
      <c r="F147" s="87">
        <f t="shared" si="28"/>
        <v>0.92038091607749062</v>
      </c>
      <c r="G147" s="189">
        <f t="shared" si="35"/>
        <v>1280.3907052487543</v>
      </c>
      <c r="H147" s="189">
        <f t="shared" si="29"/>
        <v>3581.252802580766</v>
      </c>
      <c r="I147" s="189">
        <f t="shared" si="30"/>
        <v>0</v>
      </c>
      <c r="J147" s="88">
        <f t="shared" si="31"/>
        <v>0</v>
      </c>
      <c r="K147" s="189">
        <f t="shared" si="36"/>
        <v>-245.78884212807006</v>
      </c>
      <c r="L147" s="88">
        <f t="shared" si="32"/>
        <v>-687.47139143221193</v>
      </c>
      <c r="M147" s="89">
        <f t="shared" si="37"/>
        <v>2893.7814111485541</v>
      </c>
      <c r="N147" s="89">
        <f t="shared" si="38"/>
        <v>69608.490411148552</v>
      </c>
      <c r="O147" s="89">
        <f t="shared" si="39"/>
        <v>24886.839617857902</v>
      </c>
      <c r="P147" s="90">
        <f t="shared" si="33"/>
        <v>0.96030286471584769</v>
      </c>
      <c r="Q147" s="227">
        <v>213.63676015293913</v>
      </c>
      <c r="R147" s="90">
        <f t="shared" si="40"/>
        <v>0.12758525166480753</v>
      </c>
      <c r="S147" s="90">
        <f t="shared" si="40"/>
        <v>0.12113499638177674</v>
      </c>
      <c r="T147" s="92">
        <v>2797</v>
      </c>
      <c r="U147" s="1">
        <v>59166</v>
      </c>
      <c r="V147" s="1">
        <v>21275.080906148869</v>
      </c>
      <c r="W147" s="196"/>
      <c r="X147" s="89">
        <v>0</v>
      </c>
      <c r="Y147" s="89">
        <f t="shared" si="41"/>
        <v>0</v>
      </c>
    </row>
    <row r="148" spans="2:25">
      <c r="B148" s="200">
        <v>3336</v>
      </c>
      <c r="C148" t="s">
        <v>175</v>
      </c>
      <c r="D148" s="1">
        <v>36150.173000000003</v>
      </c>
      <c r="E148" s="86">
        <f t="shared" si="34"/>
        <v>25565.893210749651</v>
      </c>
      <c r="F148" s="87">
        <f t="shared" si="28"/>
        <v>0.98650535247896265</v>
      </c>
      <c r="G148" s="189">
        <f t="shared" si="35"/>
        <v>217.92432252104678</v>
      </c>
      <c r="H148" s="189">
        <f t="shared" si="29"/>
        <v>308.14499204476016</v>
      </c>
      <c r="I148" s="189">
        <f t="shared" si="30"/>
        <v>0</v>
      </c>
      <c r="J148" s="88">
        <f t="shared" si="31"/>
        <v>0</v>
      </c>
      <c r="K148" s="189">
        <f t="shared" si="36"/>
        <v>-245.78884212807006</v>
      </c>
      <c r="L148" s="88">
        <f t="shared" si="32"/>
        <v>-347.54542276909103</v>
      </c>
      <c r="M148" s="89">
        <f t="shared" si="37"/>
        <v>-39.400430724330874</v>
      </c>
      <c r="N148" s="89">
        <f t="shared" si="38"/>
        <v>36110.772569275672</v>
      </c>
      <c r="O148" s="89">
        <f t="shared" si="39"/>
        <v>25538.028691142623</v>
      </c>
      <c r="P148" s="90">
        <f t="shared" si="33"/>
        <v>0.98543015054840699</v>
      </c>
      <c r="Q148" s="227">
        <v>293.37754692751287</v>
      </c>
      <c r="R148" s="90">
        <f t="shared" si="40"/>
        <v>0.39355356385644358</v>
      </c>
      <c r="S148" s="90">
        <f t="shared" si="40"/>
        <v>0.37482830380462473</v>
      </c>
      <c r="T148" s="92">
        <v>1414</v>
      </c>
      <c r="U148" s="1">
        <v>25941</v>
      </c>
      <c r="V148" s="1">
        <v>18595.698924731179</v>
      </c>
      <c r="W148" s="196"/>
      <c r="X148" s="89">
        <v>0</v>
      </c>
      <c r="Y148" s="89">
        <f t="shared" si="41"/>
        <v>0</v>
      </c>
    </row>
    <row r="149" spans="2:25" ht="30" customHeight="1">
      <c r="B149" s="200">
        <v>3338</v>
      </c>
      <c r="C149" t="s">
        <v>176</v>
      </c>
      <c r="D149" s="1">
        <v>79357.418000000005</v>
      </c>
      <c r="E149" s="86">
        <f t="shared" si="34"/>
        <v>32180.623682076239</v>
      </c>
      <c r="F149" s="87">
        <f t="shared" si="28"/>
        <v>1.2417464645878724</v>
      </c>
      <c r="G149" s="189">
        <f t="shared" si="35"/>
        <v>-3883.2085697014377</v>
      </c>
      <c r="H149" s="189">
        <f t="shared" si="29"/>
        <v>-9575.9923328837449</v>
      </c>
      <c r="I149" s="189">
        <f t="shared" si="30"/>
        <v>0</v>
      </c>
      <c r="J149" s="88">
        <f t="shared" si="31"/>
        <v>0</v>
      </c>
      <c r="K149" s="189">
        <f t="shared" si="36"/>
        <v>-245.78884212807006</v>
      </c>
      <c r="L149" s="88">
        <f t="shared" si="32"/>
        <v>-606.1152846878208</v>
      </c>
      <c r="M149" s="89">
        <f t="shared" si="37"/>
        <v>-10182.107617571566</v>
      </c>
      <c r="N149" s="89">
        <f t="shared" si="38"/>
        <v>69175.310382428434</v>
      </c>
      <c r="O149" s="89">
        <f t="shared" si="39"/>
        <v>28051.626270246728</v>
      </c>
      <c r="P149" s="90">
        <f t="shared" si="33"/>
        <v>1.0824217731497929</v>
      </c>
      <c r="Q149" s="227">
        <v>470.95932223709679</v>
      </c>
      <c r="R149" s="90">
        <f t="shared" si="40"/>
        <v>8.6581838595722604E-2</v>
      </c>
      <c r="S149" s="90">
        <f t="shared" si="40"/>
        <v>9.5394343369410467E-2</v>
      </c>
      <c r="T149" s="92">
        <v>2466</v>
      </c>
      <c r="U149" s="1">
        <v>73034</v>
      </c>
      <c r="V149" s="1">
        <v>29378.117457763477</v>
      </c>
      <c r="W149" s="196"/>
      <c r="X149" s="89">
        <v>0</v>
      </c>
      <c r="Y149" s="89">
        <f t="shared" si="41"/>
        <v>0</v>
      </c>
    </row>
    <row r="150" spans="2:25">
      <c r="B150" s="200">
        <v>3401</v>
      </c>
      <c r="C150" t="s">
        <v>177</v>
      </c>
      <c r="D150" s="1">
        <v>383053.78200000001</v>
      </c>
      <c r="E150" s="86">
        <f t="shared" si="34"/>
        <v>21152.674471257385</v>
      </c>
      <c r="F150" s="87">
        <f t="shared" si="28"/>
        <v>0.81621347680379541</v>
      </c>
      <c r="G150" s="189">
        <f t="shared" si="35"/>
        <v>2954.1199410062513</v>
      </c>
      <c r="H150" s="189">
        <f t="shared" si="29"/>
        <v>53496.158011682208</v>
      </c>
      <c r="I150" s="189">
        <f t="shared" si="30"/>
        <v>760.53991192045805</v>
      </c>
      <c r="J150" s="88">
        <f t="shared" si="31"/>
        <v>13772.617264967575</v>
      </c>
      <c r="K150" s="189">
        <f t="shared" si="36"/>
        <v>514.75106979238797</v>
      </c>
      <c r="L150" s="88">
        <f t="shared" si="32"/>
        <v>9321.6271228703536</v>
      </c>
      <c r="M150" s="89">
        <f t="shared" si="37"/>
        <v>62817.785134552563</v>
      </c>
      <c r="N150" s="89">
        <f t="shared" si="38"/>
        <v>445871.56713455258</v>
      </c>
      <c r="O150" s="89">
        <f t="shared" si="39"/>
        <v>24621.545482056026</v>
      </c>
      <c r="P150" s="90">
        <f t="shared" si="33"/>
        <v>0.95006601976024929</v>
      </c>
      <c r="Q150" s="227">
        <v>7875.8755800627187</v>
      </c>
      <c r="R150" s="90">
        <f t="shared" si="40"/>
        <v>8.5901091985304143E-2</v>
      </c>
      <c r="S150" s="90">
        <f t="shared" si="40"/>
        <v>8.2842891328655591E-2</v>
      </c>
      <c r="T150" s="92">
        <v>18109</v>
      </c>
      <c r="U150" s="1">
        <v>352752</v>
      </c>
      <c r="V150" s="1">
        <v>19534.38919038653</v>
      </c>
      <c r="W150" s="196"/>
      <c r="X150" s="89">
        <v>0</v>
      </c>
      <c r="Y150" s="89">
        <f t="shared" si="41"/>
        <v>0</v>
      </c>
    </row>
    <row r="151" spans="2:25">
      <c r="B151" s="200">
        <v>3403</v>
      </c>
      <c r="C151" t="s">
        <v>178</v>
      </c>
      <c r="D151" s="1">
        <v>784457.28</v>
      </c>
      <c r="E151" s="86">
        <f t="shared" si="34"/>
        <v>23457.949224006457</v>
      </c>
      <c r="F151" s="87">
        <f t="shared" si="28"/>
        <v>0.90516659351185402</v>
      </c>
      <c r="G151" s="189">
        <f t="shared" si="35"/>
        <v>1524.849594301827</v>
      </c>
      <c r="H151" s="189">
        <f t="shared" si="29"/>
        <v>50992.495283047392</v>
      </c>
      <c r="I151" s="189">
        <f t="shared" si="30"/>
        <v>0</v>
      </c>
      <c r="J151" s="88">
        <f t="shared" si="31"/>
        <v>0</v>
      </c>
      <c r="K151" s="189">
        <f t="shared" si="36"/>
        <v>-245.78884212807006</v>
      </c>
      <c r="L151" s="88">
        <f t="shared" si="32"/>
        <v>-8219.4246696047903</v>
      </c>
      <c r="M151" s="89">
        <f t="shared" si="37"/>
        <v>42773.0706134426</v>
      </c>
      <c r="N151" s="89">
        <f t="shared" si="38"/>
        <v>827230.3506134426</v>
      </c>
      <c r="O151" s="89">
        <f t="shared" si="39"/>
        <v>24737.009976180216</v>
      </c>
      <c r="P151" s="90">
        <f t="shared" si="33"/>
        <v>0.95452142214090596</v>
      </c>
      <c r="Q151" s="227">
        <v>6002.0797944191363</v>
      </c>
      <c r="R151" s="90">
        <f t="shared" si="40"/>
        <v>9.4117775047177291E-2</v>
      </c>
      <c r="S151" s="90">
        <f t="shared" si="40"/>
        <v>7.5730340772588681E-2</v>
      </c>
      <c r="T151" s="92">
        <v>33441</v>
      </c>
      <c r="U151" s="1">
        <v>716977</v>
      </c>
      <c r="V151" s="1">
        <v>21806.533045408923</v>
      </c>
      <c r="W151" s="196"/>
      <c r="X151" s="89">
        <v>0</v>
      </c>
      <c r="Y151" s="89">
        <f t="shared" si="41"/>
        <v>0</v>
      </c>
    </row>
    <row r="152" spans="2:25">
      <c r="B152" s="200">
        <v>3405</v>
      </c>
      <c r="C152" t="s">
        <v>179</v>
      </c>
      <c r="D152" s="1">
        <v>703373.71</v>
      </c>
      <c r="E152" s="86">
        <f t="shared" si="34"/>
        <v>24245.069456413083</v>
      </c>
      <c r="F152" s="87">
        <f t="shared" si="28"/>
        <v>0.93553902430911351</v>
      </c>
      <c r="G152" s="189">
        <f t="shared" si="35"/>
        <v>1036.8350502097192</v>
      </c>
      <c r="H152" s="189">
        <f t="shared" si="29"/>
        <v>30079.621641634163</v>
      </c>
      <c r="I152" s="189">
        <f t="shared" si="30"/>
        <v>0</v>
      </c>
      <c r="J152" s="88">
        <f t="shared" si="31"/>
        <v>0</v>
      </c>
      <c r="K152" s="189">
        <f t="shared" si="36"/>
        <v>-245.78884212807006</v>
      </c>
      <c r="L152" s="88">
        <f t="shared" si="32"/>
        <v>-7130.5800989774398</v>
      </c>
      <c r="M152" s="89">
        <f t="shared" si="37"/>
        <v>22949.041542656723</v>
      </c>
      <c r="N152" s="89">
        <f t="shared" si="38"/>
        <v>726322.75154265668</v>
      </c>
      <c r="O152" s="89">
        <f t="shared" si="39"/>
        <v>25036.115664494733</v>
      </c>
      <c r="P152" s="90">
        <f t="shared" si="33"/>
        <v>0.96606294584386454</v>
      </c>
      <c r="Q152" s="227">
        <v>188.81990875122938</v>
      </c>
      <c r="R152" s="90">
        <f t="shared" si="40"/>
        <v>0.11588700785465315</v>
      </c>
      <c r="S152" s="90">
        <f t="shared" si="40"/>
        <v>0.10654018965091393</v>
      </c>
      <c r="T152" s="92">
        <v>29011</v>
      </c>
      <c r="U152" s="1">
        <v>630327</v>
      </c>
      <c r="V152" s="1">
        <v>21910.699388209119</v>
      </c>
      <c r="W152" s="196"/>
      <c r="X152" s="89">
        <v>0</v>
      </c>
      <c r="Y152" s="89">
        <f t="shared" si="41"/>
        <v>0</v>
      </c>
    </row>
    <row r="153" spans="2:25">
      <c r="B153" s="200">
        <v>3407</v>
      </c>
      <c r="C153" t="s">
        <v>180</v>
      </c>
      <c r="D153" s="1">
        <v>668799.97400000005</v>
      </c>
      <c r="E153" s="86">
        <f t="shared" si="34"/>
        <v>21453.086575781879</v>
      </c>
      <c r="F153" s="87">
        <f t="shared" si="28"/>
        <v>0.82780541089426063</v>
      </c>
      <c r="G153" s="189">
        <f t="shared" si="35"/>
        <v>2767.8644362010655</v>
      </c>
      <c r="H153" s="189">
        <f t="shared" si="29"/>
        <v>86288.173798568212</v>
      </c>
      <c r="I153" s="189">
        <f t="shared" si="30"/>
        <v>655.39567533688523</v>
      </c>
      <c r="J153" s="88">
        <f t="shared" si="31"/>
        <v>20431.960178627396</v>
      </c>
      <c r="K153" s="189">
        <f t="shared" si="36"/>
        <v>409.60683320881515</v>
      </c>
      <c r="L153" s="88">
        <f t="shared" si="32"/>
        <v>12769.493025284812</v>
      </c>
      <c r="M153" s="89">
        <f t="shared" si="37"/>
        <v>99057.666823853026</v>
      </c>
      <c r="N153" s="89">
        <f t="shared" si="38"/>
        <v>767857.64082385309</v>
      </c>
      <c r="O153" s="89">
        <f t="shared" si="39"/>
        <v>24630.557845191761</v>
      </c>
      <c r="P153" s="90">
        <f t="shared" si="33"/>
        <v>0.95041377778296321</v>
      </c>
      <c r="Q153" s="227">
        <v>13108.965196417892</v>
      </c>
      <c r="R153" s="90">
        <f t="shared" si="40"/>
        <v>0.12402979149649924</v>
      </c>
      <c r="S153" s="90">
        <f t="shared" si="40"/>
        <v>0.11422269916972962</v>
      </c>
      <c r="T153" s="92">
        <v>31175</v>
      </c>
      <c r="U153" s="1">
        <v>595002</v>
      </c>
      <c r="V153" s="1">
        <v>19253.858848655469</v>
      </c>
      <c r="W153" s="196"/>
      <c r="X153" s="89">
        <v>0</v>
      </c>
      <c r="Y153" s="89">
        <f t="shared" si="41"/>
        <v>0</v>
      </c>
    </row>
    <row r="154" spans="2:25">
      <c r="B154" s="200">
        <v>3411</v>
      </c>
      <c r="C154" t="s">
        <v>181</v>
      </c>
      <c r="D154" s="1">
        <v>755547.38</v>
      </c>
      <c r="E154" s="86">
        <f t="shared" si="34"/>
        <v>21039.4413967865</v>
      </c>
      <c r="F154" s="87">
        <f t="shared" si="28"/>
        <v>0.81184417770978967</v>
      </c>
      <c r="G154" s="189">
        <f t="shared" si="35"/>
        <v>3024.3244471782004</v>
      </c>
      <c r="H154" s="189">
        <f t="shared" si="29"/>
        <v>108606.51522261636</v>
      </c>
      <c r="I154" s="189">
        <f t="shared" si="30"/>
        <v>800.17148798526796</v>
      </c>
      <c r="J154" s="88">
        <f t="shared" si="31"/>
        <v>28734.958305038959</v>
      </c>
      <c r="K154" s="189">
        <f t="shared" si="36"/>
        <v>554.38264585719787</v>
      </c>
      <c r="L154" s="88">
        <f t="shared" si="32"/>
        <v>19908.435195377835</v>
      </c>
      <c r="M154" s="89">
        <f t="shared" si="37"/>
        <v>128514.9504179942</v>
      </c>
      <c r="N154" s="89">
        <f t="shared" si="38"/>
        <v>884062.33041799418</v>
      </c>
      <c r="O154" s="89">
        <f t="shared" si="39"/>
        <v>24618.148489821899</v>
      </c>
      <c r="P154" s="90">
        <f t="shared" si="33"/>
        <v>0.94993494078742902</v>
      </c>
      <c r="Q154" s="227">
        <v>16167.842430734483</v>
      </c>
      <c r="R154" s="90">
        <f t="shared" si="40"/>
        <v>0.12912524060590846</v>
      </c>
      <c r="S154" s="90">
        <f t="shared" si="40"/>
        <v>0.11972398620081903</v>
      </c>
      <c r="T154" s="92">
        <v>35911</v>
      </c>
      <c r="U154" s="1">
        <v>669144</v>
      </c>
      <c r="V154" s="1">
        <v>18789.846119285634</v>
      </c>
      <c r="W154" s="196"/>
      <c r="X154" s="89">
        <v>0</v>
      </c>
      <c r="Y154" s="89">
        <f t="shared" si="41"/>
        <v>0</v>
      </c>
    </row>
    <row r="155" spans="2:25">
      <c r="B155" s="200">
        <v>3412</v>
      </c>
      <c r="C155" t="s">
        <v>182</v>
      </c>
      <c r="D155" s="1">
        <v>150478.28</v>
      </c>
      <c r="E155" s="86">
        <f t="shared" si="34"/>
        <v>18973.430841003654</v>
      </c>
      <c r="F155" s="87">
        <f t="shared" si="28"/>
        <v>0.73212349458103254</v>
      </c>
      <c r="G155" s="189">
        <f t="shared" si="35"/>
        <v>4305.2509917635653</v>
      </c>
      <c r="H155" s="189">
        <f t="shared" si="29"/>
        <v>34144.945615676836</v>
      </c>
      <c r="I155" s="189">
        <f t="shared" si="30"/>
        <v>1523.2751825092641</v>
      </c>
      <c r="J155" s="88">
        <f t="shared" si="31"/>
        <v>12081.095472480973</v>
      </c>
      <c r="K155" s="189">
        <f t="shared" si="36"/>
        <v>1277.4863403811942</v>
      </c>
      <c r="L155" s="88">
        <f t="shared" si="32"/>
        <v>10131.744165563252</v>
      </c>
      <c r="M155" s="89">
        <f t="shared" si="37"/>
        <v>44276.689781240086</v>
      </c>
      <c r="N155" s="89">
        <f t="shared" si="38"/>
        <v>194754.9697812401</v>
      </c>
      <c r="O155" s="89">
        <f t="shared" si="39"/>
        <v>24556.168173148417</v>
      </c>
      <c r="P155" s="90">
        <f t="shared" si="33"/>
        <v>0.94754332029356647</v>
      </c>
      <c r="Q155" s="227">
        <v>5565.2976106807473</v>
      </c>
      <c r="R155" s="90">
        <f t="shared" si="40"/>
        <v>0.16260491995797019</v>
      </c>
      <c r="S155" s="90">
        <f t="shared" si="40"/>
        <v>0.16231174005128532</v>
      </c>
      <c r="T155" s="92">
        <v>7931</v>
      </c>
      <c r="U155" s="1">
        <v>129432</v>
      </c>
      <c r="V155" s="1">
        <v>16323.87438516837</v>
      </c>
      <c r="W155" s="196"/>
      <c r="X155" s="89">
        <v>0</v>
      </c>
      <c r="Y155" s="89">
        <f t="shared" si="41"/>
        <v>0</v>
      </c>
    </row>
    <row r="156" spans="2:25">
      <c r="B156" s="200">
        <v>3413</v>
      </c>
      <c r="C156" t="s">
        <v>183</v>
      </c>
      <c r="D156" s="1">
        <v>448248.94199999998</v>
      </c>
      <c r="E156" s="86">
        <f t="shared" si="34"/>
        <v>20665.204093863813</v>
      </c>
      <c r="F156" s="87">
        <f t="shared" si="28"/>
        <v>0.79740356734710183</v>
      </c>
      <c r="G156" s="189">
        <f t="shared" si="35"/>
        <v>3256.3515749902667</v>
      </c>
      <c r="H156" s="189">
        <f t="shared" si="29"/>
        <v>70633.522013113878</v>
      </c>
      <c r="I156" s="189">
        <f t="shared" si="30"/>
        <v>931.15454400820852</v>
      </c>
      <c r="J156" s="88">
        <f t="shared" si="31"/>
        <v>20197.67321408205</v>
      </c>
      <c r="K156" s="189">
        <f t="shared" si="36"/>
        <v>685.36570188013843</v>
      </c>
      <c r="L156" s="88">
        <f t="shared" si="32"/>
        <v>14866.267439482084</v>
      </c>
      <c r="M156" s="89">
        <f t="shared" si="37"/>
        <v>85499.789452595956</v>
      </c>
      <c r="N156" s="89">
        <f t="shared" si="38"/>
        <v>533748.73145259591</v>
      </c>
      <c r="O156" s="89">
        <f t="shared" si="39"/>
        <v>24606.921370734217</v>
      </c>
      <c r="P156" s="90">
        <f t="shared" si="33"/>
        <v>0.9495017224765484</v>
      </c>
      <c r="Q156" s="227">
        <v>11649.450425789415</v>
      </c>
      <c r="R156" s="90">
        <f t="shared" si="40"/>
        <v>0.14518953346669422</v>
      </c>
      <c r="S156" s="90">
        <f t="shared" si="40"/>
        <v>0.14064911117735143</v>
      </c>
      <c r="T156" s="92">
        <v>21691</v>
      </c>
      <c r="U156" s="1">
        <v>391419</v>
      </c>
      <c r="V156" s="1">
        <v>18117.056236982178</v>
      </c>
      <c r="W156" s="196"/>
      <c r="X156" s="89">
        <v>0</v>
      </c>
      <c r="Y156" s="89">
        <f t="shared" si="41"/>
        <v>0</v>
      </c>
    </row>
    <row r="157" spans="2:25">
      <c r="B157" s="200">
        <v>3414</v>
      </c>
      <c r="C157" t="s">
        <v>184</v>
      </c>
      <c r="D157" s="1">
        <v>98178.748999999996</v>
      </c>
      <c r="E157" s="86">
        <f t="shared" si="34"/>
        <v>19612.215141829805</v>
      </c>
      <c r="F157" s="87">
        <f t="shared" si="28"/>
        <v>0.75677212025782159</v>
      </c>
      <c r="G157" s="189">
        <f t="shared" si="35"/>
        <v>3909.2047252513512</v>
      </c>
      <c r="H157" s="189">
        <f t="shared" si="29"/>
        <v>19569.478854608264</v>
      </c>
      <c r="I157" s="189">
        <f t="shared" si="30"/>
        <v>1299.7006772201112</v>
      </c>
      <c r="J157" s="88">
        <f t="shared" si="31"/>
        <v>6506.3015901638764</v>
      </c>
      <c r="K157" s="189">
        <f t="shared" si="36"/>
        <v>1053.9118350920412</v>
      </c>
      <c r="L157" s="88">
        <f t="shared" si="32"/>
        <v>5275.8826464707581</v>
      </c>
      <c r="M157" s="89">
        <f t="shared" si="37"/>
        <v>24845.361501079024</v>
      </c>
      <c r="N157" s="89">
        <f t="shared" si="38"/>
        <v>123024.11050107902</v>
      </c>
      <c r="O157" s="89">
        <f t="shared" si="39"/>
        <v>24575.331702173193</v>
      </c>
      <c r="P157" s="90">
        <f t="shared" si="33"/>
        <v>0.94828277906386982</v>
      </c>
      <c r="Q157" s="227">
        <v>2346.5628192204822</v>
      </c>
      <c r="R157" s="90">
        <f t="shared" si="40"/>
        <v>0.16864159455309419</v>
      </c>
      <c r="S157" s="90">
        <f t="shared" si="40"/>
        <v>0.16537332001778807</v>
      </c>
      <c r="T157" s="92">
        <v>5006</v>
      </c>
      <c r="U157" s="1">
        <v>84011</v>
      </c>
      <c r="V157" s="1">
        <v>16829.126602564102</v>
      </c>
      <c r="W157" s="196"/>
      <c r="X157" s="89">
        <v>0</v>
      </c>
      <c r="Y157" s="89">
        <f t="shared" si="41"/>
        <v>0</v>
      </c>
    </row>
    <row r="158" spans="2:25">
      <c r="B158" s="200">
        <v>3415</v>
      </c>
      <c r="C158" t="s">
        <v>185</v>
      </c>
      <c r="D158" s="1">
        <v>170641.18700000001</v>
      </c>
      <c r="E158" s="86">
        <f t="shared" si="34"/>
        <v>20937.568957055217</v>
      </c>
      <c r="F158" s="87">
        <f t="shared" si="28"/>
        <v>0.80791324886499782</v>
      </c>
      <c r="G158" s="189">
        <f t="shared" si="35"/>
        <v>3087.485359811596</v>
      </c>
      <c r="H158" s="189">
        <f t="shared" si="29"/>
        <v>25163.005682464507</v>
      </c>
      <c r="I158" s="189">
        <f t="shared" si="30"/>
        <v>835.8268418912171</v>
      </c>
      <c r="J158" s="88">
        <f t="shared" si="31"/>
        <v>6811.9887614134195</v>
      </c>
      <c r="K158" s="189">
        <f t="shared" si="36"/>
        <v>590.03799976314701</v>
      </c>
      <c r="L158" s="88">
        <f t="shared" si="32"/>
        <v>4808.8096980696482</v>
      </c>
      <c r="M158" s="89">
        <f t="shared" si="37"/>
        <v>29971.815380534157</v>
      </c>
      <c r="N158" s="89">
        <f t="shared" si="38"/>
        <v>200613.00238053416</v>
      </c>
      <c r="O158" s="89">
        <f t="shared" si="39"/>
        <v>24615.092316629958</v>
      </c>
      <c r="P158" s="90">
        <f t="shared" si="33"/>
        <v>0.9498170129220852</v>
      </c>
      <c r="Q158" s="227">
        <v>3505.9578821028517</v>
      </c>
      <c r="R158" s="90">
        <f t="shared" si="40"/>
        <v>0.11092353013938533</v>
      </c>
      <c r="S158" s="90">
        <f t="shared" si="40"/>
        <v>0.1057437639865882</v>
      </c>
      <c r="T158" s="92">
        <v>8150</v>
      </c>
      <c r="U158" s="1">
        <v>153603</v>
      </c>
      <c r="V158" s="1">
        <v>18935.281065088759</v>
      </c>
      <c r="W158" s="196"/>
      <c r="X158" s="89">
        <v>0</v>
      </c>
      <c r="Y158" s="89">
        <f t="shared" si="41"/>
        <v>0</v>
      </c>
    </row>
    <row r="159" spans="2:25">
      <c r="B159" s="200">
        <v>3416</v>
      </c>
      <c r="C159" t="s">
        <v>186</v>
      </c>
      <c r="D159" s="1">
        <v>110564.143</v>
      </c>
      <c r="E159" s="86">
        <f t="shared" si="34"/>
        <v>18247.919293612806</v>
      </c>
      <c r="F159" s="87">
        <f t="shared" si="28"/>
        <v>0.70412834421071702</v>
      </c>
      <c r="G159" s="189">
        <f t="shared" si="35"/>
        <v>4755.0681511458906</v>
      </c>
      <c r="H159" s="189">
        <f t="shared" si="29"/>
        <v>28810.957927792952</v>
      </c>
      <c r="I159" s="189">
        <f t="shared" si="30"/>
        <v>1777.2042240960609</v>
      </c>
      <c r="J159" s="88">
        <f t="shared" si="31"/>
        <v>10768.080393798033</v>
      </c>
      <c r="K159" s="189">
        <f t="shared" si="36"/>
        <v>1531.4153819679909</v>
      </c>
      <c r="L159" s="88">
        <f t="shared" si="32"/>
        <v>9278.845799344057</v>
      </c>
      <c r="M159" s="89">
        <f t="shared" si="37"/>
        <v>38089.803727137012</v>
      </c>
      <c r="N159" s="89">
        <f t="shared" si="38"/>
        <v>148653.94672713702</v>
      </c>
      <c r="O159" s="89">
        <f t="shared" si="39"/>
        <v>24534.402826726691</v>
      </c>
      <c r="P159" s="90">
        <f t="shared" si="33"/>
        <v>0.94670346578245701</v>
      </c>
      <c r="Q159" s="227">
        <v>4819.382989346188</v>
      </c>
      <c r="R159" s="90">
        <f t="shared" si="40"/>
        <v>0.11000374471673674</v>
      </c>
      <c r="S159" s="90">
        <f t="shared" si="40"/>
        <v>0.10652296056925077</v>
      </c>
      <c r="T159" s="92">
        <v>6059</v>
      </c>
      <c r="U159" s="1">
        <v>99607</v>
      </c>
      <c r="V159" s="1">
        <v>16491.225165562912</v>
      </c>
      <c r="W159" s="196"/>
      <c r="X159" s="89">
        <v>0</v>
      </c>
      <c r="Y159" s="89">
        <f t="shared" si="41"/>
        <v>0</v>
      </c>
    </row>
    <row r="160" spans="2:25">
      <c r="B160" s="200">
        <v>3417</v>
      </c>
      <c r="C160" t="s">
        <v>187</v>
      </c>
      <c r="D160" s="1">
        <v>91311.764999999999</v>
      </c>
      <c r="E160" s="86">
        <f t="shared" si="34"/>
        <v>20233.052293374694</v>
      </c>
      <c r="F160" s="87">
        <f t="shared" si="28"/>
        <v>0.78072822333499892</v>
      </c>
      <c r="G160" s="189">
        <f t="shared" si="35"/>
        <v>3524.2856912935199</v>
      </c>
      <c r="H160" s="189">
        <f t="shared" si="29"/>
        <v>15905.101324807654</v>
      </c>
      <c r="I160" s="189">
        <f t="shared" si="30"/>
        <v>1082.4076741793999</v>
      </c>
      <c r="J160" s="88">
        <f t="shared" si="31"/>
        <v>4884.9058335716318</v>
      </c>
      <c r="K160" s="189">
        <f t="shared" si="36"/>
        <v>836.61883205132983</v>
      </c>
      <c r="L160" s="88">
        <f t="shared" si="32"/>
        <v>3775.6607890476516</v>
      </c>
      <c r="M160" s="89">
        <f t="shared" si="37"/>
        <v>19680.762113855308</v>
      </c>
      <c r="N160" s="89">
        <f t="shared" si="38"/>
        <v>110992.52711385531</v>
      </c>
      <c r="O160" s="89">
        <f t="shared" si="39"/>
        <v>24593.956816719543</v>
      </c>
      <c r="P160" s="90">
        <f t="shared" si="33"/>
        <v>0.9490014621561853</v>
      </c>
      <c r="Q160" s="227">
        <v>2579.4977088957457</v>
      </c>
      <c r="R160" s="90">
        <f t="shared" si="40"/>
        <v>9.1045320938679911E-2</v>
      </c>
      <c r="S160" s="90">
        <f t="shared" si="40"/>
        <v>9.5638687013981372E-2</v>
      </c>
      <c r="T160" s="92">
        <v>4513</v>
      </c>
      <c r="U160" s="1">
        <v>83692</v>
      </c>
      <c r="V160" s="1">
        <v>18466.902030008823</v>
      </c>
      <c r="W160" s="196"/>
      <c r="X160" s="89">
        <v>0</v>
      </c>
      <c r="Y160" s="89">
        <f t="shared" si="41"/>
        <v>0</v>
      </c>
    </row>
    <row r="161" spans="2:25">
      <c r="B161" s="200">
        <v>3418</v>
      </c>
      <c r="C161" t="s">
        <v>188</v>
      </c>
      <c r="D161" s="1">
        <v>139440.70600000001</v>
      </c>
      <c r="E161" s="86">
        <f t="shared" si="34"/>
        <v>19241.16268800883</v>
      </c>
      <c r="F161" s="87">
        <f t="shared" si="28"/>
        <v>0.74245440294877274</v>
      </c>
      <c r="G161" s="189">
        <f t="shared" si="35"/>
        <v>4139.2572466203565</v>
      </c>
      <c r="H161" s="189">
        <f t="shared" si="29"/>
        <v>29997.197266257721</v>
      </c>
      <c r="I161" s="189">
        <f t="shared" si="30"/>
        <v>1429.5690360574526</v>
      </c>
      <c r="J161" s="88">
        <f t="shared" si="31"/>
        <v>10360.086804308359</v>
      </c>
      <c r="K161" s="189">
        <f t="shared" si="36"/>
        <v>1183.7801939293827</v>
      </c>
      <c r="L161" s="88">
        <f t="shared" si="32"/>
        <v>8578.8550654062365</v>
      </c>
      <c r="M161" s="89">
        <f t="shared" si="37"/>
        <v>38576.052331663959</v>
      </c>
      <c r="N161" s="89">
        <f t="shared" si="38"/>
        <v>178016.75833166396</v>
      </c>
      <c r="O161" s="89">
        <f t="shared" si="39"/>
        <v>24564.200128558572</v>
      </c>
      <c r="P161" s="90">
        <f t="shared" si="33"/>
        <v>0.94785324754459865</v>
      </c>
      <c r="Q161" s="227">
        <v>4768.5833769238816</v>
      </c>
      <c r="R161" s="90">
        <f t="shared" si="40"/>
        <v>0.16459711190732718</v>
      </c>
      <c r="S161" s="90">
        <f t="shared" si="40"/>
        <v>0.17938156537710401</v>
      </c>
      <c r="T161" s="92">
        <v>7247</v>
      </c>
      <c r="U161" s="1">
        <v>119733</v>
      </c>
      <c r="V161" s="1">
        <v>16314.620520506882</v>
      </c>
      <c r="W161" s="196"/>
      <c r="X161" s="89">
        <v>0</v>
      </c>
      <c r="Y161" s="89">
        <f t="shared" si="41"/>
        <v>0</v>
      </c>
    </row>
    <row r="162" spans="2:25">
      <c r="B162" s="200">
        <v>3419</v>
      </c>
      <c r="C162" t="s">
        <v>189</v>
      </c>
      <c r="D162" s="1">
        <v>67648.073999999993</v>
      </c>
      <c r="E162" s="86">
        <f t="shared" si="34"/>
        <v>19007.607193031748</v>
      </c>
      <c r="F162" s="87">
        <f t="shared" si="28"/>
        <v>0.73344224976497996</v>
      </c>
      <c r="G162" s="189">
        <f t="shared" si="35"/>
        <v>4284.0616535061463</v>
      </c>
      <c r="H162" s="189">
        <f t="shared" si="29"/>
        <v>15246.975424828375</v>
      </c>
      <c r="I162" s="189">
        <f t="shared" si="30"/>
        <v>1511.3134592994311</v>
      </c>
      <c r="J162" s="88">
        <f t="shared" si="31"/>
        <v>5378.7646016466751</v>
      </c>
      <c r="K162" s="189">
        <f t="shared" si="36"/>
        <v>1265.5246171713611</v>
      </c>
      <c r="L162" s="88">
        <f t="shared" si="32"/>
        <v>4504.0021125128742</v>
      </c>
      <c r="M162" s="89">
        <f t="shared" si="37"/>
        <v>19750.977537341249</v>
      </c>
      <c r="N162" s="89">
        <f t="shared" si="38"/>
        <v>87399.051537341235</v>
      </c>
      <c r="O162" s="89">
        <f t="shared" si="39"/>
        <v>24557.193463709253</v>
      </c>
      <c r="P162" s="90">
        <f t="shared" si="33"/>
        <v>0.94758288294908466</v>
      </c>
      <c r="Q162" s="227">
        <v>2097.1786702348763</v>
      </c>
      <c r="R162" s="90">
        <f t="shared" si="40"/>
        <v>0.16670818529888576</v>
      </c>
      <c r="S162" s="90">
        <f t="shared" si="40"/>
        <v>0.18506605503104021</v>
      </c>
      <c r="T162" s="92">
        <v>3559</v>
      </c>
      <c r="U162" s="1">
        <v>57982</v>
      </c>
      <c r="V162" s="1">
        <v>16039.280774550483</v>
      </c>
      <c r="W162" s="196"/>
      <c r="X162" s="89">
        <v>0</v>
      </c>
      <c r="Y162" s="89">
        <f t="shared" si="41"/>
        <v>0</v>
      </c>
    </row>
    <row r="163" spans="2:25">
      <c r="B163" s="200">
        <v>3420</v>
      </c>
      <c r="C163" t="s">
        <v>190</v>
      </c>
      <c r="D163" s="1">
        <v>455863.353</v>
      </c>
      <c r="E163" s="86">
        <f t="shared" si="34"/>
        <v>20816.62875017124</v>
      </c>
      <c r="F163" s="87">
        <f t="shared" si="28"/>
        <v>0.80324655639165254</v>
      </c>
      <c r="G163" s="189">
        <f t="shared" si="35"/>
        <v>3162.4682880796622</v>
      </c>
      <c r="H163" s="189">
        <f t="shared" si="29"/>
        <v>69254.89304065652</v>
      </c>
      <c r="I163" s="189">
        <f t="shared" si="30"/>
        <v>878.1559143006092</v>
      </c>
      <c r="J163" s="88">
        <f t="shared" si="31"/>
        <v>19230.736367269041</v>
      </c>
      <c r="K163" s="189">
        <f t="shared" si="36"/>
        <v>632.36707217253911</v>
      </c>
      <c r="L163" s="88">
        <f t="shared" si="32"/>
        <v>13848.206513506435</v>
      </c>
      <c r="M163" s="89">
        <f t="shared" si="37"/>
        <v>83103.099554162953</v>
      </c>
      <c r="N163" s="89">
        <f t="shared" si="38"/>
        <v>538966.45255416294</v>
      </c>
      <c r="O163" s="89">
        <f t="shared" si="39"/>
        <v>24611.46411042344</v>
      </c>
      <c r="P163" s="90">
        <f t="shared" si="33"/>
        <v>0.94967701214788491</v>
      </c>
      <c r="Q163" s="227">
        <v>9656.145923715434</v>
      </c>
      <c r="R163" s="90">
        <f t="shared" si="40"/>
        <v>0.12945936443911479</v>
      </c>
      <c r="S163" s="90">
        <f t="shared" si="40"/>
        <v>0.12234189824008283</v>
      </c>
      <c r="T163" s="92">
        <v>21899</v>
      </c>
      <c r="U163" s="1">
        <v>403612</v>
      </c>
      <c r="V163" s="1">
        <v>18547.493221818851</v>
      </c>
      <c r="W163" s="196"/>
      <c r="X163" s="89">
        <v>0</v>
      </c>
      <c r="Y163" s="89">
        <f t="shared" si="41"/>
        <v>0</v>
      </c>
    </row>
    <row r="164" spans="2:25">
      <c r="B164" s="200">
        <v>3421</v>
      </c>
      <c r="C164" t="s">
        <v>191</v>
      </c>
      <c r="D164" s="1">
        <v>144473.402</v>
      </c>
      <c r="E164" s="86">
        <f t="shared" si="34"/>
        <v>22083.980739834915</v>
      </c>
      <c r="F164" s="87">
        <f t="shared" si="28"/>
        <v>0.85214958164376409</v>
      </c>
      <c r="G164" s="189">
        <f t="shared" si="35"/>
        <v>2376.7100544881832</v>
      </c>
      <c r="H164" s="189">
        <f t="shared" si="29"/>
        <v>15548.437176461695</v>
      </c>
      <c r="I164" s="189">
        <f t="shared" si="30"/>
        <v>434.58271791832283</v>
      </c>
      <c r="J164" s="88">
        <f t="shared" si="31"/>
        <v>2843.0401406216679</v>
      </c>
      <c r="K164" s="189">
        <f t="shared" si="36"/>
        <v>188.79387579025277</v>
      </c>
      <c r="L164" s="88">
        <f t="shared" si="32"/>
        <v>1235.0895354198335</v>
      </c>
      <c r="M164" s="89">
        <f t="shared" si="37"/>
        <v>16783.526711881528</v>
      </c>
      <c r="N164" s="89">
        <f t="shared" si="38"/>
        <v>161256.92871188154</v>
      </c>
      <c r="O164" s="89">
        <f t="shared" si="39"/>
        <v>24649.484670113354</v>
      </c>
      <c r="P164" s="90">
        <f t="shared" si="33"/>
        <v>0.95114410290544837</v>
      </c>
      <c r="Q164" s="227">
        <v>1146.6332646744595</v>
      </c>
      <c r="R164" s="90">
        <f t="shared" si="40"/>
        <v>0.12536631380521737</v>
      </c>
      <c r="S164" s="90">
        <f t="shared" si="40"/>
        <v>0.12949483589805219</v>
      </c>
      <c r="T164" s="92">
        <v>6542</v>
      </c>
      <c r="U164" s="1">
        <v>128379</v>
      </c>
      <c r="V164" s="1">
        <v>19552.08650624429</v>
      </c>
      <c r="W164" s="196"/>
      <c r="X164" s="89">
        <v>0</v>
      </c>
      <c r="Y164" s="89">
        <f t="shared" si="41"/>
        <v>0</v>
      </c>
    </row>
    <row r="165" spans="2:25">
      <c r="B165" s="200">
        <v>3422</v>
      </c>
      <c r="C165" t="s">
        <v>192</v>
      </c>
      <c r="D165" s="1">
        <v>92747.343999999997</v>
      </c>
      <c r="E165" s="86">
        <f t="shared" si="34"/>
        <v>22056.443281807373</v>
      </c>
      <c r="F165" s="87">
        <f t="shared" si="28"/>
        <v>0.85108699996457549</v>
      </c>
      <c r="G165" s="189">
        <f t="shared" si="35"/>
        <v>2393.7832784652592</v>
      </c>
      <c r="H165" s="189">
        <f t="shared" si="29"/>
        <v>10065.858685946414</v>
      </c>
      <c r="I165" s="189">
        <f t="shared" si="30"/>
        <v>444.22082822796256</v>
      </c>
      <c r="J165" s="88">
        <f t="shared" si="31"/>
        <v>1867.9485826985824</v>
      </c>
      <c r="K165" s="189">
        <f t="shared" si="36"/>
        <v>198.4319860998925</v>
      </c>
      <c r="L165" s="88">
        <f t="shared" si="32"/>
        <v>834.40650155004801</v>
      </c>
      <c r="M165" s="89">
        <f t="shared" si="37"/>
        <v>10900.265187496461</v>
      </c>
      <c r="N165" s="89">
        <f t="shared" si="38"/>
        <v>103647.60918749646</v>
      </c>
      <c r="O165" s="89">
        <f t="shared" si="39"/>
        <v>24648.658546372524</v>
      </c>
      <c r="P165" s="90">
        <f t="shared" si="33"/>
        <v>0.95111222545507257</v>
      </c>
      <c r="Q165" s="227">
        <v>2587.9410610052219</v>
      </c>
      <c r="R165" s="90">
        <f t="shared" si="40"/>
        <v>-8.4645848959772632E-2</v>
      </c>
      <c r="S165" s="90">
        <f t="shared" si="40"/>
        <v>-6.6360534170859617E-2</v>
      </c>
      <c r="T165" s="92">
        <v>4205</v>
      </c>
      <c r="U165" s="1">
        <v>101324</v>
      </c>
      <c r="V165" s="1">
        <v>23624.154814642108</v>
      </c>
      <c r="W165" s="196"/>
      <c r="X165" s="89">
        <v>0</v>
      </c>
      <c r="Y165" s="89">
        <f t="shared" si="41"/>
        <v>0</v>
      </c>
    </row>
    <row r="166" spans="2:25">
      <c r="B166" s="200">
        <v>3423</v>
      </c>
      <c r="C166" t="s">
        <v>193</v>
      </c>
      <c r="D166" s="1">
        <v>43970.872000000003</v>
      </c>
      <c r="E166" s="86">
        <f t="shared" si="34"/>
        <v>19542.60977777778</v>
      </c>
      <c r="F166" s="87">
        <f t="shared" si="28"/>
        <v>0.75408627378132542</v>
      </c>
      <c r="G166" s="189">
        <f t="shared" si="35"/>
        <v>3952.3600509636071</v>
      </c>
      <c r="H166" s="189">
        <f t="shared" si="29"/>
        <v>8892.8101146681165</v>
      </c>
      <c r="I166" s="189">
        <f t="shared" si="30"/>
        <v>1324.0625546383201</v>
      </c>
      <c r="J166" s="88">
        <f t="shared" si="31"/>
        <v>2979.1407479362206</v>
      </c>
      <c r="K166" s="189">
        <f t="shared" si="36"/>
        <v>1078.2737125102501</v>
      </c>
      <c r="L166" s="88">
        <f t="shared" si="32"/>
        <v>2426.1158531480628</v>
      </c>
      <c r="M166" s="89">
        <f t="shared" si="37"/>
        <v>11318.92596781618</v>
      </c>
      <c r="N166" s="89">
        <f t="shared" si="38"/>
        <v>55289.797967816179</v>
      </c>
      <c r="O166" s="89">
        <f t="shared" si="39"/>
        <v>24573.243541251635</v>
      </c>
      <c r="P166" s="90">
        <f t="shared" si="33"/>
        <v>0.94820220366957508</v>
      </c>
      <c r="Q166" s="227">
        <v>1401.1132842001753</v>
      </c>
      <c r="R166" s="90">
        <f t="shared" si="40"/>
        <v>0.12942751464091243</v>
      </c>
      <c r="S166" s="90">
        <f t="shared" si="40"/>
        <v>0.14247867703231856</v>
      </c>
      <c r="T166" s="92">
        <v>2250</v>
      </c>
      <c r="U166" s="1">
        <v>38932</v>
      </c>
      <c r="V166" s="1">
        <v>17105.448154657293</v>
      </c>
      <c r="W166" s="196"/>
      <c r="X166" s="89">
        <v>0</v>
      </c>
      <c r="Y166" s="89">
        <f t="shared" si="41"/>
        <v>0</v>
      </c>
    </row>
    <row r="167" spans="2:25">
      <c r="B167" s="200">
        <v>3424</v>
      </c>
      <c r="C167" t="s">
        <v>194</v>
      </c>
      <c r="D167" s="1">
        <v>38920.531000000003</v>
      </c>
      <c r="E167" s="86">
        <f t="shared" si="34"/>
        <v>21083.711267605635</v>
      </c>
      <c r="F167" s="87">
        <f t="shared" si="28"/>
        <v>0.81355240922576366</v>
      </c>
      <c r="G167" s="189">
        <f t="shared" si="35"/>
        <v>2996.877127270337</v>
      </c>
      <c r="H167" s="189">
        <f t="shared" si="29"/>
        <v>5532.2351769410416</v>
      </c>
      <c r="I167" s="189">
        <f t="shared" si="30"/>
        <v>784.67703319857083</v>
      </c>
      <c r="J167" s="88">
        <f t="shared" si="31"/>
        <v>1448.5138032845616</v>
      </c>
      <c r="K167" s="189">
        <f t="shared" si="36"/>
        <v>538.88819107050074</v>
      </c>
      <c r="L167" s="88">
        <f t="shared" si="32"/>
        <v>994.78760071614431</v>
      </c>
      <c r="M167" s="89">
        <f t="shared" si="37"/>
        <v>6527.0227776571855</v>
      </c>
      <c r="N167" s="89">
        <f t="shared" si="38"/>
        <v>45447.553777657187</v>
      </c>
      <c r="O167" s="89">
        <f t="shared" si="39"/>
        <v>24619.476585946471</v>
      </c>
      <c r="P167" s="90">
        <f t="shared" si="33"/>
        <v>0.94998618773290822</v>
      </c>
      <c r="Q167" s="227">
        <v>1724.4494203437853</v>
      </c>
      <c r="R167" s="90">
        <f t="shared" si="40"/>
        <v>0.1763088524193793</v>
      </c>
      <c r="S167" s="90">
        <f t="shared" si="40"/>
        <v>0.17057386884853715</v>
      </c>
      <c r="T167" s="92">
        <v>1846</v>
      </c>
      <c r="U167" s="1">
        <v>33087</v>
      </c>
      <c r="V167" s="1">
        <v>18011.431682090366</v>
      </c>
      <c r="W167" s="196"/>
      <c r="X167" s="89">
        <v>0</v>
      </c>
      <c r="Y167" s="89">
        <f t="shared" si="41"/>
        <v>0</v>
      </c>
    </row>
    <row r="168" spans="2:25">
      <c r="B168" s="200">
        <v>3425</v>
      </c>
      <c r="C168" t="s">
        <v>195</v>
      </c>
      <c r="D168" s="1">
        <v>25184.339</v>
      </c>
      <c r="E168" s="86">
        <f t="shared" si="34"/>
        <v>18992.714177978884</v>
      </c>
      <c r="F168" s="87">
        <f t="shared" si="28"/>
        <v>0.73286757635368593</v>
      </c>
      <c r="G168" s="189">
        <f t="shared" si="35"/>
        <v>4293.2953228389224</v>
      </c>
      <c r="H168" s="189">
        <f t="shared" si="29"/>
        <v>5692.9095980844104</v>
      </c>
      <c r="I168" s="189">
        <f t="shared" si="30"/>
        <v>1516.5260145679338</v>
      </c>
      <c r="J168" s="88">
        <f t="shared" si="31"/>
        <v>2010.9134953170803</v>
      </c>
      <c r="K168" s="189">
        <f t="shared" si="36"/>
        <v>1270.7371724398638</v>
      </c>
      <c r="L168" s="88">
        <f t="shared" si="32"/>
        <v>1684.9974906552595</v>
      </c>
      <c r="M168" s="89">
        <f t="shared" si="37"/>
        <v>7377.9070887396701</v>
      </c>
      <c r="N168" s="89">
        <f t="shared" si="38"/>
        <v>32562.24608873967</v>
      </c>
      <c r="O168" s="89">
        <f t="shared" si="39"/>
        <v>24556.746673257672</v>
      </c>
      <c r="P168" s="90">
        <f t="shared" si="33"/>
        <v>0.94756564274674604</v>
      </c>
      <c r="Q168" s="227">
        <v>1052.2852405286403</v>
      </c>
      <c r="R168" s="90">
        <f t="shared" si="40"/>
        <v>0.17898689199943824</v>
      </c>
      <c r="S168" s="90">
        <f t="shared" si="40"/>
        <v>0.21010645551375218</v>
      </c>
      <c r="T168" s="92">
        <v>1326</v>
      </c>
      <c r="U168" s="1">
        <v>21361</v>
      </c>
      <c r="V168" s="1">
        <v>15695.077149155033</v>
      </c>
      <c r="W168" s="196"/>
      <c r="X168" s="89">
        <v>0</v>
      </c>
      <c r="Y168" s="89">
        <f t="shared" si="41"/>
        <v>0</v>
      </c>
    </row>
    <row r="169" spans="2:25">
      <c r="B169" s="200">
        <v>3426</v>
      </c>
      <c r="C169" t="s">
        <v>196</v>
      </c>
      <c r="D169" s="1">
        <v>30733.644</v>
      </c>
      <c r="E169" s="86">
        <f t="shared" si="34"/>
        <v>19136.764632627644</v>
      </c>
      <c r="F169" s="87">
        <f t="shared" si="28"/>
        <v>0.73842601874279357</v>
      </c>
      <c r="G169" s="189">
        <f t="shared" si="35"/>
        <v>4203.9840409566905</v>
      </c>
      <c r="H169" s="189">
        <f t="shared" si="29"/>
        <v>6751.5983697764441</v>
      </c>
      <c r="I169" s="189">
        <f t="shared" si="30"/>
        <v>1466.1083554408674</v>
      </c>
      <c r="J169" s="88">
        <f t="shared" si="31"/>
        <v>2354.5700188380329</v>
      </c>
      <c r="K169" s="189">
        <f t="shared" si="36"/>
        <v>1220.3195133127974</v>
      </c>
      <c r="L169" s="88">
        <f t="shared" si="32"/>
        <v>1959.8331383803527</v>
      </c>
      <c r="M169" s="89">
        <f t="shared" si="37"/>
        <v>8711.4315081567966</v>
      </c>
      <c r="N169" s="89">
        <f t="shared" si="38"/>
        <v>39445.075508156799</v>
      </c>
      <c r="O169" s="89">
        <f t="shared" si="39"/>
        <v>24561.068186897133</v>
      </c>
      <c r="P169" s="90">
        <f t="shared" si="33"/>
        <v>0.94773239601841919</v>
      </c>
      <c r="Q169" s="227">
        <v>1595.1157704291063</v>
      </c>
      <c r="R169" s="90">
        <f t="shared" si="40"/>
        <v>0.21156005834351718</v>
      </c>
      <c r="S169" s="90">
        <f t="shared" si="40"/>
        <v>0.21005126624097209</v>
      </c>
      <c r="T169" s="92">
        <v>1606</v>
      </c>
      <c r="U169" s="1">
        <v>25367</v>
      </c>
      <c r="V169" s="1">
        <v>15814.837905236909</v>
      </c>
      <c r="W169" s="196"/>
      <c r="X169" s="89">
        <v>0</v>
      </c>
      <c r="Y169" s="89">
        <f t="shared" si="41"/>
        <v>0</v>
      </c>
    </row>
    <row r="170" spans="2:25">
      <c r="B170" s="200">
        <v>3427</v>
      </c>
      <c r="C170" t="s">
        <v>197</v>
      </c>
      <c r="D170" s="1">
        <v>119697.81</v>
      </c>
      <c r="E170" s="86">
        <f t="shared" si="34"/>
        <v>20918.876267039497</v>
      </c>
      <c r="F170" s="87">
        <f t="shared" si="28"/>
        <v>0.80719195825329404</v>
      </c>
      <c r="G170" s="189">
        <f t="shared" si="35"/>
        <v>3099.0748276213421</v>
      </c>
      <c r="H170" s="189">
        <f t="shared" si="29"/>
        <v>17732.906163649321</v>
      </c>
      <c r="I170" s="189">
        <f t="shared" si="30"/>
        <v>842.36928339671897</v>
      </c>
      <c r="J170" s="88">
        <f t="shared" si="31"/>
        <v>4820.0370395960263</v>
      </c>
      <c r="K170" s="189">
        <f t="shared" si="36"/>
        <v>596.58044126864888</v>
      </c>
      <c r="L170" s="88">
        <f t="shared" si="32"/>
        <v>3413.6332849392088</v>
      </c>
      <c r="M170" s="89">
        <f t="shared" si="37"/>
        <v>21146.53944858853</v>
      </c>
      <c r="N170" s="89">
        <f t="shared" si="38"/>
        <v>140844.34944858853</v>
      </c>
      <c r="O170" s="89">
        <f t="shared" si="39"/>
        <v>24614.531535929487</v>
      </c>
      <c r="P170" s="90">
        <f t="shared" si="33"/>
        <v>0.94979537420373417</v>
      </c>
      <c r="Q170" s="227">
        <v>2911.7145349659695</v>
      </c>
      <c r="R170" s="90">
        <f t="shared" si="40"/>
        <v>0.13924134846004491</v>
      </c>
      <c r="S170" s="90">
        <f t="shared" si="40"/>
        <v>0.13326839486797901</v>
      </c>
      <c r="T170" s="92">
        <v>5722</v>
      </c>
      <c r="U170" s="1">
        <v>105068</v>
      </c>
      <c r="V170" s="1">
        <v>18458.889669711876</v>
      </c>
      <c r="W170" s="196"/>
      <c r="X170" s="89">
        <v>0</v>
      </c>
      <c r="Y170" s="89">
        <f t="shared" si="41"/>
        <v>0</v>
      </c>
    </row>
    <row r="171" spans="2:25">
      <c r="B171" s="200">
        <v>3428</v>
      </c>
      <c r="C171" t="s">
        <v>198</v>
      </c>
      <c r="D171" s="1">
        <v>57084.374000000003</v>
      </c>
      <c r="E171" s="86">
        <f t="shared" si="34"/>
        <v>22751.842965324835</v>
      </c>
      <c r="F171" s="87">
        <f t="shared" si="28"/>
        <v>0.87792023063823355</v>
      </c>
      <c r="G171" s="189">
        <f t="shared" si="35"/>
        <v>1962.6354746844329</v>
      </c>
      <c r="H171" s="189">
        <f t="shared" si="29"/>
        <v>4924.2524059832422</v>
      </c>
      <c r="I171" s="189">
        <f t="shared" si="30"/>
        <v>200.83093899685082</v>
      </c>
      <c r="J171" s="88">
        <f t="shared" si="31"/>
        <v>503.88482594309869</v>
      </c>
      <c r="K171" s="189">
        <f t="shared" si="36"/>
        <v>-44.95790313121924</v>
      </c>
      <c r="L171" s="88">
        <f t="shared" si="32"/>
        <v>-112.79937895622908</v>
      </c>
      <c r="M171" s="89">
        <f t="shared" si="37"/>
        <v>4811.4530270270134</v>
      </c>
      <c r="N171" s="89">
        <f t="shared" si="38"/>
        <v>61895.827027027015</v>
      </c>
      <c r="O171" s="89">
        <f t="shared" si="39"/>
        <v>24669.520536878048</v>
      </c>
      <c r="P171" s="90">
        <f t="shared" si="33"/>
        <v>0.95191722237528231</v>
      </c>
      <c r="Q171" s="227">
        <v>1408.9487456080942</v>
      </c>
      <c r="R171" s="90">
        <f t="shared" si="40"/>
        <v>0.20233316483423908</v>
      </c>
      <c r="S171" s="90">
        <f t="shared" si="40"/>
        <v>0.21047970281836911</v>
      </c>
      <c r="T171" s="92">
        <v>2509</v>
      </c>
      <c r="U171" s="1">
        <v>47478</v>
      </c>
      <c r="V171" s="1">
        <v>18795.724465558196</v>
      </c>
      <c r="W171" s="196"/>
      <c r="X171" s="89">
        <v>0</v>
      </c>
      <c r="Y171" s="89">
        <f t="shared" si="41"/>
        <v>0</v>
      </c>
    </row>
    <row r="172" spans="2:25">
      <c r="B172" s="200">
        <v>3429</v>
      </c>
      <c r="C172" t="s">
        <v>199</v>
      </c>
      <c r="D172" s="1">
        <v>30758.055</v>
      </c>
      <c r="E172" s="86">
        <f t="shared" si="34"/>
        <v>19972.762987012989</v>
      </c>
      <c r="F172" s="87">
        <f t="shared" si="28"/>
        <v>0.77068449860368804</v>
      </c>
      <c r="G172" s="189">
        <f t="shared" si="35"/>
        <v>3685.6650612377771</v>
      </c>
      <c r="H172" s="189">
        <f t="shared" si="29"/>
        <v>5675.924194306177</v>
      </c>
      <c r="I172" s="189">
        <f t="shared" si="30"/>
        <v>1173.5089314059967</v>
      </c>
      <c r="J172" s="88">
        <f t="shared" si="31"/>
        <v>1807.2037543652348</v>
      </c>
      <c r="K172" s="189">
        <f t="shared" si="36"/>
        <v>927.7200892779266</v>
      </c>
      <c r="L172" s="88">
        <f t="shared" si="32"/>
        <v>1428.6889374880068</v>
      </c>
      <c r="M172" s="89">
        <f t="shared" si="37"/>
        <v>7104.6131317941836</v>
      </c>
      <c r="N172" s="89">
        <f t="shared" si="38"/>
        <v>37862.668131794184</v>
      </c>
      <c r="O172" s="89">
        <f t="shared" si="39"/>
        <v>24586.148137528693</v>
      </c>
      <c r="P172" s="90">
        <f t="shared" si="33"/>
        <v>0.94870015041424594</v>
      </c>
      <c r="Q172" s="227">
        <v>1179.0617394525652</v>
      </c>
      <c r="R172" s="90">
        <f t="shared" si="40"/>
        <v>0.15073721426166337</v>
      </c>
      <c r="S172" s="90">
        <f t="shared" si="40"/>
        <v>0.14475935860316125</v>
      </c>
      <c r="T172" s="92">
        <v>1540</v>
      </c>
      <c r="U172" s="1">
        <v>26729</v>
      </c>
      <c r="V172" s="1">
        <v>17447.127937336816</v>
      </c>
      <c r="W172" s="196"/>
      <c r="X172" s="89">
        <v>0</v>
      </c>
      <c r="Y172" s="89">
        <f t="shared" si="41"/>
        <v>0</v>
      </c>
    </row>
    <row r="173" spans="2:25">
      <c r="B173" s="200">
        <v>3430</v>
      </c>
      <c r="C173" t="s">
        <v>200</v>
      </c>
      <c r="D173" s="1">
        <v>39798.921999999999</v>
      </c>
      <c r="E173" s="86">
        <f t="shared" si="34"/>
        <v>21002.069656992084</v>
      </c>
      <c r="F173" s="87">
        <f t="shared" si="28"/>
        <v>0.81040212281913004</v>
      </c>
      <c r="G173" s="189">
        <f t="shared" si="35"/>
        <v>3047.4949258507386</v>
      </c>
      <c r="H173" s="189">
        <f t="shared" si="29"/>
        <v>5775.0028844871495</v>
      </c>
      <c r="I173" s="189">
        <f t="shared" si="30"/>
        <v>813.25159691331373</v>
      </c>
      <c r="J173" s="88">
        <f t="shared" si="31"/>
        <v>1541.1117761507296</v>
      </c>
      <c r="K173" s="189">
        <f t="shared" si="36"/>
        <v>567.46275478524365</v>
      </c>
      <c r="L173" s="88">
        <f t="shared" si="32"/>
        <v>1075.3419203180367</v>
      </c>
      <c r="M173" s="89">
        <f t="shared" si="37"/>
        <v>6850.344804805186</v>
      </c>
      <c r="N173" s="89">
        <f t="shared" si="38"/>
        <v>46649.266804805186</v>
      </c>
      <c r="O173" s="89">
        <f t="shared" si="39"/>
        <v>24617.027337628067</v>
      </c>
      <c r="P173" s="90">
        <f t="shared" si="33"/>
        <v>0.94989167914070927</v>
      </c>
      <c r="Q173" s="227">
        <v>705.70276682636904</v>
      </c>
      <c r="R173" s="90">
        <f t="shared" si="40"/>
        <v>0.19988308360215859</v>
      </c>
      <c r="S173" s="90">
        <f t="shared" si="40"/>
        <v>0.1973503488610458</v>
      </c>
      <c r="T173" s="92">
        <v>1895</v>
      </c>
      <c r="U173" s="1">
        <v>33169</v>
      </c>
      <c r="V173" s="1">
        <v>17540.454785827606</v>
      </c>
      <c r="W173" s="196"/>
      <c r="X173" s="89">
        <v>0</v>
      </c>
      <c r="Y173" s="89">
        <f t="shared" si="41"/>
        <v>0</v>
      </c>
    </row>
    <row r="174" spans="2:25">
      <c r="B174" s="200">
        <v>3431</v>
      </c>
      <c r="C174" t="s">
        <v>201</v>
      </c>
      <c r="D174" s="1">
        <v>52831.631000000001</v>
      </c>
      <c r="E174" s="86">
        <f t="shared" si="34"/>
        <v>20998.263513513513</v>
      </c>
      <c r="F174" s="87">
        <f t="shared" si="28"/>
        <v>0.81025525601956383</v>
      </c>
      <c r="G174" s="189">
        <f t="shared" si="35"/>
        <v>3049.8547348074521</v>
      </c>
      <c r="H174" s="189">
        <f t="shared" si="29"/>
        <v>7673.4345127755496</v>
      </c>
      <c r="I174" s="189">
        <f t="shared" si="30"/>
        <v>814.58374713081332</v>
      </c>
      <c r="J174" s="88">
        <f t="shared" si="31"/>
        <v>2049.4927077811262</v>
      </c>
      <c r="K174" s="189">
        <f t="shared" si="36"/>
        <v>568.79490500274323</v>
      </c>
      <c r="L174" s="88">
        <f t="shared" si="32"/>
        <v>1431.087980986902</v>
      </c>
      <c r="M174" s="89">
        <f t="shared" si="37"/>
        <v>9104.5224937624516</v>
      </c>
      <c r="N174" s="89">
        <f t="shared" si="38"/>
        <v>61936.153493762453</v>
      </c>
      <c r="O174" s="89">
        <f t="shared" si="39"/>
        <v>24616.913153323709</v>
      </c>
      <c r="P174" s="90">
        <f t="shared" si="33"/>
        <v>0.94988727313672228</v>
      </c>
      <c r="Q174" s="227">
        <v>374.14411510562422</v>
      </c>
      <c r="R174" s="90">
        <f t="shared" si="40"/>
        <v>0.21931341595698034</v>
      </c>
      <c r="S174" s="90">
        <f t="shared" si="40"/>
        <v>0.21301330689201972</v>
      </c>
      <c r="T174" s="92">
        <v>2516</v>
      </c>
      <c r="U174" s="1">
        <v>43329</v>
      </c>
      <c r="V174" s="1">
        <v>17310.827007590891</v>
      </c>
      <c r="W174" s="196"/>
      <c r="X174" s="89">
        <v>0</v>
      </c>
      <c r="Y174" s="89">
        <f t="shared" si="41"/>
        <v>0</v>
      </c>
    </row>
    <row r="175" spans="2:25">
      <c r="B175" s="200">
        <v>3432</v>
      </c>
      <c r="C175" t="s">
        <v>202</v>
      </c>
      <c r="D175" s="1">
        <v>43889.508000000002</v>
      </c>
      <c r="E175" s="86">
        <f t="shared" si="34"/>
        <v>21879.116650049851</v>
      </c>
      <c r="F175" s="87">
        <f t="shared" si="28"/>
        <v>0.84424453723801185</v>
      </c>
      <c r="G175" s="189">
        <f t="shared" si="35"/>
        <v>2503.7257901549228</v>
      </c>
      <c r="H175" s="189">
        <f t="shared" si="29"/>
        <v>5022.4739350507753</v>
      </c>
      <c r="I175" s="189">
        <f t="shared" si="30"/>
        <v>506.2851493430951</v>
      </c>
      <c r="J175" s="88">
        <f t="shared" si="31"/>
        <v>1015.6080095822488</v>
      </c>
      <c r="K175" s="189">
        <f t="shared" si="36"/>
        <v>260.49630721502501</v>
      </c>
      <c r="L175" s="88">
        <f t="shared" si="32"/>
        <v>522.55559227334015</v>
      </c>
      <c r="M175" s="89">
        <f t="shared" si="37"/>
        <v>5545.0295273241154</v>
      </c>
      <c r="N175" s="89">
        <f t="shared" si="38"/>
        <v>49434.537527324115</v>
      </c>
      <c r="O175" s="89">
        <f t="shared" si="39"/>
        <v>24643.338747419799</v>
      </c>
      <c r="P175" s="90">
        <f t="shared" si="33"/>
        <v>0.95090695157327565</v>
      </c>
      <c r="Q175" s="227">
        <v>694.15109028691222</v>
      </c>
      <c r="R175" s="90">
        <f t="shared" si="40"/>
        <v>0.15356028070544331</v>
      </c>
      <c r="S175" s="90">
        <f t="shared" si="40"/>
        <v>0.14033401627063505</v>
      </c>
      <c r="T175" s="92">
        <v>2006</v>
      </c>
      <c r="U175" s="1">
        <v>38047</v>
      </c>
      <c r="V175" s="1">
        <v>19186.585980837117</v>
      </c>
      <c r="W175" s="196"/>
      <c r="X175" s="89">
        <v>0</v>
      </c>
      <c r="Y175" s="89">
        <f t="shared" si="41"/>
        <v>0</v>
      </c>
    </row>
    <row r="176" spans="2:25">
      <c r="B176" s="200">
        <v>3433</v>
      </c>
      <c r="C176" t="s">
        <v>203</v>
      </c>
      <c r="D176" s="1">
        <v>56595.406000000003</v>
      </c>
      <c r="E176" s="86">
        <f t="shared" si="34"/>
        <v>25973.109683340983</v>
      </c>
      <c r="F176" s="87">
        <f t="shared" si="28"/>
        <v>1.0022185226200333</v>
      </c>
      <c r="G176" s="189">
        <f t="shared" si="35"/>
        <v>-34.549890485578871</v>
      </c>
      <c r="H176" s="189">
        <f t="shared" si="29"/>
        <v>-75.284211368076356</v>
      </c>
      <c r="I176" s="189">
        <f t="shared" si="30"/>
        <v>0</v>
      </c>
      <c r="J176" s="88">
        <f t="shared" si="31"/>
        <v>0</v>
      </c>
      <c r="K176" s="189">
        <f t="shared" si="36"/>
        <v>-245.78884212807006</v>
      </c>
      <c r="L176" s="88">
        <f t="shared" si="32"/>
        <v>-535.57388699706473</v>
      </c>
      <c r="M176" s="89">
        <f t="shared" si="37"/>
        <v>-610.85809836514113</v>
      </c>
      <c r="N176" s="89">
        <f t="shared" si="38"/>
        <v>55984.547901634862</v>
      </c>
      <c r="O176" s="89">
        <f t="shared" si="39"/>
        <v>25692.770950727332</v>
      </c>
      <c r="P176" s="90">
        <f t="shared" si="33"/>
        <v>0.99140115520201388</v>
      </c>
      <c r="Q176" s="227">
        <v>889.31677667259919</v>
      </c>
      <c r="R176" s="90">
        <f t="shared" si="40"/>
        <v>8.7265018346685166E-2</v>
      </c>
      <c r="S176" s="90">
        <f t="shared" si="40"/>
        <v>6.8303994621501912E-2</v>
      </c>
      <c r="T176" s="92">
        <v>2179</v>
      </c>
      <c r="U176" s="1">
        <v>52053</v>
      </c>
      <c r="V176" s="1">
        <v>24312.470808033631</v>
      </c>
      <c r="W176" s="196"/>
      <c r="X176" s="89">
        <v>0</v>
      </c>
      <c r="Y176" s="89">
        <f t="shared" si="41"/>
        <v>0</v>
      </c>
    </row>
    <row r="177" spans="2:25">
      <c r="B177" s="200">
        <v>3434</v>
      </c>
      <c r="C177" t="s">
        <v>204</v>
      </c>
      <c r="D177" s="1">
        <v>48523.01</v>
      </c>
      <c r="E177" s="86">
        <f t="shared" si="34"/>
        <v>21906.550790067722</v>
      </c>
      <c r="F177" s="87">
        <f t="shared" si="28"/>
        <v>0.84530313220847464</v>
      </c>
      <c r="G177" s="189">
        <f t="shared" si="35"/>
        <v>2486.7166233438429</v>
      </c>
      <c r="H177" s="189">
        <f t="shared" si="29"/>
        <v>5508.0773207066122</v>
      </c>
      <c r="I177" s="189">
        <f t="shared" si="30"/>
        <v>496.68320033684029</v>
      </c>
      <c r="J177" s="88">
        <f t="shared" si="31"/>
        <v>1100.1532887461012</v>
      </c>
      <c r="K177" s="189">
        <f t="shared" si="36"/>
        <v>250.89435820877023</v>
      </c>
      <c r="L177" s="88">
        <f t="shared" si="32"/>
        <v>555.73100343242606</v>
      </c>
      <c r="M177" s="89">
        <f t="shared" si="37"/>
        <v>6063.8083241390386</v>
      </c>
      <c r="N177" s="89">
        <f t="shared" si="38"/>
        <v>54586.818324139043</v>
      </c>
      <c r="O177" s="89">
        <f t="shared" si="39"/>
        <v>24644.161771620336</v>
      </c>
      <c r="P177" s="90">
        <f t="shared" si="33"/>
        <v>0.95093870942238967</v>
      </c>
      <c r="Q177" s="227">
        <v>749.87612671262104</v>
      </c>
      <c r="R177" s="90">
        <f t="shared" si="40"/>
        <v>0.16891932258919329</v>
      </c>
      <c r="S177" s="90">
        <f t="shared" si="40"/>
        <v>0.1673361361477633</v>
      </c>
      <c r="T177" s="92">
        <v>2215</v>
      </c>
      <c r="U177" s="1">
        <v>41511</v>
      </c>
      <c r="V177" s="1">
        <v>18766.27486437613</v>
      </c>
      <c r="W177" s="196"/>
      <c r="X177" s="89">
        <v>0</v>
      </c>
      <c r="Y177" s="89">
        <f t="shared" si="41"/>
        <v>0</v>
      </c>
    </row>
    <row r="178" spans="2:25">
      <c r="B178" s="200">
        <v>3435</v>
      </c>
      <c r="C178" t="s">
        <v>205</v>
      </c>
      <c r="D178" s="1">
        <v>72755.543999999994</v>
      </c>
      <c r="E178" s="86">
        <f t="shared" si="34"/>
        <v>20616.47605553981</v>
      </c>
      <c r="F178" s="87">
        <f t="shared" si="28"/>
        <v>0.79552330952758554</v>
      </c>
      <c r="G178" s="189">
        <f t="shared" si="35"/>
        <v>3286.5629587511485</v>
      </c>
      <c r="H178" s="189">
        <f t="shared" si="29"/>
        <v>11598.280681432801</v>
      </c>
      <c r="I178" s="189">
        <f t="shared" si="30"/>
        <v>948.20935742160952</v>
      </c>
      <c r="J178" s="88">
        <f t="shared" si="31"/>
        <v>3346.23082234086</v>
      </c>
      <c r="K178" s="189">
        <f t="shared" si="36"/>
        <v>702.42051529353944</v>
      </c>
      <c r="L178" s="88">
        <f t="shared" si="32"/>
        <v>2478.8419984709008</v>
      </c>
      <c r="M178" s="89">
        <f t="shared" si="37"/>
        <v>14077.122679903703</v>
      </c>
      <c r="N178" s="89">
        <f t="shared" si="38"/>
        <v>86832.66667990369</v>
      </c>
      <c r="O178" s="89">
        <f t="shared" si="39"/>
        <v>24605.459529584496</v>
      </c>
      <c r="P178" s="90">
        <f t="shared" si="33"/>
        <v>0.94944531474196281</v>
      </c>
      <c r="Q178" s="227">
        <v>1583.8085152455351</v>
      </c>
      <c r="R178" s="90">
        <f t="shared" si="40"/>
        <v>0.15629986808855539</v>
      </c>
      <c r="S178" s="90">
        <f t="shared" si="40"/>
        <v>0.15695518113366091</v>
      </c>
      <c r="T178" s="92">
        <v>3529</v>
      </c>
      <c r="U178" s="1">
        <v>62921</v>
      </c>
      <c r="V178" s="1">
        <v>17819.597847635228</v>
      </c>
      <c r="W178" s="196"/>
      <c r="X178" s="89">
        <v>0</v>
      </c>
      <c r="Y178" s="89">
        <f t="shared" si="41"/>
        <v>0</v>
      </c>
    </row>
    <row r="179" spans="2:25">
      <c r="B179" s="200">
        <v>3436</v>
      </c>
      <c r="C179" t="s">
        <v>206</v>
      </c>
      <c r="D179" s="1">
        <v>136590.10699999999</v>
      </c>
      <c r="E179" s="86">
        <f t="shared" si="34"/>
        <v>24597.534125697821</v>
      </c>
      <c r="F179" s="87">
        <f t="shared" si="28"/>
        <v>0.94913949897052385</v>
      </c>
      <c r="G179" s="189">
        <f t="shared" si="35"/>
        <v>818.30695525318163</v>
      </c>
      <c r="H179" s="189">
        <f t="shared" si="29"/>
        <v>4544.0585225209179</v>
      </c>
      <c r="I179" s="189">
        <f t="shared" si="30"/>
        <v>0</v>
      </c>
      <c r="J179" s="88">
        <f t="shared" si="31"/>
        <v>0</v>
      </c>
      <c r="K179" s="189">
        <f t="shared" si="36"/>
        <v>-245.78884212807006</v>
      </c>
      <c r="L179" s="88">
        <f t="shared" si="32"/>
        <v>-1364.8654403371729</v>
      </c>
      <c r="M179" s="89">
        <f t="shared" si="37"/>
        <v>3179.193082183745</v>
      </c>
      <c r="N179" s="89">
        <f t="shared" si="38"/>
        <v>139769.30008218373</v>
      </c>
      <c r="O179" s="89">
        <f t="shared" si="39"/>
        <v>25170.052238822929</v>
      </c>
      <c r="P179" s="90">
        <f t="shared" si="33"/>
        <v>0.97123112621520025</v>
      </c>
      <c r="Q179" s="227">
        <v>1097.0449137966816</v>
      </c>
      <c r="R179" s="90">
        <f t="shared" si="40"/>
        <v>0.12934786598978049</v>
      </c>
      <c r="S179" s="90">
        <f t="shared" si="40"/>
        <v>0.1360592795640041</v>
      </c>
      <c r="T179" s="92">
        <v>5553</v>
      </c>
      <c r="U179" s="1">
        <v>120946</v>
      </c>
      <c r="V179" s="1">
        <v>21651.629072681702</v>
      </c>
      <c r="W179" s="196"/>
      <c r="X179" s="89">
        <v>0</v>
      </c>
      <c r="Y179" s="89">
        <f t="shared" si="41"/>
        <v>0</v>
      </c>
    </row>
    <row r="180" spans="2:25">
      <c r="B180" s="200">
        <v>3437</v>
      </c>
      <c r="C180" t="s">
        <v>207</v>
      </c>
      <c r="D180" s="1">
        <v>107598.458</v>
      </c>
      <c r="E180" s="86">
        <f t="shared" si="34"/>
        <v>19135.41845989685</v>
      </c>
      <c r="F180" s="87">
        <f t="shared" si="28"/>
        <v>0.73837407427938895</v>
      </c>
      <c r="G180" s="189">
        <f t="shared" si="35"/>
        <v>4204.8186680497838</v>
      </c>
      <c r="H180" s="189">
        <f t="shared" si="29"/>
        <v>23643.695370443933</v>
      </c>
      <c r="I180" s="189">
        <f t="shared" si="30"/>
        <v>1466.5795158966457</v>
      </c>
      <c r="J180" s="88">
        <f t="shared" si="31"/>
        <v>8246.576617886838</v>
      </c>
      <c r="K180" s="189">
        <f t="shared" si="36"/>
        <v>1220.7906737685757</v>
      </c>
      <c r="L180" s="88">
        <f t="shared" si="32"/>
        <v>6864.5059586007019</v>
      </c>
      <c r="M180" s="89">
        <f t="shared" si="37"/>
        <v>30508.201329044634</v>
      </c>
      <c r="N180" s="89">
        <f t="shared" si="38"/>
        <v>138106.65932904463</v>
      </c>
      <c r="O180" s="89">
        <f t="shared" si="39"/>
        <v>24561.027801715212</v>
      </c>
      <c r="P180" s="90">
        <f t="shared" si="33"/>
        <v>0.94773083768451716</v>
      </c>
      <c r="Q180" s="227">
        <v>3097.5529335011706</v>
      </c>
      <c r="R180" s="90">
        <f t="shared" si="40"/>
        <v>0.18058435374149659</v>
      </c>
      <c r="S180" s="90">
        <f t="shared" si="40"/>
        <v>0.20850854350632292</v>
      </c>
      <c r="T180" s="92">
        <v>5623</v>
      </c>
      <c r="U180" s="1">
        <v>91140</v>
      </c>
      <c r="V180" s="1">
        <v>15833.912439193884</v>
      </c>
      <c r="W180" s="196"/>
      <c r="X180" s="89">
        <v>0</v>
      </c>
      <c r="Y180" s="89">
        <f t="shared" si="41"/>
        <v>0</v>
      </c>
    </row>
    <row r="181" spans="2:25">
      <c r="B181" s="200">
        <v>3438</v>
      </c>
      <c r="C181" t="s">
        <v>208</v>
      </c>
      <c r="D181" s="1">
        <v>71602.747000000003</v>
      </c>
      <c r="E181" s="86">
        <f t="shared" si="34"/>
        <v>22890.903772378519</v>
      </c>
      <c r="F181" s="87">
        <f t="shared" si="28"/>
        <v>0.88328613862148453</v>
      </c>
      <c r="G181" s="189">
        <f t="shared" si="35"/>
        <v>1876.4177743111491</v>
      </c>
      <c r="H181" s="189">
        <f t="shared" si="29"/>
        <v>5869.434798045274</v>
      </c>
      <c r="I181" s="189">
        <f t="shared" si="30"/>
        <v>152.15965652806153</v>
      </c>
      <c r="J181" s="88">
        <f t="shared" si="31"/>
        <v>475.95540561977646</v>
      </c>
      <c r="K181" s="189">
        <f t="shared" si="36"/>
        <v>-93.629185600008526</v>
      </c>
      <c r="L181" s="88">
        <f t="shared" si="32"/>
        <v>-292.87209255682666</v>
      </c>
      <c r="M181" s="89">
        <f t="shared" si="37"/>
        <v>5576.5627054884471</v>
      </c>
      <c r="N181" s="89">
        <f t="shared" si="38"/>
        <v>77179.309705488457</v>
      </c>
      <c r="O181" s="89">
        <f t="shared" si="39"/>
        <v>24673.692361089659</v>
      </c>
      <c r="P181" s="90">
        <f t="shared" si="33"/>
        <v>0.95207819961477991</v>
      </c>
      <c r="Q181" s="227">
        <v>1207.710396888062</v>
      </c>
      <c r="R181" s="90">
        <f t="shared" si="40"/>
        <v>8.8684004865440216E-2</v>
      </c>
      <c r="S181" s="90">
        <f t="shared" si="40"/>
        <v>8.555160203814198E-2</v>
      </c>
      <c r="T181" s="92">
        <v>3128</v>
      </c>
      <c r="U181" s="1">
        <v>65770</v>
      </c>
      <c r="V181" s="1">
        <v>21086.886822699584</v>
      </c>
      <c r="W181" s="196"/>
      <c r="X181" s="89">
        <v>0</v>
      </c>
      <c r="Y181" s="89">
        <f t="shared" si="41"/>
        <v>0</v>
      </c>
    </row>
    <row r="182" spans="2:25">
      <c r="B182" s="200">
        <v>3439</v>
      </c>
      <c r="C182" t="s">
        <v>209</v>
      </c>
      <c r="D182" s="1">
        <v>95507.322</v>
      </c>
      <c r="E182" s="86">
        <f t="shared" si="34"/>
        <v>21476.798290982686</v>
      </c>
      <c r="F182" s="87">
        <f t="shared" si="28"/>
        <v>0.828720369498258</v>
      </c>
      <c r="G182" s="189">
        <f t="shared" si="35"/>
        <v>2753.1631727765653</v>
      </c>
      <c r="H182" s="189">
        <f t="shared" si="29"/>
        <v>12243.316629337385</v>
      </c>
      <c r="I182" s="189">
        <f t="shared" si="30"/>
        <v>647.09657501660286</v>
      </c>
      <c r="J182" s="88">
        <f t="shared" si="31"/>
        <v>2877.638469098833</v>
      </c>
      <c r="K182" s="189">
        <f t="shared" si="36"/>
        <v>401.30773288853277</v>
      </c>
      <c r="L182" s="88">
        <f t="shared" si="32"/>
        <v>1784.6154881553052</v>
      </c>
      <c r="M182" s="89">
        <f t="shared" si="37"/>
        <v>14027.93211749269</v>
      </c>
      <c r="N182" s="89">
        <f t="shared" si="38"/>
        <v>109535.25411749269</v>
      </c>
      <c r="O182" s="89">
        <f t="shared" si="39"/>
        <v>24631.269196647783</v>
      </c>
      <c r="P182" s="90">
        <f t="shared" si="33"/>
        <v>0.9504412265410831</v>
      </c>
      <c r="Q182" s="227">
        <v>1899.4620579191997</v>
      </c>
      <c r="R182" s="90">
        <f t="shared" si="40"/>
        <v>0.10775510630154146</v>
      </c>
      <c r="S182" s="90">
        <f t="shared" si="40"/>
        <v>9.9285649675894497E-2</v>
      </c>
      <c r="T182" s="92">
        <v>4447</v>
      </c>
      <c r="U182" s="1">
        <v>86217</v>
      </c>
      <c r="V182" s="1">
        <v>19537.04962610469</v>
      </c>
      <c r="W182" s="196"/>
      <c r="X182" s="89">
        <v>0</v>
      </c>
      <c r="Y182" s="89">
        <f t="shared" si="41"/>
        <v>0</v>
      </c>
    </row>
    <row r="183" spans="2:25">
      <c r="B183" s="200">
        <v>3440</v>
      </c>
      <c r="C183" t="s">
        <v>210</v>
      </c>
      <c r="D183" s="1">
        <v>119598.18</v>
      </c>
      <c r="E183" s="86">
        <f t="shared" si="34"/>
        <v>23295.321386832878</v>
      </c>
      <c r="F183" s="87">
        <f t="shared" si="28"/>
        <v>0.89889130985517518</v>
      </c>
      <c r="G183" s="189">
        <f t="shared" si="35"/>
        <v>1625.6788533494459</v>
      </c>
      <c r="H183" s="189">
        <f t="shared" si="29"/>
        <v>8346.2352330960548</v>
      </c>
      <c r="I183" s="189">
        <f t="shared" si="30"/>
        <v>10.61349146903558</v>
      </c>
      <c r="J183" s="88">
        <f t="shared" si="31"/>
        <v>54.489665202028668</v>
      </c>
      <c r="K183" s="189">
        <f t="shared" si="36"/>
        <v>-235.17535065903448</v>
      </c>
      <c r="L183" s="88">
        <f t="shared" si="32"/>
        <v>-1207.3902502834831</v>
      </c>
      <c r="M183" s="89">
        <f t="shared" si="37"/>
        <v>7138.8449828125722</v>
      </c>
      <c r="N183" s="89">
        <f t="shared" si="38"/>
        <v>126737.02498281257</v>
      </c>
      <c r="O183" s="89">
        <f t="shared" si="39"/>
        <v>24685.82488952329</v>
      </c>
      <c r="P183" s="90">
        <f t="shared" si="33"/>
        <v>0.95254635475179061</v>
      </c>
      <c r="Q183" s="227">
        <v>219.95423717498761</v>
      </c>
      <c r="R183" s="90">
        <f t="shared" si="40"/>
        <v>7.2898844552892139E-2</v>
      </c>
      <c r="S183" s="90">
        <f t="shared" si="40"/>
        <v>7.0809053270163444E-2</v>
      </c>
      <c r="T183" s="92">
        <v>5134</v>
      </c>
      <c r="U183" s="1">
        <v>111472</v>
      </c>
      <c r="V183" s="1">
        <v>21754.879000780642</v>
      </c>
      <c r="W183" s="196"/>
      <c r="X183" s="89">
        <v>0</v>
      </c>
      <c r="Y183" s="89">
        <f t="shared" si="41"/>
        <v>0</v>
      </c>
    </row>
    <row r="184" spans="2:25">
      <c r="B184" s="200">
        <v>3441</v>
      </c>
      <c r="C184" t="s">
        <v>211</v>
      </c>
      <c r="D184" s="1">
        <v>136722.06400000001</v>
      </c>
      <c r="E184" s="86">
        <f t="shared" si="34"/>
        <v>22144.811143505023</v>
      </c>
      <c r="F184" s="87">
        <f t="shared" si="28"/>
        <v>0.85449683070403892</v>
      </c>
      <c r="G184" s="189">
        <f t="shared" si="35"/>
        <v>2338.9952042127161</v>
      </c>
      <c r="H184" s="189">
        <f t="shared" si="29"/>
        <v>14440.95639080931</v>
      </c>
      <c r="I184" s="189">
        <f t="shared" si="30"/>
        <v>413.29207663378492</v>
      </c>
      <c r="J184" s="88">
        <f t="shared" si="31"/>
        <v>2551.6652811369881</v>
      </c>
      <c r="K184" s="189">
        <f t="shared" si="36"/>
        <v>167.50323450571486</v>
      </c>
      <c r="L184" s="88">
        <f t="shared" si="32"/>
        <v>1034.1649698382835</v>
      </c>
      <c r="M184" s="89">
        <f t="shared" si="37"/>
        <v>15475.121360647594</v>
      </c>
      <c r="N184" s="89">
        <f t="shared" si="38"/>
        <v>152197.18536064762</v>
      </c>
      <c r="O184" s="89">
        <f t="shared" si="39"/>
        <v>24651.309582223457</v>
      </c>
      <c r="P184" s="90">
        <f t="shared" si="33"/>
        <v>0.95121452037725662</v>
      </c>
      <c r="Q184" s="227">
        <v>1787.8675968052867</v>
      </c>
      <c r="R184" s="90">
        <f t="shared" si="40"/>
        <v>0.1125293059816264</v>
      </c>
      <c r="S184" s="90">
        <f t="shared" si="40"/>
        <v>0.11306989359386251</v>
      </c>
      <c r="T184" s="92">
        <v>6174</v>
      </c>
      <c r="U184" s="1">
        <v>122893</v>
      </c>
      <c r="V184" s="1">
        <v>19895.256597053583</v>
      </c>
      <c r="W184" s="196"/>
      <c r="X184" s="89">
        <v>0</v>
      </c>
      <c r="Y184" s="89">
        <f t="shared" si="41"/>
        <v>0</v>
      </c>
    </row>
    <row r="185" spans="2:25">
      <c r="B185" s="200">
        <v>3442</v>
      </c>
      <c r="C185" t="s">
        <v>212</v>
      </c>
      <c r="D185" s="1">
        <v>310810.45600000001</v>
      </c>
      <c r="E185" s="86">
        <f t="shared" si="34"/>
        <v>20962.464153233966</v>
      </c>
      <c r="F185" s="87">
        <f t="shared" si="28"/>
        <v>0.80887387418244328</v>
      </c>
      <c r="G185" s="189">
        <f t="shared" si="35"/>
        <v>3072.0503381807712</v>
      </c>
      <c r="H185" s="189">
        <f t="shared" si="29"/>
        <v>45549.290364206288</v>
      </c>
      <c r="I185" s="189">
        <f t="shared" si="30"/>
        <v>827.11352322865469</v>
      </c>
      <c r="J185" s="88">
        <f t="shared" si="31"/>
        <v>12263.612208911263</v>
      </c>
      <c r="K185" s="189">
        <f t="shared" si="36"/>
        <v>581.3246811005846</v>
      </c>
      <c r="L185" s="88">
        <f t="shared" si="32"/>
        <v>8619.3010466783671</v>
      </c>
      <c r="M185" s="89">
        <f t="shared" si="37"/>
        <v>54168.591410884655</v>
      </c>
      <c r="N185" s="89">
        <f t="shared" si="38"/>
        <v>364979.04741088464</v>
      </c>
      <c r="O185" s="89">
        <f t="shared" si="39"/>
        <v>24615.83917251532</v>
      </c>
      <c r="P185" s="90">
        <f t="shared" si="33"/>
        <v>0.94984583168160852</v>
      </c>
      <c r="Q185" s="227">
        <v>7114.094304229322</v>
      </c>
      <c r="R185" s="90">
        <f t="shared" si="40"/>
        <v>0.1219945995899154</v>
      </c>
      <c r="S185" s="90">
        <f t="shared" si="40"/>
        <v>0.12297834072397304</v>
      </c>
      <c r="T185" s="92">
        <v>14827</v>
      </c>
      <c r="U185" s="1">
        <v>277016</v>
      </c>
      <c r="V185" s="1">
        <v>18666.846361185981</v>
      </c>
      <c r="W185" s="196"/>
      <c r="X185" s="89">
        <v>0</v>
      </c>
      <c r="Y185" s="89">
        <f t="shared" si="41"/>
        <v>0</v>
      </c>
    </row>
    <row r="186" spans="2:25">
      <c r="B186" s="200">
        <v>3443</v>
      </c>
      <c r="C186" t="s">
        <v>213</v>
      </c>
      <c r="D186" s="1">
        <v>280557.36</v>
      </c>
      <c r="E186" s="86">
        <f t="shared" si="34"/>
        <v>20555.1586196791</v>
      </c>
      <c r="F186" s="87">
        <f t="shared" si="28"/>
        <v>0.79315726746606896</v>
      </c>
      <c r="G186" s="189">
        <f t="shared" si="35"/>
        <v>3324.5797689847886</v>
      </c>
      <c r="H186" s="189">
        <f t="shared" si="29"/>
        <v>45377.189266873385</v>
      </c>
      <c r="I186" s="189">
        <f t="shared" si="30"/>
        <v>969.67045997285811</v>
      </c>
      <c r="J186" s="88">
        <f t="shared" si="31"/>
        <v>13235.03210816954</v>
      </c>
      <c r="K186" s="189">
        <f t="shared" si="36"/>
        <v>723.88161784478802</v>
      </c>
      <c r="L186" s="88">
        <f t="shared" si="32"/>
        <v>9880.2602019635124</v>
      </c>
      <c r="M186" s="89">
        <f t="shared" si="37"/>
        <v>55257.449468836901</v>
      </c>
      <c r="N186" s="89">
        <f t="shared" si="38"/>
        <v>335814.80946883687</v>
      </c>
      <c r="O186" s="89">
        <f t="shared" si="39"/>
        <v>24603.620006508674</v>
      </c>
      <c r="P186" s="90">
        <f t="shared" si="33"/>
        <v>0.94937433348011735</v>
      </c>
      <c r="Q186" s="227">
        <v>5072.0790116481076</v>
      </c>
      <c r="R186" s="90">
        <f t="shared" si="40"/>
        <v>0.16680610025410789</v>
      </c>
      <c r="S186" s="90">
        <f t="shared" si="40"/>
        <v>0.17039653590585349</v>
      </c>
      <c r="T186" s="92">
        <v>13649</v>
      </c>
      <c r="U186" s="1">
        <v>240449</v>
      </c>
      <c r="V186" s="1">
        <v>17562.559345555474</v>
      </c>
      <c r="W186" s="196"/>
      <c r="X186" s="89">
        <v>0</v>
      </c>
      <c r="Y186" s="89">
        <f t="shared" si="41"/>
        <v>0</v>
      </c>
    </row>
    <row r="187" spans="2:25">
      <c r="B187" s="200">
        <v>3446</v>
      </c>
      <c r="C187" t="s">
        <v>214</v>
      </c>
      <c r="D187" s="1">
        <v>305669.99900000001</v>
      </c>
      <c r="E187" s="86">
        <f t="shared" si="34"/>
        <v>22377.013103953152</v>
      </c>
      <c r="F187" s="87">
        <f t="shared" si="28"/>
        <v>0.86345675535638278</v>
      </c>
      <c r="G187" s="189">
        <f t="shared" si="35"/>
        <v>2195.0299887348765</v>
      </c>
      <c r="H187" s="189">
        <f t="shared" si="29"/>
        <v>29984.109646118413</v>
      </c>
      <c r="I187" s="189">
        <f t="shared" si="30"/>
        <v>332.02139047693998</v>
      </c>
      <c r="J187" s="88">
        <f t="shared" si="31"/>
        <v>4535.412193915</v>
      </c>
      <c r="K187" s="189">
        <f t="shared" si="36"/>
        <v>86.232548348869926</v>
      </c>
      <c r="L187" s="88">
        <f t="shared" si="32"/>
        <v>1177.9366104455632</v>
      </c>
      <c r="M187" s="89">
        <f t="shared" si="37"/>
        <v>31162.046256563975</v>
      </c>
      <c r="N187" s="89">
        <f t="shared" si="38"/>
        <v>336832.04525656399</v>
      </c>
      <c r="O187" s="89">
        <f t="shared" si="39"/>
        <v>24658.275641036893</v>
      </c>
      <c r="P187" s="90">
        <f t="shared" si="33"/>
        <v>0.95148331811682663</v>
      </c>
      <c r="Q187" s="227">
        <v>4347.2750751441345</v>
      </c>
      <c r="R187" s="90">
        <f t="shared" si="40"/>
        <v>0.12723061633151286</v>
      </c>
      <c r="S187" s="90">
        <f t="shared" si="40"/>
        <v>0.1217017399556556</v>
      </c>
      <c r="T187" s="92">
        <v>13660</v>
      </c>
      <c r="U187" s="1">
        <v>271169</v>
      </c>
      <c r="V187" s="1">
        <v>19949.165011402929</v>
      </c>
      <c r="W187" s="196"/>
      <c r="X187" s="89">
        <v>0</v>
      </c>
      <c r="Y187" s="89">
        <f t="shared" si="41"/>
        <v>0</v>
      </c>
    </row>
    <row r="188" spans="2:25">
      <c r="B188" s="200">
        <v>3447</v>
      </c>
      <c r="C188" t="s">
        <v>215</v>
      </c>
      <c r="D188" s="1">
        <v>102896.348</v>
      </c>
      <c r="E188" s="86">
        <f t="shared" si="34"/>
        <v>18384.196533857423</v>
      </c>
      <c r="F188" s="87">
        <f t="shared" si="28"/>
        <v>0.70938684332960755</v>
      </c>
      <c r="G188" s="189">
        <f t="shared" si="35"/>
        <v>4670.5762621942285</v>
      </c>
      <c r="H188" s="189">
        <f t="shared" si="29"/>
        <v>26141.215339501097</v>
      </c>
      <c r="I188" s="189">
        <f t="shared" si="30"/>
        <v>1729.5071900104449</v>
      </c>
      <c r="J188" s="88">
        <f t="shared" si="31"/>
        <v>9680.0517424884601</v>
      </c>
      <c r="K188" s="189">
        <f t="shared" si="36"/>
        <v>1483.7183478823749</v>
      </c>
      <c r="L188" s="88">
        <f t="shared" si="32"/>
        <v>8304.3715930976523</v>
      </c>
      <c r="M188" s="89">
        <f t="shared" si="37"/>
        <v>34445.586932598751</v>
      </c>
      <c r="N188" s="89">
        <f t="shared" si="38"/>
        <v>137341.93493259876</v>
      </c>
      <c r="O188" s="89">
        <f t="shared" si="39"/>
        <v>24538.491143934029</v>
      </c>
      <c r="P188" s="90">
        <f t="shared" si="33"/>
        <v>0.94686122075602364</v>
      </c>
      <c r="Q188" s="227">
        <v>3970.8466125104169</v>
      </c>
      <c r="R188" s="90">
        <f t="shared" si="40"/>
        <v>0.16088663748364093</v>
      </c>
      <c r="S188" s="90">
        <f t="shared" si="40"/>
        <v>0.15881251449367548</v>
      </c>
      <c r="T188" s="92">
        <v>5597</v>
      </c>
      <c r="U188" s="1">
        <v>88636</v>
      </c>
      <c r="V188" s="1">
        <v>15864.685877930911</v>
      </c>
      <c r="W188" s="196"/>
      <c r="X188" s="89">
        <v>0</v>
      </c>
      <c r="Y188" s="89">
        <f t="shared" si="41"/>
        <v>0</v>
      </c>
    </row>
    <row r="189" spans="2:25">
      <c r="B189" s="200">
        <v>3448</v>
      </c>
      <c r="C189" t="s">
        <v>216</v>
      </c>
      <c r="D189" s="1">
        <v>131129.59099999999</v>
      </c>
      <c r="E189" s="86">
        <f t="shared" si="34"/>
        <v>20038.140433985325</v>
      </c>
      <c r="F189" s="87">
        <f t="shared" si="28"/>
        <v>0.77320720339784332</v>
      </c>
      <c r="G189" s="189">
        <f t="shared" si="35"/>
        <v>3645.131044114929</v>
      </c>
      <c r="H189" s="189">
        <f t="shared" si="29"/>
        <v>23853.737552688097</v>
      </c>
      <c r="I189" s="189">
        <f t="shared" si="30"/>
        <v>1150.6268249656791</v>
      </c>
      <c r="J189" s="88">
        <f t="shared" si="31"/>
        <v>7529.7019425754042</v>
      </c>
      <c r="K189" s="189">
        <f t="shared" si="36"/>
        <v>904.83798283760905</v>
      </c>
      <c r="L189" s="88">
        <f t="shared" si="32"/>
        <v>5921.2597596893138</v>
      </c>
      <c r="M189" s="89">
        <f t="shared" si="37"/>
        <v>29774.997312377411</v>
      </c>
      <c r="N189" s="89">
        <f t="shared" si="38"/>
        <v>160904.5883123774</v>
      </c>
      <c r="O189" s="89">
        <f t="shared" si="39"/>
        <v>24588.109460937863</v>
      </c>
      <c r="P189" s="90">
        <f t="shared" si="33"/>
        <v>0.94877583155807066</v>
      </c>
      <c r="Q189" s="227">
        <v>4445.4055516738081</v>
      </c>
      <c r="R189" s="90">
        <f t="shared" si="40"/>
        <v>0.17415464720630361</v>
      </c>
      <c r="S189" s="90">
        <f t="shared" si="40"/>
        <v>0.16805421046959571</v>
      </c>
      <c r="T189" s="92">
        <v>6544</v>
      </c>
      <c r="U189" s="1">
        <v>111680</v>
      </c>
      <c r="V189" s="1">
        <v>17155.14592933948</v>
      </c>
      <c r="W189" s="196"/>
      <c r="X189" s="89">
        <v>0</v>
      </c>
      <c r="Y189" s="89">
        <f t="shared" si="41"/>
        <v>0</v>
      </c>
    </row>
    <row r="190" spans="2:25">
      <c r="B190" s="200">
        <v>3449</v>
      </c>
      <c r="C190" t="s">
        <v>217</v>
      </c>
      <c r="D190" s="1">
        <v>62514.684999999998</v>
      </c>
      <c r="E190" s="86">
        <f t="shared" si="34"/>
        <v>22152.616938341602</v>
      </c>
      <c r="F190" s="87">
        <f t="shared" si="28"/>
        <v>0.85479803114805075</v>
      </c>
      <c r="G190" s="189">
        <f t="shared" si="35"/>
        <v>2334.1556114140376</v>
      </c>
      <c r="H190" s="189">
        <f t="shared" si="29"/>
        <v>6586.9871354104143</v>
      </c>
      <c r="I190" s="189">
        <f t="shared" si="30"/>
        <v>410.56004844098243</v>
      </c>
      <c r="J190" s="88">
        <f t="shared" si="31"/>
        <v>1158.6004567004525</v>
      </c>
      <c r="K190" s="189">
        <f t="shared" si="36"/>
        <v>164.77120631291237</v>
      </c>
      <c r="L190" s="88">
        <f t="shared" si="32"/>
        <v>464.98434421503867</v>
      </c>
      <c r="M190" s="89">
        <f t="shared" si="37"/>
        <v>7051.971479625453</v>
      </c>
      <c r="N190" s="89">
        <f t="shared" si="38"/>
        <v>69566.656479625453</v>
      </c>
      <c r="O190" s="89">
        <f t="shared" si="39"/>
        <v>24651.543756068553</v>
      </c>
      <c r="P190" s="90">
        <f t="shared" si="33"/>
        <v>0.95122355639057687</v>
      </c>
      <c r="Q190" s="227">
        <v>1373.9011359968508</v>
      </c>
      <c r="R190" s="90">
        <f t="shared" si="40"/>
        <v>9.9159296703296665E-2</v>
      </c>
      <c r="S190" s="90">
        <f t="shared" si="40"/>
        <v>0.10461224856504221</v>
      </c>
      <c r="T190" s="92">
        <v>2822</v>
      </c>
      <c r="U190" s="1">
        <v>56875</v>
      </c>
      <c r="V190" s="1">
        <v>20054.654442877294</v>
      </c>
      <c r="W190" s="196"/>
      <c r="X190" s="89">
        <v>0</v>
      </c>
      <c r="Y190" s="89">
        <f t="shared" si="41"/>
        <v>0</v>
      </c>
    </row>
    <row r="191" spans="2:25">
      <c r="B191" s="200">
        <v>3450</v>
      </c>
      <c r="C191" t="s">
        <v>218</v>
      </c>
      <c r="D191" s="1">
        <v>24449.866999999998</v>
      </c>
      <c r="E191" s="86">
        <f t="shared" si="34"/>
        <v>19497.50159489633</v>
      </c>
      <c r="F191" s="87">
        <f t="shared" si="28"/>
        <v>0.75234569450696476</v>
      </c>
      <c r="G191" s="189">
        <f t="shared" si="35"/>
        <v>3980.3271243501058</v>
      </c>
      <c r="H191" s="189">
        <f t="shared" si="29"/>
        <v>4991.3302139350326</v>
      </c>
      <c r="I191" s="189">
        <f t="shared" si="30"/>
        <v>1339.8504186468274</v>
      </c>
      <c r="J191" s="88">
        <f t="shared" si="31"/>
        <v>1680.1724249831213</v>
      </c>
      <c r="K191" s="189">
        <f t="shared" si="36"/>
        <v>1094.0615765187574</v>
      </c>
      <c r="L191" s="88">
        <f t="shared" si="32"/>
        <v>1371.9532169545218</v>
      </c>
      <c r="M191" s="89">
        <f t="shared" si="37"/>
        <v>6363.2834308895544</v>
      </c>
      <c r="N191" s="89">
        <f t="shared" si="38"/>
        <v>30813.150430889553</v>
      </c>
      <c r="O191" s="89">
        <f t="shared" si="39"/>
        <v>24571.890295765192</v>
      </c>
      <c r="P191" s="90">
        <f t="shared" si="33"/>
        <v>0.94814998629134417</v>
      </c>
      <c r="Q191" s="227">
        <v>937.83086855423608</v>
      </c>
      <c r="R191" s="90">
        <f t="shared" si="40"/>
        <v>9.9562286382442813E-2</v>
      </c>
      <c r="S191" s="90">
        <f t="shared" si="40"/>
        <v>0.197768806378323</v>
      </c>
      <c r="T191" s="92">
        <v>1254</v>
      </c>
      <c r="U191" s="1">
        <v>22236</v>
      </c>
      <c r="V191" s="1">
        <v>16278.184480234258</v>
      </c>
      <c r="W191" s="196"/>
      <c r="X191" s="89">
        <v>0</v>
      </c>
      <c r="Y191" s="89">
        <f t="shared" si="41"/>
        <v>0</v>
      </c>
    </row>
    <row r="192" spans="2:25">
      <c r="B192" s="200">
        <v>3451</v>
      </c>
      <c r="C192" t="s">
        <v>219</v>
      </c>
      <c r="D192" s="1">
        <v>144558.973</v>
      </c>
      <c r="E192" s="86">
        <f t="shared" si="34"/>
        <v>22394.88350116189</v>
      </c>
      <c r="F192" s="87">
        <f t="shared" si="28"/>
        <v>0.86414631634109085</v>
      </c>
      <c r="G192" s="189">
        <f t="shared" si="35"/>
        <v>2183.9503424654586</v>
      </c>
      <c r="H192" s="189">
        <f t="shared" si="29"/>
        <v>14097.399460614533</v>
      </c>
      <c r="I192" s="189">
        <f t="shared" si="30"/>
        <v>325.7667514538814</v>
      </c>
      <c r="J192" s="88">
        <f t="shared" si="31"/>
        <v>2102.8243806348041</v>
      </c>
      <c r="K192" s="189">
        <f t="shared" si="36"/>
        <v>79.977909325811339</v>
      </c>
      <c r="L192" s="88">
        <f t="shared" si="32"/>
        <v>516.25740469811217</v>
      </c>
      <c r="M192" s="89">
        <f t="shared" si="37"/>
        <v>14613.656865312645</v>
      </c>
      <c r="N192" s="89">
        <f t="shared" si="38"/>
        <v>159172.62986531266</v>
      </c>
      <c r="O192" s="89">
        <f t="shared" si="39"/>
        <v>24658.811752953163</v>
      </c>
      <c r="P192" s="90">
        <f t="shared" si="33"/>
        <v>0.95150400494636822</v>
      </c>
      <c r="Q192" s="227">
        <v>1903.7900552054016</v>
      </c>
      <c r="R192" s="90">
        <f t="shared" si="40"/>
        <v>9.9065400025849792E-2</v>
      </c>
      <c r="S192" s="90">
        <f t="shared" si="40"/>
        <v>0.1172838350069136</v>
      </c>
      <c r="T192" s="92">
        <v>6455</v>
      </c>
      <c r="U192" s="1">
        <v>131529</v>
      </c>
      <c r="V192" s="1">
        <v>20044.0414507772</v>
      </c>
      <c r="W192" s="196"/>
      <c r="X192" s="89">
        <v>0</v>
      </c>
      <c r="Y192" s="89">
        <f t="shared" si="41"/>
        <v>0</v>
      </c>
    </row>
    <row r="193" spans="2:28">
      <c r="B193" s="200">
        <v>3452</v>
      </c>
      <c r="C193" t="s">
        <v>220</v>
      </c>
      <c r="D193" s="1">
        <v>49793.201000000001</v>
      </c>
      <c r="E193" s="86">
        <f t="shared" si="34"/>
        <v>23246.125583566762</v>
      </c>
      <c r="F193" s="87">
        <f t="shared" si="28"/>
        <v>0.89699300249538694</v>
      </c>
      <c r="G193" s="189">
        <f t="shared" si="35"/>
        <v>1656.1802513744383</v>
      </c>
      <c r="H193" s="189">
        <f t="shared" si="29"/>
        <v>3547.5380984440471</v>
      </c>
      <c r="I193" s="189">
        <f t="shared" si="30"/>
        <v>27.832022612176477</v>
      </c>
      <c r="J193" s="88">
        <f t="shared" si="31"/>
        <v>59.616192435282017</v>
      </c>
      <c r="K193" s="189">
        <f t="shared" si="36"/>
        <v>-217.95681951589359</v>
      </c>
      <c r="L193" s="88">
        <f t="shared" si="32"/>
        <v>-466.86350740304403</v>
      </c>
      <c r="M193" s="89">
        <f t="shared" si="37"/>
        <v>3080.6745910410032</v>
      </c>
      <c r="N193" s="89">
        <f t="shared" si="38"/>
        <v>52873.875591041004</v>
      </c>
      <c r="O193" s="89">
        <f t="shared" si="39"/>
        <v>24684.349015425305</v>
      </c>
      <c r="P193" s="90">
        <f t="shared" si="33"/>
        <v>0.95248940553099692</v>
      </c>
      <c r="Q193" s="227">
        <v>640.12083623856643</v>
      </c>
      <c r="R193" s="90">
        <f t="shared" si="40"/>
        <v>8.5481361178932708E-2</v>
      </c>
      <c r="S193" s="90">
        <f t="shared" si="40"/>
        <v>7.0278540994353947E-2</v>
      </c>
      <c r="T193" s="92">
        <v>2142</v>
      </c>
      <c r="U193" s="1">
        <v>45872</v>
      </c>
      <c r="V193" s="1">
        <v>21719.696969696968</v>
      </c>
      <c r="W193" s="196"/>
      <c r="X193" s="89">
        <v>0</v>
      </c>
      <c r="Y193" s="89">
        <f t="shared" si="41"/>
        <v>0</v>
      </c>
    </row>
    <row r="194" spans="2:28">
      <c r="B194" s="200">
        <v>3453</v>
      </c>
      <c r="C194" t="s">
        <v>221</v>
      </c>
      <c r="D194" s="1">
        <v>80621.269</v>
      </c>
      <c r="E194" s="86">
        <f t="shared" si="34"/>
        <v>24349.522500755058</v>
      </c>
      <c r="F194" s="87">
        <f t="shared" si="28"/>
        <v>0.93956953036171464</v>
      </c>
      <c r="G194" s="189">
        <f t="shared" si="35"/>
        <v>972.07416271769455</v>
      </c>
      <c r="H194" s="189">
        <f t="shared" si="29"/>
        <v>3218.5375527582869</v>
      </c>
      <c r="I194" s="189">
        <f t="shared" si="30"/>
        <v>0</v>
      </c>
      <c r="J194" s="88">
        <f t="shared" si="31"/>
        <v>0</v>
      </c>
      <c r="K194" s="189">
        <f t="shared" si="36"/>
        <v>-245.78884212807006</v>
      </c>
      <c r="L194" s="88">
        <f t="shared" si="32"/>
        <v>-813.80685628603987</v>
      </c>
      <c r="M194" s="89">
        <f t="shared" si="37"/>
        <v>2404.730696472247</v>
      </c>
      <c r="N194" s="89">
        <f t="shared" si="38"/>
        <v>83025.999696472252</v>
      </c>
      <c r="O194" s="89">
        <f t="shared" si="39"/>
        <v>25075.807821344686</v>
      </c>
      <c r="P194" s="90">
        <f t="shared" si="33"/>
        <v>0.9675945381438531</v>
      </c>
      <c r="Q194" s="227">
        <v>176.66061443918761</v>
      </c>
      <c r="R194" s="90">
        <f t="shared" si="40"/>
        <v>7.3847769623186871E-2</v>
      </c>
      <c r="S194" s="90">
        <f t="shared" si="40"/>
        <v>6.9631514411739689E-2</v>
      </c>
      <c r="T194" s="92">
        <v>3311</v>
      </c>
      <c r="U194" s="1">
        <v>75077</v>
      </c>
      <c r="V194" s="1">
        <v>22764.402668283808</v>
      </c>
      <c r="W194" s="196"/>
      <c r="X194" s="89">
        <v>0</v>
      </c>
      <c r="Y194" s="89">
        <f t="shared" si="41"/>
        <v>0</v>
      </c>
    </row>
    <row r="195" spans="2:28" ht="32.15" customHeight="1">
      <c r="B195" s="200">
        <v>3454</v>
      </c>
      <c r="C195" t="s">
        <v>222</v>
      </c>
      <c r="D195" s="1">
        <v>42163.913999999997</v>
      </c>
      <c r="E195" s="86">
        <f t="shared" si="34"/>
        <v>25584.899271844657</v>
      </c>
      <c r="F195" s="87">
        <f t="shared" si="28"/>
        <v>0.98723873506979198</v>
      </c>
      <c r="G195" s="189">
        <f t="shared" si="35"/>
        <v>206.14056464214315</v>
      </c>
      <c r="H195" s="189">
        <f t="shared" si="29"/>
        <v>339.7196505302519</v>
      </c>
      <c r="I195" s="189">
        <f t="shared" si="30"/>
        <v>0</v>
      </c>
      <c r="J195" s="88">
        <f t="shared" si="31"/>
        <v>0</v>
      </c>
      <c r="K195" s="189">
        <f t="shared" si="36"/>
        <v>-245.78884212807006</v>
      </c>
      <c r="L195" s="88">
        <f t="shared" si="32"/>
        <v>-405.06001182705944</v>
      </c>
      <c r="M195" s="89">
        <f t="shared" si="37"/>
        <v>-65.340361296807544</v>
      </c>
      <c r="N195" s="89">
        <f t="shared" si="38"/>
        <v>42098.573638703187</v>
      </c>
      <c r="O195" s="89">
        <f t="shared" si="39"/>
        <v>25545.250994358728</v>
      </c>
      <c r="P195" s="90">
        <f t="shared" si="33"/>
        <v>0.98570883593292224</v>
      </c>
      <c r="Q195" s="227">
        <v>692.38090261425054</v>
      </c>
      <c r="R195" s="93">
        <f t="shared" si="40"/>
        <v>8.0461100861008536E-2</v>
      </c>
      <c r="S195" s="93">
        <f t="shared" si="40"/>
        <v>7.8494242060897376E-2</v>
      </c>
      <c r="T195" s="92">
        <v>1648</v>
      </c>
      <c r="U195" s="1">
        <v>39024</v>
      </c>
      <c r="V195" s="1">
        <v>23722.796352583588</v>
      </c>
      <c r="W195" s="196"/>
      <c r="X195" s="89">
        <v>0</v>
      </c>
      <c r="Y195" s="89">
        <f t="shared" si="41"/>
        <v>0</v>
      </c>
      <c r="Z195" s="190"/>
      <c r="AB195" s="46"/>
    </row>
    <row r="196" spans="2:28">
      <c r="B196" s="200">
        <v>3901</v>
      </c>
      <c r="C196" t="s">
        <v>223</v>
      </c>
      <c r="D196" s="1">
        <v>611732.25800000003</v>
      </c>
      <c r="E196" s="86">
        <f t="shared" si="34"/>
        <v>21817.192410570991</v>
      </c>
      <c r="F196" s="87">
        <f t="shared" si="28"/>
        <v>0.8418550805822046</v>
      </c>
      <c r="G196" s="189">
        <f t="shared" si="35"/>
        <v>2542.1188186318159</v>
      </c>
      <c r="H196" s="189">
        <f t="shared" si="29"/>
        <v>71278.469555617485</v>
      </c>
      <c r="I196" s="189">
        <f t="shared" si="30"/>
        <v>527.95863316069608</v>
      </c>
      <c r="J196" s="88">
        <f t="shared" si="31"/>
        <v>14803.432115192758</v>
      </c>
      <c r="K196" s="189">
        <f t="shared" si="36"/>
        <v>282.16979103262599</v>
      </c>
      <c r="L196" s="88">
        <f t="shared" si="32"/>
        <v>7911.7587707638004</v>
      </c>
      <c r="M196" s="89">
        <f t="shared" si="37"/>
        <v>79190.228326381286</v>
      </c>
      <c r="N196" s="89">
        <f t="shared" si="38"/>
        <v>690922.48632638133</v>
      </c>
      <c r="O196" s="89">
        <f t="shared" si="39"/>
        <v>24641.481020235435</v>
      </c>
      <c r="P196" s="90">
        <f t="shared" si="33"/>
        <v>0.95083526787360151</v>
      </c>
      <c r="Q196" s="227">
        <v>9721.6922615328076</v>
      </c>
      <c r="R196" s="93">
        <f t="shared" si="40"/>
        <v>0.13936565804815002</v>
      </c>
      <c r="S196" s="94">
        <f t="shared" si="40"/>
        <v>0.13530215486312866</v>
      </c>
      <c r="T196" s="92">
        <v>28039</v>
      </c>
      <c r="U196" s="1">
        <v>536906</v>
      </c>
      <c r="V196" s="1">
        <v>19217.080067289451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0">
        <v>3903</v>
      </c>
      <c r="C197" t="s">
        <v>224</v>
      </c>
      <c r="D197" s="1">
        <v>613770.76599999995</v>
      </c>
      <c r="E197" s="86">
        <f t="shared" si="34"/>
        <v>22728.041695982225</v>
      </c>
      <c r="F197" s="87">
        <f t="shared" si="28"/>
        <v>0.87700181642877395</v>
      </c>
      <c r="G197" s="189">
        <f t="shared" si="35"/>
        <v>1977.3922616768509</v>
      </c>
      <c r="H197" s="189">
        <f t="shared" si="29"/>
        <v>53399.478026583361</v>
      </c>
      <c r="I197" s="189">
        <f t="shared" si="30"/>
        <v>209.16138326676426</v>
      </c>
      <c r="J197" s="88">
        <f t="shared" si="31"/>
        <v>5648.4031551189692</v>
      </c>
      <c r="K197" s="189">
        <f t="shared" si="36"/>
        <v>-36.627458861305797</v>
      </c>
      <c r="L197" s="88">
        <f t="shared" si="32"/>
        <v>-989.12452654956303</v>
      </c>
      <c r="M197" s="89">
        <f t="shared" si="37"/>
        <v>52410.353500033802</v>
      </c>
      <c r="N197" s="89">
        <f t="shared" si="38"/>
        <v>666181.11950003379</v>
      </c>
      <c r="O197" s="89">
        <f t="shared" si="39"/>
        <v>24668.80649879777</v>
      </c>
      <c r="P197" s="90">
        <f t="shared" si="33"/>
        <v>0.9518896699489986</v>
      </c>
      <c r="Q197" s="227">
        <v>3267.4655129003659</v>
      </c>
      <c r="R197" s="93">
        <f t="shared" si="40"/>
        <v>0.1009538574682953</v>
      </c>
      <c r="S197" s="93">
        <f t="shared" si="40"/>
        <v>9.5531644432069407E-2</v>
      </c>
      <c r="T197" s="92">
        <v>27005</v>
      </c>
      <c r="U197" s="1">
        <v>557490</v>
      </c>
      <c r="V197" s="1">
        <v>20746.129800535873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0">
        <v>3905</v>
      </c>
      <c r="C198" t="s">
        <v>225</v>
      </c>
      <c r="D198" s="1">
        <v>1441987.9939999999</v>
      </c>
      <c r="E198" s="86">
        <f t="shared" si="34"/>
        <v>24101.420591676415</v>
      </c>
      <c r="F198" s="87">
        <f t="shared" si="28"/>
        <v>0.9299960779793266</v>
      </c>
      <c r="G198" s="189">
        <f t="shared" si="35"/>
        <v>1125.8973463464533</v>
      </c>
      <c r="H198" s="189">
        <f t="shared" si="29"/>
        <v>67362.438231908309</v>
      </c>
      <c r="I198" s="189">
        <f t="shared" si="30"/>
        <v>0</v>
      </c>
      <c r="J198" s="88">
        <f t="shared" si="31"/>
        <v>0</v>
      </c>
      <c r="K198" s="189">
        <f t="shared" si="36"/>
        <v>-245.78884212807006</v>
      </c>
      <c r="L198" s="88">
        <f t="shared" si="32"/>
        <v>-14705.546424522432</v>
      </c>
      <c r="M198" s="89">
        <f t="shared" si="37"/>
        <v>52656.89180738588</v>
      </c>
      <c r="N198" s="89">
        <f t="shared" si="38"/>
        <v>1494644.8858073859</v>
      </c>
      <c r="O198" s="89">
        <f t="shared" si="39"/>
        <v>24981.529095894799</v>
      </c>
      <c r="P198" s="90">
        <f t="shared" si="33"/>
        <v>0.9639566262385455</v>
      </c>
      <c r="Q198" s="227">
        <v>5940.6419650306925</v>
      </c>
      <c r="R198" s="93">
        <f t="shared" si="40"/>
        <v>8.0574668181382147E-2</v>
      </c>
      <c r="S198" s="93">
        <f t="shared" si="40"/>
        <v>6.8726816228733098E-2</v>
      </c>
      <c r="T198" s="92">
        <v>59830</v>
      </c>
      <c r="U198" s="1">
        <v>1334464</v>
      </c>
      <c r="V198" s="1">
        <v>22551.526008044075</v>
      </c>
      <c r="W198" s="196"/>
      <c r="X198" s="89">
        <v>0</v>
      </c>
      <c r="Y198" s="89">
        <f t="shared" si="41"/>
        <v>0</v>
      </c>
    </row>
    <row r="199" spans="2:28">
      <c r="B199" s="200">
        <v>3907</v>
      </c>
      <c r="C199" t="s">
        <v>226</v>
      </c>
      <c r="D199" s="1">
        <v>1502720.8130000001</v>
      </c>
      <c r="E199" s="86">
        <f t="shared" si="34"/>
        <v>22509.973531262174</v>
      </c>
      <c r="F199" s="87">
        <f t="shared" ref="F199:F262" si="42">E199/E$365</f>
        <v>0.8685872693629535</v>
      </c>
      <c r="G199" s="189">
        <f t="shared" si="35"/>
        <v>2112.5945238032823</v>
      </c>
      <c r="H199" s="189">
        <f t="shared" ref="H199:H262" si="43">G199*T199/1000</f>
        <v>141032.58522005953</v>
      </c>
      <c r="I199" s="189">
        <f t="shared" ref="I199:I262" si="44">IF(E199+Y199&lt;(E$365+Y$365)*0.9,((E$365+Y$365)*0.9-E199-Y199)*0.35,0)</f>
        <v>285.48524091878204</v>
      </c>
      <c r="J199" s="88">
        <f t="shared" ref="J199:J262" si="45">I199*T199/1000</f>
        <v>19058.423713256048</v>
      </c>
      <c r="K199" s="189">
        <f t="shared" si="36"/>
        <v>39.696398790711982</v>
      </c>
      <c r="L199" s="88">
        <f t="shared" ref="L199:L262" si="46">K199*T199/1000</f>
        <v>2650.0521904703505</v>
      </c>
      <c r="M199" s="89">
        <f t="shared" si="37"/>
        <v>143682.63741052989</v>
      </c>
      <c r="N199" s="89">
        <f t="shared" si="38"/>
        <v>1646403.45041053</v>
      </c>
      <c r="O199" s="89">
        <f t="shared" si="39"/>
        <v>24662.264453856169</v>
      </c>
      <c r="P199" s="90">
        <f t="shared" ref="P199:P262" si="47">O199/O$365</f>
        <v>0.95163723353702401</v>
      </c>
      <c r="Q199" s="227">
        <v>24789.561209268781</v>
      </c>
      <c r="R199" s="93">
        <f t="shared" si="40"/>
        <v>7.8053843118686933E-2</v>
      </c>
      <c r="S199" s="93">
        <f t="shared" si="40"/>
        <v>6.9543486677158581E-2</v>
      </c>
      <c r="T199" s="92">
        <v>66758</v>
      </c>
      <c r="U199" s="1">
        <v>1393920</v>
      </c>
      <c r="V199" s="1">
        <v>21046.337817638268</v>
      </c>
      <c r="W199" s="196"/>
      <c r="X199" s="89">
        <v>0</v>
      </c>
      <c r="Y199" s="89">
        <f t="shared" si="41"/>
        <v>0</v>
      </c>
    </row>
    <row r="200" spans="2:28">
      <c r="B200" s="200">
        <v>3909</v>
      </c>
      <c r="C200" t="s">
        <v>227</v>
      </c>
      <c r="D200" s="1">
        <v>1077596.7409999999</v>
      </c>
      <c r="E200" s="86">
        <f t="shared" ref="E200:E263" si="48">D200/T200*1000</f>
        <v>22050.270943319007</v>
      </c>
      <c r="F200" s="87">
        <f t="shared" si="42"/>
        <v>0.85084882933208905</v>
      </c>
      <c r="G200" s="189">
        <f t="shared" ref="G200:G263" si="49">($E$365+$Y$365-E200-Y200)*0.62</f>
        <v>2397.6101283280464</v>
      </c>
      <c r="H200" s="189">
        <f t="shared" si="43"/>
        <v>117171.20697139161</v>
      </c>
      <c r="I200" s="189">
        <f t="shared" si="44"/>
        <v>446.38114669889069</v>
      </c>
      <c r="J200" s="88">
        <f t="shared" si="45"/>
        <v>21814.646639174789</v>
      </c>
      <c r="K200" s="189">
        <f t="shared" ref="K200:K263" si="50">I200+J$367</f>
        <v>200.59230457082063</v>
      </c>
      <c r="L200" s="88">
        <f t="shared" si="46"/>
        <v>9802.9459243760029</v>
      </c>
      <c r="M200" s="89">
        <f t="shared" ref="M200:M263" si="51">+H200+L200</f>
        <v>126974.15289576762</v>
      </c>
      <c r="N200" s="89">
        <f t="shared" ref="N200:N263" si="52">D200+M200</f>
        <v>1204570.8938957676</v>
      </c>
      <c r="O200" s="89">
        <f t="shared" ref="O200:O263" si="53">N200/T200*1000</f>
        <v>24648.473376217877</v>
      </c>
      <c r="P200" s="90">
        <f t="shared" si="47"/>
        <v>0.95110508033609809</v>
      </c>
      <c r="Q200" s="227">
        <v>17737.362607627976</v>
      </c>
      <c r="R200" s="93">
        <f t="shared" ref="R200:S263" si="54">(D200-U200)/U200</f>
        <v>6.8227319183441951E-2</v>
      </c>
      <c r="S200" s="93">
        <f t="shared" si="54"/>
        <v>6.4839243994707779E-2</v>
      </c>
      <c r="T200" s="92">
        <v>48870</v>
      </c>
      <c r="U200" s="1">
        <v>1008771</v>
      </c>
      <c r="V200" s="1">
        <v>20707.605460330495</v>
      </c>
      <c r="W200" s="196"/>
      <c r="X200" s="89">
        <v>0</v>
      </c>
      <c r="Y200" s="89">
        <f t="shared" ref="Y200:Y263" si="55">X200*1000/T200</f>
        <v>0</v>
      </c>
    </row>
    <row r="201" spans="2:28">
      <c r="B201" s="200">
        <v>3911</v>
      </c>
      <c r="C201" t="s">
        <v>228</v>
      </c>
      <c r="D201" s="1">
        <v>684774.08400000003</v>
      </c>
      <c r="E201" s="86">
        <f t="shared" si="48"/>
        <v>24838.553592803513</v>
      </c>
      <c r="F201" s="87">
        <f t="shared" si="42"/>
        <v>0.95843966276262715</v>
      </c>
      <c r="G201" s="189">
        <f t="shared" si="49"/>
        <v>668.87488564765226</v>
      </c>
      <c r="H201" s="189">
        <f t="shared" si="43"/>
        <v>18440.211722420125</v>
      </c>
      <c r="I201" s="189">
        <f t="shared" si="44"/>
        <v>0</v>
      </c>
      <c r="J201" s="88">
        <f t="shared" si="45"/>
        <v>0</v>
      </c>
      <c r="K201" s="189">
        <f t="shared" si="50"/>
        <v>-245.78884212807006</v>
      </c>
      <c r="L201" s="88">
        <f t="shared" si="46"/>
        <v>-6776.1525886287636</v>
      </c>
      <c r="M201" s="89">
        <f t="shared" si="51"/>
        <v>11664.059133791361</v>
      </c>
      <c r="N201" s="89">
        <f t="shared" si="52"/>
        <v>696438.1431337914</v>
      </c>
      <c r="O201" s="89">
        <f t="shared" si="53"/>
        <v>25261.639636323096</v>
      </c>
      <c r="P201" s="90">
        <f t="shared" si="47"/>
        <v>0.97476518845619964</v>
      </c>
      <c r="Q201" s="227">
        <v>4829.3963939636706</v>
      </c>
      <c r="R201" s="93">
        <f t="shared" si="54"/>
        <v>5.2243992163190089E-2</v>
      </c>
      <c r="S201" s="93">
        <f t="shared" si="54"/>
        <v>4.9648591841557323E-2</v>
      </c>
      <c r="T201" s="92">
        <v>27569</v>
      </c>
      <c r="U201" s="1">
        <v>650775</v>
      </c>
      <c r="V201" s="1">
        <v>23663.684956910656</v>
      </c>
      <c r="W201" s="196"/>
      <c r="X201" s="89">
        <v>0</v>
      </c>
      <c r="Y201" s="89">
        <f t="shared" si="55"/>
        <v>0</v>
      </c>
    </row>
    <row r="202" spans="2:28">
      <c r="B202" s="200">
        <v>4001</v>
      </c>
      <c r="C202" t="s">
        <v>229</v>
      </c>
      <c r="D202" s="1">
        <v>876971.397</v>
      </c>
      <c r="E202" s="86">
        <f t="shared" si="48"/>
        <v>23518.233178685401</v>
      </c>
      <c r="F202" s="87">
        <f t="shared" si="42"/>
        <v>0.90749275686821085</v>
      </c>
      <c r="G202" s="189">
        <f t="shared" si="49"/>
        <v>1487.4735424008818</v>
      </c>
      <c r="H202" s="189">
        <f t="shared" si="43"/>
        <v>55466.400922586479</v>
      </c>
      <c r="I202" s="189">
        <f t="shared" si="44"/>
        <v>0</v>
      </c>
      <c r="J202" s="88">
        <f t="shared" si="45"/>
        <v>0</v>
      </c>
      <c r="K202" s="189">
        <f t="shared" si="50"/>
        <v>-245.78884212807006</v>
      </c>
      <c r="L202" s="88">
        <f t="shared" si="46"/>
        <v>-9165.2201341136042</v>
      </c>
      <c r="M202" s="89">
        <f t="shared" si="51"/>
        <v>46301.180788472877</v>
      </c>
      <c r="N202" s="89">
        <f t="shared" si="52"/>
        <v>923272.57778847287</v>
      </c>
      <c r="O202" s="89">
        <f t="shared" si="53"/>
        <v>24759.917878958215</v>
      </c>
      <c r="P202" s="90">
        <f t="shared" si="47"/>
        <v>0.9554053642163215</v>
      </c>
      <c r="Q202" s="227">
        <v>-3138.0751979080669</v>
      </c>
      <c r="R202" s="93">
        <f t="shared" si="54"/>
        <v>0.1221686033343698</v>
      </c>
      <c r="S202" s="94">
        <f t="shared" si="54"/>
        <v>0.11927959622985905</v>
      </c>
      <c r="T202" s="92">
        <v>37289</v>
      </c>
      <c r="U202" s="1">
        <v>781497</v>
      </c>
      <c r="V202" s="1">
        <v>21011.937730218051</v>
      </c>
      <c r="W202" s="196"/>
      <c r="X202" s="89">
        <v>0</v>
      </c>
      <c r="Y202" s="89">
        <f t="shared" si="55"/>
        <v>0</v>
      </c>
      <c r="Z202" s="1"/>
    </row>
    <row r="203" spans="2:28">
      <c r="B203" s="200">
        <v>4003</v>
      </c>
      <c r="C203" t="s">
        <v>230</v>
      </c>
      <c r="D203" s="1">
        <v>1226613.838</v>
      </c>
      <c r="E203" s="86">
        <f t="shared" si="48"/>
        <v>21570.250026377798</v>
      </c>
      <c r="F203" s="87">
        <f t="shared" si="42"/>
        <v>0.83232637052492908</v>
      </c>
      <c r="G203" s="189">
        <f t="shared" si="49"/>
        <v>2695.2230968315957</v>
      </c>
      <c r="H203" s="189">
        <f t="shared" si="43"/>
        <v>153266.55662442552</v>
      </c>
      <c r="I203" s="189">
        <f t="shared" si="44"/>
        <v>614.38846762831361</v>
      </c>
      <c r="J203" s="88">
        <f t="shared" si="45"/>
        <v>34937.81460015168</v>
      </c>
      <c r="K203" s="189">
        <f t="shared" si="50"/>
        <v>368.59962550024352</v>
      </c>
      <c r="L203" s="88">
        <f t="shared" si="46"/>
        <v>20960.786303696848</v>
      </c>
      <c r="M203" s="89">
        <f t="shared" si="51"/>
        <v>174227.34292812238</v>
      </c>
      <c r="N203" s="89">
        <f t="shared" si="52"/>
        <v>1400841.1809281223</v>
      </c>
      <c r="O203" s="89">
        <f t="shared" si="53"/>
        <v>24634.072748709637</v>
      </c>
      <c r="P203" s="90">
        <f t="shared" si="47"/>
        <v>0.95054940657188325</v>
      </c>
      <c r="Q203" s="227">
        <v>13805.585280785745</v>
      </c>
      <c r="R203" s="93">
        <f t="shared" si="54"/>
        <v>0.1258533414961216</v>
      </c>
      <c r="S203" s="93">
        <f t="shared" si="54"/>
        <v>0.12096314743728941</v>
      </c>
      <c r="T203" s="92">
        <v>56866</v>
      </c>
      <c r="U203" s="1">
        <v>1089497</v>
      </c>
      <c r="V203" s="1">
        <v>19242.604072837741</v>
      </c>
      <c r="W203" s="196"/>
      <c r="X203" s="89">
        <v>0</v>
      </c>
      <c r="Y203" s="89">
        <f t="shared" si="55"/>
        <v>0</v>
      </c>
    </row>
    <row r="204" spans="2:28">
      <c r="B204" s="200">
        <v>4005</v>
      </c>
      <c r="C204" t="s">
        <v>231</v>
      </c>
      <c r="D204" s="1">
        <v>291773.39899999998</v>
      </c>
      <c r="E204" s="86">
        <f t="shared" si="48"/>
        <v>21883.552013800345</v>
      </c>
      <c r="F204" s="87">
        <f t="shared" si="42"/>
        <v>0.84441568361822961</v>
      </c>
      <c r="G204" s="189">
        <f t="shared" si="49"/>
        <v>2500.9758646296168</v>
      </c>
      <c r="H204" s="189">
        <f t="shared" si="43"/>
        <v>33345.511203106682</v>
      </c>
      <c r="I204" s="189">
        <f t="shared" si="44"/>
        <v>504.73277203042232</v>
      </c>
      <c r="J204" s="88">
        <f t="shared" si="45"/>
        <v>6729.6020494816212</v>
      </c>
      <c r="K204" s="189">
        <f t="shared" si="50"/>
        <v>258.94392990235224</v>
      </c>
      <c r="L204" s="88">
        <f t="shared" si="46"/>
        <v>3452.4994173880623</v>
      </c>
      <c r="M204" s="89">
        <f t="shared" si="51"/>
        <v>36798.010620494744</v>
      </c>
      <c r="N204" s="89">
        <f t="shared" si="52"/>
        <v>328571.4096204947</v>
      </c>
      <c r="O204" s="89">
        <f t="shared" si="53"/>
        <v>24643.47180833231</v>
      </c>
      <c r="P204" s="90">
        <f t="shared" si="47"/>
        <v>0.95091208596468202</v>
      </c>
      <c r="Q204" s="227">
        <v>4707.6536957604621</v>
      </c>
      <c r="R204" s="93">
        <f t="shared" si="54"/>
        <v>0.12648602767439338</v>
      </c>
      <c r="S204" s="93">
        <f t="shared" si="54"/>
        <v>0.12082529386698451</v>
      </c>
      <c r="T204" s="92">
        <v>13333</v>
      </c>
      <c r="U204" s="1">
        <v>259012</v>
      </c>
      <c r="V204" s="1">
        <v>19524.498718528568</v>
      </c>
      <c r="W204" s="196"/>
      <c r="X204" s="89">
        <v>0</v>
      </c>
      <c r="Y204" s="89">
        <f t="shared" si="55"/>
        <v>0</v>
      </c>
    </row>
    <row r="205" spans="2:28">
      <c r="B205" s="200">
        <v>4010</v>
      </c>
      <c r="C205" t="s">
        <v>232</v>
      </c>
      <c r="D205" s="1">
        <v>51465.703999999998</v>
      </c>
      <c r="E205" s="86">
        <f t="shared" si="48"/>
        <v>21542.781079949767</v>
      </c>
      <c r="F205" s="87">
        <f t="shared" si="42"/>
        <v>0.83126643248737142</v>
      </c>
      <c r="G205" s="189">
        <f t="shared" si="49"/>
        <v>2712.2538436169748</v>
      </c>
      <c r="H205" s="189">
        <f t="shared" si="43"/>
        <v>6479.5744324009529</v>
      </c>
      <c r="I205" s="189">
        <f t="shared" si="44"/>
        <v>624.00259887812445</v>
      </c>
      <c r="J205" s="88">
        <f t="shared" si="45"/>
        <v>1490.7422087198393</v>
      </c>
      <c r="K205" s="189">
        <f t="shared" si="50"/>
        <v>378.21375675005436</v>
      </c>
      <c r="L205" s="88">
        <f t="shared" si="46"/>
        <v>903.55266487587983</v>
      </c>
      <c r="M205" s="89">
        <f t="shared" si="51"/>
        <v>7383.1270972768325</v>
      </c>
      <c r="N205" s="89">
        <f t="shared" si="52"/>
        <v>58848.83109727683</v>
      </c>
      <c r="O205" s="89">
        <f t="shared" si="53"/>
        <v>24633.248680316796</v>
      </c>
      <c r="P205" s="90">
        <f t="shared" si="47"/>
        <v>0.9505176084307565</v>
      </c>
      <c r="Q205" s="227">
        <v>937.10162565077826</v>
      </c>
      <c r="R205" s="93">
        <f t="shared" si="54"/>
        <v>0.14579566756461915</v>
      </c>
      <c r="S205" s="93">
        <f t="shared" si="54"/>
        <v>0.1424383759476445</v>
      </c>
      <c r="T205" s="92">
        <v>2389</v>
      </c>
      <c r="U205" s="1">
        <v>44917</v>
      </c>
      <c r="V205" s="1">
        <v>18856.842989084802</v>
      </c>
      <c r="W205" s="196"/>
      <c r="X205" s="89">
        <v>0</v>
      </c>
      <c r="Y205" s="89">
        <f t="shared" si="55"/>
        <v>0</v>
      </c>
    </row>
    <row r="206" spans="2:28">
      <c r="B206" s="200">
        <v>4012</v>
      </c>
      <c r="C206" t="s">
        <v>233</v>
      </c>
      <c r="D206" s="1">
        <v>333851.451</v>
      </c>
      <c r="E206" s="86">
        <f t="shared" si="48"/>
        <v>23329.940670859538</v>
      </c>
      <c r="F206" s="87">
        <f t="shared" si="42"/>
        <v>0.90022715635620532</v>
      </c>
      <c r="G206" s="189">
        <f t="shared" si="49"/>
        <v>1604.2148972529169</v>
      </c>
      <c r="H206" s="189">
        <f t="shared" si="43"/>
        <v>22956.315179689238</v>
      </c>
      <c r="I206" s="189">
        <f t="shared" si="44"/>
        <v>0</v>
      </c>
      <c r="J206" s="88">
        <f t="shared" si="45"/>
        <v>0</v>
      </c>
      <c r="K206" s="189">
        <f t="shared" si="50"/>
        <v>-245.78884212807006</v>
      </c>
      <c r="L206" s="88">
        <f t="shared" si="46"/>
        <v>-3517.2383308526828</v>
      </c>
      <c r="M206" s="89">
        <f t="shared" si="51"/>
        <v>19439.076848836554</v>
      </c>
      <c r="N206" s="89">
        <f t="shared" si="52"/>
        <v>353290.52784883656</v>
      </c>
      <c r="O206" s="89">
        <f t="shared" si="53"/>
        <v>24688.366725984382</v>
      </c>
      <c r="P206" s="90">
        <f t="shared" si="47"/>
        <v>0.9526444360217593</v>
      </c>
      <c r="Q206" s="227">
        <v>-2903.5662189612558</v>
      </c>
      <c r="R206" s="93">
        <f t="shared" si="54"/>
        <v>9.9570025031289117E-2</v>
      </c>
      <c r="S206" s="93">
        <f t="shared" si="54"/>
        <v>9.6419614756915781E-2</v>
      </c>
      <c r="T206" s="92">
        <v>14310</v>
      </c>
      <c r="U206" s="1">
        <v>303620</v>
      </c>
      <c r="V206" s="1">
        <v>21278.295605858853</v>
      </c>
      <c r="W206" s="196"/>
      <c r="X206" s="89">
        <v>0</v>
      </c>
      <c r="Y206" s="89">
        <f t="shared" si="55"/>
        <v>0</v>
      </c>
    </row>
    <row r="207" spans="2:28">
      <c r="B207" s="200">
        <v>4014</v>
      </c>
      <c r="C207" t="s">
        <v>234</v>
      </c>
      <c r="D207" s="1">
        <v>224098.59</v>
      </c>
      <c r="E207" s="86">
        <f t="shared" si="48"/>
        <v>21453.052843193567</v>
      </c>
      <c r="F207" s="87">
        <f t="shared" si="42"/>
        <v>0.82780410926248715</v>
      </c>
      <c r="G207" s="189">
        <f t="shared" si="49"/>
        <v>2767.8853504058188</v>
      </c>
      <c r="H207" s="189">
        <f t="shared" si="43"/>
        <v>28913.330370339187</v>
      </c>
      <c r="I207" s="189">
        <f t="shared" si="44"/>
        <v>655.40748174279452</v>
      </c>
      <c r="J207" s="88">
        <f t="shared" si="45"/>
        <v>6846.3865542852318</v>
      </c>
      <c r="K207" s="189">
        <f t="shared" si="50"/>
        <v>409.61863961472443</v>
      </c>
      <c r="L207" s="88">
        <f t="shared" si="46"/>
        <v>4278.876309415411</v>
      </c>
      <c r="M207" s="89">
        <f t="shared" si="51"/>
        <v>33192.206679754599</v>
      </c>
      <c r="N207" s="89">
        <f t="shared" si="52"/>
        <v>257290.7966797546</v>
      </c>
      <c r="O207" s="89">
        <f t="shared" si="53"/>
        <v>24630.556833214112</v>
      </c>
      <c r="P207" s="90">
        <f t="shared" si="47"/>
        <v>0.95041373873401003</v>
      </c>
      <c r="Q207" s="227">
        <v>2512.2652872867184</v>
      </c>
      <c r="R207" s="93">
        <f t="shared" si="54"/>
        <v>5.9647963912163551E-2</v>
      </c>
      <c r="S207" s="93">
        <f t="shared" si="54"/>
        <v>5.9546523364211096E-2</v>
      </c>
      <c r="T207" s="92">
        <v>10446</v>
      </c>
      <c r="U207" s="1">
        <v>211484</v>
      </c>
      <c r="V207" s="1">
        <v>20247.391096218285</v>
      </c>
      <c r="W207" s="196"/>
      <c r="X207" s="89">
        <v>0</v>
      </c>
      <c r="Y207" s="89">
        <f t="shared" si="55"/>
        <v>0</v>
      </c>
    </row>
    <row r="208" spans="2:28">
      <c r="B208" s="200">
        <v>4016</v>
      </c>
      <c r="C208" t="s">
        <v>235</v>
      </c>
      <c r="D208" s="1">
        <v>80795.478000000003</v>
      </c>
      <c r="E208" s="86">
        <f t="shared" si="48"/>
        <v>19866.11212195722</v>
      </c>
      <c r="F208" s="87">
        <f t="shared" si="42"/>
        <v>0.76656918573913346</v>
      </c>
      <c r="G208" s="189">
        <f t="shared" si="49"/>
        <v>3751.7885975723543</v>
      </c>
      <c r="H208" s="189">
        <f t="shared" si="43"/>
        <v>15258.524226326765</v>
      </c>
      <c r="I208" s="189">
        <f t="shared" si="44"/>
        <v>1210.8367341755161</v>
      </c>
      <c r="J208" s="88">
        <f t="shared" si="45"/>
        <v>4924.472997891824</v>
      </c>
      <c r="K208" s="189">
        <f t="shared" si="50"/>
        <v>965.047892047446</v>
      </c>
      <c r="L208" s="88">
        <f t="shared" si="46"/>
        <v>3924.8497769569631</v>
      </c>
      <c r="M208" s="89">
        <f t="shared" si="51"/>
        <v>19183.374003283727</v>
      </c>
      <c r="N208" s="89">
        <f t="shared" si="52"/>
        <v>99978.852003283726</v>
      </c>
      <c r="O208" s="89">
        <f t="shared" si="53"/>
        <v>24582.948611577016</v>
      </c>
      <c r="P208" s="90">
        <f t="shared" si="47"/>
        <v>0.94857669102830922</v>
      </c>
      <c r="Q208" s="227">
        <v>1379.2135080542685</v>
      </c>
      <c r="R208" s="93">
        <f t="shared" si="54"/>
        <v>0.15633555644607286</v>
      </c>
      <c r="S208" s="93">
        <f t="shared" si="54"/>
        <v>0.16173766502056916</v>
      </c>
      <c r="T208" s="92">
        <v>4067</v>
      </c>
      <c r="U208" s="1">
        <v>69872</v>
      </c>
      <c r="V208" s="1">
        <v>17100.342633382279</v>
      </c>
      <c r="W208" s="196"/>
      <c r="X208" s="89">
        <v>0</v>
      </c>
      <c r="Y208" s="89">
        <f t="shared" si="55"/>
        <v>0</v>
      </c>
    </row>
    <row r="209" spans="2:27">
      <c r="B209" s="200">
        <v>4018</v>
      </c>
      <c r="C209" t="s">
        <v>236</v>
      </c>
      <c r="D209" s="1">
        <v>139330.701</v>
      </c>
      <c r="E209" s="86">
        <f t="shared" si="48"/>
        <v>21245.913540713635</v>
      </c>
      <c r="F209" s="87">
        <f t="shared" si="42"/>
        <v>0.81981127173787083</v>
      </c>
      <c r="G209" s="189">
        <f t="shared" si="49"/>
        <v>2896.3117179433771</v>
      </c>
      <c r="H209" s="189">
        <f t="shared" si="43"/>
        <v>18994.012246272669</v>
      </c>
      <c r="I209" s="189">
        <f t="shared" si="44"/>
        <v>727.90623761077086</v>
      </c>
      <c r="J209" s="88">
        <f t="shared" si="45"/>
        <v>4773.6091062514352</v>
      </c>
      <c r="K209" s="189">
        <f t="shared" si="50"/>
        <v>482.11739548270077</v>
      </c>
      <c r="L209" s="88">
        <f t="shared" si="46"/>
        <v>3161.7258795755515</v>
      </c>
      <c r="M209" s="89">
        <f t="shared" si="51"/>
        <v>22155.73812584822</v>
      </c>
      <c r="N209" s="89">
        <f t="shared" si="52"/>
        <v>161486.43912584824</v>
      </c>
      <c r="O209" s="89">
        <f t="shared" si="53"/>
        <v>24624.342654139713</v>
      </c>
      <c r="P209" s="90">
        <f t="shared" si="47"/>
        <v>0.9501739536082715</v>
      </c>
      <c r="Q209" s="227">
        <v>2985.3481706687744</v>
      </c>
      <c r="R209" s="93">
        <f t="shared" si="54"/>
        <v>0.11423556931049375</v>
      </c>
      <c r="S209" s="94">
        <f t="shared" si="54"/>
        <v>0.1110073784265507</v>
      </c>
      <c r="T209" s="92">
        <v>6558</v>
      </c>
      <c r="U209" s="1">
        <v>125046</v>
      </c>
      <c r="V209" s="1">
        <v>19123.107508793393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0">
        <v>4020</v>
      </c>
      <c r="C210" t="s">
        <v>237</v>
      </c>
      <c r="D210" s="1">
        <v>219182.098</v>
      </c>
      <c r="E210" s="86">
        <f t="shared" si="48"/>
        <v>19684.068073641669</v>
      </c>
      <c r="F210" s="87">
        <f t="shared" si="42"/>
        <v>0.75954469312431172</v>
      </c>
      <c r="G210" s="189">
        <f t="shared" si="49"/>
        <v>3864.6559075279956</v>
      </c>
      <c r="H210" s="189">
        <f t="shared" si="43"/>
        <v>43032.943530324228</v>
      </c>
      <c r="I210" s="189">
        <f t="shared" si="44"/>
        <v>1274.5521510859589</v>
      </c>
      <c r="J210" s="88">
        <f t="shared" si="45"/>
        <v>14192.138202342152</v>
      </c>
      <c r="K210" s="189">
        <f t="shared" si="50"/>
        <v>1028.763308957889</v>
      </c>
      <c r="L210" s="88">
        <f t="shared" si="46"/>
        <v>11455.279445246093</v>
      </c>
      <c r="M210" s="89">
        <f t="shared" si="51"/>
        <v>54488.222975570323</v>
      </c>
      <c r="N210" s="89">
        <f t="shared" si="52"/>
        <v>273670.3209755703</v>
      </c>
      <c r="O210" s="89">
        <f t="shared" si="53"/>
        <v>24577.487290127552</v>
      </c>
      <c r="P210" s="90">
        <f t="shared" si="47"/>
        <v>0.94836595624986464</v>
      </c>
      <c r="Q210" s="227">
        <v>6491.092583541802</v>
      </c>
      <c r="R210" s="90">
        <f t="shared" si="54"/>
        <v>0.14587044123797574</v>
      </c>
      <c r="S210" s="90">
        <f t="shared" si="54"/>
        <v>0.12209890357062288</v>
      </c>
      <c r="T210" s="92">
        <v>11135</v>
      </c>
      <c r="U210" s="1">
        <v>191280</v>
      </c>
      <c r="V210" s="1">
        <v>17542.186353631696</v>
      </c>
      <c r="W210" s="196"/>
      <c r="X210" s="89">
        <v>0</v>
      </c>
      <c r="Y210" s="89">
        <f t="shared" si="55"/>
        <v>0</v>
      </c>
    </row>
    <row r="211" spans="2:27">
      <c r="B211" s="200">
        <v>4022</v>
      </c>
      <c r="C211" t="s">
        <v>238</v>
      </c>
      <c r="D211" s="1">
        <v>67298.058000000005</v>
      </c>
      <c r="E211" s="86">
        <f t="shared" si="48"/>
        <v>22575.665213015767</v>
      </c>
      <c r="F211" s="87">
        <f t="shared" si="42"/>
        <v>0.87112209946370722</v>
      </c>
      <c r="G211" s="189">
        <f t="shared" si="49"/>
        <v>2071.8656811160549</v>
      </c>
      <c r="H211" s="189">
        <f t="shared" si="43"/>
        <v>6176.23159540696</v>
      </c>
      <c r="I211" s="189">
        <f t="shared" si="44"/>
        <v>262.49315230502452</v>
      </c>
      <c r="J211" s="88">
        <f t="shared" si="45"/>
        <v>782.49208702127805</v>
      </c>
      <c r="K211" s="189">
        <f t="shared" si="50"/>
        <v>16.704310176954465</v>
      </c>
      <c r="L211" s="88">
        <f t="shared" si="46"/>
        <v>49.795548637501263</v>
      </c>
      <c r="M211" s="89">
        <f t="shared" si="51"/>
        <v>6226.0271440444612</v>
      </c>
      <c r="N211" s="89">
        <f t="shared" si="52"/>
        <v>73524.085144044468</v>
      </c>
      <c r="O211" s="89">
        <f t="shared" si="53"/>
        <v>24664.235204308778</v>
      </c>
      <c r="P211" s="90">
        <f t="shared" si="47"/>
        <v>0.95171327844004661</v>
      </c>
      <c r="Q211" s="227">
        <v>1008.1608774403239</v>
      </c>
      <c r="R211" s="90">
        <f t="shared" si="54"/>
        <v>8.3512711113973445E-2</v>
      </c>
      <c r="S211" s="90">
        <f t="shared" si="54"/>
        <v>8.2785765316513549E-2</v>
      </c>
      <c r="T211" s="92">
        <v>2981</v>
      </c>
      <c r="U211" s="1">
        <v>62111</v>
      </c>
      <c r="V211" s="1">
        <v>20849.613964417589</v>
      </c>
      <c r="W211" s="196"/>
      <c r="X211" s="89">
        <v>0</v>
      </c>
      <c r="Y211" s="89">
        <f t="shared" si="55"/>
        <v>0</v>
      </c>
    </row>
    <row r="212" spans="2:27">
      <c r="B212" s="200">
        <v>4024</v>
      </c>
      <c r="C212" t="s">
        <v>239</v>
      </c>
      <c r="D212" s="1">
        <v>41922.373</v>
      </c>
      <c r="E212" s="86">
        <f t="shared" si="48"/>
        <v>25469.242405832323</v>
      </c>
      <c r="F212" s="87">
        <f t="shared" si="42"/>
        <v>0.98277590967849537</v>
      </c>
      <c r="G212" s="189">
        <f t="shared" si="49"/>
        <v>277.8478215697902</v>
      </c>
      <c r="H212" s="189">
        <f t="shared" si="43"/>
        <v>457.33751430387468</v>
      </c>
      <c r="I212" s="189">
        <f t="shared" si="44"/>
        <v>0</v>
      </c>
      <c r="J212" s="88">
        <f t="shared" si="45"/>
        <v>0</v>
      </c>
      <c r="K212" s="189">
        <f t="shared" si="50"/>
        <v>-245.78884212807006</v>
      </c>
      <c r="L212" s="88">
        <f t="shared" si="46"/>
        <v>-404.56843414280331</v>
      </c>
      <c r="M212" s="89">
        <f t="shared" si="51"/>
        <v>52.769080161071372</v>
      </c>
      <c r="N212" s="89">
        <f t="shared" si="52"/>
        <v>41975.142080161073</v>
      </c>
      <c r="O212" s="89">
        <f t="shared" si="53"/>
        <v>25501.301385274044</v>
      </c>
      <c r="P212" s="90">
        <f t="shared" si="47"/>
        <v>0.98401296228422963</v>
      </c>
      <c r="Q212" s="227">
        <v>287.65869205282223</v>
      </c>
      <c r="R212" s="90">
        <f t="shared" si="54"/>
        <v>8.0807801381870673E-2</v>
      </c>
      <c r="S212" s="90">
        <f t="shared" si="54"/>
        <v>7.0301771720807593E-2</v>
      </c>
      <c r="T212" s="92">
        <v>1646</v>
      </c>
      <c r="U212" s="1">
        <v>38788</v>
      </c>
      <c r="V212" s="1">
        <v>23796.319018404909</v>
      </c>
      <c r="W212" s="196"/>
      <c r="X212" s="89">
        <v>0</v>
      </c>
      <c r="Y212" s="89">
        <f t="shared" si="55"/>
        <v>0</v>
      </c>
    </row>
    <row r="213" spans="2:27">
      <c r="B213" s="200">
        <v>4026</v>
      </c>
      <c r="C213" t="s">
        <v>240</v>
      </c>
      <c r="D213" s="1">
        <v>176646.94899999999</v>
      </c>
      <c r="E213" s="86">
        <f t="shared" si="48"/>
        <v>31949.167842286126</v>
      </c>
      <c r="F213" s="87">
        <f t="shared" si="42"/>
        <v>1.2328153303250002</v>
      </c>
      <c r="G213" s="189">
        <f t="shared" si="49"/>
        <v>-3739.7059490315673</v>
      </c>
      <c r="H213" s="189">
        <f t="shared" si="43"/>
        <v>-20676.834192195536</v>
      </c>
      <c r="I213" s="189">
        <f t="shared" si="44"/>
        <v>0</v>
      </c>
      <c r="J213" s="88">
        <f t="shared" si="45"/>
        <v>0</v>
      </c>
      <c r="K213" s="189">
        <f t="shared" si="50"/>
        <v>-245.78884212807006</v>
      </c>
      <c r="L213" s="88">
        <f t="shared" si="46"/>
        <v>-1358.9665081260994</v>
      </c>
      <c r="M213" s="89">
        <f t="shared" si="51"/>
        <v>-22035.800700321637</v>
      </c>
      <c r="N213" s="89">
        <f t="shared" si="52"/>
        <v>154611.14829967835</v>
      </c>
      <c r="O213" s="89">
        <f t="shared" si="53"/>
        <v>27963.673051126487</v>
      </c>
      <c r="P213" s="90">
        <f t="shared" si="47"/>
        <v>1.0790279421299014</v>
      </c>
      <c r="Q213" s="227">
        <v>-749.10869294041913</v>
      </c>
      <c r="R213" s="90">
        <f t="shared" si="54"/>
        <v>8.4542010228577352E-2</v>
      </c>
      <c r="S213" s="90">
        <f t="shared" si="54"/>
        <v>8.5326630963052708E-2</v>
      </c>
      <c r="T213" s="92">
        <v>5529</v>
      </c>
      <c r="U213" s="1">
        <v>162877</v>
      </c>
      <c r="V213" s="1">
        <v>29437.375745526839</v>
      </c>
      <c r="W213" s="196"/>
      <c r="X213" s="89">
        <v>0</v>
      </c>
      <c r="Y213" s="89">
        <f t="shared" si="55"/>
        <v>0</v>
      </c>
    </row>
    <row r="214" spans="2:27">
      <c r="B214" s="200">
        <v>4028</v>
      </c>
      <c r="C214" t="s">
        <v>241</v>
      </c>
      <c r="D214" s="1">
        <v>59369.940999999999</v>
      </c>
      <c r="E214" s="86">
        <f t="shared" si="48"/>
        <v>24007.254751314194</v>
      </c>
      <c r="F214" s="87">
        <f t="shared" si="42"/>
        <v>0.92636252194542479</v>
      </c>
      <c r="G214" s="189">
        <f t="shared" si="49"/>
        <v>1184.2801673710298</v>
      </c>
      <c r="H214" s="189">
        <f t="shared" si="43"/>
        <v>2928.7248539085572</v>
      </c>
      <c r="I214" s="189">
        <f t="shared" si="44"/>
        <v>0</v>
      </c>
      <c r="J214" s="88">
        <f t="shared" si="45"/>
        <v>0</v>
      </c>
      <c r="K214" s="189">
        <f t="shared" si="50"/>
        <v>-245.78884212807006</v>
      </c>
      <c r="L214" s="88">
        <f t="shared" si="46"/>
        <v>-607.83580658271717</v>
      </c>
      <c r="M214" s="89">
        <f t="shared" si="51"/>
        <v>2320.8890473258398</v>
      </c>
      <c r="N214" s="89">
        <f t="shared" si="52"/>
        <v>61690.830047325842</v>
      </c>
      <c r="O214" s="89">
        <f t="shared" si="53"/>
        <v>24945.746076557152</v>
      </c>
      <c r="P214" s="90">
        <f t="shared" si="47"/>
        <v>0.96257587494566266</v>
      </c>
      <c r="Q214" s="227">
        <v>32.056769202079067</v>
      </c>
      <c r="R214" s="90">
        <f t="shared" si="54"/>
        <v>0.1251339094509826</v>
      </c>
      <c r="S214" s="90">
        <f t="shared" si="54"/>
        <v>0.11830940130631432</v>
      </c>
      <c r="T214" s="92">
        <v>2473</v>
      </c>
      <c r="U214" s="1">
        <v>52767</v>
      </c>
      <c r="V214" s="1">
        <v>21467.453213995119</v>
      </c>
      <c r="W214" s="196"/>
      <c r="X214" s="89">
        <v>0</v>
      </c>
      <c r="Y214" s="89">
        <f t="shared" si="55"/>
        <v>0</v>
      </c>
    </row>
    <row r="215" spans="2:27">
      <c r="B215" s="200">
        <v>4030</v>
      </c>
      <c r="C215" t="s">
        <v>242</v>
      </c>
      <c r="D215" s="1">
        <v>37915.5</v>
      </c>
      <c r="E215" s="86">
        <f t="shared" si="48"/>
        <v>25515.141318977119</v>
      </c>
      <c r="F215" s="87">
        <f t="shared" si="42"/>
        <v>0.98454700068310264</v>
      </c>
      <c r="G215" s="189">
        <f t="shared" si="49"/>
        <v>249.39049542001661</v>
      </c>
      <c r="H215" s="189">
        <f t="shared" si="43"/>
        <v>370.5942761941447</v>
      </c>
      <c r="I215" s="189">
        <f t="shared" si="44"/>
        <v>0</v>
      </c>
      <c r="J215" s="88">
        <f t="shared" si="45"/>
        <v>0</v>
      </c>
      <c r="K215" s="189">
        <f t="shared" si="50"/>
        <v>-245.78884212807006</v>
      </c>
      <c r="L215" s="88">
        <f t="shared" si="46"/>
        <v>-365.24221940231212</v>
      </c>
      <c r="M215" s="89">
        <f t="shared" si="51"/>
        <v>5.352056791832581</v>
      </c>
      <c r="N215" s="89">
        <f t="shared" si="52"/>
        <v>37920.852056791831</v>
      </c>
      <c r="O215" s="89">
        <f t="shared" si="53"/>
        <v>25518.742972269065</v>
      </c>
      <c r="P215" s="90">
        <f t="shared" si="47"/>
        <v>0.98468597686598036</v>
      </c>
      <c r="Q215" s="227">
        <v>214.72950713882167</v>
      </c>
      <c r="R215" s="90">
        <f t="shared" si="54"/>
        <v>0.13805678953055589</v>
      </c>
      <c r="S215" s="90">
        <f t="shared" si="54"/>
        <v>0.12656900228764983</v>
      </c>
      <c r="T215" s="92">
        <v>1486</v>
      </c>
      <c r="U215" s="1">
        <v>33316</v>
      </c>
      <c r="V215" s="1">
        <v>22648.538409245411</v>
      </c>
      <c r="W215" s="196"/>
      <c r="X215" s="89">
        <v>0</v>
      </c>
      <c r="Y215" s="89">
        <f t="shared" si="55"/>
        <v>0</v>
      </c>
    </row>
    <row r="216" spans="2:27">
      <c r="B216" s="200">
        <v>4032</v>
      </c>
      <c r="C216" t="s">
        <v>243</v>
      </c>
      <c r="D216" s="1">
        <v>31266.777999999998</v>
      </c>
      <c r="E216" s="86">
        <f t="shared" si="48"/>
        <v>24893.931528662422</v>
      </c>
      <c r="F216" s="87">
        <f t="shared" si="42"/>
        <v>0.96057651867779925</v>
      </c>
      <c r="G216" s="189">
        <f t="shared" si="49"/>
        <v>634.54056541512864</v>
      </c>
      <c r="H216" s="189">
        <f t="shared" si="43"/>
        <v>796.9829501614015</v>
      </c>
      <c r="I216" s="189">
        <f t="shared" si="44"/>
        <v>0</v>
      </c>
      <c r="J216" s="88">
        <f t="shared" si="45"/>
        <v>0</v>
      </c>
      <c r="K216" s="189">
        <f t="shared" si="50"/>
        <v>-245.78884212807006</v>
      </c>
      <c r="L216" s="88">
        <f t="shared" si="46"/>
        <v>-308.71078571285597</v>
      </c>
      <c r="M216" s="89">
        <f t="shared" si="51"/>
        <v>488.27216444854554</v>
      </c>
      <c r="N216" s="89">
        <f t="shared" si="52"/>
        <v>31755.050164448545</v>
      </c>
      <c r="O216" s="89">
        <f t="shared" si="53"/>
        <v>25282.683251949478</v>
      </c>
      <c r="P216" s="90">
        <f t="shared" si="47"/>
        <v>0.97557719370396501</v>
      </c>
      <c r="Q216" s="227">
        <v>207.94963257493635</v>
      </c>
      <c r="R216" s="90">
        <f t="shared" si="54"/>
        <v>0.14333484477273553</v>
      </c>
      <c r="S216" s="90">
        <f t="shared" si="54"/>
        <v>0.14333484477273561</v>
      </c>
      <c r="T216" s="92">
        <v>1256</v>
      </c>
      <c r="U216" s="1">
        <v>27347</v>
      </c>
      <c r="V216" s="1">
        <v>21773.089171974523</v>
      </c>
      <c r="W216" s="196"/>
      <c r="X216" s="89">
        <v>0</v>
      </c>
      <c r="Y216" s="89">
        <f t="shared" si="55"/>
        <v>0</v>
      </c>
    </row>
    <row r="217" spans="2:27">
      <c r="B217" s="200">
        <v>4034</v>
      </c>
      <c r="C217" t="s">
        <v>244</v>
      </c>
      <c r="D217" s="1">
        <v>74247.948000000004</v>
      </c>
      <c r="E217" s="86">
        <f t="shared" si="48"/>
        <v>33176.026809651477</v>
      </c>
      <c r="F217" s="87">
        <f t="shared" si="42"/>
        <v>1.2801558604627792</v>
      </c>
      <c r="G217" s="189">
        <f t="shared" si="49"/>
        <v>-4500.3585087980855</v>
      </c>
      <c r="H217" s="189">
        <f t="shared" si="43"/>
        <v>-10071.802342690116</v>
      </c>
      <c r="I217" s="189">
        <f t="shared" si="44"/>
        <v>0</v>
      </c>
      <c r="J217" s="88">
        <f t="shared" si="45"/>
        <v>0</v>
      </c>
      <c r="K217" s="189">
        <f t="shared" si="50"/>
        <v>-245.78884212807006</v>
      </c>
      <c r="L217" s="88">
        <f t="shared" si="46"/>
        <v>-550.07542868262078</v>
      </c>
      <c r="M217" s="89">
        <f t="shared" si="51"/>
        <v>-10621.877771372738</v>
      </c>
      <c r="N217" s="89">
        <f t="shared" si="52"/>
        <v>63626.070228627264</v>
      </c>
      <c r="O217" s="89">
        <f t="shared" si="53"/>
        <v>28429.879458725321</v>
      </c>
      <c r="P217" s="90">
        <f t="shared" si="47"/>
        <v>1.0970173435822574</v>
      </c>
      <c r="Q217" s="227">
        <v>-171.27916176536201</v>
      </c>
      <c r="R217" s="90">
        <f t="shared" si="54"/>
        <v>0.1191358374532739</v>
      </c>
      <c r="S217" s="90">
        <f t="shared" si="54"/>
        <v>0.10613425935953623</v>
      </c>
      <c r="T217" s="92">
        <v>2238</v>
      </c>
      <c r="U217" s="1">
        <v>66344</v>
      </c>
      <c r="V217" s="1">
        <v>29992.766726943941</v>
      </c>
      <c r="W217" s="196"/>
      <c r="X217" s="89">
        <v>0</v>
      </c>
      <c r="Y217" s="89">
        <f t="shared" si="55"/>
        <v>0</v>
      </c>
    </row>
    <row r="218" spans="2:27" ht="28.5" customHeight="1">
      <c r="B218" s="200">
        <v>4036</v>
      </c>
      <c r="C218" t="s">
        <v>245</v>
      </c>
      <c r="D218" s="1">
        <v>128467.129</v>
      </c>
      <c r="E218" s="86">
        <f t="shared" si="48"/>
        <v>33273.019684019688</v>
      </c>
      <c r="F218" s="87">
        <f t="shared" si="42"/>
        <v>1.283898502619961</v>
      </c>
      <c r="G218" s="189">
        <f t="shared" si="49"/>
        <v>-4560.4940909063762</v>
      </c>
      <c r="H218" s="189">
        <f t="shared" si="43"/>
        <v>-17608.067684989521</v>
      </c>
      <c r="I218" s="189">
        <f t="shared" si="44"/>
        <v>0</v>
      </c>
      <c r="J218" s="88">
        <f t="shared" si="45"/>
        <v>0</v>
      </c>
      <c r="K218" s="189">
        <f t="shared" si="50"/>
        <v>-245.78884212807006</v>
      </c>
      <c r="L218" s="88">
        <f t="shared" si="46"/>
        <v>-948.99071945647847</v>
      </c>
      <c r="M218" s="89">
        <f t="shared" si="51"/>
        <v>-18557.058404445997</v>
      </c>
      <c r="N218" s="89">
        <f t="shared" si="52"/>
        <v>109910.070595554</v>
      </c>
      <c r="O218" s="89">
        <f t="shared" si="53"/>
        <v>28466.736750985237</v>
      </c>
      <c r="P218" s="90">
        <f t="shared" si="47"/>
        <v>1.0984395476019864</v>
      </c>
      <c r="Q218" s="227">
        <v>-316.98418116893663</v>
      </c>
      <c r="R218" s="90">
        <f t="shared" si="54"/>
        <v>1.1958573915509384E-2</v>
      </c>
      <c r="S218" s="90">
        <f t="shared" si="54"/>
        <v>9.3375985880929727E-3</v>
      </c>
      <c r="T218" s="92">
        <v>3861</v>
      </c>
      <c r="U218" s="1">
        <v>126949</v>
      </c>
      <c r="V218" s="1">
        <v>32965.203843157622</v>
      </c>
      <c r="W218" s="196"/>
      <c r="X218" s="89">
        <v>0</v>
      </c>
      <c r="Y218" s="89">
        <f t="shared" si="55"/>
        <v>0</v>
      </c>
    </row>
    <row r="219" spans="2:27">
      <c r="B219" s="200">
        <v>4201</v>
      </c>
      <c r="C219" t="s">
        <v>246</v>
      </c>
      <c r="D219" s="1">
        <v>143380.576</v>
      </c>
      <c r="E219" s="86">
        <f t="shared" si="48"/>
        <v>21441.689247794227</v>
      </c>
      <c r="F219" s="87">
        <f t="shared" si="42"/>
        <v>0.82736562477096387</v>
      </c>
      <c r="G219" s="189">
        <f t="shared" si="49"/>
        <v>2774.9307795534096</v>
      </c>
      <c r="H219" s="189">
        <f t="shared" si="43"/>
        <v>18555.962122873651</v>
      </c>
      <c r="I219" s="189">
        <f t="shared" si="44"/>
        <v>659.38474013256337</v>
      </c>
      <c r="J219" s="88">
        <f t="shared" si="45"/>
        <v>4409.305757266452</v>
      </c>
      <c r="K219" s="189">
        <f t="shared" si="50"/>
        <v>413.59589800449328</v>
      </c>
      <c r="L219" s="88">
        <f t="shared" si="46"/>
        <v>2765.7157699560466</v>
      </c>
      <c r="M219" s="89">
        <f t="shared" si="51"/>
        <v>21321.677892829699</v>
      </c>
      <c r="N219" s="89">
        <f t="shared" si="52"/>
        <v>164702.2538928297</v>
      </c>
      <c r="O219" s="89">
        <f t="shared" si="53"/>
        <v>24630.215925352131</v>
      </c>
      <c r="P219" s="90">
        <f t="shared" si="47"/>
        <v>0.95040058419926432</v>
      </c>
      <c r="Q219" s="227">
        <v>1914.1467171229197</v>
      </c>
      <c r="R219" s="90">
        <f t="shared" si="54"/>
        <v>8.8054637759244797E-2</v>
      </c>
      <c r="S219" s="90">
        <f t="shared" si="54"/>
        <v>0.11050888331192546</v>
      </c>
      <c r="T219" s="92">
        <v>6687</v>
      </c>
      <c r="U219" s="1">
        <v>131777</v>
      </c>
      <c r="V219" s="1">
        <v>19307.985347985348</v>
      </c>
      <c r="W219" s="196"/>
      <c r="X219" s="89">
        <v>0</v>
      </c>
      <c r="Y219" s="89">
        <f t="shared" si="55"/>
        <v>0</v>
      </c>
    </row>
    <row r="220" spans="2:27">
      <c r="B220" s="200">
        <v>4202</v>
      </c>
      <c r="C220" t="s">
        <v>247</v>
      </c>
      <c r="D220" s="1">
        <v>550452.65800000005</v>
      </c>
      <c r="E220" s="86">
        <f t="shared" si="48"/>
        <v>21655.165742161375</v>
      </c>
      <c r="F220" s="87">
        <f t="shared" si="42"/>
        <v>0.83560299408896943</v>
      </c>
      <c r="G220" s="189">
        <f t="shared" si="49"/>
        <v>2642.5753530457782</v>
      </c>
      <c r="H220" s="189">
        <f t="shared" si="43"/>
        <v>67171.62289907063</v>
      </c>
      <c r="I220" s="189">
        <f t="shared" si="44"/>
        <v>584.66796710406197</v>
      </c>
      <c r="J220" s="88">
        <f t="shared" si="45"/>
        <v>14861.675055818152</v>
      </c>
      <c r="K220" s="189">
        <f t="shared" si="50"/>
        <v>338.87912497599189</v>
      </c>
      <c r="L220" s="88">
        <f t="shared" si="46"/>
        <v>8613.9684777647362</v>
      </c>
      <c r="M220" s="89">
        <f t="shared" si="51"/>
        <v>75785.591376835364</v>
      </c>
      <c r="N220" s="89">
        <f t="shared" si="52"/>
        <v>626238.24937683542</v>
      </c>
      <c r="O220" s="89">
        <f t="shared" si="53"/>
        <v>24636.620220183147</v>
      </c>
      <c r="P220" s="90">
        <f t="shared" si="47"/>
        <v>0.95064770527880449</v>
      </c>
      <c r="Q220" s="227">
        <v>13301.015992464243</v>
      </c>
      <c r="R220" s="90">
        <f t="shared" si="54"/>
        <v>8.9862825848503081E-2</v>
      </c>
      <c r="S220" s="90">
        <f t="shared" si="54"/>
        <v>7.0568665117088564E-2</v>
      </c>
      <c r="T220" s="92">
        <v>25419</v>
      </c>
      <c r="U220" s="1">
        <v>505066</v>
      </c>
      <c r="V220" s="1">
        <v>20227.722375745921</v>
      </c>
      <c r="W220" s="196"/>
      <c r="X220" s="89">
        <v>0</v>
      </c>
      <c r="Y220" s="89">
        <f t="shared" si="55"/>
        <v>0</v>
      </c>
    </row>
    <row r="221" spans="2:27">
      <c r="B221" s="200">
        <v>4203</v>
      </c>
      <c r="C221" t="s">
        <v>248</v>
      </c>
      <c r="D221" s="1">
        <v>1022667.591</v>
      </c>
      <c r="E221" s="86">
        <f t="shared" si="48"/>
        <v>21960.736793506272</v>
      </c>
      <c r="F221" s="87">
        <f t="shared" si="42"/>
        <v>0.84739399529629733</v>
      </c>
      <c r="G221" s="189">
        <f t="shared" si="49"/>
        <v>2453.121301211942</v>
      </c>
      <c r="H221" s="189">
        <f t="shared" si="43"/>
        <v>114236.95275483771</v>
      </c>
      <c r="I221" s="189">
        <f t="shared" si="44"/>
        <v>477.71809913334778</v>
      </c>
      <c r="J221" s="88">
        <f t="shared" si="45"/>
        <v>22246.376440441738</v>
      </c>
      <c r="K221" s="189">
        <f t="shared" si="50"/>
        <v>231.92925700527772</v>
      </c>
      <c r="L221" s="88">
        <f t="shared" si="46"/>
        <v>10800.481640221773</v>
      </c>
      <c r="M221" s="89">
        <f t="shared" si="51"/>
        <v>125037.43439505948</v>
      </c>
      <c r="N221" s="89">
        <f t="shared" si="52"/>
        <v>1147705.0253950595</v>
      </c>
      <c r="O221" s="89">
        <f t="shared" si="53"/>
        <v>24645.787351723491</v>
      </c>
      <c r="P221" s="90">
        <f t="shared" si="47"/>
        <v>0.95100143531502423</v>
      </c>
      <c r="Q221" s="227">
        <v>10166.722941446205</v>
      </c>
      <c r="R221" s="90">
        <f t="shared" si="54"/>
        <v>0.11217789211304185</v>
      </c>
      <c r="S221" s="90">
        <f t="shared" si="54"/>
        <v>0.10709083896452623</v>
      </c>
      <c r="T221" s="92">
        <v>46568</v>
      </c>
      <c r="U221" s="1">
        <v>919518</v>
      </c>
      <c r="V221" s="1">
        <v>19836.436198899795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0">
        <v>4204</v>
      </c>
      <c r="C222" t="s">
        <v>249</v>
      </c>
      <c r="D222" s="1">
        <v>2533005.21</v>
      </c>
      <c r="E222" s="86">
        <f t="shared" si="48"/>
        <v>21426.017458827111</v>
      </c>
      <c r="F222" s="87">
        <f t="shared" si="42"/>
        <v>0.8267609009863679</v>
      </c>
      <c r="G222" s="189">
        <f t="shared" si="49"/>
        <v>2784.6472887130217</v>
      </c>
      <c r="H222" s="189">
        <f t="shared" si="43"/>
        <v>329203.78711894213</v>
      </c>
      <c r="I222" s="189">
        <f t="shared" si="44"/>
        <v>664.86986627105409</v>
      </c>
      <c r="J222" s="88">
        <f t="shared" si="45"/>
        <v>78601.580460430283</v>
      </c>
      <c r="K222" s="189">
        <f t="shared" si="50"/>
        <v>419.08102414298401</v>
      </c>
      <c r="L222" s="88">
        <f t="shared" si="46"/>
        <v>49544.177755207711</v>
      </c>
      <c r="M222" s="89">
        <f t="shared" si="51"/>
        <v>378747.96487414982</v>
      </c>
      <c r="N222" s="89">
        <f t="shared" si="52"/>
        <v>2911753.1748741497</v>
      </c>
      <c r="O222" s="89">
        <f t="shared" si="53"/>
        <v>24629.745771683116</v>
      </c>
      <c r="P222" s="90">
        <f t="shared" si="47"/>
        <v>0.95038244248572634</v>
      </c>
      <c r="Q222" s="227">
        <v>61429.914936475223</v>
      </c>
      <c r="R222" s="90">
        <f t="shared" si="54"/>
        <v>6.8281841101732424E-2</v>
      </c>
      <c r="S222" s="90">
        <f t="shared" si="54"/>
        <v>5.7121995780168147E-2</v>
      </c>
      <c r="T222" s="92">
        <v>118221</v>
      </c>
      <c r="U222" s="1">
        <v>2371102</v>
      </c>
      <c r="V222" s="1">
        <v>20268.254321029868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0">
        <v>4205</v>
      </c>
      <c r="C223" t="s">
        <v>250</v>
      </c>
      <c r="D223" s="1">
        <v>506402.96399999998</v>
      </c>
      <c r="E223" s="86">
        <f t="shared" si="48"/>
        <v>21306.082295523393</v>
      </c>
      <c r="F223" s="87">
        <f t="shared" si="42"/>
        <v>0.82213298990286976</v>
      </c>
      <c r="G223" s="189">
        <f t="shared" si="49"/>
        <v>2859.007089961327</v>
      </c>
      <c r="H223" s="189">
        <f t="shared" si="43"/>
        <v>67952.88051420082</v>
      </c>
      <c r="I223" s="189">
        <f t="shared" si="44"/>
        <v>706.84717342735564</v>
      </c>
      <c r="J223" s="88">
        <f t="shared" si="45"/>
        <v>16800.343618021387</v>
      </c>
      <c r="K223" s="189">
        <f t="shared" si="50"/>
        <v>461.05833129928556</v>
      </c>
      <c r="L223" s="88">
        <f t="shared" si="46"/>
        <v>10958.43441832142</v>
      </c>
      <c r="M223" s="89">
        <f t="shared" si="51"/>
        <v>78911.314932522248</v>
      </c>
      <c r="N223" s="89">
        <f t="shared" si="52"/>
        <v>585314.27893252228</v>
      </c>
      <c r="O223" s="89">
        <f t="shared" si="53"/>
        <v>24626.147716784009</v>
      </c>
      <c r="P223" s="90">
        <f t="shared" si="47"/>
        <v>0.95024360515322159</v>
      </c>
      <c r="Q223" s="227">
        <v>6452.267339551021</v>
      </c>
      <c r="R223" s="90">
        <f t="shared" si="54"/>
        <v>0.13485250589384795</v>
      </c>
      <c r="S223" s="90">
        <f t="shared" si="54"/>
        <v>0.13112823395427708</v>
      </c>
      <c r="T223" s="92">
        <v>23768</v>
      </c>
      <c r="U223" s="1">
        <v>446228</v>
      </c>
      <c r="V223" s="1">
        <v>18836.133389615872</v>
      </c>
      <c r="W223" s="196"/>
      <c r="X223" s="89">
        <v>0</v>
      </c>
      <c r="Y223" s="89">
        <f t="shared" si="55"/>
        <v>0</v>
      </c>
    </row>
    <row r="224" spans="2:27">
      <c r="B224" s="200">
        <v>4206</v>
      </c>
      <c r="C224" t="s">
        <v>251</v>
      </c>
      <c r="D224" s="1">
        <v>217322.00899999999</v>
      </c>
      <c r="E224" s="86">
        <f t="shared" si="48"/>
        <v>21996.15475708502</v>
      </c>
      <c r="F224" s="87">
        <f t="shared" si="42"/>
        <v>0.84876066026498487</v>
      </c>
      <c r="G224" s="189">
        <f t="shared" si="49"/>
        <v>2431.162163793118</v>
      </c>
      <c r="H224" s="189">
        <f t="shared" si="43"/>
        <v>24019.882178276006</v>
      </c>
      <c r="I224" s="189">
        <f t="shared" si="44"/>
        <v>465.32181188078607</v>
      </c>
      <c r="J224" s="88">
        <f t="shared" si="45"/>
        <v>4597.3795013821664</v>
      </c>
      <c r="K224" s="189">
        <f t="shared" si="50"/>
        <v>219.53296975271601</v>
      </c>
      <c r="L224" s="88">
        <f t="shared" si="46"/>
        <v>2168.9857411568341</v>
      </c>
      <c r="M224" s="89">
        <f t="shared" si="51"/>
        <v>26188.86791943284</v>
      </c>
      <c r="N224" s="89">
        <f t="shared" si="52"/>
        <v>243510.87691943283</v>
      </c>
      <c r="O224" s="89">
        <f t="shared" si="53"/>
        <v>24646.849890630852</v>
      </c>
      <c r="P224" s="90">
        <f t="shared" si="47"/>
        <v>0.95104243526408483</v>
      </c>
      <c r="Q224" s="227">
        <v>-320.35075351208434</v>
      </c>
      <c r="R224" s="90">
        <f t="shared" si="54"/>
        <v>0.14924991142205929</v>
      </c>
      <c r="S224" s="90">
        <f t="shared" si="54"/>
        <v>0.14878462805711121</v>
      </c>
      <c r="T224" s="92">
        <v>9880</v>
      </c>
      <c r="U224" s="1">
        <v>189099</v>
      </c>
      <c r="V224" s="1">
        <v>19147.326852976912</v>
      </c>
      <c r="W224" s="196"/>
      <c r="X224" s="89">
        <v>0</v>
      </c>
      <c r="Y224" s="89">
        <f t="shared" si="55"/>
        <v>0</v>
      </c>
    </row>
    <row r="225" spans="2:27">
      <c r="B225" s="200">
        <v>4207</v>
      </c>
      <c r="C225" t="s">
        <v>252</v>
      </c>
      <c r="D225" s="1">
        <v>213970.54</v>
      </c>
      <c r="E225" s="86">
        <f t="shared" si="48"/>
        <v>22936.06388680459</v>
      </c>
      <c r="F225" s="87">
        <f t="shared" si="42"/>
        <v>0.88502872176663938</v>
      </c>
      <c r="G225" s="189">
        <f t="shared" si="49"/>
        <v>1848.4185033669849</v>
      </c>
      <c r="H225" s="189">
        <f t="shared" si="43"/>
        <v>17243.896217910602</v>
      </c>
      <c r="I225" s="189">
        <f t="shared" si="44"/>
        <v>136.3536164789366</v>
      </c>
      <c r="J225" s="88">
        <f t="shared" si="45"/>
        <v>1272.0428881319997</v>
      </c>
      <c r="K225" s="189">
        <f t="shared" si="50"/>
        <v>-109.43522564913346</v>
      </c>
      <c r="L225" s="88">
        <f t="shared" si="46"/>
        <v>-1020.921220080766</v>
      </c>
      <c r="M225" s="89">
        <f t="shared" si="51"/>
        <v>16222.974997829835</v>
      </c>
      <c r="N225" s="89">
        <f t="shared" si="52"/>
        <v>230193.51499782986</v>
      </c>
      <c r="O225" s="89">
        <f t="shared" si="53"/>
        <v>24675.047164522442</v>
      </c>
      <c r="P225" s="90">
        <f t="shared" si="47"/>
        <v>0.95213047710913457</v>
      </c>
      <c r="Q225" s="227">
        <v>-341.63830681623585</v>
      </c>
      <c r="R225" s="90">
        <f t="shared" si="54"/>
        <v>0.14202892826643898</v>
      </c>
      <c r="S225" s="90">
        <f t="shared" si="54"/>
        <v>0.13590807432568217</v>
      </c>
      <c r="T225" s="92">
        <v>9329</v>
      </c>
      <c r="U225" s="1">
        <v>187360</v>
      </c>
      <c r="V225" s="1">
        <v>20191.831016273303</v>
      </c>
      <c r="W225" s="196"/>
      <c r="X225" s="89">
        <v>0</v>
      </c>
      <c r="Y225" s="89">
        <f t="shared" si="55"/>
        <v>0</v>
      </c>
    </row>
    <row r="226" spans="2:27">
      <c r="B226" s="200">
        <v>4211</v>
      </c>
      <c r="C226" t="s">
        <v>253</v>
      </c>
      <c r="D226" s="1">
        <v>46515.993000000002</v>
      </c>
      <c r="E226" s="86">
        <f t="shared" si="48"/>
        <v>18666.128812199036</v>
      </c>
      <c r="F226" s="87">
        <f t="shared" si="42"/>
        <v>0.72026570053705474</v>
      </c>
      <c r="G226" s="189">
        <f t="shared" si="49"/>
        <v>4495.7782496224281</v>
      </c>
      <c r="H226" s="189">
        <f t="shared" si="43"/>
        <v>11203.479398059091</v>
      </c>
      <c r="I226" s="189">
        <f t="shared" si="44"/>
        <v>1630.8308925908802</v>
      </c>
      <c r="J226" s="88">
        <f t="shared" si="45"/>
        <v>4064.0305843364736</v>
      </c>
      <c r="K226" s="189">
        <f t="shared" si="50"/>
        <v>1385.0420504628103</v>
      </c>
      <c r="L226" s="88">
        <f t="shared" si="46"/>
        <v>3451.5247897533231</v>
      </c>
      <c r="M226" s="89">
        <f t="shared" si="51"/>
        <v>14655.004187812414</v>
      </c>
      <c r="N226" s="89">
        <f t="shared" si="52"/>
        <v>61170.99718781242</v>
      </c>
      <c r="O226" s="89">
        <f t="shared" si="53"/>
        <v>24546.949112284277</v>
      </c>
      <c r="P226" s="90">
        <f t="shared" si="47"/>
        <v>0.9471875864722471</v>
      </c>
      <c r="Q226" s="227">
        <v>824.04557111415852</v>
      </c>
      <c r="R226" s="90">
        <f t="shared" si="54"/>
        <v>0.17854501000785433</v>
      </c>
      <c r="S226" s="90">
        <f t="shared" si="54"/>
        <v>0.15584430355505444</v>
      </c>
      <c r="T226" s="92">
        <v>2492</v>
      </c>
      <c r="U226" s="1">
        <v>39469</v>
      </c>
      <c r="V226" s="1">
        <v>16149.345335515549</v>
      </c>
      <c r="W226" s="196"/>
      <c r="X226" s="89">
        <v>0</v>
      </c>
      <c r="Y226" s="89">
        <f t="shared" si="55"/>
        <v>0</v>
      </c>
    </row>
    <row r="227" spans="2:27">
      <c r="B227" s="200">
        <v>4212</v>
      </c>
      <c r="C227" t="s">
        <v>254</v>
      </c>
      <c r="D227" s="1">
        <v>43261.108</v>
      </c>
      <c r="E227" s="86">
        <f t="shared" si="48"/>
        <v>18932.651203501096</v>
      </c>
      <c r="F227" s="87">
        <f t="shared" si="42"/>
        <v>0.73054993991048778</v>
      </c>
      <c r="G227" s="189">
        <f t="shared" si="49"/>
        <v>4330.5343670151506</v>
      </c>
      <c r="H227" s="189">
        <f t="shared" si="43"/>
        <v>9895.2710286296187</v>
      </c>
      <c r="I227" s="189">
        <f t="shared" si="44"/>
        <v>1537.5480556351592</v>
      </c>
      <c r="J227" s="88">
        <f t="shared" si="45"/>
        <v>3513.2973071263391</v>
      </c>
      <c r="K227" s="189">
        <f t="shared" si="50"/>
        <v>1291.7592135070893</v>
      </c>
      <c r="L227" s="88">
        <f t="shared" si="46"/>
        <v>2951.6698028636988</v>
      </c>
      <c r="M227" s="89">
        <f t="shared" si="51"/>
        <v>12846.940831493317</v>
      </c>
      <c r="N227" s="89">
        <f t="shared" si="52"/>
        <v>56108.048831493317</v>
      </c>
      <c r="O227" s="89">
        <f t="shared" si="53"/>
        <v>24554.944784023333</v>
      </c>
      <c r="P227" s="90">
        <f t="shared" si="47"/>
        <v>0.94749611365344988</v>
      </c>
      <c r="Q227" s="227">
        <v>1204.207661687733</v>
      </c>
      <c r="R227" s="90">
        <f t="shared" si="54"/>
        <v>0.2019311532798044</v>
      </c>
      <c r="S227" s="90">
        <f t="shared" si="54"/>
        <v>0.19298899590310581</v>
      </c>
      <c r="T227" s="92">
        <v>2285</v>
      </c>
      <c r="U227" s="1">
        <v>35993</v>
      </c>
      <c r="V227" s="1">
        <v>15869.929453262786</v>
      </c>
      <c r="W227" s="196"/>
      <c r="X227" s="89">
        <v>0</v>
      </c>
      <c r="Y227" s="89">
        <f t="shared" si="55"/>
        <v>0</v>
      </c>
    </row>
    <row r="228" spans="2:27">
      <c r="B228" s="200">
        <v>4213</v>
      </c>
      <c r="C228" t="s">
        <v>255</v>
      </c>
      <c r="D228" s="1">
        <v>130750.75</v>
      </c>
      <c r="E228" s="86">
        <f t="shared" si="48"/>
        <v>20227.529393564357</v>
      </c>
      <c r="F228" s="87">
        <f t="shared" si="42"/>
        <v>0.78051511244623828</v>
      </c>
      <c r="G228" s="189">
        <f t="shared" si="49"/>
        <v>3527.7098891759292</v>
      </c>
      <c r="H228" s="189">
        <f t="shared" si="43"/>
        <v>22803.116723633208</v>
      </c>
      <c r="I228" s="189">
        <f t="shared" si="44"/>
        <v>1084.340689113018</v>
      </c>
      <c r="J228" s="88">
        <f t="shared" si="45"/>
        <v>7009.178214426548</v>
      </c>
      <c r="K228" s="189">
        <f t="shared" si="50"/>
        <v>838.55184698494793</v>
      </c>
      <c r="L228" s="88">
        <f t="shared" si="46"/>
        <v>5420.3991389107032</v>
      </c>
      <c r="M228" s="89">
        <f t="shared" si="51"/>
        <v>28223.515862543911</v>
      </c>
      <c r="N228" s="89">
        <f t="shared" si="52"/>
        <v>158974.26586254392</v>
      </c>
      <c r="O228" s="89">
        <f t="shared" si="53"/>
        <v>24593.791129725236</v>
      </c>
      <c r="P228" s="90">
        <f t="shared" si="47"/>
        <v>0.94899506882952256</v>
      </c>
      <c r="Q228" s="227">
        <v>2387.4866417021949</v>
      </c>
      <c r="R228" s="90">
        <f t="shared" si="54"/>
        <v>9.0580193675922294E-2</v>
      </c>
      <c r="S228" s="90">
        <f t="shared" si="54"/>
        <v>6.6791238337384956E-2</v>
      </c>
      <c r="T228" s="92">
        <v>6464</v>
      </c>
      <c r="U228" s="1">
        <v>119891</v>
      </c>
      <c r="V228" s="1">
        <v>18961.094417207023</v>
      </c>
      <c r="W228" s="196"/>
      <c r="X228" s="89">
        <v>0</v>
      </c>
      <c r="Y228" s="89">
        <f t="shared" si="55"/>
        <v>0</v>
      </c>
    </row>
    <row r="229" spans="2:27">
      <c r="B229" s="200">
        <v>4214</v>
      </c>
      <c r="C229" t="s">
        <v>256</v>
      </c>
      <c r="D229" s="1">
        <v>131469.682</v>
      </c>
      <c r="E229" s="86">
        <f t="shared" si="48"/>
        <v>21001.546645367413</v>
      </c>
      <c r="F229" s="87">
        <f t="shared" si="42"/>
        <v>0.81038194148758436</v>
      </c>
      <c r="G229" s="189">
        <f t="shared" si="49"/>
        <v>3047.8191930580347</v>
      </c>
      <c r="H229" s="189">
        <f t="shared" si="43"/>
        <v>19079.348148543297</v>
      </c>
      <c r="I229" s="189">
        <f t="shared" si="44"/>
        <v>813.43465098194861</v>
      </c>
      <c r="J229" s="88">
        <f t="shared" si="45"/>
        <v>5092.100915146998</v>
      </c>
      <c r="K229" s="189">
        <f t="shared" si="50"/>
        <v>567.64580885387852</v>
      </c>
      <c r="L229" s="88">
        <f t="shared" si="46"/>
        <v>3553.4627634252793</v>
      </c>
      <c r="M229" s="89">
        <f t="shared" si="51"/>
        <v>22632.810911968576</v>
      </c>
      <c r="N229" s="89">
        <f t="shared" si="52"/>
        <v>154102.49291196858</v>
      </c>
      <c r="O229" s="89">
        <f t="shared" si="53"/>
        <v>24617.011647279327</v>
      </c>
      <c r="P229" s="90">
        <f t="shared" si="47"/>
        <v>0.94989107370076287</v>
      </c>
      <c r="Q229" s="227">
        <v>3321.1896677747209</v>
      </c>
      <c r="R229" s="90">
        <f t="shared" si="54"/>
        <v>0.16250205142715665</v>
      </c>
      <c r="S229" s="90">
        <f t="shared" si="54"/>
        <v>0.15804517455267553</v>
      </c>
      <c r="T229" s="92">
        <v>6260</v>
      </c>
      <c r="U229" s="1">
        <v>113092</v>
      </c>
      <c r="V229" s="1">
        <v>18135.343168697884</v>
      </c>
      <c r="W229" s="196"/>
      <c r="X229" s="89">
        <v>0</v>
      </c>
      <c r="Y229" s="89">
        <f t="shared" si="55"/>
        <v>0</v>
      </c>
    </row>
    <row r="230" spans="2:27">
      <c r="B230" s="200">
        <v>4215</v>
      </c>
      <c r="C230" t="s">
        <v>257</v>
      </c>
      <c r="D230" s="1">
        <v>275486.7</v>
      </c>
      <c r="E230" s="86">
        <f t="shared" si="48"/>
        <v>23477.646156468385</v>
      </c>
      <c r="F230" s="87">
        <f t="shared" si="42"/>
        <v>0.90592663460022638</v>
      </c>
      <c r="G230" s="189">
        <f t="shared" si="49"/>
        <v>1512.6374961754318</v>
      </c>
      <c r="H230" s="189">
        <f t="shared" si="43"/>
        <v>17749.288380122518</v>
      </c>
      <c r="I230" s="189">
        <f t="shared" si="44"/>
        <v>0</v>
      </c>
      <c r="J230" s="88">
        <f t="shared" si="45"/>
        <v>0</v>
      </c>
      <c r="K230" s="189">
        <f t="shared" si="50"/>
        <v>-245.78884212807006</v>
      </c>
      <c r="L230" s="88">
        <f t="shared" si="46"/>
        <v>-2884.0862735307742</v>
      </c>
      <c r="M230" s="89">
        <f t="shared" si="51"/>
        <v>14865.202106591743</v>
      </c>
      <c r="N230" s="89">
        <f t="shared" si="52"/>
        <v>290351.90210659173</v>
      </c>
      <c r="O230" s="89">
        <f t="shared" si="53"/>
        <v>24744.494810515742</v>
      </c>
      <c r="P230" s="90">
        <f t="shared" si="47"/>
        <v>0.95481023775448715</v>
      </c>
      <c r="Q230" s="227">
        <v>3136.2445038808037</v>
      </c>
      <c r="R230" s="90">
        <f t="shared" si="54"/>
        <v>0.13757097257722853</v>
      </c>
      <c r="S230" s="90">
        <f t="shared" si="54"/>
        <v>0.11711524774223664</v>
      </c>
      <c r="T230" s="92">
        <v>11734</v>
      </c>
      <c r="U230" s="1">
        <v>242171</v>
      </c>
      <c r="V230" s="1">
        <v>21016.315195695566</v>
      </c>
      <c r="W230" s="196"/>
      <c r="X230" s="89">
        <v>0</v>
      </c>
      <c r="Y230" s="89">
        <f t="shared" si="55"/>
        <v>0</v>
      </c>
    </row>
    <row r="231" spans="2:27">
      <c r="B231" s="200">
        <v>4216</v>
      </c>
      <c r="C231" t="s">
        <v>258</v>
      </c>
      <c r="D231" s="1">
        <v>101904.836</v>
      </c>
      <c r="E231" s="86">
        <f t="shared" si="48"/>
        <v>18825.944208387216</v>
      </c>
      <c r="F231" s="87">
        <f t="shared" si="42"/>
        <v>0.72643246116804638</v>
      </c>
      <c r="G231" s="189">
        <f t="shared" si="49"/>
        <v>4396.6927039857565</v>
      </c>
      <c r="H231" s="189">
        <f t="shared" si="43"/>
        <v>23799.2976066749</v>
      </c>
      <c r="I231" s="189">
        <f t="shared" si="44"/>
        <v>1574.8955039250172</v>
      </c>
      <c r="J231" s="88">
        <f t="shared" si="45"/>
        <v>8524.909362746117</v>
      </c>
      <c r="K231" s="189">
        <f t="shared" si="50"/>
        <v>1329.1066617969473</v>
      </c>
      <c r="L231" s="88">
        <f t="shared" si="46"/>
        <v>7194.454360306876</v>
      </c>
      <c r="M231" s="89">
        <f t="shared" si="51"/>
        <v>30993.751966981778</v>
      </c>
      <c r="N231" s="89">
        <f t="shared" si="52"/>
        <v>132898.58796698178</v>
      </c>
      <c r="O231" s="89">
        <f t="shared" si="53"/>
        <v>24551.743574169923</v>
      </c>
      <c r="P231" s="90">
        <f t="shared" si="47"/>
        <v>0.94737258929117685</v>
      </c>
      <c r="Q231" s="227">
        <v>3487.6664885758146</v>
      </c>
      <c r="R231" s="90">
        <f t="shared" si="54"/>
        <v>0.12916448009928194</v>
      </c>
      <c r="S231" s="90">
        <f t="shared" si="54"/>
        <v>0.14314083704859887</v>
      </c>
      <c r="T231" s="92">
        <v>5413</v>
      </c>
      <c r="U231" s="1">
        <v>90248</v>
      </c>
      <c r="V231" s="1">
        <v>16468.613138686131</v>
      </c>
      <c r="W231" s="196"/>
      <c r="X231" s="89">
        <v>0</v>
      </c>
      <c r="Y231" s="89">
        <f t="shared" si="55"/>
        <v>0</v>
      </c>
    </row>
    <row r="232" spans="2:27">
      <c r="B232" s="200">
        <v>4217</v>
      </c>
      <c r="C232" t="s">
        <v>259</v>
      </c>
      <c r="D232" s="1">
        <v>38147.292000000001</v>
      </c>
      <c r="E232" s="86">
        <f t="shared" si="48"/>
        <v>21455.169853768279</v>
      </c>
      <c r="F232" s="87">
        <f t="shared" si="42"/>
        <v>0.82788579787183825</v>
      </c>
      <c r="G232" s="189">
        <f t="shared" si="49"/>
        <v>2766.5728038494976</v>
      </c>
      <c r="H232" s="189">
        <f t="shared" si="43"/>
        <v>4918.9664452444067</v>
      </c>
      <c r="I232" s="189">
        <f t="shared" si="44"/>
        <v>654.66652804164551</v>
      </c>
      <c r="J232" s="88">
        <f t="shared" si="45"/>
        <v>1163.9970868580458</v>
      </c>
      <c r="K232" s="189">
        <f t="shared" si="50"/>
        <v>408.87768591357542</v>
      </c>
      <c r="L232" s="88">
        <f t="shared" si="46"/>
        <v>726.9845255543371</v>
      </c>
      <c r="M232" s="89">
        <f t="shared" si="51"/>
        <v>5645.9509707987436</v>
      </c>
      <c r="N232" s="89">
        <f t="shared" si="52"/>
        <v>43793.242970798747</v>
      </c>
      <c r="O232" s="89">
        <f t="shared" si="53"/>
        <v>24630.620343531355</v>
      </c>
      <c r="P232" s="90">
        <f t="shared" si="47"/>
        <v>0.95041618939229056</v>
      </c>
      <c r="Q232" s="227">
        <v>725.10027236796668</v>
      </c>
      <c r="R232" s="90">
        <f t="shared" si="54"/>
        <v>9.3829161290322621E-2</v>
      </c>
      <c r="S232" s="90">
        <f t="shared" si="54"/>
        <v>0.10859400936173313</v>
      </c>
      <c r="T232" s="92">
        <v>1778</v>
      </c>
      <c r="U232" s="1">
        <v>34875</v>
      </c>
      <c r="V232" s="1">
        <v>19353.496115427301</v>
      </c>
      <c r="W232" s="196"/>
      <c r="X232" s="89">
        <v>0</v>
      </c>
      <c r="Y232" s="89">
        <f t="shared" si="55"/>
        <v>0</v>
      </c>
    </row>
    <row r="233" spans="2:27">
      <c r="B233" s="200">
        <v>4218</v>
      </c>
      <c r="C233" t="s">
        <v>260</v>
      </c>
      <c r="D233" s="1">
        <v>28443.920999999998</v>
      </c>
      <c r="E233" s="86">
        <f t="shared" si="48"/>
        <v>20331.609006433166</v>
      </c>
      <c r="F233" s="87">
        <f t="shared" si="42"/>
        <v>0.78453120898284767</v>
      </c>
      <c r="G233" s="189">
        <f t="shared" si="49"/>
        <v>3463.1805291972678</v>
      </c>
      <c r="H233" s="189">
        <f t="shared" si="43"/>
        <v>4844.9895603469777</v>
      </c>
      <c r="I233" s="189">
        <f t="shared" si="44"/>
        <v>1047.9128246089351</v>
      </c>
      <c r="J233" s="88">
        <f t="shared" si="45"/>
        <v>1466.0300416279001</v>
      </c>
      <c r="K233" s="189">
        <f t="shared" si="50"/>
        <v>802.12398248086504</v>
      </c>
      <c r="L233" s="88">
        <f t="shared" si="46"/>
        <v>1122.1714514907303</v>
      </c>
      <c r="M233" s="89">
        <f t="shared" si="51"/>
        <v>5967.1610118377084</v>
      </c>
      <c r="N233" s="89">
        <f t="shared" si="52"/>
        <v>34411.082011837709</v>
      </c>
      <c r="O233" s="89">
        <f t="shared" si="53"/>
        <v>24596.913518111302</v>
      </c>
      <c r="P233" s="90">
        <f t="shared" si="47"/>
        <v>0.9491155517256209</v>
      </c>
      <c r="Q233" s="227">
        <v>1339.7707210026902</v>
      </c>
      <c r="R233" s="90">
        <f t="shared" si="54"/>
        <v>0.12546674316464204</v>
      </c>
      <c r="S233" s="90">
        <f t="shared" si="54"/>
        <v>0.11018163371494362</v>
      </c>
      <c r="T233" s="92">
        <v>1399</v>
      </c>
      <c r="U233" s="1">
        <v>25273</v>
      </c>
      <c r="V233" s="1">
        <v>18313.768115942028</v>
      </c>
      <c r="W233" s="196"/>
      <c r="X233" s="89">
        <v>0</v>
      </c>
      <c r="Y233" s="89">
        <f t="shared" si="55"/>
        <v>0</v>
      </c>
    </row>
    <row r="234" spans="2:27">
      <c r="B234" s="200">
        <v>4219</v>
      </c>
      <c r="C234" t="s">
        <v>261</v>
      </c>
      <c r="D234" s="1">
        <v>75281.088000000003</v>
      </c>
      <c r="E234" s="86">
        <f t="shared" si="48"/>
        <v>19665.905956112856</v>
      </c>
      <c r="F234" s="87">
        <f t="shared" si="42"/>
        <v>0.75884387559343858</v>
      </c>
      <c r="G234" s="189">
        <f t="shared" si="49"/>
        <v>3875.9164203958599</v>
      </c>
      <c r="H234" s="189">
        <f t="shared" si="43"/>
        <v>14837.00805727535</v>
      </c>
      <c r="I234" s="189">
        <f t="shared" si="44"/>
        <v>1280.9088922210433</v>
      </c>
      <c r="J234" s="88">
        <f t="shared" si="45"/>
        <v>4903.3192394221533</v>
      </c>
      <c r="K234" s="189">
        <f t="shared" si="50"/>
        <v>1035.1200500929733</v>
      </c>
      <c r="L234" s="88">
        <f t="shared" si="46"/>
        <v>3962.4395517559019</v>
      </c>
      <c r="M234" s="89">
        <f t="shared" si="51"/>
        <v>18799.447609031253</v>
      </c>
      <c r="N234" s="89">
        <f t="shared" si="52"/>
        <v>94080.535609031256</v>
      </c>
      <c r="O234" s="89">
        <f t="shared" si="53"/>
        <v>24576.942426601687</v>
      </c>
      <c r="P234" s="90">
        <f t="shared" si="47"/>
        <v>0.94834493172393841</v>
      </c>
      <c r="Q234" s="227">
        <v>2202.4155766392323</v>
      </c>
      <c r="R234" s="90">
        <f t="shared" si="54"/>
        <v>0.12990556239305981</v>
      </c>
      <c r="S234" s="90">
        <f t="shared" si="54"/>
        <v>0.17093400366072867</v>
      </c>
      <c r="T234" s="92">
        <v>3828</v>
      </c>
      <c r="U234" s="1">
        <v>66626</v>
      </c>
      <c r="V234" s="1">
        <v>16795.059238719434</v>
      </c>
      <c r="W234" s="196"/>
      <c r="X234" s="89">
        <v>0</v>
      </c>
      <c r="Y234" s="89">
        <f t="shared" si="55"/>
        <v>0</v>
      </c>
    </row>
    <row r="235" spans="2:27">
      <c r="B235" s="200">
        <v>4220</v>
      </c>
      <c r="C235" t="s">
        <v>262</v>
      </c>
      <c r="D235" s="1">
        <v>27644.108</v>
      </c>
      <c r="E235" s="86">
        <f t="shared" si="48"/>
        <v>23790.110154905335</v>
      </c>
      <c r="F235" s="87">
        <f t="shared" si="42"/>
        <v>0.91798361240162862</v>
      </c>
      <c r="G235" s="189">
        <f t="shared" si="49"/>
        <v>1318.909817144523</v>
      </c>
      <c r="H235" s="189">
        <f t="shared" si="43"/>
        <v>1532.5732075219357</v>
      </c>
      <c r="I235" s="189">
        <f t="shared" si="44"/>
        <v>0</v>
      </c>
      <c r="J235" s="88">
        <f t="shared" si="45"/>
        <v>0</v>
      </c>
      <c r="K235" s="189">
        <f t="shared" si="50"/>
        <v>-245.78884212807006</v>
      </c>
      <c r="L235" s="88">
        <f t="shared" si="46"/>
        <v>-285.60663455281741</v>
      </c>
      <c r="M235" s="89">
        <f t="shared" si="51"/>
        <v>1246.9665729691183</v>
      </c>
      <c r="N235" s="89">
        <f t="shared" si="52"/>
        <v>28891.074572969119</v>
      </c>
      <c r="O235" s="89">
        <f t="shared" si="53"/>
        <v>24863.231129921791</v>
      </c>
      <c r="P235" s="90">
        <f t="shared" si="47"/>
        <v>0.95939188931902031</v>
      </c>
      <c r="Q235" s="227">
        <v>287.73639618796062</v>
      </c>
      <c r="R235" s="90">
        <f t="shared" si="54"/>
        <v>0.11320049933556156</v>
      </c>
      <c r="S235" s="90">
        <f t="shared" si="54"/>
        <v>0.1304445690326699</v>
      </c>
      <c r="T235" s="92">
        <v>1162</v>
      </c>
      <c r="U235" s="1">
        <v>24833</v>
      </c>
      <c r="V235" s="1">
        <v>21044.91525423729</v>
      </c>
      <c r="W235" s="196"/>
      <c r="X235" s="89">
        <v>0</v>
      </c>
      <c r="Y235" s="89">
        <f t="shared" si="55"/>
        <v>0</v>
      </c>
    </row>
    <row r="236" spans="2:27">
      <c r="B236" s="200">
        <v>4221</v>
      </c>
      <c r="C236" t="s">
        <v>263</v>
      </c>
      <c r="D236" s="1">
        <v>44718.43</v>
      </c>
      <c r="E236" s="86">
        <f t="shared" si="48"/>
        <v>37110.730290456428</v>
      </c>
      <c r="F236" s="87">
        <f t="shared" si="42"/>
        <v>1.4319833758260834</v>
      </c>
      <c r="G236" s="189">
        <f t="shared" si="49"/>
        <v>-6939.8746668971544</v>
      </c>
      <c r="H236" s="189">
        <f t="shared" si="43"/>
        <v>-8362.5489736110703</v>
      </c>
      <c r="I236" s="189">
        <f t="shared" si="44"/>
        <v>0</v>
      </c>
      <c r="J236" s="88">
        <f t="shared" si="45"/>
        <v>0</v>
      </c>
      <c r="K236" s="189">
        <f t="shared" si="50"/>
        <v>-245.78884212807006</v>
      </c>
      <c r="L236" s="88">
        <f t="shared" si="46"/>
        <v>-296.17555476432437</v>
      </c>
      <c r="M236" s="89">
        <f t="shared" si="51"/>
        <v>-8658.7245283753946</v>
      </c>
      <c r="N236" s="89">
        <f t="shared" si="52"/>
        <v>36059.705471624606</v>
      </c>
      <c r="O236" s="89">
        <f t="shared" si="53"/>
        <v>29925.066781431207</v>
      </c>
      <c r="P236" s="90">
        <f t="shared" si="47"/>
        <v>1.1547117994203133</v>
      </c>
      <c r="Q236" s="227">
        <v>-348.36418674139713</v>
      </c>
      <c r="R236" s="90">
        <f t="shared" si="54"/>
        <v>8.2665843501840017E-2</v>
      </c>
      <c r="S236" s="90">
        <f t="shared" si="54"/>
        <v>8.2665843501839822E-2</v>
      </c>
      <c r="T236" s="92">
        <v>1205</v>
      </c>
      <c r="U236" s="1">
        <v>41304</v>
      </c>
      <c r="V236" s="1">
        <v>34277.178423236517</v>
      </c>
      <c r="W236" s="196"/>
      <c r="X236" s="89">
        <v>0</v>
      </c>
      <c r="Y236" s="89">
        <f t="shared" si="55"/>
        <v>0</v>
      </c>
    </row>
    <row r="237" spans="2:27">
      <c r="B237" s="200">
        <v>4222</v>
      </c>
      <c r="C237" t="s">
        <v>264</v>
      </c>
      <c r="D237" s="1">
        <v>68857.75</v>
      </c>
      <c r="E237" s="86">
        <f t="shared" si="48"/>
        <v>66273.099133782482</v>
      </c>
      <c r="F237" s="87">
        <f t="shared" si="42"/>
        <v>2.5572651220085523</v>
      </c>
      <c r="G237" s="189">
        <f t="shared" si="49"/>
        <v>-25020.543349759311</v>
      </c>
      <c r="H237" s="189">
        <f t="shared" si="43"/>
        <v>-25996.344540399925</v>
      </c>
      <c r="I237" s="189">
        <f t="shared" si="44"/>
        <v>0</v>
      </c>
      <c r="J237" s="88">
        <f t="shared" si="45"/>
        <v>0</v>
      </c>
      <c r="K237" s="189">
        <f t="shared" si="50"/>
        <v>-245.78884212807006</v>
      </c>
      <c r="L237" s="88">
        <f t="shared" si="46"/>
        <v>-255.37460697106479</v>
      </c>
      <c r="M237" s="89">
        <f t="shared" si="51"/>
        <v>-26251.71914737099</v>
      </c>
      <c r="N237" s="89">
        <f t="shared" si="52"/>
        <v>42606.03085262901</v>
      </c>
      <c r="O237" s="89">
        <f t="shared" si="53"/>
        <v>41006.766941895105</v>
      </c>
      <c r="P237" s="90">
        <f t="shared" si="47"/>
        <v>1.5823188629696514</v>
      </c>
      <c r="Q237" s="227">
        <v>-515.62592333968496</v>
      </c>
      <c r="R237" s="90">
        <f t="shared" si="54"/>
        <v>8.9343277458680103E-3</v>
      </c>
      <c r="S237" s="90">
        <f t="shared" si="54"/>
        <v>-1.8255432770863826E-2</v>
      </c>
      <c r="T237" s="92">
        <v>1039</v>
      </c>
      <c r="U237" s="1">
        <v>68248</v>
      </c>
      <c r="V237" s="1">
        <v>67505.440158259153</v>
      </c>
      <c r="W237" s="196"/>
      <c r="X237" s="89">
        <v>0</v>
      </c>
      <c r="Y237" s="89">
        <f t="shared" si="55"/>
        <v>0</v>
      </c>
    </row>
    <row r="238" spans="2:27">
      <c r="B238" s="200">
        <v>4223</v>
      </c>
      <c r="C238" t="s">
        <v>265</v>
      </c>
      <c r="D238" s="1">
        <v>294034.75900000002</v>
      </c>
      <c r="E238" s="86">
        <f t="shared" si="48"/>
        <v>18821.838368966844</v>
      </c>
      <c r="F238" s="87">
        <f t="shared" si="42"/>
        <v>0.72627403006879909</v>
      </c>
      <c r="G238" s="189">
        <f t="shared" si="49"/>
        <v>4399.2383244263865</v>
      </c>
      <c r="H238" s="189">
        <f t="shared" si="43"/>
        <v>68724.901104189004</v>
      </c>
      <c r="I238" s="189">
        <f t="shared" si="44"/>
        <v>1576.3325477221474</v>
      </c>
      <c r="J238" s="88">
        <f t="shared" si="45"/>
        <v>24625.467060515384</v>
      </c>
      <c r="K238" s="189">
        <f t="shared" si="50"/>
        <v>1330.5437055940774</v>
      </c>
      <c r="L238" s="88">
        <f t="shared" si="46"/>
        <v>20785.753768790677</v>
      </c>
      <c r="M238" s="89">
        <f t="shared" si="51"/>
        <v>89510.654872979678</v>
      </c>
      <c r="N238" s="89">
        <f t="shared" si="52"/>
        <v>383545.4138729797</v>
      </c>
      <c r="O238" s="89">
        <f t="shared" si="53"/>
        <v>24551.620398987307</v>
      </c>
      <c r="P238" s="90">
        <f t="shared" si="47"/>
        <v>0.94736783635819921</v>
      </c>
      <c r="Q238" s="227">
        <v>11765.538151446715</v>
      </c>
      <c r="R238" s="90">
        <f t="shared" si="54"/>
        <v>0.14885151481999553</v>
      </c>
      <c r="S238" s="90">
        <f t="shared" si="54"/>
        <v>0.13634960997302337</v>
      </c>
      <c r="T238" s="92">
        <v>15622</v>
      </c>
      <c r="U238" s="1">
        <v>255938</v>
      </c>
      <c r="V238" s="1">
        <v>16563.422210717061</v>
      </c>
      <c r="W238" s="196"/>
      <c r="X238" s="89">
        <v>0</v>
      </c>
      <c r="Y238" s="89">
        <f t="shared" si="55"/>
        <v>0</v>
      </c>
    </row>
    <row r="239" spans="2:27">
      <c r="B239" s="200">
        <v>4224</v>
      </c>
      <c r="C239" t="s">
        <v>266</v>
      </c>
      <c r="D239" s="1">
        <v>37072.152000000002</v>
      </c>
      <c r="E239" s="86">
        <f t="shared" si="48"/>
        <v>40516.013114754103</v>
      </c>
      <c r="F239" s="87">
        <f t="shared" si="42"/>
        <v>1.5633822557784507</v>
      </c>
      <c r="G239" s="189">
        <f t="shared" si="49"/>
        <v>-9051.1500179617142</v>
      </c>
      <c r="H239" s="189">
        <f t="shared" si="43"/>
        <v>-8281.8022664349683</v>
      </c>
      <c r="I239" s="189">
        <f t="shared" si="44"/>
        <v>0</v>
      </c>
      <c r="J239" s="88">
        <f t="shared" si="45"/>
        <v>0</v>
      </c>
      <c r="K239" s="189">
        <f t="shared" si="50"/>
        <v>-245.78884212807006</v>
      </c>
      <c r="L239" s="88">
        <f t="shared" si="46"/>
        <v>-224.89679054718408</v>
      </c>
      <c r="M239" s="89">
        <f t="shared" si="51"/>
        <v>-8506.6990569821519</v>
      </c>
      <c r="N239" s="89">
        <f t="shared" si="52"/>
        <v>28565.452943017852</v>
      </c>
      <c r="O239" s="89">
        <f t="shared" si="53"/>
        <v>31219.074254664316</v>
      </c>
      <c r="P239" s="90">
        <f t="shared" si="47"/>
        <v>1.2046433738022126</v>
      </c>
      <c r="Q239" s="227">
        <v>-224.32825814803618</v>
      </c>
      <c r="R239" s="90">
        <f t="shared" si="54"/>
        <v>7.9624672374628752E-2</v>
      </c>
      <c r="S239" s="90">
        <f t="shared" si="54"/>
        <v>8.9064013772439762E-2</v>
      </c>
      <c r="T239" s="92">
        <v>915</v>
      </c>
      <c r="U239" s="1">
        <v>34338</v>
      </c>
      <c r="V239" s="1">
        <v>37202.600216684725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0">
        <v>4225</v>
      </c>
      <c r="C240" t="s">
        <v>267</v>
      </c>
      <c r="D240" s="1">
        <v>210470.87700000001</v>
      </c>
      <c r="E240" s="86">
        <f t="shared" si="48"/>
        <v>19364.32762903671</v>
      </c>
      <c r="F240" s="87">
        <f t="shared" si="42"/>
        <v>0.74720694073652627</v>
      </c>
      <c r="G240" s="189">
        <f t="shared" si="49"/>
        <v>4062.8949831830701</v>
      </c>
      <c r="H240" s="189">
        <f t="shared" si="43"/>
        <v>44159.605572216788</v>
      </c>
      <c r="I240" s="189">
        <f t="shared" si="44"/>
        <v>1386.4613066976945</v>
      </c>
      <c r="J240" s="88">
        <f t="shared" si="45"/>
        <v>15069.44794249724</v>
      </c>
      <c r="K240" s="189">
        <f t="shared" si="50"/>
        <v>1140.6724645696245</v>
      </c>
      <c r="L240" s="88">
        <f t="shared" si="46"/>
        <v>12397.969017407248</v>
      </c>
      <c r="M240" s="89">
        <f t="shared" si="51"/>
        <v>56557.574589624033</v>
      </c>
      <c r="N240" s="89">
        <f t="shared" si="52"/>
        <v>267028.45158962405</v>
      </c>
      <c r="O240" s="89">
        <f t="shared" si="53"/>
        <v>24567.895076789406</v>
      </c>
      <c r="P240" s="90">
        <f t="shared" si="47"/>
        <v>0.94799582367823121</v>
      </c>
      <c r="Q240" s="227">
        <v>5372.8698926363359</v>
      </c>
      <c r="R240" s="90">
        <f t="shared" si="54"/>
        <v>0.11907355005423344</v>
      </c>
      <c r="S240" s="90">
        <f t="shared" si="54"/>
        <v>0.11557290595617069</v>
      </c>
      <c r="T240" s="92">
        <v>10869</v>
      </c>
      <c r="U240" s="1">
        <v>188076</v>
      </c>
      <c r="V240" s="1">
        <v>17358.191047531149</v>
      </c>
      <c r="W240" s="196"/>
      <c r="X240" s="89">
        <v>0</v>
      </c>
      <c r="Y240" s="89">
        <f t="shared" si="55"/>
        <v>0</v>
      </c>
    </row>
    <row r="241" spans="2:27">
      <c r="B241" s="200">
        <v>4226</v>
      </c>
      <c r="C241" t="s">
        <v>268</v>
      </c>
      <c r="D241" s="1">
        <v>39748.701999999997</v>
      </c>
      <c r="E241" s="86">
        <f t="shared" si="48"/>
        <v>22255.712206047032</v>
      </c>
      <c r="F241" s="87">
        <f t="shared" si="42"/>
        <v>0.85877614497995458</v>
      </c>
      <c r="G241" s="189">
        <f t="shared" si="49"/>
        <v>2270.2365454366709</v>
      </c>
      <c r="H241" s="189">
        <f t="shared" si="43"/>
        <v>4054.6424701498941</v>
      </c>
      <c r="I241" s="189">
        <f t="shared" si="44"/>
        <v>374.47670474408187</v>
      </c>
      <c r="J241" s="88">
        <f t="shared" si="45"/>
        <v>668.81539467293021</v>
      </c>
      <c r="K241" s="189">
        <f t="shared" si="50"/>
        <v>128.68786261601181</v>
      </c>
      <c r="L241" s="88">
        <f t="shared" si="46"/>
        <v>229.8365226321971</v>
      </c>
      <c r="M241" s="89">
        <f t="shared" si="51"/>
        <v>4284.4789927820912</v>
      </c>
      <c r="N241" s="89">
        <f t="shared" si="52"/>
        <v>44033.180992782087</v>
      </c>
      <c r="O241" s="89">
        <f t="shared" si="53"/>
        <v>24654.636614099712</v>
      </c>
      <c r="P241" s="90">
        <f t="shared" si="47"/>
        <v>0.95134289980553388</v>
      </c>
      <c r="Q241" s="227">
        <v>21.395040365122441</v>
      </c>
      <c r="R241" s="90">
        <f t="shared" si="54"/>
        <v>0.20181115075285716</v>
      </c>
      <c r="S241" s="90">
        <f t="shared" si="54"/>
        <v>0.19508208495916818</v>
      </c>
      <c r="T241" s="92">
        <v>1786</v>
      </c>
      <c r="U241" s="1">
        <v>33074</v>
      </c>
      <c r="V241" s="1">
        <v>18622.747747747748</v>
      </c>
      <c r="W241" s="196"/>
      <c r="X241" s="89">
        <v>0</v>
      </c>
      <c r="Y241" s="89">
        <f t="shared" si="55"/>
        <v>0</v>
      </c>
    </row>
    <row r="242" spans="2:27">
      <c r="B242" s="200">
        <v>4227</v>
      </c>
      <c r="C242" t="s">
        <v>269</v>
      </c>
      <c r="D242" s="1">
        <v>152081.91699999999</v>
      </c>
      <c r="E242" s="86">
        <f t="shared" si="48"/>
        <v>24676.605062469574</v>
      </c>
      <c r="F242" s="87">
        <f t="shared" si="42"/>
        <v>0.95219059136568651</v>
      </c>
      <c r="G242" s="189">
        <f t="shared" si="49"/>
        <v>769.28297445469434</v>
      </c>
      <c r="H242" s="189">
        <f t="shared" si="43"/>
        <v>4741.0909715642811</v>
      </c>
      <c r="I242" s="189">
        <f t="shared" si="44"/>
        <v>0</v>
      </c>
      <c r="J242" s="88">
        <f t="shared" si="45"/>
        <v>0</v>
      </c>
      <c r="K242" s="189">
        <f t="shared" si="50"/>
        <v>-245.78884212807006</v>
      </c>
      <c r="L242" s="88">
        <f t="shared" si="46"/>
        <v>-1514.7966340352957</v>
      </c>
      <c r="M242" s="89">
        <f t="shared" si="51"/>
        <v>3226.2943375289851</v>
      </c>
      <c r="N242" s="89">
        <f t="shared" si="52"/>
        <v>155308.21133752898</v>
      </c>
      <c r="O242" s="89">
        <f t="shared" si="53"/>
        <v>25200.099194796199</v>
      </c>
      <c r="P242" s="90">
        <f t="shared" si="47"/>
        <v>0.97239054132536229</v>
      </c>
      <c r="Q242" s="227">
        <v>677.56003503133297</v>
      </c>
      <c r="R242" s="90">
        <f t="shared" si="54"/>
        <v>0.12692505538965407</v>
      </c>
      <c r="S242" s="90">
        <f t="shared" si="54"/>
        <v>0.13222780187777664</v>
      </c>
      <c r="T242" s="92">
        <v>6163</v>
      </c>
      <c r="U242" s="1">
        <v>134953</v>
      </c>
      <c r="V242" s="1">
        <v>21794.735142118865</v>
      </c>
      <c r="W242" s="196"/>
      <c r="X242" s="89">
        <v>0</v>
      </c>
      <c r="Y242" s="89">
        <f t="shared" si="55"/>
        <v>0</v>
      </c>
    </row>
    <row r="243" spans="2:27" ht="30.65" customHeight="1">
      <c r="B243" s="200">
        <v>4228</v>
      </c>
      <c r="C243" t="s">
        <v>270</v>
      </c>
      <c r="D243" s="1">
        <v>87567.865999999995</v>
      </c>
      <c r="E243" s="86">
        <f t="shared" si="48"/>
        <v>46039.887486855936</v>
      </c>
      <c r="F243" s="87">
        <f t="shared" si="42"/>
        <v>1.7765307497340055</v>
      </c>
      <c r="G243" s="189">
        <f t="shared" si="49"/>
        <v>-12475.952128664851</v>
      </c>
      <c r="H243" s="189">
        <f t="shared" si="43"/>
        <v>-23729.260948720545</v>
      </c>
      <c r="I243" s="189">
        <f t="shared" si="44"/>
        <v>0</v>
      </c>
      <c r="J243" s="88">
        <f t="shared" si="45"/>
        <v>0</v>
      </c>
      <c r="K243" s="189">
        <f t="shared" si="50"/>
        <v>-245.78884212807006</v>
      </c>
      <c r="L243" s="88">
        <f t="shared" si="46"/>
        <v>-467.4903777275893</v>
      </c>
      <c r="M243" s="89">
        <f t="shared" si="51"/>
        <v>-24196.751326448135</v>
      </c>
      <c r="N243" s="89">
        <f t="shared" si="52"/>
        <v>63371.114673551856</v>
      </c>
      <c r="O243" s="89">
        <f t="shared" si="53"/>
        <v>33318.146516063018</v>
      </c>
      <c r="P243" s="90">
        <f t="shared" si="47"/>
        <v>1.2856398015053236</v>
      </c>
      <c r="Q243" s="227">
        <v>-833.73025608476019</v>
      </c>
      <c r="R243" s="90">
        <f t="shared" si="54"/>
        <v>3.0282914088053212E-2</v>
      </c>
      <c r="S243" s="90">
        <f t="shared" si="54"/>
        <v>1.4574078910054558E-2</v>
      </c>
      <c r="T243" s="92">
        <v>1902</v>
      </c>
      <c r="U243" s="1">
        <v>84994</v>
      </c>
      <c r="V243" s="1">
        <v>45378.537106246658</v>
      </c>
      <c r="W243" s="196"/>
      <c r="X243" s="89">
        <v>0</v>
      </c>
      <c r="Y243" s="89">
        <f t="shared" si="55"/>
        <v>0</v>
      </c>
    </row>
    <row r="244" spans="2:27">
      <c r="B244" s="200">
        <v>4601</v>
      </c>
      <c r="C244" t="s">
        <v>271</v>
      </c>
      <c r="D244" s="1">
        <v>7978803.5290000001</v>
      </c>
      <c r="E244" s="86">
        <f t="shared" si="48"/>
        <v>27165.675988818864</v>
      </c>
      <c r="F244" s="87">
        <f t="shared" si="42"/>
        <v>1.048235809551566</v>
      </c>
      <c r="G244" s="189">
        <f t="shared" si="49"/>
        <v>-773.94099988186542</v>
      </c>
      <c r="H244" s="189">
        <f t="shared" si="43"/>
        <v>-227313.43713430283</v>
      </c>
      <c r="I244" s="189">
        <f t="shared" si="44"/>
        <v>0</v>
      </c>
      <c r="J244" s="88">
        <f t="shared" si="45"/>
        <v>0</v>
      </c>
      <c r="K244" s="189">
        <f t="shared" si="50"/>
        <v>-245.78884212807006</v>
      </c>
      <c r="L244" s="88">
        <f t="shared" si="46"/>
        <v>-72190.395032593326</v>
      </c>
      <c r="M244" s="89">
        <f t="shared" si="51"/>
        <v>-299503.83216689614</v>
      </c>
      <c r="N244" s="89">
        <f t="shared" si="52"/>
        <v>7679299.6968331039</v>
      </c>
      <c r="O244" s="89">
        <f t="shared" si="53"/>
        <v>26145.946146808928</v>
      </c>
      <c r="P244" s="90">
        <f t="shared" si="47"/>
        <v>1.0088877242359964</v>
      </c>
      <c r="Q244" s="227">
        <v>-34540.720697203244</v>
      </c>
      <c r="R244" s="93">
        <f t="shared" si="54"/>
        <v>8.8853764389388287E-2</v>
      </c>
      <c r="S244" s="93">
        <f t="shared" si="54"/>
        <v>8.2295632669880742E-2</v>
      </c>
      <c r="T244" s="92">
        <v>293709</v>
      </c>
      <c r="U244" s="1">
        <v>7327709</v>
      </c>
      <c r="V244" s="1">
        <v>25100.051380420635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0">
        <v>4602</v>
      </c>
      <c r="C245" t="s">
        <v>272</v>
      </c>
      <c r="D245" s="1">
        <v>432323.13299999997</v>
      </c>
      <c r="E245" s="86">
        <f t="shared" si="48"/>
        <v>24819.055801136688</v>
      </c>
      <c r="F245" s="87">
        <f t="shared" si="42"/>
        <v>0.95768730587518003</v>
      </c>
      <c r="G245" s="189">
        <f t="shared" si="49"/>
        <v>680.96351648108373</v>
      </c>
      <c r="H245" s="189">
        <f t="shared" si="43"/>
        <v>11861.703493583998</v>
      </c>
      <c r="I245" s="189">
        <f t="shared" si="44"/>
        <v>0</v>
      </c>
      <c r="J245" s="88">
        <f t="shared" si="45"/>
        <v>0</v>
      </c>
      <c r="K245" s="189">
        <f t="shared" si="50"/>
        <v>-245.78884212807006</v>
      </c>
      <c r="L245" s="88">
        <f t="shared" si="46"/>
        <v>-4281.3958410288524</v>
      </c>
      <c r="M245" s="89">
        <f t="shared" si="51"/>
        <v>7580.307652555146</v>
      </c>
      <c r="N245" s="89">
        <f t="shared" si="52"/>
        <v>439903.44065255515</v>
      </c>
      <c r="O245" s="89">
        <f t="shared" si="53"/>
        <v>25254.230475489701</v>
      </c>
      <c r="P245" s="90">
        <f t="shared" si="47"/>
        <v>0.97447929283896972</v>
      </c>
      <c r="Q245" s="227">
        <v>-2690.4290852684135</v>
      </c>
      <c r="R245" s="93">
        <f t="shared" si="54"/>
        <v>3.1283042587348965E-2</v>
      </c>
      <c r="S245" s="93">
        <f t="shared" si="54"/>
        <v>2.7138728161657844E-2</v>
      </c>
      <c r="T245" s="92">
        <v>17419</v>
      </c>
      <c r="U245" s="1">
        <v>419209</v>
      </c>
      <c r="V245" s="1">
        <v>24163.294714392759</v>
      </c>
      <c r="W245" s="196"/>
      <c r="X245" s="89">
        <v>0</v>
      </c>
      <c r="Y245" s="89">
        <f t="shared" si="55"/>
        <v>0</v>
      </c>
      <c r="Z245" s="1"/>
    </row>
    <row r="246" spans="2:27">
      <c r="B246" s="200">
        <v>4611</v>
      </c>
      <c r="C246" t="s">
        <v>273</v>
      </c>
      <c r="D246" s="1">
        <v>99240.126999999993</v>
      </c>
      <c r="E246" s="86">
        <f t="shared" si="48"/>
        <v>24246.305155142923</v>
      </c>
      <c r="F246" s="87">
        <f t="shared" si="42"/>
        <v>0.9355867059371713</v>
      </c>
      <c r="G246" s="189">
        <f t="shared" si="49"/>
        <v>1036.0689169972179</v>
      </c>
      <c r="H246" s="189">
        <f t="shared" si="43"/>
        <v>4240.6300772696131</v>
      </c>
      <c r="I246" s="189">
        <f t="shared" si="44"/>
        <v>0</v>
      </c>
      <c r="J246" s="88">
        <f t="shared" si="45"/>
        <v>0</v>
      </c>
      <c r="K246" s="189">
        <f t="shared" si="50"/>
        <v>-245.78884212807006</v>
      </c>
      <c r="L246" s="88">
        <f t="shared" si="46"/>
        <v>-1006.0137308301908</v>
      </c>
      <c r="M246" s="89">
        <f t="shared" si="51"/>
        <v>3234.6163464394222</v>
      </c>
      <c r="N246" s="89">
        <f t="shared" si="52"/>
        <v>102474.74334643941</v>
      </c>
      <c r="O246" s="89">
        <f t="shared" si="53"/>
        <v>25036.585230012071</v>
      </c>
      <c r="P246" s="90">
        <f t="shared" si="47"/>
        <v>0.96608106486252643</v>
      </c>
      <c r="Q246" s="227">
        <v>-112.3977960436132</v>
      </c>
      <c r="R246" s="93">
        <f t="shared" si="54"/>
        <v>0.16918151508011303</v>
      </c>
      <c r="S246" s="93">
        <f t="shared" si="54"/>
        <v>0.16318278265483019</v>
      </c>
      <c r="T246" s="92">
        <v>4093</v>
      </c>
      <c r="U246" s="1">
        <v>84880</v>
      </c>
      <c r="V246" s="1">
        <v>20844.793713163064</v>
      </c>
      <c r="W246" s="196"/>
      <c r="X246" s="89">
        <v>0</v>
      </c>
      <c r="Y246" s="89">
        <f t="shared" si="55"/>
        <v>0</v>
      </c>
      <c r="Z246" s="1"/>
    </row>
    <row r="247" spans="2:27">
      <c r="B247" s="200">
        <v>4612</v>
      </c>
      <c r="C247" t="s">
        <v>274</v>
      </c>
      <c r="D247" s="1">
        <v>132607.91699999999</v>
      </c>
      <c r="E247" s="86">
        <f t="shared" si="48"/>
        <v>23054.227573018077</v>
      </c>
      <c r="F247" s="87">
        <f t="shared" si="42"/>
        <v>0.88958827726338363</v>
      </c>
      <c r="G247" s="189">
        <f t="shared" si="49"/>
        <v>1775.1570179146227</v>
      </c>
      <c r="H247" s="189">
        <f t="shared" si="43"/>
        <v>10210.703167044911</v>
      </c>
      <c r="I247" s="189">
        <f t="shared" si="44"/>
        <v>94.996326304216012</v>
      </c>
      <c r="J247" s="88">
        <f t="shared" si="45"/>
        <v>546.41886890185049</v>
      </c>
      <c r="K247" s="189">
        <f t="shared" si="50"/>
        <v>-150.79251582385405</v>
      </c>
      <c r="L247" s="88">
        <f t="shared" si="46"/>
        <v>-867.3585510188085</v>
      </c>
      <c r="M247" s="89">
        <f t="shared" si="51"/>
        <v>9343.3446160261028</v>
      </c>
      <c r="N247" s="89">
        <f t="shared" si="52"/>
        <v>141951.26161602608</v>
      </c>
      <c r="O247" s="89">
        <f t="shared" si="53"/>
        <v>24678.592075108845</v>
      </c>
      <c r="P247" s="90">
        <f t="shared" si="47"/>
        <v>0.95226726377403681</v>
      </c>
      <c r="Q247" s="227">
        <v>-317.73500004465677</v>
      </c>
      <c r="R247" s="93">
        <f t="shared" si="54"/>
        <v>0.15032154165112455</v>
      </c>
      <c r="S247" s="93">
        <f t="shared" si="54"/>
        <v>0.14832167805298277</v>
      </c>
      <c r="T247" s="92">
        <v>5752</v>
      </c>
      <c r="U247" s="1">
        <v>115279</v>
      </c>
      <c r="V247" s="1">
        <v>20076.454197143852</v>
      </c>
      <c r="W247" s="196"/>
      <c r="X247" s="89">
        <v>0</v>
      </c>
      <c r="Y247" s="89">
        <f t="shared" si="55"/>
        <v>0</v>
      </c>
      <c r="Z247" s="1"/>
    </row>
    <row r="248" spans="2:27">
      <c r="B248" s="200">
        <v>4613</v>
      </c>
      <c r="C248" t="s">
        <v>275</v>
      </c>
      <c r="D248" s="1">
        <v>308181.75300000003</v>
      </c>
      <c r="E248" s="86">
        <f t="shared" si="48"/>
        <v>24923.716376870201</v>
      </c>
      <c r="F248" s="87">
        <f t="shared" si="42"/>
        <v>0.96172581989475781</v>
      </c>
      <c r="G248" s="189">
        <f t="shared" si="49"/>
        <v>616.07395952630577</v>
      </c>
      <c r="H248" s="189">
        <f t="shared" si="43"/>
        <v>7617.7545095427704</v>
      </c>
      <c r="I248" s="189">
        <f t="shared" si="44"/>
        <v>0</v>
      </c>
      <c r="J248" s="88">
        <f t="shared" si="45"/>
        <v>0</v>
      </c>
      <c r="K248" s="189">
        <f t="shared" si="50"/>
        <v>-245.78884212807006</v>
      </c>
      <c r="L248" s="88">
        <f t="shared" si="46"/>
        <v>-3039.1790329135861</v>
      </c>
      <c r="M248" s="89">
        <f t="shared" si="51"/>
        <v>4578.5754766291848</v>
      </c>
      <c r="N248" s="89">
        <f t="shared" si="52"/>
        <v>312760.32847662922</v>
      </c>
      <c r="O248" s="89">
        <f t="shared" si="53"/>
        <v>25294.001494268436</v>
      </c>
      <c r="P248" s="90">
        <f t="shared" si="47"/>
        <v>0.97601392816640931</v>
      </c>
      <c r="Q248" s="227">
        <v>-829.8859139895776</v>
      </c>
      <c r="R248" s="93">
        <f t="shared" si="54"/>
        <v>0.12880059849752956</v>
      </c>
      <c r="S248" s="93">
        <f t="shared" si="54"/>
        <v>0.11994547047049678</v>
      </c>
      <c r="T248" s="92">
        <v>12365</v>
      </c>
      <c r="U248" s="1">
        <v>273017</v>
      </c>
      <c r="V248" s="1">
        <v>22254.401695467885</v>
      </c>
      <c r="W248" s="196"/>
      <c r="X248" s="89">
        <v>0</v>
      </c>
      <c r="Y248" s="89">
        <f t="shared" si="55"/>
        <v>0</v>
      </c>
      <c r="Z248" s="1"/>
    </row>
    <row r="249" spans="2:27">
      <c r="B249" s="200">
        <v>4614</v>
      </c>
      <c r="C249" t="s">
        <v>276</v>
      </c>
      <c r="D249" s="1">
        <v>544234.28599999996</v>
      </c>
      <c r="E249" s="86">
        <f t="shared" si="48"/>
        <v>28125.802894056847</v>
      </c>
      <c r="F249" s="87">
        <f t="shared" si="42"/>
        <v>1.0852840097950871</v>
      </c>
      <c r="G249" s="189">
        <f t="shared" si="49"/>
        <v>-1369.219681129415</v>
      </c>
      <c r="H249" s="189">
        <f t="shared" si="43"/>
        <v>-26494.400829854178</v>
      </c>
      <c r="I249" s="189">
        <f t="shared" si="44"/>
        <v>0</v>
      </c>
      <c r="J249" s="88">
        <f t="shared" si="45"/>
        <v>0</v>
      </c>
      <c r="K249" s="189">
        <f t="shared" si="50"/>
        <v>-245.78884212807006</v>
      </c>
      <c r="L249" s="88">
        <f t="shared" si="46"/>
        <v>-4756.014095178155</v>
      </c>
      <c r="M249" s="89">
        <f t="shared" si="51"/>
        <v>-31250.414925032332</v>
      </c>
      <c r="N249" s="89">
        <f t="shared" si="52"/>
        <v>512983.87107496761</v>
      </c>
      <c r="O249" s="89">
        <f t="shared" si="53"/>
        <v>26510.794370799358</v>
      </c>
      <c r="P249" s="90">
        <f t="shared" si="47"/>
        <v>1.0229660403285343</v>
      </c>
      <c r="Q249" s="227">
        <v>-15246.60163821256</v>
      </c>
      <c r="R249" s="93">
        <f t="shared" si="54"/>
        <v>0.14355835205174047</v>
      </c>
      <c r="S249" s="93">
        <f t="shared" si="54"/>
        <v>0.1398351388125022</v>
      </c>
      <c r="T249" s="92">
        <v>19350</v>
      </c>
      <c r="U249" s="1">
        <v>475913</v>
      </c>
      <c r="V249" s="1">
        <v>24675.325348680461</v>
      </c>
      <c r="W249" s="196"/>
      <c r="X249" s="89">
        <v>0</v>
      </c>
      <c r="Y249" s="89">
        <f t="shared" si="55"/>
        <v>0</v>
      </c>
      <c r="Z249" s="1"/>
    </row>
    <row r="250" spans="2:27">
      <c r="B250" s="200">
        <v>4615</v>
      </c>
      <c r="C250" t="s">
        <v>277</v>
      </c>
      <c r="D250" s="1">
        <v>79706.664000000004</v>
      </c>
      <c r="E250" s="86">
        <f t="shared" si="48"/>
        <v>24846.216957605986</v>
      </c>
      <c r="F250" s="87">
        <f t="shared" si="42"/>
        <v>0.95873536729105169</v>
      </c>
      <c r="G250" s="189">
        <f t="shared" si="49"/>
        <v>664.12359947011919</v>
      </c>
      <c r="H250" s="189">
        <f t="shared" si="43"/>
        <v>2130.5085071001427</v>
      </c>
      <c r="I250" s="189">
        <f t="shared" si="44"/>
        <v>0</v>
      </c>
      <c r="J250" s="88">
        <f t="shared" si="45"/>
        <v>0</v>
      </c>
      <c r="K250" s="189">
        <f t="shared" si="50"/>
        <v>-245.78884212807006</v>
      </c>
      <c r="L250" s="88">
        <f t="shared" si="46"/>
        <v>-788.49060554684877</v>
      </c>
      <c r="M250" s="89">
        <f t="shared" si="51"/>
        <v>1342.017901553294</v>
      </c>
      <c r="N250" s="89">
        <f t="shared" si="52"/>
        <v>81048.681901553296</v>
      </c>
      <c r="O250" s="89">
        <f t="shared" si="53"/>
        <v>25264.551714948033</v>
      </c>
      <c r="P250" s="90">
        <f t="shared" si="47"/>
        <v>0.97487755617700089</v>
      </c>
      <c r="Q250" s="227">
        <v>-1106.3122594742072</v>
      </c>
      <c r="R250" s="93">
        <f t="shared" si="54"/>
        <v>0.19753397737345821</v>
      </c>
      <c r="S250" s="93">
        <f t="shared" si="54"/>
        <v>0.1956674967354074</v>
      </c>
      <c r="T250" s="92">
        <v>3208</v>
      </c>
      <c r="U250" s="1">
        <v>66559</v>
      </c>
      <c r="V250" s="1">
        <v>20780.206056821728</v>
      </c>
      <c r="W250" s="196"/>
      <c r="X250" s="89">
        <v>0</v>
      </c>
      <c r="Y250" s="89">
        <f t="shared" si="55"/>
        <v>0</v>
      </c>
      <c r="Z250" s="1"/>
    </row>
    <row r="251" spans="2:27">
      <c r="B251" s="200">
        <v>4616</v>
      </c>
      <c r="C251" t="s">
        <v>278</v>
      </c>
      <c r="D251" s="1">
        <v>100877.454</v>
      </c>
      <c r="E251" s="86">
        <f t="shared" si="48"/>
        <v>33783.47421299397</v>
      </c>
      <c r="F251" s="87">
        <f t="shared" si="42"/>
        <v>1.3035952963474151</v>
      </c>
      <c r="G251" s="189">
        <f t="shared" si="49"/>
        <v>-4876.9758988704307</v>
      </c>
      <c r="H251" s="189">
        <f t="shared" si="43"/>
        <v>-14562.650034027105</v>
      </c>
      <c r="I251" s="189">
        <f t="shared" si="44"/>
        <v>0</v>
      </c>
      <c r="J251" s="88">
        <f t="shared" si="45"/>
        <v>0</v>
      </c>
      <c r="K251" s="189">
        <f t="shared" si="50"/>
        <v>-245.78884212807006</v>
      </c>
      <c r="L251" s="88">
        <f t="shared" si="46"/>
        <v>-733.92548259441719</v>
      </c>
      <c r="M251" s="89">
        <f t="shared" si="51"/>
        <v>-15296.575516621522</v>
      </c>
      <c r="N251" s="89">
        <f t="shared" si="52"/>
        <v>85580.878483378474</v>
      </c>
      <c r="O251" s="89">
        <f t="shared" si="53"/>
        <v>28660.709471995469</v>
      </c>
      <c r="P251" s="90">
        <f t="shared" si="47"/>
        <v>1.1059243292184191</v>
      </c>
      <c r="Q251" s="227">
        <v>-701.55905179237925</v>
      </c>
      <c r="R251" s="93">
        <f t="shared" si="54"/>
        <v>0.24237907804475534</v>
      </c>
      <c r="S251" s="93">
        <f t="shared" si="54"/>
        <v>0.21575072540079529</v>
      </c>
      <c r="T251" s="92">
        <v>2986</v>
      </c>
      <c r="U251" s="1">
        <v>81197</v>
      </c>
      <c r="V251" s="1">
        <v>27788.158795345655</v>
      </c>
      <c r="W251" s="196"/>
      <c r="X251" s="89">
        <v>0</v>
      </c>
      <c r="Y251" s="89">
        <f t="shared" si="55"/>
        <v>0</v>
      </c>
      <c r="Z251" s="1"/>
    </row>
    <row r="252" spans="2:27">
      <c r="B252" s="200">
        <v>4617</v>
      </c>
      <c r="C252" t="s">
        <v>279</v>
      </c>
      <c r="D252" s="1">
        <v>346834.84100000001</v>
      </c>
      <c r="E252" s="86">
        <f t="shared" si="48"/>
        <v>26325.22512333966</v>
      </c>
      <c r="F252" s="87">
        <f t="shared" si="42"/>
        <v>1.0158055216497845</v>
      </c>
      <c r="G252" s="189">
        <f t="shared" si="49"/>
        <v>-252.86146328475871</v>
      </c>
      <c r="H252" s="189">
        <f t="shared" si="43"/>
        <v>-3331.4497787766959</v>
      </c>
      <c r="I252" s="189">
        <f t="shared" si="44"/>
        <v>0</v>
      </c>
      <c r="J252" s="88">
        <f t="shared" si="45"/>
        <v>0</v>
      </c>
      <c r="K252" s="189">
        <f t="shared" si="50"/>
        <v>-245.78884212807006</v>
      </c>
      <c r="L252" s="88">
        <f t="shared" si="46"/>
        <v>-3238.2679950373231</v>
      </c>
      <c r="M252" s="89">
        <f t="shared" si="51"/>
        <v>-6569.717773814019</v>
      </c>
      <c r="N252" s="89">
        <f t="shared" si="52"/>
        <v>340265.12322618597</v>
      </c>
      <c r="O252" s="89">
        <f t="shared" si="53"/>
        <v>25826.57481792683</v>
      </c>
      <c r="P252" s="90">
        <f t="shared" si="47"/>
        <v>0.99656421483331947</v>
      </c>
      <c r="Q252" s="227">
        <v>-2220.5400966124225</v>
      </c>
      <c r="R252" s="93">
        <f t="shared" si="54"/>
        <v>0.12999075051476533</v>
      </c>
      <c r="S252" s="93">
        <f t="shared" si="54"/>
        <v>0.12261471980931805</v>
      </c>
      <c r="T252" s="92">
        <v>13175</v>
      </c>
      <c r="U252" s="1">
        <v>306936</v>
      </c>
      <c r="V252" s="1">
        <v>23449.91977996791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0">
        <v>4618</v>
      </c>
      <c r="C253" t="s">
        <v>280</v>
      </c>
      <c r="D253" s="1">
        <v>337228.73100000003</v>
      </c>
      <c r="E253" s="86">
        <f t="shared" si="48"/>
        <v>30710.20225844641</v>
      </c>
      <c r="F253" s="87">
        <f t="shared" si="42"/>
        <v>1.1850076449091358</v>
      </c>
      <c r="G253" s="189">
        <f t="shared" si="49"/>
        <v>-2971.5472870509439</v>
      </c>
      <c r="H253" s="189">
        <f t="shared" si="43"/>
        <v>-32630.560759106414</v>
      </c>
      <c r="I253" s="189">
        <f t="shared" si="44"/>
        <v>0</v>
      </c>
      <c r="J253" s="88">
        <f t="shared" si="45"/>
        <v>0</v>
      </c>
      <c r="K253" s="189">
        <f t="shared" si="50"/>
        <v>-245.78884212807006</v>
      </c>
      <c r="L253" s="88">
        <f t="shared" si="46"/>
        <v>-2699.0072754083371</v>
      </c>
      <c r="M253" s="89">
        <f t="shared" si="51"/>
        <v>-35329.568034514748</v>
      </c>
      <c r="N253" s="89">
        <f t="shared" si="52"/>
        <v>301899.1629654853</v>
      </c>
      <c r="O253" s="89">
        <f t="shared" si="53"/>
        <v>27492.866129267397</v>
      </c>
      <c r="P253" s="90">
        <f t="shared" si="47"/>
        <v>1.060861021671873</v>
      </c>
      <c r="Q253" s="227">
        <v>-7138.7326224957287</v>
      </c>
      <c r="R253" s="93">
        <f t="shared" si="54"/>
        <v>0.16290581334400053</v>
      </c>
      <c r="S253" s="93">
        <f t="shared" si="54"/>
        <v>0.16671827207092749</v>
      </c>
      <c r="T253" s="92">
        <v>10981</v>
      </c>
      <c r="U253" s="1">
        <v>289988</v>
      </c>
      <c r="V253" s="1">
        <v>26321.866206771352</v>
      </c>
      <c r="W253" s="196"/>
      <c r="X253" s="89">
        <v>0</v>
      </c>
      <c r="Y253" s="89">
        <f t="shared" si="55"/>
        <v>0</v>
      </c>
      <c r="Z253" s="1"/>
    </row>
    <row r="254" spans="2:27">
      <c r="B254" s="200">
        <v>4619</v>
      </c>
      <c r="C254" t="s">
        <v>281</v>
      </c>
      <c r="D254" s="1">
        <v>50428.696000000004</v>
      </c>
      <c r="E254" s="86">
        <f t="shared" si="48"/>
        <v>52149.633919338165</v>
      </c>
      <c r="F254" s="87">
        <f t="shared" si="42"/>
        <v>2.0122861566837096</v>
      </c>
      <c r="G254" s="189">
        <f t="shared" si="49"/>
        <v>-16263.994916803831</v>
      </c>
      <c r="H254" s="189">
        <f t="shared" si="43"/>
        <v>-15727.283084549304</v>
      </c>
      <c r="I254" s="189">
        <f t="shared" si="44"/>
        <v>0</v>
      </c>
      <c r="J254" s="88">
        <f t="shared" si="45"/>
        <v>0</v>
      </c>
      <c r="K254" s="189">
        <f t="shared" si="50"/>
        <v>-245.78884212807006</v>
      </c>
      <c r="L254" s="88">
        <f t="shared" si="46"/>
        <v>-237.67781033784374</v>
      </c>
      <c r="M254" s="89">
        <f t="shared" si="51"/>
        <v>-15964.960894887148</v>
      </c>
      <c r="N254" s="89">
        <f t="shared" si="52"/>
        <v>34463.735105112857</v>
      </c>
      <c r="O254" s="89">
        <f t="shared" si="53"/>
        <v>35639.850160406262</v>
      </c>
      <c r="P254" s="90">
        <f t="shared" si="47"/>
        <v>1.3752268561462111</v>
      </c>
      <c r="Q254" s="227">
        <v>-507.82714355099051</v>
      </c>
      <c r="R254" s="93">
        <f t="shared" si="54"/>
        <v>3.4795641557055869E-2</v>
      </c>
      <c r="S254" s="93">
        <f t="shared" si="54"/>
        <v>3.5865750803754079E-2</v>
      </c>
      <c r="T254" s="92">
        <v>967</v>
      </c>
      <c r="U254" s="1">
        <v>48733</v>
      </c>
      <c r="V254" s="1">
        <v>50344.008264462806</v>
      </c>
      <c r="W254" s="196"/>
      <c r="X254" s="89">
        <v>0</v>
      </c>
      <c r="Y254" s="89">
        <f t="shared" si="55"/>
        <v>0</v>
      </c>
      <c r="Z254" s="1"/>
    </row>
    <row r="255" spans="2:27">
      <c r="B255" s="200">
        <v>4620</v>
      </c>
      <c r="C255" t="s">
        <v>282</v>
      </c>
      <c r="D255" s="1">
        <v>31769.725999999999</v>
      </c>
      <c r="E255" s="86">
        <f t="shared" si="48"/>
        <v>28881.569090909088</v>
      </c>
      <c r="F255" s="87">
        <f t="shared" si="42"/>
        <v>1.1144465894973257</v>
      </c>
      <c r="G255" s="189">
        <f t="shared" si="49"/>
        <v>-1837.7947231778041</v>
      </c>
      <c r="H255" s="189">
        <f t="shared" si="43"/>
        <v>-2021.5741954955845</v>
      </c>
      <c r="I255" s="189">
        <f t="shared" si="44"/>
        <v>0</v>
      </c>
      <c r="J255" s="88">
        <f t="shared" si="45"/>
        <v>0</v>
      </c>
      <c r="K255" s="189">
        <f t="shared" si="50"/>
        <v>-245.78884212807006</v>
      </c>
      <c r="L255" s="88">
        <f t="shared" si="46"/>
        <v>-270.36772634087708</v>
      </c>
      <c r="M255" s="89">
        <f t="shared" si="51"/>
        <v>-2291.9419218364615</v>
      </c>
      <c r="N255" s="89">
        <f t="shared" si="52"/>
        <v>29477.784078163539</v>
      </c>
      <c r="O255" s="89">
        <f t="shared" si="53"/>
        <v>26797.985525603217</v>
      </c>
      <c r="P255" s="90">
        <f t="shared" si="47"/>
        <v>1.0340478206153854</v>
      </c>
      <c r="Q255" s="227">
        <v>352.52668878378336</v>
      </c>
      <c r="R255" s="93">
        <f t="shared" si="54"/>
        <v>6.5704806950454483E-2</v>
      </c>
      <c r="S255" s="93">
        <f t="shared" si="54"/>
        <v>5.504775888094994E-2</v>
      </c>
      <c r="T255" s="92">
        <v>1100</v>
      </c>
      <c r="U255" s="1">
        <v>29811</v>
      </c>
      <c r="V255" s="1">
        <v>27374.655647382919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0">
        <v>4621</v>
      </c>
      <c r="C256" t="s">
        <v>283</v>
      </c>
      <c r="D256" s="1">
        <v>390902.88900000002</v>
      </c>
      <c r="E256" s="86">
        <f t="shared" si="48"/>
        <v>23783.334692139208</v>
      </c>
      <c r="F256" s="87">
        <f t="shared" si="42"/>
        <v>0.91772216914872884</v>
      </c>
      <c r="G256" s="189">
        <f t="shared" si="49"/>
        <v>1323.1106040595218</v>
      </c>
      <c r="H256" s="189">
        <f t="shared" si="43"/>
        <v>21746.645888322302</v>
      </c>
      <c r="I256" s="189">
        <f t="shared" si="44"/>
        <v>0</v>
      </c>
      <c r="J256" s="88">
        <f t="shared" si="45"/>
        <v>0</v>
      </c>
      <c r="K256" s="189">
        <f t="shared" si="50"/>
        <v>-245.78884212807006</v>
      </c>
      <c r="L256" s="88">
        <f t="shared" si="46"/>
        <v>-4039.7854092169596</v>
      </c>
      <c r="M256" s="89">
        <f t="shared" si="51"/>
        <v>17706.860479105344</v>
      </c>
      <c r="N256" s="89">
        <f t="shared" si="52"/>
        <v>408609.74947910535</v>
      </c>
      <c r="O256" s="89">
        <f t="shared" si="53"/>
        <v>24860.656454070657</v>
      </c>
      <c r="P256" s="90">
        <f t="shared" si="47"/>
        <v>0.95929254088291815</v>
      </c>
      <c r="Q256" s="227">
        <v>-726.92983552248188</v>
      </c>
      <c r="R256" s="90">
        <f t="shared" si="54"/>
        <v>0.12458972197608725</v>
      </c>
      <c r="S256" s="90">
        <f t="shared" si="54"/>
        <v>0.12698450417791021</v>
      </c>
      <c r="T256" s="92">
        <v>16436</v>
      </c>
      <c r="U256" s="1">
        <v>347596</v>
      </c>
      <c r="V256" s="1">
        <v>21103.515269261126</v>
      </c>
      <c r="W256" s="196"/>
      <c r="X256" s="89">
        <v>0</v>
      </c>
      <c r="Y256" s="89">
        <f t="shared" si="55"/>
        <v>0</v>
      </c>
    </row>
    <row r="257" spans="2:27">
      <c r="B257" s="200">
        <v>4622</v>
      </c>
      <c r="C257" t="s">
        <v>284</v>
      </c>
      <c r="D257" s="1">
        <v>207513.95600000001</v>
      </c>
      <c r="E257" s="86">
        <f t="shared" si="48"/>
        <v>24364.677233767758</v>
      </c>
      <c r="F257" s="87">
        <f t="shared" si="42"/>
        <v>0.94015430262486921</v>
      </c>
      <c r="G257" s="189">
        <f t="shared" si="49"/>
        <v>962.67822824982079</v>
      </c>
      <c r="H257" s="189">
        <f t="shared" si="43"/>
        <v>8199.1304700037235</v>
      </c>
      <c r="I257" s="189">
        <f t="shared" si="44"/>
        <v>0</v>
      </c>
      <c r="J257" s="88">
        <f t="shared" si="45"/>
        <v>0</v>
      </c>
      <c r="K257" s="189">
        <f t="shared" si="50"/>
        <v>-245.78884212807006</v>
      </c>
      <c r="L257" s="88">
        <f t="shared" si="46"/>
        <v>-2093.3835684047726</v>
      </c>
      <c r="M257" s="89">
        <f t="shared" si="51"/>
        <v>6105.7469015989509</v>
      </c>
      <c r="N257" s="89">
        <f t="shared" si="52"/>
        <v>213619.70290159897</v>
      </c>
      <c r="O257" s="89">
        <f t="shared" si="53"/>
        <v>25081.566619889512</v>
      </c>
      <c r="P257" s="90">
        <f t="shared" si="47"/>
        <v>0.96781675160385183</v>
      </c>
      <c r="Q257" s="227">
        <v>-265.99297417137223</v>
      </c>
      <c r="R257" s="90">
        <f t="shared" si="54"/>
        <v>0.13817288094689617</v>
      </c>
      <c r="S257" s="90">
        <f t="shared" si="54"/>
        <v>0.13536653710518134</v>
      </c>
      <c r="T257" s="92">
        <v>8517</v>
      </c>
      <c r="U257" s="1">
        <v>182322</v>
      </c>
      <c r="V257" s="1">
        <v>21459.745762711864</v>
      </c>
      <c r="W257" s="196"/>
      <c r="X257" s="89">
        <v>0</v>
      </c>
      <c r="Y257" s="89">
        <f t="shared" si="55"/>
        <v>0</v>
      </c>
    </row>
    <row r="258" spans="2:27">
      <c r="B258" s="200">
        <v>4623</v>
      </c>
      <c r="C258" t="s">
        <v>285</v>
      </c>
      <c r="D258" s="1">
        <v>59106.743000000002</v>
      </c>
      <c r="E258" s="86">
        <f t="shared" si="48"/>
        <v>23728.118426334808</v>
      </c>
      <c r="F258" s="87">
        <f t="shared" si="42"/>
        <v>0.91559155155946981</v>
      </c>
      <c r="G258" s="189">
        <f t="shared" si="49"/>
        <v>1357.3446888582498</v>
      </c>
      <c r="H258" s="189">
        <f t="shared" si="43"/>
        <v>3381.1456199458999</v>
      </c>
      <c r="I258" s="189">
        <f t="shared" si="44"/>
        <v>0</v>
      </c>
      <c r="J258" s="88">
        <f t="shared" si="45"/>
        <v>0</v>
      </c>
      <c r="K258" s="189">
        <f t="shared" si="50"/>
        <v>-245.78884212807006</v>
      </c>
      <c r="L258" s="88">
        <f t="shared" si="46"/>
        <v>-612.2600057410225</v>
      </c>
      <c r="M258" s="89">
        <f t="shared" si="51"/>
        <v>2768.8856142048771</v>
      </c>
      <c r="N258" s="89">
        <f t="shared" si="52"/>
        <v>61875.628614204878</v>
      </c>
      <c r="O258" s="89">
        <f t="shared" si="53"/>
        <v>24839.674273064986</v>
      </c>
      <c r="P258" s="90">
        <f t="shared" si="47"/>
        <v>0.95848290619899978</v>
      </c>
      <c r="Q258" s="227">
        <v>169.73820425490294</v>
      </c>
      <c r="R258" s="90">
        <f t="shared" si="54"/>
        <v>0.1053361072670831</v>
      </c>
      <c r="S258" s="90">
        <f t="shared" si="54"/>
        <v>0.1102171579214139</v>
      </c>
      <c r="T258" s="92">
        <v>2491</v>
      </c>
      <c r="U258" s="1">
        <v>53474</v>
      </c>
      <c r="V258" s="1">
        <v>21372.50199840128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0">
        <v>4624</v>
      </c>
      <c r="C259" t="s">
        <v>286</v>
      </c>
      <c r="D259" s="1">
        <v>634987.01800000004</v>
      </c>
      <c r="E259" s="86">
        <f t="shared" si="48"/>
        <v>24105.497608382051</v>
      </c>
      <c r="F259" s="87">
        <f t="shared" si="42"/>
        <v>0.93015339690298404</v>
      </c>
      <c r="G259" s="189">
        <f t="shared" si="49"/>
        <v>1123.3695959889587</v>
      </c>
      <c r="H259" s="189">
        <f t="shared" si="43"/>
        <v>29591.801897541151</v>
      </c>
      <c r="I259" s="189">
        <f t="shared" si="44"/>
        <v>0</v>
      </c>
      <c r="J259" s="88">
        <f t="shared" si="45"/>
        <v>0</v>
      </c>
      <c r="K259" s="189">
        <f t="shared" si="50"/>
        <v>-245.78884212807006</v>
      </c>
      <c r="L259" s="88">
        <f t="shared" si="46"/>
        <v>-6474.5696793376219</v>
      </c>
      <c r="M259" s="89">
        <f t="shared" si="51"/>
        <v>23117.232218203528</v>
      </c>
      <c r="N259" s="89">
        <f t="shared" si="52"/>
        <v>658104.25021820352</v>
      </c>
      <c r="O259" s="89">
        <f t="shared" si="53"/>
        <v>24983.078362242937</v>
      </c>
      <c r="P259" s="90">
        <f t="shared" si="47"/>
        <v>0.9640164074295352</v>
      </c>
      <c r="Q259" s="227">
        <v>-710.29903547055437</v>
      </c>
      <c r="R259" s="90">
        <f t="shared" si="54"/>
        <v>0.12574773870772163</v>
      </c>
      <c r="S259" s="90">
        <f t="shared" si="54"/>
        <v>0.11455094622645881</v>
      </c>
      <c r="T259" s="92">
        <v>26342</v>
      </c>
      <c r="U259" s="1">
        <v>564058</v>
      </c>
      <c r="V259" s="1">
        <v>21627.990797546012</v>
      </c>
      <c r="W259" s="196"/>
      <c r="X259" s="89">
        <v>0</v>
      </c>
      <c r="Y259" s="89">
        <f t="shared" si="55"/>
        <v>0</v>
      </c>
    </row>
    <row r="260" spans="2:27">
      <c r="B260" s="200">
        <v>4625</v>
      </c>
      <c r="C260" t="s">
        <v>287</v>
      </c>
      <c r="D260" s="1">
        <v>215606.815</v>
      </c>
      <c r="E260" s="86">
        <f t="shared" si="48"/>
        <v>39655.474526393235</v>
      </c>
      <c r="F260" s="87">
        <f t="shared" si="42"/>
        <v>1.5301768474465509</v>
      </c>
      <c r="G260" s="189">
        <f t="shared" si="49"/>
        <v>-8517.6160931779741</v>
      </c>
      <c r="H260" s="189">
        <f t="shared" si="43"/>
        <v>-46310.278698608643</v>
      </c>
      <c r="I260" s="189">
        <f t="shared" si="44"/>
        <v>0</v>
      </c>
      <c r="J260" s="88">
        <f t="shared" si="45"/>
        <v>0</v>
      </c>
      <c r="K260" s="189">
        <f t="shared" si="50"/>
        <v>-245.78884212807006</v>
      </c>
      <c r="L260" s="88">
        <f t="shared" si="46"/>
        <v>-1336.3539346503169</v>
      </c>
      <c r="M260" s="89">
        <f t="shared" si="51"/>
        <v>-47646.63263325896</v>
      </c>
      <c r="N260" s="89">
        <f t="shared" si="52"/>
        <v>167960.18236674104</v>
      </c>
      <c r="O260" s="89">
        <f t="shared" si="53"/>
        <v>30892.069591087187</v>
      </c>
      <c r="P260" s="90">
        <f t="shared" si="47"/>
        <v>1.1920253186360907</v>
      </c>
      <c r="Q260" s="227">
        <v>-1455.6166187659837</v>
      </c>
      <c r="R260" s="90">
        <f t="shared" si="54"/>
        <v>5.1422569759389858E-2</v>
      </c>
      <c r="S260" s="90">
        <f t="shared" si="54"/>
        <v>2.4929118948825917E-2</v>
      </c>
      <c r="T260" s="92">
        <v>5437</v>
      </c>
      <c r="U260" s="1">
        <v>205062</v>
      </c>
      <c r="V260" s="1">
        <v>38690.943396226416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0">
        <v>4626</v>
      </c>
      <c r="C261" t="s">
        <v>288</v>
      </c>
      <c r="D261" s="1">
        <v>981317.55299999996</v>
      </c>
      <c r="E261" s="86">
        <f t="shared" si="48"/>
        <v>24468.708465278643</v>
      </c>
      <c r="F261" s="87">
        <f t="shared" si="42"/>
        <v>0.94416853228093756</v>
      </c>
      <c r="G261" s="189">
        <f t="shared" si="49"/>
        <v>898.17886471307156</v>
      </c>
      <c r="H261" s="189">
        <f t="shared" si="43"/>
        <v>36021.463369317731</v>
      </c>
      <c r="I261" s="189">
        <f t="shared" si="44"/>
        <v>0</v>
      </c>
      <c r="J261" s="88">
        <f t="shared" si="45"/>
        <v>0</v>
      </c>
      <c r="K261" s="189">
        <f t="shared" si="50"/>
        <v>-245.78884212807006</v>
      </c>
      <c r="L261" s="88">
        <f t="shared" si="46"/>
        <v>-9857.3615135462496</v>
      </c>
      <c r="M261" s="89">
        <f t="shared" si="51"/>
        <v>26164.101855771481</v>
      </c>
      <c r="N261" s="89">
        <f t="shared" si="52"/>
        <v>1007481.6548557715</v>
      </c>
      <c r="O261" s="89">
        <f t="shared" si="53"/>
        <v>25121.098487863645</v>
      </c>
      <c r="P261" s="90">
        <f t="shared" si="47"/>
        <v>0.96934215887315767</v>
      </c>
      <c r="Q261" s="227">
        <v>1373.833972976001</v>
      </c>
      <c r="R261" s="90">
        <f t="shared" si="54"/>
        <v>0.13183849012470411</v>
      </c>
      <c r="S261" s="90">
        <f t="shared" si="54"/>
        <v>0.12232771662583804</v>
      </c>
      <c r="T261" s="92">
        <v>40105</v>
      </c>
      <c r="U261" s="1">
        <v>867012</v>
      </c>
      <c r="V261" s="1">
        <v>21801.750150875076</v>
      </c>
      <c r="W261" s="196"/>
      <c r="X261" s="89">
        <v>0</v>
      </c>
      <c r="Y261" s="89">
        <f t="shared" si="55"/>
        <v>0</v>
      </c>
    </row>
    <row r="262" spans="2:27">
      <c r="B262" s="200">
        <v>4627</v>
      </c>
      <c r="C262" t="s">
        <v>289</v>
      </c>
      <c r="D262" s="1">
        <v>681473.35800000001</v>
      </c>
      <c r="E262" s="86">
        <f t="shared" si="48"/>
        <v>22433.859762320175</v>
      </c>
      <c r="F262" s="87">
        <f t="shared" si="42"/>
        <v>0.86565028453556403</v>
      </c>
      <c r="G262" s="189">
        <f t="shared" si="49"/>
        <v>2159.7850605473222</v>
      </c>
      <c r="H262" s="189">
        <f t="shared" si="43"/>
        <v>65607.790784246012</v>
      </c>
      <c r="I262" s="189">
        <f t="shared" si="44"/>
        <v>312.12506004848183</v>
      </c>
      <c r="J262" s="88">
        <f t="shared" si="45"/>
        <v>9481.4229490927319</v>
      </c>
      <c r="K262" s="189">
        <f t="shared" si="50"/>
        <v>66.336217920411769</v>
      </c>
      <c r="L262" s="88">
        <f t="shared" si="46"/>
        <v>2015.0952917683483</v>
      </c>
      <c r="M262" s="89">
        <f t="shared" si="51"/>
        <v>67622.886076014358</v>
      </c>
      <c r="N262" s="89">
        <f t="shared" si="52"/>
        <v>749096.24407601438</v>
      </c>
      <c r="O262" s="89">
        <f t="shared" si="53"/>
        <v>24659.981040787912</v>
      </c>
      <c r="P262" s="90">
        <f t="shared" si="47"/>
        <v>0.95154912399220237</v>
      </c>
      <c r="Q262" s="227">
        <v>3457.9815337017935</v>
      </c>
      <c r="R262" s="90">
        <f t="shared" si="54"/>
        <v>0.13663003622680786</v>
      </c>
      <c r="S262" s="90">
        <f t="shared" si="54"/>
        <v>0.1279491866233374</v>
      </c>
      <c r="T262" s="92">
        <v>30377</v>
      </c>
      <c r="U262" s="1">
        <v>599556</v>
      </c>
      <c r="V262" s="1">
        <v>19889.069497429093</v>
      </c>
      <c r="W262" s="196"/>
      <c r="X262" s="89">
        <v>0</v>
      </c>
      <c r="Y262" s="89">
        <f t="shared" si="55"/>
        <v>0</v>
      </c>
    </row>
    <row r="263" spans="2:27">
      <c r="B263" s="200">
        <v>4628</v>
      </c>
      <c r="C263" t="s">
        <v>290</v>
      </c>
      <c r="D263" s="1">
        <v>94839.66</v>
      </c>
      <c r="E263" s="86">
        <f t="shared" si="48"/>
        <v>24474.750967741937</v>
      </c>
      <c r="F263" s="87">
        <f t="shared" ref="F263:F326" si="56">E263/E$365</f>
        <v>0.94440169296002152</v>
      </c>
      <c r="G263" s="189">
        <f t="shared" si="49"/>
        <v>894.43251318582986</v>
      </c>
      <c r="H263" s="189">
        <f t="shared" ref="H263:H326" si="57">G263*T263/1000</f>
        <v>3465.925988595091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-245.78884212807006</v>
      </c>
      <c r="L263" s="88">
        <f t="shared" ref="L263:L326" si="60">K263*T263/1000</f>
        <v>-952.43176324627154</v>
      </c>
      <c r="M263" s="89">
        <f t="shared" si="51"/>
        <v>2513.4942253488193</v>
      </c>
      <c r="N263" s="89">
        <f t="shared" si="52"/>
        <v>97353.15422534883</v>
      </c>
      <c r="O263" s="89">
        <f t="shared" si="53"/>
        <v>25123.394638799698</v>
      </c>
      <c r="P263" s="90">
        <f t="shared" ref="P263:P326" si="61">O263/O$365</f>
        <v>0.96943075993120964</v>
      </c>
      <c r="Q263" s="227">
        <v>628.95001276105586</v>
      </c>
      <c r="R263" s="90">
        <f t="shared" si="54"/>
        <v>0.10857453448820006</v>
      </c>
      <c r="S263" s="90">
        <f t="shared" si="54"/>
        <v>0.10199460821897971</v>
      </c>
      <c r="T263" s="92">
        <v>3875</v>
      </c>
      <c r="U263" s="1">
        <v>85551</v>
      </c>
      <c r="V263" s="1">
        <v>22209.5015576324</v>
      </c>
      <c r="W263" s="196"/>
      <c r="X263" s="89">
        <v>0</v>
      </c>
      <c r="Y263" s="89">
        <f t="shared" si="55"/>
        <v>0</v>
      </c>
    </row>
    <row r="264" spans="2:27">
      <c r="B264" s="200">
        <v>4629</v>
      </c>
      <c r="C264" t="s">
        <v>291</v>
      </c>
      <c r="D264" s="1">
        <v>23211.553</v>
      </c>
      <c r="E264" s="86">
        <f t="shared" ref="E264:E327" si="62">D264/T264*1000</f>
        <v>59213.145408163262</v>
      </c>
      <c r="F264" s="87">
        <f t="shared" si="56"/>
        <v>2.2848442806491458</v>
      </c>
      <c r="G264" s="189">
        <f t="shared" ref="G264:G327" si="63">($E$365+$Y$365-E264-Y264)*0.62</f>
        <v>-20643.37203987539</v>
      </c>
      <c r="H264" s="189">
        <f t="shared" si="57"/>
        <v>-8092.2018396311532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-245.78884212807006</v>
      </c>
      <c r="L264" s="88">
        <f t="shared" si="60"/>
        <v>-96.349226114203475</v>
      </c>
      <c r="M264" s="89">
        <f t="shared" ref="M264:M327" si="65">+H264+L264</f>
        <v>-8188.5510657453569</v>
      </c>
      <c r="N264" s="89">
        <f t="shared" ref="N264:N327" si="66">D264+M264</f>
        <v>15023.001934254644</v>
      </c>
      <c r="O264" s="89">
        <f t="shared" ref="O264:O327" si="67">N264/T264*1000</f>
        <v>38323.984526159802</v>
      </c>
      <c r="P264" s="90">
        <f t="shared" si="61"/>
        <v>1.478798943253077</v>
      </c>
      <c r="Q264" s="227">
        <v>177.2727300393135</v>
      </c>
      <c r="R264" s="90">
        <f t="shared" ref="R264:S327" si="68">(D264-U264)/U264</f>
        <v>-1.6292888625190714E-2</v>
      </c>
      <c r="S264" s="90">
        <f t="shared" si="68"/>
        <v>-3.636854395937051E-2</v>
      </c>
      <c r="T264" s="92">
        <v>392</v>
      </c>
      <c r="U264" s="1">
        <v>23596</v>
      </c>
      <c r="V264" s="1">
        <v>61447.916666666664</v>
      </c>
      <c r="W264" s="196"/>
      <c r="X264" s="89">
        <v>0</v>
      </c>
      <c r="Y264" s="89">
        <f t="shared" ref="Y264:Y327" si="69">X264*1000/T264</f>
        <v>0</v>
      </c>
    </row>
    <row r="265" spans="2:27">
      <c r="B265" s="200">
        <v>4630</v>
      </c>
      <c r="C265" t="s">
        <v>292</v>
      </c>
      <c r="D265" s="1">
        <v>172573.30499999999</v>
      </c>
      <c r="E265" s="86">
        <f t="shared" si="62"/>
        <v>21117.633994126285</v>
      </c>
      <c r="F265" s="87">
        <f t="shared" si="56"/>
        <v>0.81486137781948487</v>
      </c>
      <c r="G265" s="189">
        <f t="shared" si="63"/>
        <v>2975.8450368275339</v>
      </c>
      <c r="H265" s="189">
        <f t="shared" si="57"/>
        <v>24318.605640954607</v>
      </c>
      <c r="I265" s="189">
        <f t="shared" si="58"/>
        <v>772.80407891634331</v>
      </c>
      <c r="J265" s="88">
        <f t="shared" si="59"/>
        <v>6315.3549329043581</v>
      </c>
      <c r="K265" s="189">
        <f t="shared" si="64"/>
        <v>527.01523678827323</v>
      </c>
      <c r="L265" s="88">
        <f t="shared" si="60"/>
        <v>4306.7685150337684</v>
      </c>
      <c r="M265" s="89">
        <f t="shared" si="65"/>
        <v>28625.374155988375</v>
      </c>
      <c r="N265" s="89">
        <f t="shared" si="66"/>
        <v>201198.67915598836</v>
      </c>
      <c r="O265" s="89">
        <f t="shared" si="67"/>
        <v>24620.494267742088</v>
      </c>
      <c r="P265" s="90">
        <f t="shared" si="61"/>
        <v>0.9500254567907197</v>
      </c>
      <c r="Q265" s="227">
        <v>1693.7252090950387</v>
      </c>
      <c r="R265" s="90">
        <f t="shared" si="68"/>
        <v>0.10514107777528733</v>
      </c>
      <c r="S265" s="90">
        <f t="shared" si="68"/>
        <v>0.10892766002904511</v>
      </c>
      <c r="T265" s="92">
        <v>8172</v>
      </c>
      <c r="U265" s="1">
        <v>156155</v>
      </c>
      <c r="V265" s="1">
        <v>19043.292682926829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0">
        <v>4631</v>
      </c>
      <c r="C266" t="s">
        <v>293</v>
      </c>
      <c r="D266" s="1">
        <v>691165.01599999995</v>
      </c>
      <c r="E266" s="86">
        <f t="shared" si="62"/>
        <v>22909.775464881168</v>
      </c>
      <c r="F266" s="87">
        <f t="shared" si="56"/>
        <v>0.8840143363617603</v>
      </c>
      <c r="G266" s="189">
        <f t="shared" si="63"/>
        <v>1864.7173249595064</v>
      </c>
      <c r="H266" s="189">
        <f t="shared" si="57"/>
        <v>56256.656976703343</v>
      </c>
      <c r="I266" s="189">
        <f t="shared" si="58"/>
        <v>145.55456415213428</v>
      </c>
      <c r="J266" s="88">
        <f t="shared" si="59"/>
        <v>4391.2356459057391</v>
      </c>
      <c r="K266" s="189">
        <f t="shared" si="64"/>
        <v>-100.23427797593578</v>
      </c>
      <c r="L266" s="88">
        <f t="shared" si="60"/>
        <v>-3023.9679322560069</v>
      </c>
      <c r="M266" s="89">
        <f t="shared" si="65"/>
        <v>53232.689044447339</v>
      </c>
      <c r="N266" s="89">
        <f t="shared" si="66"/>
        <v>744397.70504444733</v>
      </c>
      <c r="O266" s="89">
        <f t="shared" si="67"/>
        <v>24674.25851186474</v>
      </c>
      <c r="P266" s="90">
        <f t="shared" si="61"/>
        <v>0.95210004554698824</v>
      </c>
      <c r="Q266" s="227">
        <v>-1724.8408942243186</v>
      </c>
      <c r="R266" s="90">
        <f t="shared" si="68"/>
        <v>0.12437574791365025</v>
      </c>
      <c r="S266" s="90">
        <f t="shared" si="68"/>
        <v>0.11755547671247692</v>
      </c>
      <c r="T266" s="92">
        <v>30169</v>
      </c>
      <c r="U266" s="1">
        <v>614710</v>
      </c>
      <c r="V266" s="1">
        <v>20499.899953311546</v>
      </c>
      <c r="W266" s="196"/>
      <c r="X266" s="89">
        <v>0</v>
      </c>
      <c r="Y266" s="89">
        <f t="shared" si="69"/>
        <v>0</v>
      </c>
    </row>
    <row r="267" spans="2:27">
      <c r="B267" s="200">
        <v>4632</v>
      </c>
      <c r="C267" t="s">
        <v>294</v>
      </c>
      <c r="D267" s="1">
        <v>89129.127999999997</v>
      </c>
      <c r="E267" s="86">
        <f t="shared" si="62"/>
        <v>30576.030188679244</v>
      </c>
      <c r="F267" s="87">
        <f t="shared" si="56"/>
        <v>1.1798303775284351</v>
      </c>
      <c r="G267" s="189">
        <f t="shared" si="63"/>
        <v>-2888.3606037953009</v>
      </c>
      <c r="H267" s="189">
        <f t="shared" si="57"/>
        <v>-8419.5711600633022</v>
      </c>
      <c r="I267" s="189">
        <f t="shared" si="58"/>
        <v>0</v>
      </c>
      <c r="J267" s="88">
        <f t="shared" si="59"/>
        <v>0</v>
      </c>
      <c r="K267" s="189">
        <f t="shared" si="64"/>
        <v>-245.78884212807006</v>
      </c>
      <c r="L267" s="88">
        <f t="shared" si="60"/>
        <v>-716.47447480332426</v>
      </c>
      <c r="M267" s="89">
        <f t="shared" si="65"/>
        <v>-9136.0456348666266</v>
      </c>
      <c r="N267" s="89">
        <f t="shared" si="66"/>
        <v>79993.082365133363</v>
      </c>
      <c r="O267" s="89">
        <f t="shared" si="67"/>
        <v>27441.880742755871</v>
      </c>
      <c r="P267" s="90">
        <f t="shared" si="61"/>
        <v>1.0588936600672068</v>
      </c>
      <c r="Q267" s="227">
        <v>-2975.4028167229799</v>
      </c>
      <c r="R267" s="90">
        <f t="shared" si="68"/>
        <v>3.8401640394719945E-2</v>
      </c>
      <c r="S267" s="90">
        <f t="shared" si="68"/>
        <v>2.6289923148263551E-2</v>
      </c>
      <c r="T267" s="92">
        <v>2915</v>
      </c>
      <c r="U267" s="1">
        <v>85833</v>
      </c>
      <c r="V267" s="1">
        <v>29792.780284623394</v>
      </c>
      <c r="W267" s="196"/>
      <c r="X267" s="89">
        <v>0</v>
      </c>
      <c r="Y267" s="89">
        <f t="shared" si="69"/>
        <v>0</v>
      </c>
    </row>
    <row r="268" spans="2:27">
      <c r="B268" s="200">
        <v>4633</v>
      </c>
      <c r="C268" t="s">
        <v>295</v>
      </c>
      <c r="D268" s="1">
        <v>11944.72</v>
      </c>
      <c r="E268" s="86">
        <f t="shared" si="62"/>
        <v>22926.525911708253</v>
      </c>
      <c r="F268" s="87">
        <f t="shared" si="56"/>
        <v>0.88466068207380399</v>
      </c>
      <c r="G268" s="189">
        <f t="shared" si="63"/>
        <v>1854.3320479267136</v>
      </c>
      <c r="H268" s="189">
        <f t="shared" si="57"/>
        <v>966.10699696981783</v>
      </c>
      <c r="I268" s="189">
        <f t="shared" si="58"/>
        <v>139.69190776265441</v>
      </c>
      <c r="J268" s="88">
        <f t="shared" si="59"/>
        <v>72.779483944342957</v>
      </c>
      <c r="K268" s="189">
        <f t="shared" si="64"/>
        <v>-106.09693436541565</v>
      </c>
      <c r="L268" s="88">
        <f t="shared" si="60"/>
        <v>-55.276502804381558</v>
      </c>
      <c r="M268" s="89">
        <f t="shared" si="65"/>
        <v>910.83049416543622</v>
      </c>
      <c r="N268" s="89">
        <f t="shared" si="66"/>
        <v>12855.550494165436</v>
      </c>
      <c r="O268" s="89">
        <f t="shared" si="67"/>
        <v>24674.761025269549</v>
      </c>
      <c r="P268" s="90">
        <f t="shared" si="61"/>
        <v>0.95211943591834935</v>
      </c>
      <c r="Q268" s="227">
        <v>-135.88017168520264</v>
      </c>
      <c r="R268" s="90">
        <f t="shared" si="68"/>
        <v>0.1080445269016697</v>
      </c>
      <c r="S268" s="90">
        <f t="shared" si="68"/>
        <v>0.1037909970479205</v>
      </c>
      <c r="T268" s="92">
        <v>521</v>
      </c>
      <c r="U268" s="1">
        <v>10780</v>
      </c>
      <c r="V268" s="1">
        <v>20770.712909441234</v>
      </c>
      <c r="W268" s="196"/>
      <c r="X268" s="89">
        <v>0</v>
      </c>
      <c r="Y268" s="89">
        <f t="shared" si="69"/>
        <v>0</v>
      </c>
    </row>
    <row r="269" spans="2:27">
      <c r="B269" s="200">
        <v>4634</v>
      </c>
      <c r="C269" t="s">
        <v>296</v>
      </c>
      <c r="D269" s="1">
        <v>53725.034</v>
      </c>
      <c r="E269" s="86">
        <f t="shared" si="62"/>
        <v>31846.493183165381</v>
      </c>
      <c r="F269" s="87">
        <f t="shared" si="56"/>
        <v>1.228853446421645</v>
      </c>
      <c r="G269" s="189">
        <f t="shared" si="63"/>
        <v>-3676.0476603767056</v>
      </c>
      <c r="H269" s="189">
        <f t="shared" si="57"/>
        <v>-6201.4924030555021</v>
      </c>
      <c r="I269" s="189">
        <f t="shared" si="58"/>
        <v>0</v>
      </c>
      <c r="J269" s="88">
        <f t="shared" si="59"/>
        <v>0</v>
      </c>
      <c r="K269" s="189">
        <f t="shared" si="64"/>
        <v>-245.78884212807006</v>
      </c>
      <c r="L269" s="88">
        <f t="shared" si="60"/>
        <v>-414.6457766700542</v>
      </c>
      <c r="M269" s="89">
        <f t="shared" si="65"/>
        <v>-6616.1381797255563</v>
      </c>
      <c r="N269" s="89">
        <f t="shared" si="66"/>
        <v>47108.89582027444</v>
      </c>
      <c r="O269" s="89">
        <f t="shared" si="67"/>
        <v>27924.656680660602</v>
      </c>
      <c r="P269" s="90">
        <f t="shared" si="61"/>
        <v>1.0775224262466263</v>
      </c>
      <c r="Q269" s="227">
        <v>-320.32970143796229</v>
      </c>
      <c r="R269" s="90">
        <f t="shared" si="68"/>
        <v>0.11536775452582627</v>
      </c>
      <c r="S269" s="90">
        <f t="shared" si="68"/>
        <v>0.11999583649481305</v>
      </c>
      <c r="T269" s="92">
        <v>1687</v>
      </c>
      <c r="U269" s="1">
        <v>48168</v>
      </c>
      <c r="V269" s="1">
        <v>28434.474616292799</v>
      </c>
      <c r="W269" s="196"/>
      <c r="X269" s="89">
        <v>0</v>
      </c>
      <c r="Y269" s="89">
        <f t="shared" si="69"/>
        <v>0</v>
      </c>
    </row>
    <row r="270" spans="2:27">
      <c r="B270" s="200">
        <v>4635</v>
      </c>
      <c r="C270" t="s">
        <v>297</v>
      </c>
      <c r="D270" s="1">
        <v>62529.909</v>
      </c>
      <c r="E270" s="86">
        <f t="shared" si="62"/>
        <v>27668.101327433629</v>
      </c>
      <c r="F270" s="87">
        <f t="shared" si="56"/>
        <v>1.067622782722373</v>
      </c>
      <c r="G270" s="189">
        <f t="shared" si="63"/>
        <v>-1085.4447098230196</v>
      </c>
      <c r="H270" s="189">
        <f t="shared" si="57"/>
        <v>-2453.1050442000242</v>
      </c>
      <c r="I270" s="189">
        <f t="shared" si="58"/>
        <v>0</v>
      </c>
      <c r="J270" s="88">
        <f t="shared" si="59"/>
        <v>0</v>
      </c>
      <c r="K270" s="189">
        <f t="shared" si="64"/>
        <v>-245.78884212807006</v>
      </c>
      <c r="L270" s="88">
        <f t="shared" si="60"/>
        <v>-555.48278320943837</v>
      </c>
      <c r="M270" s="89">
        <f t="shared" si="65"/>
        <v>-3008.5878274094625</v>
      </c>
      <c r="N270" s="89">
        <f t="shared" si="66"/>
        <v>59521.321172590535</v>
      </c>
      <c r="O270" s="89">
        <f t="shared" si="67"/>
        <v>26336.867775482537</v>
      </c>
      <c r="P270" s="90">
        <f t="shared" si="61"/>
        <v>1.0162547740409029</v>
      </c>
      <c r="Q270" s="227">
        <v>-1368.161045589685</v>
      </c>
      <c r="R270" s="90">
        <f t="shared" si="68"/>
        <v>9.4060065787171493E-2</v>
      </c>
      <c r="S270" s="90">
        <f t="shared" si="68"/>
        <v>8.147353405687667E-2</v>
      </c>
      <c r="T270" s="92">
        <v>2260</v>
      </c>
      <c r="U270" s="1">
        <v>57154</v>
      </c>
      <c r="V270" s="1">
        <v>25583.706356311548</v>
      </c>
      <c r="W270" s="196"/>
      <c r="X270" s="89">
        <v>0</v>
      </c>
      <c r="Y270" s="89">
        <f t="shared" si="69"/>
        <v>0</v>
      </c>
    </row>
    <row r="271" spans="2:27">
      <c r="B271" s="200">
        <v>4636</v>
      </c>
      <c r="C271" t="s">
        <v>298</v>
      </c>
      <c r="D271" s="1">
        <v>21900.273000000001</v>
      </c>
      <c r="E271" s="86">
        <f t="shared" si="62"/>
        <v>29594.963513513518</v>
      </c>
      <c r="F271" s="87">
        <f t="shared" si="56"/>
        <v>1.1419741791076898</v>
      </c>
      <c r="G271" s="189">
        <f t="shared" si="63"/>
        <v>-2280.0992651925503</v>
      </c>
      <c r="H271" s="189">
        <f t="shared" si="57"/>
        <v>-1687.2734562424873</v>
      </c>
      <c r="I271" s="189">
        <f t="shared" si="58"/>
        <v>0</v>
      </c>
      <c r="J271" s="88">
        <f t="shared" si="59"/>
        <v>0</v>
      </c>
      <c r="K271" s="189">
        <f t="shared" si="64"/>
        <v>-245.78884212807006</v>
      </c>
      <c r="L271" s="88">
        <f t="shared" si="60"/>
        <v>-181.88374317477184</v>
      </c>
      <c r="M271" s="89">
        <f t="shared" si="65"/>
        <v>-1869.1571994172591</v>
      </c>
      <c r="N271" s="89">
        <f t="shared" si="66"/>
        <v>20031.115800582742</v>
      </c>
      <c r="O271" s="89">
        <f t="shared" si="67"/>
        <v>27069.075406192893</v>
      </c>
      <c r="P271" s="90">
        <f t="shared" si="61"/>
        <v>1.0445083046673234</v>
      </c>
      <c r="Q271" s="227">
        <v>-147.76595227273015</v>
      </c>
      <c r="R271" s="90">
        <f t="shared" si="68"/>
        <v>0.14188815892382298</v>
      </c>
      <c r="S271" s="90">
        <f t="shared" si="68"/>
        <v>0.15731907999036124</v>
      </c>
      <c r="T271" s="92">
        <v>740</v>
      </c>
      <c r="U271" s="1">
        <v>19179</v>
      </c>
      <c r="V271" s="1">
        <v>25572</v>
      </c>
      <c r="W271" s="196"/>
      <c r="X271" s="89">
        <v>0</v>
      </c>
      <c r="Y271" s="89">
        <f t="shared" si="69"/>
        <v>0</v>
      </c>
    </row>
    <row r="272" spans="2:27">
      <c r="B272" s="200">
        <v>4637</v>
      </c>
      <c r="C272" t="s">
        <v>299</v>
      </c>
      <c r="D272" s="1">
        <v>32233.482</v>
      </c>
      <c r="E272" s="86">
        <f t="shared" si="62"/>
        <v>25162.749414519909</v>
      </c>
      <c r="F272" s="87">
        <f t="shared" si="56"/>
        <v>0.97094933378167314</v>
      </c>
      <c r="G272" s="189">
        <f t="shared" si="63"/>
        <v>467.87347618348701</v>
      </c>
      <c r="H272" s="189">
        <f t="shared" si="57"/>
        <v>599.3459229910469</v>
      </c>
      <c r="I272" s="189">
        <f t="shared" si="58"/>
        <v>0</v>
      </c>
      <c r="J272" s="88">
        <f t="shared" si="59"/>
        <v>0</v>
      </c>
      <c r="K272" s="189">
        <f t="shared" si="64"/>
        <v>-245.78884212807006</v>
      </c>
      <c r="L272" s="88">
        <f t="shared" si="60"/>
        <v>-314.85550676605777</v>
      </c>
      <c r="M272" s="89">
        <f t="shared" si="65"/>
        <v>284.49041622498913</v>
      </c>
      <c r="N272" s="89">
        <f t="shared" si="66"/>
        <v>32517.972416224988</v>
      </c>
      <c r="O272" s="89">
        <f t="shared" si="67"/>
        <v>25384.834048575322</v>
      </c>
      <c r="P272" s="90">
        <f t="shared" si="61"/>
        <v>0.97951886344343697</v>
      </c>
      <c r="Q272" s="227">
        <v>-390.48646540724957</v>
      </c>
      <c r="R272" s="93">
        <f t="shared" si="68"/>
        <v>0.20206906582136863</v>
      </c>
      <c r="S272" s="93">
        <f t="shared" si="68"/>
        <v>0.18987008232747501</v>
      </c>
      <c r="T272" s="92">
        <v>1281</v>
      </c>
      <c r="U272" s="1">
        <v>26815</v>
      </c>
      <c r="V272" s="1">
        <v>21147.476340694007</v>
      </c>
      <c r="W272" s="196"/>
      <c r="X272" s="89">
        <v>0</v>
      </c>
      <c r="Y272" s="89">
        <f t="shared" si="69"/>
        <v>0</v>
      </c>
      <c r="Z272" s="1"/>
    </row>
    <row r="273" spans="2:28">
      <c r="B273" s="200">
        <v>4638</v>
      </c>
      <c r="C273" t="s">
        <v>300</v>
      </c>
      <c r="D273" s="1">
        <v>109659.962</v>
      </c>
      <c r="E273" s="86">
        <f t="shared" si="62"/>
        <v>28161.263995891117</v>
      </c>
      <c r="F273" s="87">
        <f t="shared" si="56"/>
        <v>1.0866523393299066</v>
      </c>
      <c r="G273" s="189">
        <f t="shared" si="63"/>
        <v>-1391.2055642666619</v>
      </c>
      <c r="H273" s="189">
        <f t="shared" si="57"/>
        <v>-5417.3544672543812</v>
      </c>
      <c r="I273" s="189">
        <f t="shared" si="58"/>
        <v>0</v>
      </c>
      <c r="J273" s="88">
        <f t="shared" si="59"/>
        <v>0</v>
      </c>
      <c r="K273" s="189">
        <f t="shared" si="64"/>
        <v>-245.78884212807006</v>
      </c>
      <c r="L273" s="88">
        <f t="shared" si="60"/>
        <v>-957.10175124670479</v>
      </c>
      <c r="M273" s="89">
        <f t="shared" si="65"/>
        <v>-6374.4562185010864</v>
      </c>
      <c r="N273" s="89">
        <f t="shared" si="66"/>
        <v>103285.50578149891</v>
      </c>
      <c r="O273" s="89">
        <f t="shared" si="67"/>
        <v>26524.26958949638</v>
      </c>
      <c r="P273" s="90">
        <f t="shared" si="61"/>
        <v>1.0234860055517656</v>
      </c>
      <c r="Q273" s="227">
        <v>-231.46973690541563</v>
      </c>
      <c r="R273" s="93">
        <f t="shared" si="68"/>
        <v>0.14896965696443912</v>
      </c>
      <c r="S273" s="93">
        <f t="shared" si="68"/>
        <v>0.14454373378661012</v>
      </c>
      <c r="T273" s="92">
        <v>3894</v>
      </c>
      <c r="U273" s="1">
        <v>95442</v>
      </c>
      <c r="V273" s="1">
        <v>24604.795050270688</v>
      </c>
      <c r="W273" s="196"/>
      <c r="X273" s="89">
        <v>0</v>
      </c>
      <c r="Y273" s="89">
        <f t="shared" si="69"/>
        <v>0</v>
      </c>
      <c r="Z273" s="1"/>
    </row>
    <row r="274" spans="2:28">
      <c r="B274" s="200">
        <v>4639</v>
      </c>
      <c r="C274" t="s">
        <v>301</v>
      </c>
      <c r="D274" s="1">
        <v>70002.47</v>
      </c>
      <c r="E274" s="86">
        <f t="shared" si="62"/>
        <v>27451.949019607844</v>
      </c>
      <c r="F274" s="87">
        <f t="shared" si="56"/>
        <v>1.0592821623942259</v>
      </c>
      <c r="G274" s="189">
        <f t="shared" si="63"/>
        <v>-951.43027897103286</v>
      </c>
      <c r="H274" s="189">
        <f t="shared" si="57"/>
        <v>-2426.1472113761338</v>
      </c>
      <c r="I274" s="189">
        <f t="shared" si="58"/>
        <v>0</v>
      </c>
      <c r="J274" s="88">
        <f t="shared" si="59"/>
        <v>0</v>
      </c>
      <c r="K274" s="189">
        <f t="shared" si="64"/>
        <v>-245.78884212807006</v>
      </c>
      <c r="L274" s="88">
        <f t="shared" si="60"/>
        <v>-626.76154742657866</v>
      </c>
      <c r="M274" s="89">
        <f t="shared" si="65"/>
        <v>-3052.9087588027123</v>
      </c>
      <c r="N274" s="89">
        <f t="shared" si="66"/>
        <v>66949.561241197283</v>
      </c>
      <c r="O274" s="89">
        <f t="shared" si="67"/>
        <v>26254.72989850874</v>
      </c>
      <c r="P274" s="90">
        <f t="shared" si="61"/>
        <v>1.0130853383162071</v>
      </c>
      <c r="Q274" s="227">
        <v>-177.97243418305106</v>
      </c>
      <c r="R274" s="93">
        <f t="shared" si="68"/>
        <v>8.4032303022794866E-2</v>
      </c>
      <c r="S274" s="93">
        <f t="shared" si="68"/>
        <v>8.445741372986254E-2</v>
      </c>
      <c r="T274" s="92">
        <v>2550</v>
      </c>
      <c r="U274" s="1">
        <v>64576</v>
      </c>
      <c r="V274" s="1">
        <v>25313.994511956098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0">
        <v>4640</v>
      </c>
      <c r="C275" t="s">
        <v>302</v>
      </c>
      <c r="D275" s="1">
        <v>284839.16499999998</v>
      </c>
      <c r="E275" s="86">
        <f t="shared" si="62"/>
        <v>22794.427416773367</v>
      </c>
      <c r="F275" s="87">
        <f t="shared" si="56"/>
        <v>0.87956342725726244</v>
      </c>
      <c r="G275" s="189">
        <f t="shared" si="63"/>
        <v>1936.2331147863426</v>
      </c>
      <c r="H275" s="189">
        <f t="shared" si="57"/>
        <v>24195.169002370138</v>
      </c>
      <c r="I275" s="189">
        <f t="shared" si="58"/>
        <v>185.92638098986444</v>
      </c>
      <c r="J275" s="88">
        <f t="shared" si="59"/>
        <v>2323.3360568493458</v>
      </c>
      <c r="K275" s="189">
        <f t="shared" si="64"/>
        <v>-59.862461138205617</v>
      </c>
      <c r="L275" s="88">
        <f t="shared" si="60"/>
        <v>-748.04131438301738</v>
      </c>
      <c r="M275" s="89">
        <f t="shared" si="65"/>
        <v>23447.127687987122</v>
      </c>
      <c r="N275" s="89">
        <f t="shared" si="66"/>
        <v>308286.29268798709</v>
      </c>
      <c r="O275" s="89">
        <f t="shared" si="67"/>
        <v>24670.798070421501</v>
      </c>
      <c r="P275" s="90">
        <f t="shared" si="61"/>
        <v>0.95196651827385304</v>
      </c>
      <c r="Q275" s="227">
        <v>1739.3949615579804</v>
      </c>
      <c r="R275" s="93">
        <f t="shared" si="68"/>
        <v>0.14638630079648396</v>
      </c>
      <c r="S275" s="93">
        <f t="shared" si="68"/>
        <v>0.13014827460882575</v>
      </c>
      <c r="T275" s="92">
        <v>12496</v>
      </c>
      <c r="U275" s="1">
        <v>248467</v>
      </c>
      <c r="V275" s="1">
        <v>20169.413101712802</v>
      </c>
      <c r="W275" s="196"/>
      <c r="X275" s="89">
        <v>0</v>
      </c>
      <c r="Y275" s="89">
        <f t="shared" si="69"/>
        <v>0</v>
      </c>
    </row>
    <row r="276" spans="2:28">
      <c r="B276" s="200">
        <v>4641</v>
      </c>
      <c r="C276" t="s">
        <v>303</v>
      </c>
      <c r="D276" s="1">
        <v>76863.741999999998</v>
      </c>
      <c r="E276" s="86">
        <f t="shared" si="62"/>
        <v>41864.783224400875</v>
      </c>
      <c r="F276" s="87">
        <f t="shared" si="56"/>
        <v>1.6154269436546684</v>
      </c>
      <c r="G276" s="189">
        <f t="shared" si="63"/>
        <v>-9887.3874859427124</v>
      </c>
      <c r="H276" s="189">
        <f t="shared" si="57"/>
        <v>-18153.243424190819</v>
      </c>
      <c r="I276" s="189">
        <f t="shared" si="58"/>
        <v>0</v>
      </c>
      <c r="J276" s="88">
        <f t="shared" si="59"/>
        <v>0</v>
      </c>
      <c r="K276" s="189">
        <f t="shared" si="64"/>
        <v>-245.78884212807006</v>
      </c>
      <c r="L276" s="88">
        <f t="shared" si="60"/>
        <v>-451.26831414713666</v>
      </c>
      <c r="M276" s="89">
        <f t="shared" si="65"/>
        <v>-18604.511738337955</v>
      </c>
      <c r="N276" s="89">
        <f t="shared" si="66"/>
        <v>58259.230261662044</v>
      </c>
      <c r="O276" s="89">
        <f t="shared" si="67"/>
        <v>31731.60689633009</v>
      </c>
      <c r="P276" s="90">
        <f t="shared" si="61"/>
        <v>1.2244203551951753</v>
      </c>
      <c r="Q276" s="227">
        <v>-1052.2151846117922</v>
      </c>
      <c r="R276" s="93">
        <f t="shared" si="68"/>
        <v>9.4005636288589337E-2</v>
      </c>
      <c r="S276" s="93">
        <f t="shared" si="68"/>
        <v>7.2554545380969962E-2</v>
      </c>
      <c r="T276" s="92">
        <v>1836</v>
      </c>
      <c r="U276" s="1">
        <v>70259</v>
      </c>
      <c r="V276" s="1">
        <v>39032.777777777781</v>
      </c>
      <c r="W276" s="196"/>
      <c r="X276" s="89">
        <v>0</v>
      </c>
      <c r="Y276" s="89">
        <f t="shared" si="69"/>
        <v>0</v>
      </c>
    </row>
    <row r="277" spans="2:28">
      <c r="B277" s="200">
        <v>4642</v>
      </c>
      <c r="C277" t="s">
        <v>304</v>
      </c>
      <c r="D277" s="1">
        <v>64628.745999999999</v>
      </c>
      <c r="E277" s="86">
        <f t="shared" si="62"/>
        <v>29537.818098720294</v>
      </c>
      <c r="F277" s="87">
        <f t="shared" si="56"/>
        <v>1.1397691218817039</v>
      </c>
      <c r="G277" s="189">
        <f t="shared" si="63"/>
        <v>-2244.669108020752</v>
      </c>
      <c r="H277" s="189">
        <f t="shared" si="57"/>
        <v>-4911.3360083494053</v>
      </c>
      <c r="I277" s="189">
        <f t="shared" si="58"/>
        <v>0</v>
      </c>
      <c r="J277" s="88">
        <f t="shared" si="59"/>
        <v>0</v>
      </c>
      <c r="K277" s="189">
        <f t="shared" si="64"/>
        <v>-245.78884212807006</v>
      </c>
      <c r="L277" s="88">
        <f t="shared" si="60"/>
        <v>-537.7859865762174</v>
      </c>
      <c r="M277" s="89">
        <f t="shared" si="65"/>
        <v>-5449.1219949256229</v>
      </c>
      <c r="N277" s="89">
        <f t="shared" si="66"/>
        <v>59179.62400507438</v>
      </c>
      <c r="O277" s="89">
        <f t="shared" si="67"/>
        <v>27047.360148571472</v>
      </c>
      <c r="P277" s="90">
        <f t="shared" si="61"/>
        <v>1.0436703829214489</v>
      </c>
      <c r="Q277" s="227">
        <v>58.88531419901301</v>
      </c>
      <c r="R277" s="93">
        <f t="shared" si="68"/>
        <v>0.13690929880730393</v>
      </c>
      <c r="S277" s="93">
        <f t="shared" si="68"/>
        <v>0.12236018529423055</v>
      </c>
      <c r="T277" s="92">
        <v>2188</v>
      </c>
      <c r="U277" s="1">
        <v>56846</v>
      </c>
      <c r="V277" s="1">
        <v>26317.592592592595</v>
      </c>
      <c r="W277" s="196"/>
      <c r="X277" s="89">
        <v>0</v>
      </c>
      <c r="Y277" s="89">
        <f t="shared" si="69"/>
        <v>0</v>
      </c>
    </row>
    <row r="278" spans="2:28">
      <c r="B278" s="200">
        <v>4643</v>
      </c>
      <c r="C278" t="s">
        <v>305</v>
      </c>
      <c r="D278" s="1">
        <v>154467.78200000001</v>
      </c>
      <c r="E278" s="86">
        <f t="shared" si="62"/>
        <v>29631.264530980243</v>
      </c>
      <c r="F278" s="87">
        <f t="shared" si="56"/>
        <v>1.143374918277495</v>
      </c>
      <c r="G278" s="189">
        <f t="shared" si="63"/>
        <v>-2302.6058960219202</v>
      </c>
      <c r="H278" s="189">
        <f t="shared" si="57"/>
        <v>-12003.48453596227</v>
      </c>
      <c r="I278" s="189">
        <f t="shared" si="58"/>
        <v>0</v>
      </c>
      <c r="J278" s="88">
        <f t="shared" si="59"/>
        <v>0</v>
      </c>
      <c r="K278" s="189">
        <f t="shared" si="64"/>
        <v>-245.78884212807006</v>
      </c>
      <c r="L278" s="88">
        <f t="shared" si="60"/>
        <v>-1281.2972340136291</v>
      </c>
      <c r="M278" s="89">
        <f t="shared" si="65"/>
        <v>-13284.7817699759</v>
      </c>
      <c r="N278" s="89">
        <f t="shared" si="66"/>
        <v>141183.0002300241</v>
      </c>
      <c r="O278" s="89">
        <f t="shared" si="67"/>
        <v>27082.86979283025</v>
      </c>
      <c r="P278" s="90">
        <f t="shared" si="61"/>
        <v>1.0450405855518494</v>
      </c>
      <c r="Q278" s="227">
        <v>-945.15078164559782</v>
      </c>
      <c r="R278" s="93">
        <f t="shared" si="68"/>
        <v>0.11330538317945618</v>
      </c>
      <c r="S278" s="93">
        <f t="shared" si="68"/>
        <v>0.11885802848209692</v>
      </c>
      <c r="T278" s="92">
        <v>5213</v>
      </c>
      <c r="U278" s="1">
        <v>138747</v>
      </c>
      <c r="V278" s="1">
        <v>26483.489215499139</v>
      </c>
      <c r="W278" s="196"/>
      <c r="X278" s="89">
        <v>0</v>
      </c>
      <c r="Y278" s="89">
        <f t="shared" si="69"/>
        <v>0</v>
      </c>
    </row>
    <row r="279" spans="2:28">
      <c r="B279" s="200">
        <v>4644</v>
      </c>
      <c r="C279" t="s">
        <v>306</v>
      </c>
      <c r="D279" s="1">
        <v>151010.435</v>
      </c>
      <c r="E279" s="86">
        <f t="shared" si="62"/>
        <v>27800.153718703976</v>
      </c>
      <c r="F279" s="87">
        <f t="shared" si="56"/>
        <v>1.0727182585472141</v>
      </c>
      <c r="G279" s="189">
        <f t="shared" si="63"/>
        <v>-1167.3171924106343</v>
      </c>
      <c r="H279" s="189">
        <f t="shared" si="57"/>
        <v>-6340.8669891745649</v>
      </c>
      <c r="I279" s="189">
        <f t="shared" si="58"/>
        <v>0</v>
      </c>
      <c r="J279" s="88">
        <f t="shared" si="59"/>
        <v>0</v>
      </c>
      <c r="K279" s="189">
        <f t="shared" si="64"/>
        <v>-245.78884212807006</v>
      </c>
      <c r="L279" s="88">
        <f t="shared" si="60"/>
        <v>-1335.1249904396764</v>
      </c>
      <c r="M279" s="89">
        <f t="shared" si="65"/>
        <v>-7675.9919796142412</v>
      </c>
      <c r="N279" s="89">
        <f t="shared" si="66"/>
        <v>143334.44302038575</v>
      </c>
      <c r="O279" s="89">
        <f t="shared" si="67"/>
        <v>26387.047684165271</v>
      </c>
      <c r="P279" s="90">
        <f t="shared" si="61"/>
        <v>1.0181910548543427</v>
      </c>
      <c r="Q279" s="227">
        <v>1808.1149048304696</v>
      </c>
      <c r="R279" s="93">
        <f t="shared" si="68"/>
        <v>7.9224120064320155E-2</v>
      </c>
      <c r="S279" s="93">
        <f t="shared" si="68"/>
        <v>6.7104703399385762E-2</v>
      </c>
      <c r="T279" s="92">
        <v>5432</v>
      </c>
      <c r="U279" s="1">
        <v>139925</v>
      </c>
      <c r="V279" s="1">
        <v>26051.945633960157</v>
      </c>
      <c r="W279" s="196"/>
      <c r="X279" s="89">
        <v>0</v>
      </c>
      <c r="Y279" s="89">
        <f t="shared" si="69"/>
        <v>0</v>
      </c>
    </row>
    <row r="280" spans="2:28">
      <c r="B280" s="200">
        <v>4645</v>
      </c>
      <c r="C280" t="s">
        <v>307</v>
      </c>
      <c r="D280" s="1">
        <v>72694.937999999995</v>
      </c>
      <c r="E280" s="86">
        <f t="shared" si="62"/>
        <v>24810.559044368598</v>
      </c>
      <c r="F280" s="87">
        <f t="shared" si="56"/>
        <v>0.95735944343902979</v>
      </c>
      <c r="G280" s="189">
        <f t="shared" si="63"/>
        <v>686.23150567729988</v>
      </c>
      <c r="H280" s="189">
        <f t="shared" si="57"/>
        <v>2010.6583116344887</v>
      </c>
      <c r="I280" s="189">
        <f t="shared" si="58"/>
        <v>0</v>
      </c>
      <c r="J280" s="88">
        <f t="shared" si="59"/>
        <v>0</v>
      </c>
      <c r="K280" s="189">
        <f t="shared" si="64"/>
        <v>-245.78884212807006</v>
      </c>
      <c r="L280" s="88">
        <f t="shared" si="60"/>
        <v>-720.16130743524525</v>
      </c>
      <c r="M280" s="89">
        <f t="shared" si="65"/>
        <v>1290.4970041992433</v>
      </c>
      <c r="N280" s="89">
        <f t="shared" si="66"/>
        <v>73985.435004199244</v>
      </c>
      <c r="O280" s="89">
        <f t="shared" si="67"/>
        <v>25251.001707917829</v>
      </c>
      <c r="P280" s="90">
        <f t="shared" si="61"/>
        <v>0.97435470511323274</v>
      </c>
      <c r="Q280" s="227">
        <v>874.84721248771336</v>
      </c>
      <c r="R280" s="93">
        <f t="shared" si="68"/>
        <v>0.1751525703200775</v>
      </c>
      <c r="S280" s="93">
        <f t="shared" si="68"/>
        <v>0.19761282422380586</v>
      </c>
      <c r="T280" s="92">
        <v>2930</v>
      </c>
      <c r="U280" s="1">
        <v>61860</v>
      </c>
      <c r="V280" s="1">
        <v>20716.67782987274</v>
      </c>
      <c r="W280" s="196"/>
      <c r="X280" s="89">
        <v>0</v>
      </c>
      <c r="Y280" s="89">
        <f t="shared" si="69"/>
        <v>0</v>
      </c>
    </row>
    <row r="281" spans="2:28">
      <c r="B281" s="200">
        <v>4646</v>
      </c>
      <c r="C281" t="s">
        <v>308</v>
      </c>
      <c r="D281" s="1">
        <v>65230.648000000001</v>
      </c>
      <c r="E281" s="86">
        <f t="shared" si="62"/>
        <v>22308.703146374828</v>
      </c>
      <c r="F281" s="87">
        <f t="shared" si="56"/>
        <v>0.8608208944371839</v>
      </c>
      <c r="G281" s="189">
        <f t="shared" si="63"/>
        <v>2237.3821624334373</v>
      </c>
      <c r="H281" s="189">
        <f t="shared" si="57"/>
        <v>6542.1054429553706</v>
      </c>
      <c r="I281" s="189">
        <f t="shared" si="58"/>
        <v>355.92987562935321</v>
      </c>
      <c r="J281" s="88">
        <f t="shared" si="59"/>
        <v>1040.7389563402287</v>
      </c>
      <c r="K281" s="189">
        <f t="shared" si="64"/>
        <v>110.14103350128315</v>
      </c>
      <c r="L281" s="88">
        <f t="shared" si="60"/>
        <v>322.05238195775195</v>
      </c>
      <c r="M281" s="89">
        <f t="shared" si="65"/>
        <v>6864.1578249131226</v>
      </c>
      <c r="N281" s="89">
        <f t="shared" si="66"/>
        <v>72094.805824913128</v>
      </c>
      <c r="O281" s="89">
        <f t="shared" si="67"/>
        <v>24656.22634230955</v>
      </c>
      <c r="P281" s="90">
        <f t="shared" si="61"/>
        <v>0.95140424228925091</v>
      </c>
      <c r="Q281" s="227">
        <v>1620.5534929605901</v>
      </c>
      <c r="R281" s="93">
        <f t="shared" si="68"/>
        <v>9.5123189302959189E-3</v>
      </c>
      <c r="S281" s="93">
        <f t="shared" si="68"/>
        <v>-9.4764558785845974E-3</v>
      </c>
      <c r="T281" s="92">
        <v>2924</v>
      </c>
      <c r="U281" s="1">
        <v>64616</v>
      </c>
      <c r="V281" s="1">
        <v>22522.133147438133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0">
        <v>4647</v>
      </c>
      <c r="C282" t="s">
        <v>309</v>
      </c>
      <c r="D282" s="1">
        <v>550935.57999999996</v>
      </c>
      <c r="E282" s="86">
        <f t="shared" si="62"/>
        <v>24310.98667372694</v>
      </c>
      <c r="F282" s="87">
        <f t="shared" si="56"/>
        <v>0.93808255709964006</v>
      </c>
      <c r="G282" s="189">
        <f t="shared" si="63"/>
        <v>995.96637547512751</v>
      </c>
      <c r="H282" s="189">
        <f t="shared" si="57"/>
        <v>22570.590001017339</v>
      </c>
      <c r="I282" s="189">
        <f t="shared" si="58"/>
        <v>0</v>
      </c>
      <c r="J282" s="88">
        <f t="shared" si="59"/>
        <v>0</v>
      </c>
      <c r="K282" s="189">
        <f t="shared" si="64"/>
        <v>-245.78884212807006</v>
      </c>
      <c r="L282" s="88">
        <f t="shared" si="60"/>
        <v>-5570.0667403063235</v>
      </c>
      <c r="M282" s="89">
        <f t="shared" si="65"/>
        <v>17000.523260711016</v>
      </c>
      <c r="N282" s="89">
        <f t="shared" si="66"/>
        <v>567936.10326071095</v>
      </c>
      <c r="O282" s="89">
        <f t="shared" si="67"/>
        <v>25061.164207073998</v>
      </c>
      <c r="P282" s="90">
        <f t="shared" si="61"/>
        <v>0.96702948830426461</v>
      </c>
      <c r="Q282" s="227">
        <v>726.19229150741558</v>
      </c>
      <c r="R282" s="93">
        <f t="shared" si="68"/>
        <v>0.11713117180688193</v>
      </c>
      <c r="S282" s="93">
        <f t="shared" si="68"/>
        <v>0.10668055807362546</v>
      </c>
      <c r="T282" s="92">
        <v>22662</v>
      </c>
      <c r="U282" s="1">
        <v>493170</v>
      </c>
      <c r="V282" s="1">
        <v>21967.483296213806</v>
      </c>
      <c r="W282" s="196"/>
      <c r="X282" s="89">
        <v>0</v>
      </c>
      <c r="Y282" s="89">
        <f t="shared" si="69"/>
        <v>0</v>
      </c>
    </row>
    <row r="283" spans="2:28">
      <c r="B283" s="200">
        <v>4648</v>
      </c>
      <c r="C283" t="s">
        <v>310</v>
      </c>
      <c r="D283" s="1">
        <v>92290.168000000005</v>
      </c>
      <c r="E283" s="86">
        <f t="shared" si="62"/>
        <v>27459.139541803037</v>
      </c>
      <c r="F283" s="87">
        <f t="shared" si="56"/>
        <v>1.0595596214516585</v>
      </c>
      <c r="G283" s="189">
        <f t="shared" si="63"/>
        <v>-955.88840273205244</v>
      </c>
      <c r="H283" s="189">
        <f t="shared" si="57"/>
        <v>-3212.7409215824282</v>
      </c>
      <c r="I283" s="189">
        <f t="shared" si="58"/>
        <v>0</v>
      </c>
      <c r="J283" s="88">
        <f t="shared" si="59"/>
        <v>0</v>
      </c>
      <c r="K283" s="189">
        <f t="shared" si="64"/>
        <v>-245.78884212807006</v>
      </c>
      <c r="L283" s="88">
        <f t="shared" si="60"/>
        <v>-826.09629839244349</v>
      </c>
      <c r="M283" s="89">
        <f t="shared" si="65"/>
        <v>-4038.8372199748719</v>
      </c>
      <c r="N283" s="89">
        <f t="shared" si="66"/>
        <v>88251.330780025135</v>
      </c>
      <c r="O283" s="89">
        <f t="shared" si="67"/>
        <v>26257.462296942915</v>
      </c>
      <c r="P283" s="90">
        <f t="shared" si="61"/>
        <v>1.0131907727580316</v>
      </c>
      <c r="Q283" s="227">
        <v>-881.63600152519393</v>
      </c>
      <c r="R283" s="93">
        <f t="shared" si="68"/>
        <v>0.11115326639215976</v>
      </c>
      <c r="S283" s="93">
        <f t="shared" si="68"/>
        <v>0.12140192787926393</v>
      </c>
      <c r="T283" s="92">
        <v>3361</v>
      </c>
      <c r="U283" s="1">
        <v>83058</v>
      </c>
      <c r="V283" s="1">
        <v>24486.438679245282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0">
        <v>4649</v>
      </c>
      <c r="C284" t="s">
        <v>311</v>
      </c>
      <c r="D284" s="1">
        <v>216520.00399999999</v>
      </c>
      <c r="E284" s="86">
        <f t="shared" si="62"/>
        <v>22425.686587260487</v>
      </c>
      <c r="F284" s="87">
        <f t="shared" si="56"/>
        <v>0.865334908073781</v>
      </c>
      <c r="G284" s="189">
        <f t="shared" si="63"/>
        <v>2164.8524290843288</v>
      </c>
      <c r="H284" s="189">
        <f t="shared" si="57"/>
        <v>20901.650202809196</v>
      </c>
      <c r="I284" s="189">
        <f t="shared" si="58"/>
        <v>314.98567131937267</v>
      </c>
      <c r="J284" s="88">
        <f t="shared" si="59"/>
        <v>3041.1866565885434</v>
      </c>
      <c r="K284" s="189">
        <f t="shared" si="64"/>
        <v>69.196829191302612</v>
      </c>
      <c r="L284" s="88">
        <f t="shared" si="60"/>
        <v>668.09538584202664</v>
      </c>
      <c r="M284" s="89">
        <f t="shared" si="65"/>
        <v>21569.745588651222</v>
      </c>
      <c r="N284" s="89">
        <f t="shared" si="66"/>
        <v>238089.7495886512</v>
      </c>
      <c r="O284" s="89">
        <f t="shared" si="67"/>
        <v>24659.735845536114</v>
      </c>
      <c r="P284" s="90">
        <f t="shared" si="61"/>
        <v>0.95153966269834855</v>
      </c>
      <c r="Q284" s="227">
        <v>-401.66281593210442</v>
      </c>
      <c r="R284" s="93">
        <f t="shared" si="68"/>
        <v>0.1485741172975725</v>
      </c>
      <c r="S284" s="93">
        <f t="shared" si="68"/>
        <v>0.14322084590675002</v>
      </c>
      <c r="T284" s="92">
        <v>9655</v>
      </c>
      <c r="U284" s="1">
        <v>188512</v>
      </c>
      <c r="V284" s="1">
        <v>19616.233090530699</v>
      </c>
      <c r="W284" s="196"/>
      <c r="X284" s="89">
        <v>0</v>
      </c>
      <c r="Y284" s="89">
        <f t="shared" si="69"/>
        <v>0</v>
      </c>
    </row>
    <row r="285" spans="2:28">
      <c r="B285" s="200">
        <v>4650</v>
      </c>
      <c r="C285" t="s">
        <v>312</v>
      </c>
      <c r="D285" s="1">
        <v>136702.05600000001</v>
      </c>
      <c r="E285" s="86">
        <f t="shared" si="62"/>
        <v>23029.322102425875</v>
      </c>
      <c r="F285" s="87">
        <f t="shared" si="56"/>
        <v>0.88862725548946475</v>
      </c>
      <c r="G285" s="189">
        <f t="shared" si="63"/>
        <v>1790.5984096817883</v>
      </c>
      <c r="H285" s="189">
        <f t="shared" si="57"/>
        <v>10628.992159871095</v>
      </c>
      <c r="I285" s="189">
        <f t="shared" si="58"/>
        <v>103.71324101148693</v>
      </c>
      <c r="J285" s="88">
        <f t="shared" si="59"/>
        <v>615.64179864418645</v>
      </c>
      <c r="K285" s="189">
        <f t="shared" si="64"/>
        <v>-142.07560111658313</v>
      </c>
      <c r="L285" s="88">
        <f t="shared" si="60"/>
        <v>-843.3607682280375</v>
      </c>
      <c r="M285" s="89">
        <f t="shared" si="65"/>
        <v>9785.6313916430572</v>
      </c>
      <c r="N285" s="89">
        <f t="shared" si="66"/>
        <v>146487.68739164306</v>
      </c>
      <c r="O285" s="89">
        <f t="shared" si="67"/>
        <v>24677.844910991083</v>
      </c>
      <c r="P285" s="90">
        <f t="shared" si="61"/>
        <v>0.95223843312081946</v>
      </c>
      <c r="Q285" s="227">
        <v>2399.716933889913</v>
      </c>
      <c r="R285" s="93">
        <f t="shared" si="68"/>
        <v>9.401029170501389E-2</v>
      </c>
      <c r="S285" s="93">
        <f t="shared" si="68"/>
        <v>9.2167282453489222E-2</v>
      </c>
      <c r="T285" s="92">
        <v>5936</v>
      </c>
      <c r="U285" s="1">
        <v>124955</v>
      </c>
      <c r="V285" s="1">
        <v>21085.892676341544</v>
      </c>
      <c r="W285" s="196"/>
      <c r="X285" s="89">
        <v>0</v>
      </c>
      <c r="Y285" s="89">
        <f t="shared" si="69"/>
        <v>0</v>
      </c>
    </row>
    <row r="286" spans="2:28" ht="28" customHeight="1">
      <c r="B286" s="200">
        <v>4651</v>
      </c>
      <c r="C286" t="s">
        <v>313</v>
      </c>
      <c r="D286" s="1">
        <v>163644.00899999999</v>
      </c>
      <c r="E286" s="86">
        <f t="shared" si="62"/>
        <v>22383.259335248255</v>
      </c>
      <c r="F286" s="87">
        <f t="shared" si="56"/>
        <v>0.86369777727392916</v>
      </c>
      <c r="G286" s="189">
        <f t="shared" si="63"/>
        <v>2191.1573253319125</v>
      </c>
      <c r="H286" s="189">
        <f t="shared" si="57"/>
        <v>16019.551205501612</v>
      </c>
      <c r="I286" s="189">
        <f t="shared" si="58"/>
        <v>329.83520952365393</v>
      </c>
      <c r="J286" s="88">
        <f t="shared" si="59"/>
        <v>2411.4252168274338</v>
      </c>
      <c r="K286" s="189">
        <f t="shared" si="64"/>
        <v>84.046367395583871</v>
      </c>
      <c r="L286" s="88">
        <f t="shared" si="60"/>
        <v>614.46299202911371</v>
      </c>
      <c r="M286" s="89">
        <f t="shared" si="65"/>
        <v>16634.014197530727</v>
      </c>
      <c r="N286" s="89">
        <f t="shared" si="66"/>
        <v>180278.02319753071</v>
      </c>
      <c r="O286" s="89">
        <f t="shared" si="67"/>
        <v>24658.463027975748</v>
      </c>
      <c r="P286" s="90">
        <f t="shared" si="61"/>
        <v>0.95149054877435313</v>
      </c>
      <c r="Q286" s="227">
        <v>-598.21078909886637</v>
      </c>
      <c r="R286" s="93">
        <f t="shared" si="68"/>
        <v>8.614481797365009E-2</v>
      </c>
      <c r="S286" s="93">
        <f t="shared" si="68"/>
        <v>8.0202294007168495E-2</v>
      </c>
      <c r="T286" s="92">
        <v>7311</v>
      </c>
      <c r="U286" s="1">
        <v>150665</v>
      </c>
      <c r="V286" s="1">
        <v>20721.358822720398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0">
        <v>5001</v>
      </c>
      <c r="C287" t="s">
        <v>314</v>
      </c>
      <c r="D287" s="1">
        <v>5571781.949</v>
      </c>
      <c r="E287" s="86">
        <f t="shared" si="62"/>
        <v>25733.573878384246</v>
      </c>
      <c r="F287" s="87">
        <f t="shared" si="56"/>
        <v>0.99297560856448919</v>
      </c>
      <c r="G287" s="189">
        <f t="shared" si="63"/>
        <v>113.96230858759787</v>
      </c>
      <c r="H287" s="189">
        <f t="shared" si="57"/>
        <v>24674.891130769516</v>
      </c>
      <c r="I287" s="189">
        <f t="shared" si="58"/>
        <v>0</v>
      </c>
      <c r="J287" s="88">
        <f t="shared" si="59"/>
        <v>0</v>
      </c>
      <c r="K287" s="189">
        <f t="shared" si="64"/>
        <v>-245.78884212807006</v>
      </c>
      <c r="L287" s="88">
        <f t="shared" si="60"/>
        <v>-53217.708519885477</v>
      </c>
      <c r="M287" s="89">
        <f t="shared" si="65"/>
        <v>-28542.81738911596</v>
      </c>
      <c r="N287" s="89">
        <f t="shared" si="66"/>
        <v>5543239.1316108843</v>
      </c>
      <c r="O287" s="89">
        <f t="shared" si="67"/>
        <v>25601.747344843774</v>
      </c>
      <c r="P287" s="90">
        <f t="shared" si="61"/>
        <v>0.98788884786090725</v>
      </c>
      <c r="Q287" s="227">
        <v>12273.258569315025</v>
      </c>
      <c r="R287" s="93">
        <f t="shared" si="68"/>
        <v>7.5493019348629536E-2</v>
      </c>
      <c r="S287" s="93">
        <f t="shared" si="68"/>
        <v>6.5792034364527296E-2</v>
      </c>
      <c r="T287" s="92">
        <v>216518</v>
      </c>
      <c r="U287" s="1">
        <v>5180677</v>
      </c>
      <c r="V287" s="1">
        <v>24145.023652506232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0">
        <v>5006</v>
      </c>
      <c r="C288" t="s">
        <v>315</v>
      </c>
      <c r="D288" s="1">
        <v>485784.57</v>
      </c>
      <c r="E288" s="86">
        <f t="shared" si="62"/>
        <v>20187.191240026597</v>
      </c>
      <c r="F288" s="87">
        <f t="shared" si="56"/>
        <v>0.77895859321782401</v>
      </c>
      <c r="G288" s="189">
        <f t="shared" si="63"/>
        <v>3552.7195443693399</v>
      </c>
      <c r="H288" s="189">
        <f t="shared" si="57"/>
        <v>85492.643115703788</v>
      </c>
      <c r="I288" s="189">
        <f t="shared" si="58"/>
        <v>1098.4590428512338</v>
      </c>
      <c r="J288" s="88">
        <f t="shared" si="59"/>
        <v>26433.31840717209</v>
      </c>
      <c r="K288" s="189">
        <f t="shared" si="64"/>
        <v>852.6702007231637</v>
      </c>
      <c r="L288" s="88">
        <f t="shared" si="60"/>
        <v>20518.655710202209</v>
      </c>
      <c r="M288" s="89">
        <f t="shared" si="65"/>
        <v>106011.29882590599</v>
      </c>
      <c r="N288" s="89">
        <f t="shared" si="66"/>
        <v>591795.86882590596</v>
      </c>
      <c r="O288" s="89">
        <f t="shared" si="67"/>
        <v>24592.580985119097</v>
      </c>
      <c r="P288" s="90">
        <f t="shared" si="61"/>
        <v>0.9489483732526699</v>
      </c>
      <c r="Q288" s="227">
        <v>13291.930835445746</v>
      </c>
      <c r="R288" s="93">
        <f t="shared" si="68"/>
        <v>0.13771407760964724</v>
      </c>
      <c r="S288" s="93">
        <f t="shared" si="68"/>
        <v>0.13620115995325149</v>
      </c>
      <c r="T288" s="92">
        <v>24064</v>
      </c>
      <c r="U288" s="1">
        <v>426983</v>
      </c>
      <c r="V288" s="1">
        <v>17767.268641810919</v>
      </c>
      <c r="W288" s="196"/>
      <c r="X288" s="89">
        <v>0</v>
      </c>
      <c r="Y288" s="89">
        <f t="shared" si="69"/>
        <v>0</v>
      </c>
      <c r="Z288" s="1"/>
      <c r="AA288" s="1"/>
    </row>
    <row r="289" spans="2:25">
      <c r="B289" s="200">
        <v>5007</v>
      </c>
      <c r="C289" t="s">
        <v>316</v>
      </c>
      <c r="D289" s="1">
        <v>329941.82699999999</v>
      </c>
      <c r="E289" s="86">
        <f t="shared" si="62"/>
        <v>21772.589877260129</v>
      </c>
      <c r="F289" s="87">
        <f t="shared" si="56"/>
        <v>0.84013401269372623</v>
      </c>
      <c r="G289" s="189">
        <f t="shared" si="63"/>
        <v>2569.7723892845506</v>
      </c>
      <c r="H289" s="189">
        <f t="shared" si="57"/>
        <v>38942.330787218081</v>
      </c>
      <c r="I289" s="189">
        <f t="shared" si="58"/>
        <v>543.56951981949805</v>
      </c>
      <c r="J289" s="88">
        <f t="shared" si="59"/>
        <v>8237.2525033446746</v>
      </c>
      <c r="K289" s="189">
        <f t="shared" si="64"/>
        <v>297.78067769142797</v>
      </c>
      <c r="L289" s="88">
        <f t="shared" si="60"/>
        <v>4512.5683897358995</v>
      </c>
      <c r="M289" s="89">
        <f t="shared" si="65"/>
        <v>43454.899176953979</v>
      </c>
      <c r="N289" s="89">
        <f t="shared" si="66"/>
        <v>373396.72617695399</v>
      </c>
      <c r="O289" s="89">
        <f t="shared" si="67"/>
        <v>24640.142944236108</v>
      </c>
      <c r="P289" s="90">
        <f t="shared" si="61"/>
        <v>0.95078363583694714</v>
      </c>
      <c r="Q289" s="227">
        <v>4335.7278136131499</v>
      </c>
      <c r="R289" s="90">
        <f t="shared" si="68"/>
        <v>0.16743976717854359</v>
      </c>
      <c r="S289" s="90">
        <f t="shared" si="68"/>
        <v>0.16197004146456195</v>
      </c>
      <c r="T289" s="92">
        <v>15154</v>
      </c>
      <c r="U289" s="1">
        <v>282620</v>
      </c>
      <c r="V289" s="1">
        <v>18737.651660810185</v>
      </c>
      <c r="W289" s="196"/>
      <c r="X289" s="89">
        <v>0</v>
      </c>
      <c r="Y289" s="89">
        <f t="shared" si="69"/>
        <v>0</v>
      </c>
    </row>
    <row r="290" spans="2:25">
      <c r="B290" s="200">
        <v>5014</v>
      </c>
      <c r="C290" t="s">
        <v>317</v>
      </c>
      <c r="D290" s="1">
        <v>247225.04399999999</v>
      </c>
      <c r="E290" s="86">
        <f t="shared" si="62"/>
        <v>43717.956498673739</v>
      </c>
      <c r="F290" s="87">
        <f t="shared" si="56"/>
        <v>1.6869349226277035</v>
      </c>
      <c r="G290" s="189">
        <f t="shared" si="63"/>
        <v>-11036.354915991888</v>
      </c>
      <c r="H290" s="189">
        <f t="shared" si="57"/>
        <v>-62410.587049934125</v>
      </c>
      <c r="I290" s="189">
        <f t="shared" si="58"/>
        <v>0</v>
      </c>
      <c r="J290" s="88">
        <f t="shared" si="59"/>
        <v>0</v>
      </c>
      <c r="K290" s="189">
        <f t="shared" si="64"/>
        <v>-245.78884212807006</v>
      </c>
      <c r="L290" s="88">
        <f t="shared" si="60"/>
        <v>-1389.9359022342362</v>
      </c>
      <c r="M290" s="89">
        <f t="shared" si="65"/>
        <v>-63800.522952168365</v>
      </c>
      <c r="N290" s="89">
        <f t="shared" si="66"/>
        <v>183424.52104783163</v>
      </c>
      <c r="O290" s="89">
        <f t="shared" si="67"/>
        <v>32435.812740553778</v>
      </c>
      <c r="P290" s="90">
        <f t="shared" si="61"/>
        <v>1.2515933872049287</v>
      </c>
      <c r="Q290" s="227">
        <v>-2271.8368675706297</v>
      </c>
      <c r="R290" s="90">
        <f t="shared" si="68"/>
        <v>0.39775456966297851</v>
      </c>
      <c r="S290" s="90">
        <f t="shared" si="68"/>
        <v>0.34782593605167506</v>
      </c>
      <c r="T290" s="92">
        <v>5655</v>
      </c>
      <c r="U290" s="1">
        <v>176873</v>
      </c>
      <c r="V290" s="1">
        <v>32435.906840271407</v>
      </c>
      <c r="W290" s="196"/>
      <c r="X290" s="89">
        <v>0</v>
      </c>
      <c r="Y290" s="89">
        <f t="shared" si="69"/>
        <v>0</v>
      </c>
    </row>
    <row r="291" spans="2:25">
      <c r="B291" s="200">
        <v>5020</v>
      </c>
      <c r="C291" t="s">
        <v>318</v>
      </c>
      <c r="D291" s="1">
        <v>19956.685000000001</v>
      </c>
      <c r="E291" s="86">
        <f t="shared" si="62"/>
        <v>22398.075196408532</v>
      </c>
      <c r="F291" s="87">
        <f t="shared" si="56"/>
        <v>0.86426947356537942</v>
      </c>
      <c r="G291" s="189">
        <f t="shared" si="63"/>
        <v>2181.9714914125407</v>
      </c>
      <c r="H291" s="189">
        <f t="shared" si="57"/>
        <v>1944.1365988485736</v>
      </c>
      <c r="I291" s="189">
        <f t="shared" si="58"/>
        <v>324.64965811755678</v>
      </c>
      <c r="J291" s="88">
        <f t="shared" si="59"/>
        <v>289.26284538274308</v>
      </c>
      <c r="K291" s="189">
        <f t="shared" si="64"/>
        <v>78.860815989486724</v>
      </c>
      <c r="L291" s="88">
        <f t="shared" si="60"/>
        <v>70.264987046632669</v>
      </c>
      <c r="M291" s="89">
        <f t="shared" si="65"/>
        <v>2014.4015858952064</v>
      </c>
      <c r="N291" s="89">
        <f t="shared" si="66"/>
        <v>21971.086585895209</v>
      </c>
      <c r="O291" s="89">
        <f t="shared" si="67"/>
        <v>24658.907503810562</v>
      </c>
      <c r="P291" s="90">
        <f t="shared" si="61"/>
        <v>0.95150769966309678</v>
      </c>
      <c r="Q291" s="227">
        <v>175.77292318326818</v>
      </c>
      <c r="R291" s="90">
        <f t="shared" si="68"/>
        <v>0.23793095961788979</v>
      </c>
      <c r="S291" s="90">
        <f t="shared" si="68"/>
        <v>0.24765656760590929</v>
      </c>
      <c r="T291" s="92">
        <v>891</v>
      </c>
      <c r="U291" s="1">
        <v>16121</v>
      </c>
      <c r="V291" s="1">
        <v>17952.115812917593</v>
      </c>
      <c r="W291" s="196"/>
      <c r="X291" s="89">
        <v>0</v>
      </c>
      <c r="Y291" s="89">
        <f t="shared" si="69"/>
        <v>0</v>
      </c>
    </row>
    <row r="292" spans="2:25">
      <c r="B292" s="200">
        <v>5021</v>
      </c>
      <c r="C292" t="s">
        <v>319</v>
      </c>
      <c r="D292" s="1">
        <v>155179.18100000001</v>
      </c>
      <c r="E292" s="86">
        <f t="shared" si="62"/>
        <v>20947.51363390929</v>
      </c>
      <c r="F292" s="87">
        <f t="shared" si="56"/>
        <v>0.80829698186678833</v>
      </c>
      <c r="G292" s="189">
        <f t="shared" si="63"/>
        <v>3081.3196601620707</v>
      </c>
      <c r="H292" s="189">
        <f t="shared" si="57"/>
        <v>22826.416042480621</v>
      </c>
      <c r="I292" s="189">
        <f t="shared" si="58"/>
        <v>832.34620499229163</v>
      </c>
      <c r="J292" s="88">
        <f t="shared" si="59"/>
        <v>6166.0206865828968</v>
      </c>
      <c r="K292" s="189">
        <f t="shared" si="64"/>
        <v>586.55736286422155</v>
      </c>
      <c r="L292" s="88">
        <f t="shared" si="60"/>
        <v>4345.2169440981534</v>
      </c>
      <c r="M292" s="89">
        <f t="shared" si="65"/>
        <v>27171.632986578774</v>
      </c>
      <c r="N292" s="89">
        <f t="shared" si="66"/>
        <v>182350.81398657878</v>
      </c>
      <c r="O292" s="89">
        <f t="shared" si="67"/>
        <v>24615.390656935582</v>
      </c>
      <c r="P292" s="90">
        <f t="shared" si="61"/>
        <v>0.94982852491213898</v>
      </c>
      <c r="Q292" s="227">
        <v>2317.2297953666275</v>
      </c>
      <c r="R292" s="90">
        <f t="shared" si="68"/>
        <v>9.6138144650311938E-2</v>
      </c>
      <c r="S292" s="90">
        <f t="shared" si="68"/>
        <v>9.3326775218838462E-2</v>
      </c>
      <c r="T292" s="92">
        <v>7408</v>
      </c>
      <c r="U292" s="1">
        <v>141569</v>
      </c>
      <c r="V292" s="1">
        <v>19159.426174042495</v>
      </c>
      <c r="W292" s="196"/>
      <c r="X292" s="89">
        <v>0</v>
      </c>
      <c r="Y292" s="89">
        <f t="shared" si="69"/>
        <v>0</v>
      </c>
    </row>
    <row r="293" spans="2:25">
      <c r="B293" s="200">
        <v>5022</v>
      </c>
      <c r="C293" t="s">
        <v>320</v>
      </c>
      <c r="D293" s="1">
        <v>53530.745999999999</v>
      </c>
      <c r="E293" s="86">
        <f t="shared" si="62"/>
        <v>21301.530441703144</v>
      </c>
      <c r="F293" s="87">
        <f t="shared" si="56"/>
        <v>0.82195734854661595</v>
      </c>
      <c r="G293" s="189">
        <f t="shared" si="63"/>
        <v>2861.8292393298811</v>
      </c>
      <c r="H293" s="189">
        <f t="shared" si="57"/>
        <v>7191.7768784359914</v>
      </c>
      <c r="I293" s="189">
        <f t="shared" si="58"/>
        <v>708.44032226444267</v>
      </c>
      <c r="J293" s="88">
        <f t="shared" si="59"/>
        <v>1780.3105298505443</v>
      </c>
      <c r="K293" s="189">
        <f t="shared" si="64"/>
        <v>462.65148013637258</v>
      </c>
      <c r="L293" s="88">
        <f t="shared" si="60"/>
        <v>1162.6431695827043</v>
      </c>
      <c r="M293" s="89">
        <f t="shared" si="65"/>
        <v>8354.4200480186955</v>
      </c>
      <c r="N293" s="89">
        <f t="shared" si="66"/>
        <v>61885.166048018698</v>
      </c>
      <c r="O293" s="89">
        <f t="shared" si="67"/>
        <v>24626.011161169397</v>
      </c>
      <c r="P293" s="90">
        <f t="shared" si="61"/>
        <v>0.95023833591253382</v>
      </c>
      <c r="Q293" s="227">
        <v>1698.5891396066872</v>
      </c>
      <c r="R293" s="90">
        <f t="shared" si="68"/>
        <v>0.17153056266824238</v>
      </c>
      <c r="S293" s="90">
        <f t="shared" si="68"/>
        <v>0.15801110929881185</v>
      </c>
      <c r="T293" s="92">
        <v>2513</v>
      </c>
      <c r="U293" s="1">
        <v>45693</v>
      </c>
      <c r="V293" s="1">
        <v>18394.927536231884</v>
      </c>
      <c r="W293" s="196"/>
      <c r="X293" s="89">
        <v>0</v>
      </c>
      <c r="Y293" s="89">
        <f t="shared" si="69"/>
        <v>0</v>
      </c>
    </row>
    <row r="294" spans="2:25">
      <c r="B294" s="200">
        <v>5025</v>
      </c>
      <c r="C294" t="s">
        <v>321</v>
      </c>
      <c r="D294" s="1">
        <v>121537.20699999999</v>
      </c>
      <c r="E294" s="86">
        <f t="shared" si="62"/>
        <v>21393.629114592499</v>
      </c>
      <c r="F294" s="87">
        <f t="shared" si="56"/>
        <v>0.82551113925569064</v>
      </c>
      <c r="G294" s="189">
        <f t="shared" si="63"/>
        <v>2804.7280621384812</v>
      </c>
      <c r="H294" s="189">
        <f t="shared" si="57"/>
        <v>15933.66012100871</v>
      </c>
      <c r="I294" s="189">
        <f t="shared" si="58"/>
        <v>676.20578675316847</v>
      </c>
      <c r="J294" s="88">
        <f t="shared" si="59"/>
        <v>3841.5250745447502</v>
      </c>
      <c r="K294" s="189">
        <f t="shared" si="64"/>
        <v>430.41694462509838</v>
      </c>
      <c r="L294" s="88">
        <f t="shared" si="60"/>
        <v>2445.1986624151841</v>
      </c>
      <c r="M294" s="89">
        <f t="shared" si="65"/>
        <v>18378.858783423893</v>
      </c>
      <c r="N294" s="89">
        <f t="shared" si="66"/>
        <v>139916.0657834239</v>
      </c>
      <c r="O294" s="89">
        <f t="shared" si="67"/>
        <v>24628.77412135608</v>
      </c>
      <c r="P294" s="90">
        <f t="shared" si="61"/>
        <v>0.95034494963380611</v>
      </c>
      <c r="Q294" s="227">
        <v>2068.2092964805524</v>
      </c>
      <c r="R294" s="90">
        <f t="shared" si="68"/>
        <v>9.0949302095956155E-2</v>
      </c>
      <c r="S294" s="90">
        <f t="shared" si="68"/>
        <v>9.1717441016636286E-2</v>
      </c>
      <c r="T294" s="92">
        <v>5681</v>
      </c>
      <c r="U294" s="1">
        <v>111405</v>
      </c>
      <c r="V294" s="1">
        <v>19596.306068601582</v>
      </c>
      <c r="W294" s="196"/>
      <c r="X294" s="89">
        <v>0</v>
      </c>
      <c r="Y294" s="89">
        <f t="shared" si="69"/>
        <v>0</v>
      </c>
    </row>
    <row r="295" spans="2:25">
      <c r="B295" s="200">
        <v>5026</v>
      </c>
      <c r="C295" t="s">
        <v>322</v>
      </c>
      <c r="D295" s="1">
        <v>39193.722999999998</v>
      </c>
      <c r="E295" s="86">
        <f t="shared" si="62"/>
        <v>19137.56005859375</v>
      </c>
      <c r="F295" s="87">
        <f t="shared" si="56"/>
        <v>0.73845671166506288</v>
      </c>
      <c r="G295" s="189">
        <f t="shared" si="63"/>
        <v>4203.4908768577052</v>
      </c>
      <c r="H295" s="189">
        <f t="shared" si="57"/>
        <v>8608.74931580458</v>
      </c>
      <c r="I295" s="189">
        <f t="shared" si="58"/>
        <v>1465.8299563527305</v>
      </c>
      <c r="J295" s="88">
        <f t="shared" si="59"/>
        <v>3002.0197506103923</v>
      </c>
      <c r="K295" s="189">
        <f t="shared" si="64"/>
        <v>1220.0411142246605</v>
      </c>
      <c r="L295" s="88">
        <f t="shared" si="60"/>
        <v>2498.6442019321048</v>
      </c>
      <c r="M295" s="89">
        <f t="shared" si="65"/>
        <v>11107.393517736684</v>
      </c>
      <c r="N295" s="89">
        <f t="shared" si="66"/>
        <v>50301.116517736678</v>
      </c>
      <c r="O295" s="89">
        <f t="shared" si="67"/>
        <v>24561.092049676114</v>
      </c>
      <c r="P295" s="90">
        <f t="shared" si="61"/>
        <v>0.94773331680608719</v>
      </c>
      <c r="Q295" s="227">
        <v>939.05049727198457</v>
      </c>
      <c r="R295" s="90">
        <f t="shared" si="68"/>
        <v>0.17048597879647598</v>
      </c>
      <c r="S295" s="90">
        <f t="shared" si="68"/>
        <v>0.16305613615763137</v>
      </c>
      <c r="T295" s="92">
        <v>2048</v>
      </c>
      <c r="U295" s="1">
        <v>33485</v>
      </c>
      <c r="V295" s="1">
        <v>16454.545454545452</v>
      </c>
      <c r="W295" s="196"/>
      <c r="X295" s="89">
        <v>0</v>
      </c>
      <c r="Y295" s="89">
        <f t="shared" si="69"/>
        <v>0</v>
      </c>
    </row>
    <row r="296" spans="2:25">
      <c r="B296" s="200">
        <v>5027</v>
      </c>
      <c r="C296" t="s">
        <v>323</v>
      </c>
      <c r="D296" s="1">
        <v>121649.60000000001</v>
      </c>
      <c r="E296" s="86">
        <f t="shared" si="62"/>
        <v>19809.412147858657</v>
      </c>
      <c r="F296" s="87">
        <f t="shared" si="56"/>
        <v>0.76438131663272046</v>
      </c>
      <c r="G296" s="189">
        <f t="shared" si="63"/>
        <v>3786.9425815134632</v>
      </c>
      <c r="H296" s="189">
        <f t="shared" si="57"/>
        <v>23255.614393074178</v>
      </c>
      <c r="I296" s="189">
        <f t="shared" si="58"/>
        <v>1230.6817251100131</v>
      </c>
      <c r="J296" s="88">
        <f t="shared" si="59"/>
        <v>7557.6164739005899</v>
      </c>
      <c r="K296" s="189">
        <f t="shared" si="64"/>
        <v>984.89288298194299</v>
      </c>
      <c r="L296" s="88">
        <f t="shared" si="60"/>
        <v>6048.2271943921123</v>
      </c>
      <c r="M296" s="89">
        <f t="shared" si="65"/>
        <v>29303.84158746629</v>
      </c>
      <c r="N296" s="89">
        <f t="shared" si="66"/>
        <v>150953.44158746628</v>
      </c>
      <c r="O296" s="89">
        <f t="shared" si="67"/>
        <v>24581.247612354058</v>
      </c>
      <c r="P296" s="90">
        <f t="shared" si="61"/>
        <v>0.94851105495511678</v>
      </c>
      <c r="Q296" s="227">
        <v>3058.7699963170162</v>
      </c>
      <c r="R296" s="90">
        <f t="shared" si="68"/>
        <v>0.19226909204955314</v>
      </c>
      <c r="S296" s="90">
        <f t="shared" si="68"/>
        <v>0.19207494303602946</v>
      </c>
      <c r="T296" s="92">
        <v>6141</v>
      </c>
      <c r="U296" s="1">
        <v>102032</v>
      </c>
      <c r="V296" s="1">
        <v>16617.589576547231</v>
      </c>
      <c r="W296" s="196"/>
      <c r="X296" s="89">
        <v>0</v>
      </c>
      <c r="Y296" s="89">
        <f t="shared" si="69"/>
        <v>0</v>
      </c>
    </row>
    <row r="297" spans="2:25">
      <c r="B297" s="200">
        <v>5028</v>
      </c>
      <c r="C297" t="s">
        <v>324</v>
      </c>
      <c r="D297" s="1">
        <v>376574.47600000002</v>
      </c>
      <c r="E297" s="86">
        <f t="shared" si="62"/>
        <v>21141.616662923872</v>
      </c>
      <c r="F297" s="87">
        <f t="shared" si="56"/>
        <v>0.81578679164878154</v>
      </c>
      <c r="G297" s="189">
        <f t="shared" si="63"/>
        <v>2960.9757821730295</v>
      </c>
      <c r="H297" s="189">
        <f t="shared" si="57"/>
        <v>52740.900632066005</v>
      </c>
      <c r="I297" s="189">
        <f t="shared" si="58"/>
        <v>764.41014483718766</v>
      </c>
      <c r="J297" s="88">
        <f t="shared" si="59"/>
        <v>13615.673499839986</v>
      </c>
      <c r="K297" s="189">
        <f t="shared" si="64"/>
        <v>518.62130270911757</v>
      </c>
      <c r="L297" s="88">
        <f t="shared" si="60"/>
        <v>9237.6826438548032</v>
      </c>
      <c r="M297" s="89">
        <f t="shared" si="65"/>
        <v>61978.583275920806</v>
      </c>
      <c r="N297" s="89">
        <f t="shared" si="66"/>
        <v>438553.05927592085</v>
      </c>
      <c r="O297" s="89">
        <f t="shared" si="67"/>
        <v>24621.213747806021</v>
      </c>
      <c r="P297" s="90">
        <f t="shared" si="61"/>
        <v>0.95005321920559882</v>
      </c>
      <c r="Q297" s="227">
        <v>7298.7332756682663</v>
      </c>
      <c r="R297" s="90">
        <f t="shared" si="68"/>
        <v>0.14354661953696288</v>
      </c>
      <c r="S297" s="90">
        <f t="shared" si="68"/>
        <v>0.1273679900667565</v>
      </c>
      <c r="T297" s="92">
        <v>17812</v>
      </c>
      <c r="U297" s="1">
        <v>329304</v>
      </c>
      <c r="V297" s="1">
        <v>18753.075170842825</v>
      </c>
      <c r="W297" s="196"/>
      <c r="X297" s="89">
        <v>0</v>
      </c>
      <c r="Y297" s="89">
        <f t="shared" si="69"/>
        <v>0</v>
      </c>
    </row>
    <row r="298" spans="2:25">
      <c r="B298" s="200">
        <v>5029</v>
      </c>
      <c r="C298" t="s">
        <v>325</v>
      </c>
      <c r="D298" s="1">
        <v>176848.008</v>
      </c>
      <c r="E298" s="86">
        <f t="shared" si="62"/>
        <v>20754.372491491609</v>
      </c>
      <c r="F298" s="87">
        <f t="shared" si="56"/>
        <v>0.80084428818586395</v>
      </c>
      <c r="G298" s="189">
        <f t="shared" si="63"/>
        <v>3201.0671684610329</v>
      </c>
      <c r="H298" s="189">
        <f t="shared" si="57"/>
        <v>27276.293342456462</v>
      </c>
      <c r="I298" s="189">
        <f t="shared" si="58"/>
        <v>899.94560483847977</v>
      </c>
      <c r="J298" s="88">
        <f t="shared" si="59"/>
        <v>7668.4364988286861</v>
      </c>
      <c r="K298" s="189">
        <f t="shared" si="64"/>
        <v>654.15676271040968</v>
      </c>
      <c r="L298" s="88">
        <f t="shared" si="60"/>
        <v>5574.0697750554009</v>
      </c>
      <c r="M298" s="89">
        <f t="shared" si="65"/>
        <v>32850.363117511864</v>
      </c>
      <c r="N298" s="89">
        <f t="shared" si="66"/>
        <v>209698.37111751188</v>
      </c>
      <c r="O298" s="89">
        <f t="shared" si="67"/>
        <v>24609.596422663053</v>
      </c>
      <c r="P298" s="90">
        <f t="shared" si="61"/>
        <v>0.94960494410171126</v>
      </c>
      <c r="Q298" s="227">
        <v>2817.1884654710011</v>
      </c>
      <c r="R298" s="90">
        <f t="shared" si="68"/>
        <v>0.12667877984760839</v>
      </c>
      <c r="S298" s="90">
        <f t="shared" si="68"/>
        <v>0.12178650020268869</v>
      </c>
      <c r="T298" s="92">
        <v>8521</v>
      </c>
      <c r="U298" s="1">
        <v>156964</v>
      </c>
      <c r="V298" s="1">
        <v>18501.1786892975</v>
      </c>
      <c r="W298" s="196"/>
      <c r="X298" s="89">
        <v>0</v>
      </c>
      <c r="Y298" s="89">
        <f t="shared" si="69"/>
        <v>0</v>
      </c>
    </row>
    <row r="299" spans="2:25">
      <c r="B299" s="200">
        <v>5031</v>
      </c>
      <c r="C299" t="s">
        <v>326</v>
      </c>
      <c r="D299" s="1">
        <v>360548.23499999999</v>
      </c>
      <c r="E299" s="86">
        <f t="shared" si="62"/>
        <v>23999.749384277438</v>
      </c>
      <c r="F299" s="87">
        <f t="shared" si="56"/>
        <v>0.92607291404113434</v>
      </c>
      <c r="G299" s="189">
        <f t="shared" si="63"/>
        <v>1188.9334949338188</v>
      </c>
      <c r="H299" s="189">
        <f t="shared" si="57"/>
        <v>17861.347894390758</v>
      </c>
      <c r="I299" s="189">
        <f t="shared" si="58"/>
        <v>0</v>
      </c>
      <c r="J299" s="88">
        <f t="shared" si="59"/>
        <v>0</v>
      </c>
      <c r="K299" s="189">
        <f t="shared" si="64"/>
        <v>-245.78884212807006</v>
      </c>
      <c r="L299" s="88">
        <f t="shared" si="60"/>
        <v>-3692.4857752899966</v>
      </c>
      <c r="M299" s="89">
        <f t="shared" si="65"/>
        <v>14168.862119100761</v>
      </c>
      <c r="N299" s="89">
        <f t="shared" si="66"/>
        <v>374717.09711910074</v>
      </c>
      <c r="O299" s="89">
        <f t="shared" si="67"/>
        <v>24942.894037083188</v>
      </c>
      <c r="P299" s="90">
        <f t="shared" si="61"/>
        <v>0.96246582394203239</v>
      </c>
      <c r="Q299" s="227">
        <v>2983.8262621443537</v>
      </c>
      <c r="R299" s="90">
        <f t="shared" si="68"/>
        <v>0.11876649610733753</v>
      </c>
      <c r="S299" s="90">
        <f t="shared" si="68"/>
        <v>0.10089363721991396</v>
      </c>
      <c r="T299" s="92">
        <v>15023</v>
      </c>
      <c r="U299" s="1">
        <v>322273</v>
      </c>
      <c r="V299" s="1">
        <v>21800.243522965571</v>
      </c>
      <c r="W299" s="196"/>
      <c r="X299" s="89">
        <v>0</v>
      </c>
      <c r="Y299" s="89">
        <f t="shared" si="69"/>
        <v>0</v>
      </c>
    </row>
    <row r="300" spans="2:25">
      <c r="B300" s="200">
        <v>5032</v>
      </c>
      <c r="C300" t="s">
        <v>327</v>
      </c>
      <c r="D300" s="1">
        <v>88863.77</v>
      </c>
      <c r="E300" s="86">
        <f t="shared" si="62"/>
        <v>20993.094731868652</v>
      </c>
      <c r="F300" s="87">
        <f t="shared" si="56"/>
        <v>0.81005580940854904</v>
      </c>
      <c r="G300" s="189">
        <f t="shared" si="63"/>
        <v>3053.0593794272663</v>
      </c>
      <c r="H300" s="189">
        <f t="shared" si="57"/>
        <v>12923.600353115618</v>
      </c>
      <c r="I300" s="189">
        <f t="shared" si="58"/>
        <v>816.39282070651473</v>
      </c>
      <c r="J300" s="88">
        <f t="shared" si="59"/>
        <v>3455.790810050677</v>
      </c>
      <c r="K300" s="189">
        <f t="shared" si="64"/>
        <v>570.60397857844464</v>
      </c>
      <c r="L300" s="88">
        <f t="shared" si="60"/>
        <v>2415.366641322556</v>
      </c>
      <c r="M300" s="89">
        <f t="shared" si="65"/>
        <v>15338.966994438175</v>
      </c>
      <c r="N300" s="89">
        <f t="shared" si="66"/>
        <v>104202.73699443818</v>
      </c>
      <c r="O300" s="89">
        <f t="shared" si="67"/>
        <v>24616.758089874362</v>
      </c>
      <c r="P300" s="90">
        <f t="shared" si="61"/>
        <v>0.94988128973839181</v>
      </c>
      <c r="Q300" s="227">
        <v>1486.3764789952693</v>
      </c>
      <c r="R300" s="90">
        <f t="shared" si="68"/>
        <v>0.14165022225648147</v>
      </c>
      <c r="S300" s="90">
        <f t="shared" si="68"/>
        <v>0.13706528160484904</v>
      </c>
      <c r="T300" s="92">
        <v>4233</v>
      </c>
      <c r="U300" s="1">
        <v>77838</v>
      </c>
      <c r="V300" s="1">
        <v>18462.523719165085</v>
      </c>
      <c r="W300" s="196"/>
      <c r="X300" s="89">
        <v>0</v>
      </c>
      <c r="Y300" s="89">
        <f t="shared" si="69"/>
        <v>0</v>
      </c>
    </row>
    <row r="301" spans="2:25">
      <c r="B301" s="200">
        <v>5033</v>
      </c>
      <c r="C301" t="s">
        <v>328</v>
      </c>
      <c r="D301" s="1">
        <v>31465.475999999999</v>
      </c>
      <c r="E301" s="86">
        <f t="shared" si="62"/>
        <v>40032.412213740456</v>
      </c>
      <c r="F301" s="87">
        <f t="shared" si="56"/>
        <v>1.544721656933697</v>
      </c>
      <c r="G301" s="189">
        <f t="shared" si="63"/>
        <v>-8751.3174593332515</v>
      </c>
      <c r="H301" s="189">
        <f t="shared" si="57"/>
        <v>-6878.5355230359364</v>
      </c>
      <c r="I301" s="189">
        <f t="shared" si="58"/>
        <v>0</v>
      </c>
      <c r="J301" s="88">
        <f t="shared" si="59"/>
        <v>0</v>
      </c>
      <c r="K301" s="189">
        <f t="shared" si="64"/>
        <v>-245.78884212807006</v>
      </c>
      <c r="L301" s="88">
        <f t="shared" si="60"/>
        <v>-193.19002991266308</v>
      </c>
      <c r="M301" s="89">
        <f t="shared" si="65"/>
        <v>-7071.7255529485992</v>
      </c>
      <c r="N301" s="89">
        <f t="shared" si="66"/>
        <v>24393.7504470514</v>
      </c>
      <c r="O301" s="89">
        <f t="shared" si="67"/>
        <v>31035.305912279135</v>
      </c>
      <c r="P301" s="90">
        <f t="shared" si="61"/>
        <v>1.1975523462412063</v>
      </c>
      <c r="Q301" s="227">
        <v>61.873690640049062</v>
      </c>
      <c r="R301" s="90">
        <f t="shared" si="68"/>
        <v>6.5723149872988954E-2</v>
      </c>
      <c r="S301" s="90">
        <f t="shared" si="68"/>
        <v>4.8096685562112558E-2</v>
      </c>
      <c r="T301" s="92">
        <v>786</v>
      </c>
      <c r="U301" s="1">
        <v>29525</v>
      </c>
      <c r="V301" s="1">
        <v>38195.342820181111</v>
      </c>
      <c r="W301" s="196"/>
      <c r="X301" s="89">
        <v>0</v>
      </c>
      <c r="Y301" s="89">
        <f t="shared" si="69"/>
        <v>0</v>
      </c>
    </row>
    <row r="302" spans="2:25">
      <c r="B302" s="200">
        <v>5034</v>
      </c>
      <c r="C302" t="s">
        <v>329</v>
      </c>
      <c r="D302" s="1">
        <v>49130.065000000002</v>
      </c>
      <c r="E302" s="86">
        <f t="shared" si="62"/>
        <v>19874.621763754047</v>
      </c>
      <c r="F302" s="87">
        <f t="shared" si="56"/>
        <v>0.76689754536698007</v>
      </c>
      <c r="G302" s="189">
        <f t="shared" si="63"/>
        <v>3746.5126196583215</v>
      </c>
      <c r="H302" s="189">
        <f t="shared" si="57"/>
        <v>9261.3791957953708</v>
      </c>
      <c r="I302" s="189">
        <f t="shared" si="58"/>
        <v>1207.8583595466266</v>
      </c>
      <c r="J302" s="88">
        <f t="shared" si="59"/>
        <v>2985.8258647992611</v>
      </c>
      <c r="K302" s="189">
        <f t="shared" si="64"/>
        <v>962.06951741855653</v>
      </c>
      <c r="L302" s="88">
        <f t="shared" si="60"/>
        <v>2378.2358470586714</v>
      </c>
      <c r="M302" s="89">
        <f t="shared" si="65"/>
        <v>11639.615042854042</v>
      </c>
      <c r="N302" s="89">
        <f t="shared" si="66"/>
        <v>60769.680042854045</v>
      </c>
      <c r="O302" s="89">
        <f t="shared" si="67"/>
        <v>24583.203900830922</v>
      </c>
      <c r="P302" s="90">
        <f t="shared" si="61"/>
        <v>0.94858654181714464</v>
      </c>
      <c r="Q302" s="227">
        <v>2250.9895611212596</v>
      </c>
      <c r="R302" s="90">
        <f t="shared" si="68"/>
        <v>0.10124997198126112</v>
      </c>
      <c r="S302" s="90">
        <f t="shared" si="68"/>
        <v>9.3231161505669333E-2</v>
      </c>
      <c r="T302" s="92">
        <v>2472</v>
      </c>
      <c r="U302" s="1">
        <v>44613</v>
      </c>
      <c r="V302" s="1">
        <v>18179.706601466994</v>
      </c>
      <c r="W302" s="196"/>
      <c r="X302" s="89">
        <v>0</v>
      </c>
      <c r="Y302" s="89">
        <f t="shared" si="69"/>
        <v>0</v>
      </c>
    </row>
    <row r="303" spans="2:25">
      <c r="B303" s="200">
        <v>5035</v>
      </c>
      <c r="C303" t="s">
        <v>330</v>
      </c>
      <c r="D303" s="1">
        <v>526734.076</v>
      </c>
      <c r="E303" s="86">
        <f t="shared" si="62"/>
        <v>21131.065751995826</v>
      </c>
      <c r="F303" s="87">
        <f t="shared" si="56"/>
        <v>0.81537966602957301</v>
      </c>
      <c r="G303" s="189">
        <f t="shared" si="63"/>
        <v>2967.5173469484184</v>
      </c>
      <c r="H303" s="189">
        <f t="shared" si="57"/>
        <v>73971.304907383237</v>
      </c>
      <c r="I303" s="189">
        <f t="shared" si="58"/>
        <v>768.10296366200396</v>
      </c>
      <c r="J303" s="88">
        <f t="shared" si="59"/>
        <v>19146.502575202776</v>
      </c>
      <c r="K303" s="189">
        <f t="shared" si="64"/>
        <v>522.31412153393387</v>
      </c>
      <c r="L303" s="88">
        <f t="shared" si="60"/>
        <v>13019.72410747637</v>
      </c>
      <c r="M303" s="89">
        <f t="shared" si="65"/>
        <v>86991.02901485961</v>
      </c>
      <c r="N303" s="89">
        <f t="shared" si="66"/>
        <v>613725.10501485958</v>
      </c>
      <c r="O303" s="89">
        <f t="shared" si="67"/>
        <v>24620.897220478182</v>
      </c>
      <c r="P303" s="90">
        <f t="shared" si="61"/>
        <v>0.95004100543702263</v>
      </c>
      <c r="Q303" s="227">
        <v>9251.4887506390514</v>
      </c>
      <c r="R303" s="90">
        <f t="shared" si="68"/>
        <v>0.10799246100611071</v>
      </c>
      <c r="S303" s="90">
        <f t="shared" si="68"/>
        <v>9.8658067905806501E-2</v>
      </c>
      <c r="T303" s="92">
        <v>24927</v>
      </c>
      <c r="U303" s="1">
        <v>475395</v>
      </c>
      <c r="V303" s="1">
        <v>19233.523485859932</v>
      </c>
      <c r="W303" s="196"/>
      <c r="X303" s="89">
        <v>0</v>
      </c>
      <c r="Y303" s="89">
        <f t="shared" si="69"/>
        <v>0</v>
      </c>
    </row>
    <row r="304" spans="2:25">
      <c r="B304" s="200">
        <v>5036</v>
      </c>
      <c r="C304" t="s">
        <v>331</v>
      </c>
      <c r="D304" s="1">
        <v>52263.601000000002</v>
      </c>
      <c r="E304" s="86">
        <f t="shared" si="62"/>
        <v>19640.586621570841</v>
      </c>
      <c r="F304" s="87">
        <f t="shared" si="56"/>
        <v>0.75786688414467507</v>
      </c>
      <c r="G304" s="189">
        <f t="shared" si="63"/>
        <v>3891.6144078119091</v>
      </c>
      <c r="H304" s="189">
        <f t="shared" si="57"/>
        <v>10355.585939187489</v>
      </c>
      <c r="I304" s="189">
        <f t="shared" si="58"/>
        <v>1289.7706593107487</v>
      </c>
      <c r="J304" s="88">
        <f t="shared" si="59"/>
        <v>3432.079724425902</v>
      </c>
      <c r="K304" s="189">
        <f t="shared" si="64"/>
        <v>1043.9818171826787</v>
      </c>
      <c r="L304" s="88">
        <f t="shared" si="60"/>
        <v>2778.0356155231079</v>
      </c>
      <c r="M304" s="89">
        <f t="shared" si="65"/>
        <v>13133.621554710597</v>
      </c>
      <c r="N304" s="89">
        <f t="shared" si="66"/>
        <v>65397.222554710599</v>
      </c>
      <c r="O304" s="89">
        <f t="shared" si="67"/>
        <v>24576.182846565425</v>
      </c>
      <c r="P304" s="90">
        <f t="shared" si="61"/>
        <v>0.94831562198047548</v>
      </c>
      <c r="Q304" s="227">
        <v>1717.0654475540723</v>
      </c>
      <c r="R304" s="90">
        <f t="shared" si="68"/>
        <v>0.16423338753870492</v>
      </c>
      <c r="S304" s="90">
        <f t="shared" si="68"/>
        <v>0.15723311162716064</v>
      </c>
      <c r="T304" s="92">
        <v>2661</v>
      </c>
      <c r="U304" s="1">
        <v>44891</v>
      </c>
      <c r="V304" s="1">
        <v>16972.022684310021</v>
      </c>
      <c r="W304" s="196"/>
      <c r="X304" s="89">
        <v>0</v>
      </c>
      <c r="Y304" s="89">
        <f t="shared" si="69"/>
        <v>0</v>
      </c>
    </row>
    <row r="305" spans="2:27">
      <c r="B305" s="200">
        <v>5037</v>
      </c>
      <c r="C305" t="s">
        <v>332</v>
      </c>
      <c r="D305" s="1">
        <v>439151.39399999997</v>
      </c>
      <c r="E305" s="86">
        <f t="shared" si="62"/>
        <v>21182.297607563185</v>
      </c>
      <c r="F305" s="87">
        <f t="shared" si="56"/>
        <v>0.81735653808008202</v>
      </c>
      <c r="G305" s="189">
        <f t="shared" si="63"/>
        <v>2935.753596496656</v>
      </c>
      <c r="H305" s="189">
        <f t="shared" si="57"/>
        <v>60864.043562568673</v>
      </c>
      <c r="I305" s="189">
        <f t="shared" si="58"/>
        <v>750.17181421342821</v>
      </c>
      <c r="J305" s="88">
        <f t="shared" si="59"/>
        <v>15552.562052272793</v>
      </c>
      <c r="K305" s="189">
        <f t="shared" si="64"/>
        <v>504.38297208535812</v>
      </c>
      <c r="L305" s="88">
        <f t="shared" si="60"/>
        <v>10456.867777273645</v>
      </c>
      <c r="M305" s="89">
        <f t="shared" si="65"/>
        <v>71320.911339842321</v>
      </c>
      <c r="N305" s="89">
        <f t="shared" si="66"/>
        <v>510472.30533984228</v>
      </c>
      <c r="O305" s="89">
        <f t="shared" si="67"/>
        <v>24622.434176145198</v>
      </c>
      <c r="P305" s="90">
        <f t="shared" si="61"/>
        <v>0.95010031159853781</v>
      </c>
      <c r="Q305" s="227">
        <v>9026.7236346303544</v>
      </c>
      <c r="R305" s="90">
        <f t="shared" si="68"/>
        <v>0.15928279652493438</v>
      </c>
      <c r="S305" s="90">
        <f t="shared" si="68"/>
        <v>0.15044782248234601</v>
      </c>
      <c r="T305" s="92">
        <v>20732</v>
      </c>
      <c r="U305" s="1">
        <v>378813</v>
      </c>
      <c r="V305" s="1">
        <v>18412.219305920094</v>
      </c>
      <c r="W305" s="196"/>
      <c r="X305" s="89">
        <v>0</v>
      </c>
      <c r="Y305" s="89">
        <f t="shared" si="69"/>
        <v>0</v>
      </c>
    </row>
    <row r="306" spans="2:27">
      <c r="B306" s="200">
        <v>5038</v>
      </c>
      <c r="C306" t="s">
        <v>333</v>
      </c>
      <c r="D306" s="1">
        <v>319029.53499999997</v>
      </c>
      <c r="E306" s="86">
        <f t="shared" si="62"/>
        <v>20700.073643913831</v>
      </c>
      <c r="F306" s="87">
        <f t="shared" si="56"/>
        <v>0.79874907080670365</v>
      </c>
      <c r="G306" s="189">
        <f t="shared" si="63"/>
        <v>3234.7324539592555</v>
      </c>
      <c r="H306" s="189">
        <f t="shared" si="57"/>
        <v>49853.696580420044</v>
      </c>
      <c r="I306" s="189">
        <f t="shared" si="58"/>
        <v>918.95020149070217</v>
      </c>
      <c r="J306" s="88">
        <f t="shared" si="59"/>
        <v>14162.860505374701</v>
      </c>
      <c r="K306" s="189">
        <f t="shared" si="64"/>
        <v>673.16135936263208</v>
      </c>
      <c r="L306" s="88">
        <f t="shared" si="60"/>
        <v>10374.762870496887</v>
      </c>
      <c r="M306" s="89">
        <f t="shared" si="65"/>
        <v>60228.459450916933</v>
      </c>
      <c r="N306" s="89">
        <f t="shared" si="66"/>
        <v>379257.99445091689</v>
      </c>
      <c r="O306" s="89">
        <f t="shared" si="67"/>
        <v>24607.967457235718</v>
      </c>
      <c r="P306" s="90">
        <f t="shared" si="61"/>
        <v>0.94954208758033642</v>
      </c>
      <c r="Q306" s="227">
        <v>2582.3356465214383</v>
      </c>
      <c r="R306" s="90">
        <f t="shared" si="68"/>
        <v>0.18110967753878041</v>
      </c>
      <c r="S306" s="90">
        <f t="shared" si="68"/>
        <v>0.16432645541439719</v>
      </c>
      <c r="T306" s="92">
        <v>15412</v>
      </c>
      <c r="U306" s="1">
        <v>270110</v>
      </c>
      <c r="V306" s="1">
        <v>17778.582241821892</v>
      </c>
      <c r="W306" s="196"/>
      <c r="X306" s="89">
        <v>0</v>
      </c>
      <c r="Y306" s="89">
        <f t="shared" si="69"/>
        <v>0</v>
      </c>
    </row>
    <row r="307" spans="2:27">
      <c r="B307" s="200">
        <v>5041</v>
      </c>
      <c r="C307" t="s">
        <v>334</v>
      </c>
      <c r="D307" s="1">
        <v>41434.733</v>
      </c>
      <c r="E307" s="86">
        <f t="shared" si="62"/>
        <v>19380.137043966326</v>
      </c>
      <c r="F307" s="87">
        <f t="shared" si="56"/>
        <v>0.74781697506308242</v>
      </c>
      <c r="G307" s="189">
        <f t="shared" si="63"/>
        <v>4053.0931459267085</v>
      </c>
      <c r="H307" s="189">
        <f t="shared" si="57"/>
        <v>8665.5131459913027</v>
      </c>
      <c r="I307" s="189">
        <f t="shared" si="58"/>
        <v>1380.9280114723288</v>
      </c>
      <c r="J307" s="88">
        <f t="shared" si="59"/>
        <v>2952.4240885278386</v>
      </c>
      <c r="K307" s="189">
        <f t="shared" si="64"/>
        <v>1135.1391693442588</v>
      </c>
      <c r="L307" s="88">
        <f t="shared" si="60"/>
        <v>2426.9275440580254</v>
      </c>
      <c r="M307" s="89">
        <f t="shared" si="65"/>
        <v>11092.440690049329</v>
      </c>
      <c r="N307" s="89">
        <f t="shared" si="66"/>
        <v>52527.173690049327</v>
      </c>
      <c r="O307" s="89">
        <f t="shared" si="67"/>
        <v>24568.369359237291</v>
      </c>
      <c r="P307" s="90">
        <f t="shared" si="61"/>
        <v>0.94801412470802771</v>
      </c>
      <c r="Q307" s="227">
        <v>1716.33356223999</v>
      </c>
      <c r="R307" s="90">
        <f t="shared" si="68"/>
        <v>0.14000806140978375</v>
      </c>
      <c r="S307" s="90">
        <f t="shared" si="68"/>
        <v>0.12721096436870113</v>
      </c>
      <c r="T307" s="92">
        <v>2138</v>
      </c>
      <c r="U307" s="1">
        <v>36346</v>
      </c>
      <c r="V307" s="1">
        <v>17192.999053926207</v>
      </c>
      <c r="W307" s="196"/>
      <c r="X307" s="89">
        <v>0</v>
      </c>
      <c r="Y307" s="89">
        <f t="shared" si="69"/>
        <v>0</v>
      </c>
    </row>
    <row r="308" spans="2:27">
      <c r="B308" s="200">
        <v>5042</v>
      </c>
      <c r="C308" t="s">
        <v>335</v>
      </c>
      <c r="D308" s="1">
        <v>28214.31</v>
      </c>
      <c r="E308" s="86">
        <f t="shared" si="62"/>
        <v>21439.445288753799</v>
      </c>
      <c r="F308" s="87">
        <f t="shared" si="56"/>
        <v>0.82727903762981148</v>
      </c>
      <c r="G308" s="189">
        <f t="shared" si="63"/>
        <v>2776.3220341584752</v>
      </c>
      <c r="H308" s="189">
        <f t="shared" si="57"/>
        <v>3653.6397969525533</v>
      </c>
      <c r="I308" s="189">
        <f t="shared" si="58"/>
        <v>660.17012579671336</v>
      </c>
      <c r="J308" s="88">
        <f t="shared" si="59"/>
        <v>868.7838855484747</v>
      </c>
      <c r="K308" s="189">
        <f t="shared" si="64"/>
        <v>414.38128366864328</v>
      </c>
      <c r="L308" s="88">
        <f t="shared" si="60"/>
        <v>545.32576930793459</v>
      </c>
      <c r="M308" s="89">
        <f t="shared" si="65"/>
        <v>4198.9655662604882</v>
      </c>
      <c r="N308" s="89">
        <f t="shared" si="66"/>
        <v>32413.27556626049</v>
      </c>
      <c r="O308" s="89">
        <f t="shared" si="67"/>
        <v>24630.148606580922</v>
      </c>
      <c r="P308" s="90">
        <f t="shared" si="61"/>
        <v>0.95039798658502983</v>
      </c>
      <c r="Q308" s="227">
        <v>426.73528553219467</v>
      </c>
      <c r="R308" s="90">
        <f t="shared" si="68"/>
        <v>0.12050476568705328</v>
      </c>
      <c r="S308" s="90">
        <f t="shared" si="68"/>
        <v>0.10773305483195743</v>
      </c>
      <c r="T308" s="92">
        <v>1316</v>
      </c>
      <c r="U308" s="1">
        <v>25180</v>
      </c>
      <c r="V308" s="1">
        <v>19354.342813220603</v>
      </c>
      <c r="W308" s="196"/>
      <c r="X308" s="89">
        <v>0</v>
      </c>
      <c r="Y308" s="89">
        <f t="shared" si="69"/>
        <v>0</v>
      </c>
    </row>
    <row r="309" spans="2:27">
      <c r="B309" s="200">
        <v>5043</v>
      </c>
      <c r="C309" s="205" t="s">
        <v>336</v>
      </c>
      <c r="D309" s="1">
        <v>11003.6</v>
      </c>
      <c r="E309" s="86">
        <f t="shared" si="62"/>
        <v>24838.826185101581</v>
      </c>
      <c r="F309" s="87">
        <f t="shared" si="56"/>
        <v>0.95845018122012327</v>
      </c>
      <c r="G309" s="189">
        <f t="shared" si="63"/>
        <v>668.70587842285011</v>
      </c>
      <c r="H309" s="189">
        <f t="shared" si="57"/>
        <v>296.2367041413226</v>
      </c>
      <c r="I309" s="189">
        <f t="shared" si="58"/>
        <v>0</v>
      </c>
      <c r="J309" s="88">
        <f t="shared" si="59"/>
        <v>0</v>
      </c>
      <c r="K309" s="189">
        <f t="shared" si="64"/>
        <v>-245.78884212807006</v>
      </c>
      <c r="L309" s="88">
        <f t="shared" si="60"/>
        <v>-108.88445706273504</v>
      </c>
      <c r="M309" s="89">
        <f t="shared" si="65"/>
        <v>187.35224707858757</v>
      </c>
      <c r="N309" s="89">
        <f t="shared" si="66"/>
        <v>11190.952247078589</v>
      </c>
      <c r="O309" s="89">
        <f t="shared" si="67"/>
        <v>25261.743221396362</v>
      </c>
      <c r="P309" s="90">
        <f t="shared" si="61"/>
        <v>0.97476918547004821</v>
      </c>
      <c r="Q309" s="227">
        <v>294.81316935565007</v>
      </c>
      <c r="R309" s="90">
        <f t="shared" si="68"/>
        <v>0.14992162190406524</v>
      </c>
      <c r="S309" s="90">
        <f t="shared" si="68"/>
        <v>9.8006424526906596E-2</v>
      </c>
      <c r="T309" s="92">
        <v>443</v>
      </c>
      <c r="U309" s="1">
        <v>9569</v>
      </c>
      <c r="V309" s="1">
        <v>22621.749408983451</v>
      </c>
      <c r="W309" s="196"/>
      <c r="X309" s="89">
        <v>0</v>
      </c>
      <c r="Y309" s="89">
        <f t="shared" si="69"/>
        <v>0</v>
      </c>
    </row>
    <row r="310" spans="2:27">
      <c r="B310" s="200">
        <v>5044</v>
      </c>
      <c r="C310" s="205" t="s">
        <v>337</v>
      </c>
      <c r="D310" s="1">
        <v>27163.881000000001</v>
      </c>
      <c r="E310" s="86">
        <f t="shared" si="62"/>
        <v>33494.304562268808</v>
      </c>
      <c r="F310" s="87">
        <f t="shared" si="56"/>
        <v>1.2924371722848889</v>
      </c>
      <c r="G310" s="189">
        <f t="shared" si="63"/>
        <v>-4697.6907154208302</v>
      </c>
      <c r="H310" s="189">
        <f t="shared" si="57"/>
        <v>-3809.8271702062934</v>
      </c>
      <c r="I310" s="189">
        <f t="shared" si="58"/>
        <v>0</v>
      </c>
      <c r="J310" s="88">
        <f t="shared" si="59"/>
        <v>0</v>
      </c>
      <c r="K310" s="189">
        <f t="shared" si="64"/>
        <v>-245.78884212807006</v>
      </c>
      <c r="L310" s="88">
        <f t="shared" si="60"/>
        <v>-199.3347509658648</v>
      </c>
      <c r="M310" s="89">
        <f t="shared" si="65"/>
        <v>-4009.1619211721581</v>
      </c>
      <c r="N310" s="89">
        <f t="shared" si="66"/>
        <v>23154.719078827842</v>
      </c>
      <c r="O310" s="89">
        <f t="shared" si="67"/>
        <v>28550.825004719904</v>
      </c>
      <c r="P310" s="90">
        <f t="shared" si="61"/>
        <v>1.1016842420746591</v>
      </c>
      <c r="Q310" s="227">
        <v>105.3229726578611</v>
      </c>
      <c r="R310" s="90">
        <f t="shared" si="68"/>
        <v>0.12029863488266594</v>
      </c>
      <c r="S310" s="90">
        <f t="shared" si="68"/>
        <v>0.11891725555482056</v>
      </c>
      <c r="T310" s="92">
        <v>811</v>
      </c>
      <c r="U310" s="1">
        <v>24247</v>
      </c>
      <c r="V310" s="1">
        <v>29934.567901234568</v>
      </c>
      <c r="W310" s="196"/>
      <c r="X310" s="89">
        <v>0</v>
      </c>
      <c r="Y310" s="89">
        <f t="shared" si="69"/>
        <v>0</v>
      </c>
    </row>
    <row r="311" spans="2:27">
      <c r="B311" s="200">
        <v>5045</v>
      </c>
      <c r="C311" t="s">
        <v>338</v>
      </c>
      <c r="D311" s="1">
        <v>51388.025000000001</v>
      </c>
      <c r="E311" s="86">
        <f t="shared" si="62"/>
        <v>22207.443820224718</v>
      </c>
      <c r="F311" s="87">
        <f t="shared" si="56"/>
        <v>0.85691362366780222</v>
      </c>
      <c r="G311" s="189">
        <f t="shared" si="63"/>
        <v>2300.1629446465049</v>
      </c>
      <c r="H311" s="189">
        <f t="shared" si="57"/>
        <v>5322.5770539120122</v>
      </c>
      <c r="I311" s="189">
        <f t="shared" si="58"/>
        <v>391.37063978189161</v>
      </c>
      <c r="J311" s="88">
        <f t="shared" si="59"/>
        <v>905.63166045529726</v>
      </c>
      <c r="K311" s="189">
        <f t="shared" si="64"/>
        <v>145.58179765382155</v>
      </c>
      <c r="L311" s="88">
        <f t="shared" si="60"/>
        <v>336.87627977094303</v>
      </c>
      <c r="M311" s="89">
        <f t="shared" si="65"/>
        <v>5659.4533336829554</v>
      </c>
      <c r="N311" s="89">
        <f t="shared" si="66"/>
        <v>57047.478333682957</v>
      </c>
      <c r="O311" s="89">
        <f t="shared" si="67"/>
        <v>24653.188562525047</v>
      </c>
      <c r="P311" s="90">
        <f t="shared" si="61"/>
        <v>0.9512870241661695</v>
      </c>
      <c r="Q311" s="227">
        <v>867.00461817743053</v>
      </c>
      <c r="R311" s="90">
        <f t="shared" si="68"/>
        <v>0.1605507125273832</v>
      </c>
      <c r="S311" s="90">
        <f t="shared" si="68"/>
        <v>0.16456298811088305</v>
      </c>
      <c r="T311" s="92">
        <v>2314</v>
      </c>
      <c r="U311" s="1">
        <v>44279</v>
      </c>
      <c r="V311" s="1">
        <v>19069.336778639106</v>
      </c>
      <c r="W311" s="196"/>
      <c r="X311" s="89">
        <v>0</v>
      </c>
      <c r="Y311" s="89">
        <f t="shared" si="69"/>
        <v>0</v>
      </c>
    </row>
    <row r="312" spans="2:27">
      <c r="B312" s="200">
        <v>5046</v>
      </c>
      <c r="C312" t="s">
        <v>339</v>
      </c>
      <c r="D312" s="1">
        <v>23776.357</v>
      </c>
      <c r="E312" s="86">
        <f t="shared" si="62"/>
        <v>19252.110931174091</v>
      </c>
      <c r="F312" s="87">
        <f t="shared" si="56"/>
        <v>0.74287686033736222</v>
      </c>
      <c r="G312" s="189">
        <f t="shared" si="63"/>
        <v>4132.4693358578943</v>
      </c>
      <c r="H312" s="189">
        <f t="shared" si="57"/>
        <v>5103.5996297844995</v>
      </c>
      <c r="I312" s="189">
        <f t="shared" si="58"/>
        <v>1425.7371509496111</v>
      </c>
      <c r="J312" s="88">
        <f t="shared" si="59"/>
        <v>1760.7853814227697</v>
      </c>
      <c r="K312" s="189">
        <f t="shared" si="64"/>
        <v>1179.9483088215411</v>
      </c>
      <c r="L312" s="88">
        <f t="shared" si="60"/>
        <v>1457.2361613946034</v>
      </c>
      <c r="M312" s="89">
        <f t="shared" si="65"/>
        <v>6560.8357911791027</v>
      </c>
      <c r="N312" s="89">
        <f t="shared" si="66"/>
        <v>30337.192791179103</v>
      </c>
      <c r="O312" s="89">
        <f t="shared" si="67"/>
        <v>24564.528575853525</v>
      </c>
      <c r="P312" s="90">
        <f t="shared" si="61"/>
        <v>0.94786592126625613</v>
      </c>
      <c r="Q312" s="227">
        <v>823.51720706098604</v>
      </c>
      <c r="R312" s="90">
        <f t="shared" si="68"/>
        <v>0.25105798474085766</v>
      </c>
      <c r="S312" s="90">
        <f t="shared" si="68"/>
        <v>0.23788895332253296</v>
      </c>
      <c r="T312" s="92">
        <v>1235</v>
      </c>
      <c r="U312" s="1">
        <v>19005</v>
      </c>
      <c r="V312" s="1">
        <v>15552.373158756138</v>
      </c>
      <c r="W312" s="196"/>
      <c r="X312" s="89">
        <v>0</v>
      </c>
      <c r="Y312" s="89">
        <f t="shared" si="69"/>
        <v>0</v>
      </c>
    </row>
    <row r="313" spans="2:27">
      <c r="B313" s="200">
        <v>5047</v>
      </c>
      <c r="C313" t="s">
        <v>340</v>
      </c>
      <c r="D313" s="1">
        <v>82083.562000000005</v>
      </c>
      <c r="E313" s="86">
        <f t="shared" si="62"/>
        <v>20801.713634059808</v>
      </c>
      <c r="F313" s="87">
        <f t="shared" si="56"/>
        <v>0.80267103017179853</v>
      </c>
      <c r="G313" s="189">
        <f t="shared" si="63"/>
        <v>3171.7156600687495</v>
      </c>
      <c r="H313" s="189">
        <f t="shared" si="57"/>
        <v>12515.589994631286</v>
      </c>
      <c r="I313" s="189">
        <f t="shared" si="58"/>
        <v>883.37620493961015</v>
      </c>
      <c r="J313" s="88">
        <f t="shared" si="59"/>
        <v>3485.8025046917019</v>
      </c>
      <c r="K313" s="189">
        <f t="shared" si="64"/>
        <v>637.58736281154006</v>
      </c>
      <c r="L313" s="88">
        <f t="shared" si="60"/>
        <v>2515.9197336543371</v>
      </c>
      <c r="M313" s="89">
        <f t="shared" si="65"/>
        <v>15031.509728285622</v>
      </c>
      <c r="N313" s="89">
        <f t="shared" si="66"/>
        <v>97115.071728285635</v>
      </c>
      <c r="O313" s="89">
        <f t="shared" si="67"/>
        <v>24611.016656940101</v>
      </c>
      <c r="P313" s="90">
        <f t="shared" si="61"/>
        <v>0.94965974636128947</v>
      </c>
      <c r="Q313" s="227">
        <v>1669.5471995972912</v>
      </c>
      <c r="R313" s="90">
        <f t="shared" si="68"/>
        <v>0.14956531846955359</v>
      </c>
      <c r="S313" s="90">
        <f t="shared" si="68"/>
        <v>0.14315618592866908</v>
      </c>
      <c r="T313" s="92">
        <v>3946</v>
      </c>
      <c r="U313" s="1">
        <v>71404</v>
      </c>
      <c r="V313" s="1">
        <v>18196.738022426096</v>
      </c>
      <c r="W313" s="196"/>
      <c r="X313" s="89">
        <v>0</v>
      </c>
      <c r="Y313" s="89">
        <f t="shared" si="69"/>
        <v>0</v>
      </c>
    </row>
    <row r="314" spans="2:27">
      <c r="B314" s="200">
        <v>5049</v>
      </c>
      <c r="C314" t="s">
        <v>341</v>
      </c>
      <c r="D314" s="1">
        <v>26508.100999999999</v>
      </c>
      <c r="E314" s="86">
        <f t="shared" si="62"/>
        <v>23646.834076717216</v>
      </c>
      <c r="F314" s="87">
        <f t="shared" si="56"/>
        <v>0.91245505070227273</v>
      </c>
      <c r="G314" s="189">
        <f t="shared" si="63"/>
        <v>1407.7409856211568</v>
      </c>
      <c r="H314" s="189">
        <f t="shared" si="57"/>
        <v>1578.0776448813167</v>
      </c>
      <c r="I314" s="189">
        <f t="shared" si="58"/>
        <v>0</v>
      </c>
      <c r="J314" s="88">
        <f t="shared" si="59"/>
        <v>0</v>
      </c>
      <c r="K314" s="189">
        <f t="shared" si="64"/>
        <v>-245.78884212807006</v>
      </c>
      <c r="L314" s="88">
        <f t="shared" si="60"/>
        <v>-275.52929202556652</v>
      </c>
      <c r="M314" s="89">
        <f t="shared" si="65"/>
        <v>1302.5483528557502</v>
      </c>
      <c r="N314" s="89">
        <f t="shared" si="66"/>
        <v>27810.649352855748</v>
      </c>
      <c r="O314" s="89">
        <f t="shared" si="67"/>
        <v>24808.786220210302</v>
      </c>
      <c r="P314" s="90">
        <f t="shared" si="61"/>
        <v>0.95729103587326492</v>
      </c>
      <c r="Q314" s="227">
        <v>221.37930967874672</v>
      </c>
      <c r="R314" s="90">
        <f t="shared" si="68"/>
        <v>2.7844164404808018E-2</v>
      </c>
      <c r="S314" s="90">
        <f t="shared" si="68"/>
        <v>2.325966768578579E-2</v>
      </c>
      <c r="T314" s="92">
        <v>1121</v>
      </c>
      <c r="U314" s="1">
        <v>25790</v>
      </c>
      <c r="V314" s="1">
        <v>23109.318996415768</v>
      </c>
      <c r="W314" s="196"/>
      <c r="X314" s="89">
        <v>0</v>
      </c>
      <c r="Y314" s="89">
        <f t="shared" si="69"/>
        <v>0</v>
      </c>
    </row>
    <row r="315" spans="2:27">
      <c r="B315" s="200">
        <v>5052</v>
      </c>
      <c r="C315" t="s">
        <v>342</v>
      </c>
      <c r="D315" s="1">
        <v>13729.762000000001</v>
      </c>
      <c r="E315" s="86">
        <f t="shared" si="62"/>
        <v>23153.055649241145</v>
      </c>
      <c r="F315" s="87">
        <f t="shared" si="56"/>
        <v>0.89340173394043265</v>
      </c>
      <c r="G315" s="189">
        <f t="shared" si="63"/>
        <v>1713.8836106563206</v>
      </c>
      <c r="H315" s="189">
        <f t="shared" si="57"/>
        <v>1016.3329811191982</v>
      </c>
      <c r="I315" s="189">
        <f t="shared" si="58"/>
        <v>60.406499626142242</v>
      </c>
      <c r="J315" s="88">
        <f t="shared" si="59"/>
        <v>35.821054278302348</v>
      </c>
      <c r="K315" s="189">
        <f t="shared" si="64"/>
        <v>-185.38234250192781</v>
      </c>
      <c r="L315" s="88">
        <f t="shared" si="60"/>
        <v>-109.93172910364318</v>
      </c>
      <c r="M315" s="89">
        <f t="shared" si="65"/>
        <v>906.40125201555497</v>
      </c>
      <c r="N315" s="89">
        <f t="shared" si="66"/>
        <v>14636.163252015556</v>
      </c>
      <c r="O315" s="89">
        <f t="shared" si="67"/>
        <v>24681.556917395545</v>
      </c>
      <c r="P315" s="90">
        <f t="shared" si="61"/>
        <v>0.9523816674743486</v>
      </c>
      <c r="Q315" s="227">
        <v>274.6760757408332</v>
      </c>
      <c r="R315" s="90">
        <f t="shared" si="68"/>
        <v>0.1961806935006099</v>
      </c>
      <c r="S315" s="90">
        <f t="shared" si="68"/>
        <v>0.21836954278982842</v>
      </c>
      <c r="T315" s="92">
        <v>593</v>
      </c>
      <c r="U315" s="1">
        <v>11478</v>
      </c>
      <c r="V315" s="1">
        <v>19003.311258278147</v>
      </c>
      <c r="W315" s="196"/>
      <c r="X315" s="89">
        <v>0</v>
      </c>
      <c r="Y315" s="89">
        <f t="shared" si="69"/>
        <v>0</v>
      </c>
    </row>
    <row r="316" spans="2:27">
      <c r="B316" s="200">
        <v>5053</v>
      </c>
      <c r="C316" t="s">
        <v>343</v>
      </c>
      <c r="D316" s="1">
        <v>147210.07199999999</v>
      </c>
      <c r="E316" s="86">
        <f t="shared" si="62"/>
        <v>20937.288010240361</v>
      </c>
      <c r="F316" s="87">
        <f t="shared" si="56"/>
        <v>0.80790240803364766</v>
      </c>
      <c r="G316" s="189">
        <f t="shared" si="63"/>
        <v>3087.6595468368064</v>
      </c>
      <c r="H316" s="189">
        <f t="shared" si="57"/>
        <v>21709.334273809585</v>
      </c>
      <c r="I316" s="189">
        <f t="shared" si="58"/>
        <v>835.92517327641644</v>
      </c>
      <c r="J316" s="88">
        <f t="shared" si="59"/>
        <v>5877.3898933064847</v>
      </c>
      <c r="K316" s="189">
        <f t="shared" si="64"/>
        <v>590.13633114834636</v>
      </c>
      <c r="L316" s="88">
        <f t="shared" si="60"/>
        <v>4149.2485443040232</v>
      </c>
      <c r="M316" s="89">
        <f t="shared" si="65"/>
        <v>25858.582818113609</v>
      </c>
      <c r="N316" s="89">
        <f t="shared" si="66"/>
        <v>173068.6548181136</v>
      </c>
      <c r="O316" s="89">
        <f t="shared" si="67"/>
        <v>24615.083888225516</v>
      </c>
      <c r="P316" s="90">
        <f t="shared" si="61"/>
        <v>0.94981668769714478</v>
      </c>
      <c r="Q316" s="227">
        <v>2396.191721000665</v>
      </c>
      <c r="R316" s="93">
        <f t="shared" si="68"/>
        <v>0.13944093811680008</v>
      </c>
      <c r="S316" s="93">
        <f t="shared" si="68"/>
        <v>0.12436939676494931</v>
      </c>
      <c r="T316" s="92">
        <v>7031</v>
      </c>
      <c r="U316" s="1">
        <v>129195</v>
      </c>
      <c r="V316" s="1">
        <v>18621.360622657827</v>
      </c>
      <c r="W316" s="196"/>
      <c r="X316" s="89">
        <v>0</v>
      </c>
      <c r="Y316" s="89">
        <f t="shared" si="69"/>
        <v>0</v>
      </c>
      <c r="Z316" s="1"/>
    </row>
    <row r="317" spans="2:27">
      <c r="B317" s="200">
        <v>5054</v>
      </c>
      <c r="C317" t="s">
        <v>344</v>
      </c>
      <c r="D317" s="1">
        <v>195591.01699999999</v>
      </c>
      <c r="E317" s="86">
        <f t="shared" si="62"/>
        <v>19477.297052380003</v>
      </c>
      <c r="F317" s="87">
        <f t="shared" si="56"/>
        <v>0.7515660663839635</v>
      </c>
      <c r="G317" s="189">
        <f t="shared" si="63"/>
        <v>3992.8539407102285</v>
      </c>
      <c r="H317" s="189">
        <f t="shared" si="57"/>
        <v>40096.239272612118</v>
      </c>
      <c r="I317" s="189">
        <f t="shared" si="58"/>
        <v>1346.9220085275419</v>
      </c>
      <c r="J317" s="88">
        <f t="shared" si="59"/>
        <v>13525.790809633576</v>
      </c>
      <c r="K317" s="189">
        <f t="shared" si="64"/>
        <v>1101.133166399472</v>
      </c>
      <c r="L317" s="88">
        <f t="shared" si="60"/>
        <v>11057.579256983498</v>
      </c>
      <c r="M317" s="89">
        <f t="shared" si="65"/>
        <v>51153.818529595614</v>
      </c>
      <c r="N317" s="89">
        <f t="shared" si="66"/>
        <v>246744.83552959561</v>
      </c>
      <c r="O317" s="89">
        <f t="shared" si="67"/>
        <v>24571.284159489704</v>
      </c>
      <c r="P317" s="90">
        <f t="shared" si="61"/>
        <v>0.94812659744765426</v>
      </c>
      <c r="Q317" s="227">
        <v>5128.906463430314</v>
      </c>
      <c r="R317" s="93">
        <f t="shared" si="68"/>
        <v>0.16011659232722006</v>
      </c>
      <c r="S317" s="93">
        <f t="shared" si="68"/>
        <v>0.15792158981236079</v>
      </c>
      <c r="T317" s="92">
        <v>10042</v>
      </c>
      <c r="U317" s="1">
        <v>168596</v>
      </c>
      <c r="V317" s="1">
        <v>16820.911902623964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0">
        <v>5055</v>
      </c>
      <c r="C318" t="s">
        <v>345</v>
      </c>
      <c r="D318" s="1">
        <v>134469.35500000001</v>
      </c>
      <c r="E318" s="86">
        <f t="shared" si="62"/>
        <v>21921.968536028693</v>
      </c>
      <c r="F318" s="87">
        <f t="shared" si="56"/>
        <v>0.84589805329291623</v>
      </c>
      <c r="G318" s="189">
        <f t="shared" si="63"/>
        <v>2477.157620848041</v>
      </c>
      <c r="H318" s="189">
        <f t="shared" si="57"/>
        <v>15194.884846281884</v>
      </c>
      <c r="I318" s="189">
        <f t="shared" si="58"/>
        <v>491.28698925050043</v>
      </c>
      <c r="J318" s="88">
        <f t="shared" si="59"/>
        <v>3013.5543920625696</v>
      </c>
      <c r="K318" s="189">
        <f t="shared" si="64"/>
        <v>245.49814712243037</v>
      </c>
      <c r="L318" s="88">
        <f t="shared" si="60"/>
        <v>1505.885634448988</v>
      </c>
      <c r="M318" s="89">
        <f t="shared" si="65"/>
        <v>16700.770480730873</v>
      </c>
      <c r="N318" s="89">
        <f t="shared" si="66"/>
        <v>151170.12548073087</v>
      </c>
      <c r="O318" s="89">
        <f t="shared" si="67"/>
        <v>24644.624303999164</v>
      </c>
      <c r="P318" s="90">
        <f t="shared" si="61"/>
        <v>0.95095655705492277</v>
      </c>
      <c r="Q318" s="227">
        <v>1529.8529868195037</v>
      </c>
      <c r="R318" s="93">
        <f t="shared" si="68"/>
        <v>9.6607936520881163E-2</v>
      </c>
      <c r="S318" s="93">
        <f t="shared" si="68"/>
        <v>8.9278147574458469E-2</v>
      </c>
      <c r="T318" s="92">
        <v>6134</v>
      </c>
      <c r="U318" s="1">
        <v>122623</v>
      </c>
      <c r="V318" s="1">
        <v>20125.225668800264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0">
        <v>5056</v>
      </c>
      <c r="C319" t="s">
        <v>346</v>
      </c>
      <c r="D319" s="1">
        <v>120787.67200000001</v>
      </c>
      <c r="E319" s="86">
        <f t="shared" si="62"/>
        <v>22310.246028814188</v>
      </c>
      <c r="F319" s="87">
        <f t="shared" si="56"/>
        <v>0.8608804292937261</v>
      </c>
      <c r="G319" s="189">
        <f t="shared" si="63"/>
        <v>2236.4255753210336</v>
      </c>
      <c r="H319" s="189">
        <f t="shared" si="57"/>
        <v>12108.008064788077</v>
      </c>
      <c r="I319" s="189">
        <f t="shared" si="58"/>
        <v>355.3898667755771</v>
      </c>
      <c r="J319" s="88">
        <f t="shared" si="59"/>
        <v>1924.0807387229745</v>
      </c>
      <c r="K319" s="189">
        <f t="shared" si="64"/>
        <v>109.60102464750705</v>
      </c>
      <c r="L319" s="88">
        <f t="shared" si="60"/>
        <v>593.37994744160312</v>
      </c>
      <c r="M319" s="89">
        <f t="shared" si="65"/>
        <v>12701.38801222968</v>
      </c>
      <c r="N319" s="89">
        <f t="shared" si="66"/>
        <v>133489.06001222969</v>
      </c>
      <c r="O319" s="89">
        <f t="shared" si="67"/>
        <v>24656.272628782728</v>
      </c>
      <c r="P319" s="90">
        <f t="shared" si="61"/>
        <v>0.95140602833494703</v>
      </c>
      <c r="Q319" s="227">
        <v>525.92337707543811</v>
      </c>
      <c r="R319" s="93">
        <f t="shared" si="68"/>
        <v>0.10910025159311705</v>
      </c>
      <c r="S319" s="93">
        <f t="shared" si="68"/>
        <v>9.0458189735899891E-2</v>
      </c>
      <c r="T319" s="92">
        <v>5414</v>
      </c>
      <c r="U319" s="1">
        <v>108906</v>
      </c>
      <c r="V319" s="1">
        <v>20459.5153109149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0">
        <v>5057</v>
      </c>
      <c r="C320" t="s">
        <v>347</v>
      </c>
      <c r="D320" s="1">
        <v>235595.29500000001</v>
      </c>
      <c r="E320" s="86">
        <f t="shared" si="62"/>
        <v>22169.501740848784</v>
      </c>
      <c r="F320" s="87">
        <f t="shared" si="56"/>
        <v>0.85544956121240545</v>
      </c>
      <c r="G320" s="189">
        <f t="shared" si="63"/>
        <v>2323.6870338595845</v>
      </c>
      <c r="H320" s="189">
        <f t="shared" si="57"/>
        <v>24693.822108825803</v>
      </c>
      <c r="I320" s="189">
        <f t="shared" si="58"/>
        <v>404.65036756346871</v>
      </c>
      <c r="J320" s="88">
        <f t="shared" si="59"/>
        <v>4300.219456096982</v>
      </c>
      <c r="K320" s="189">
        <f t="shared" si="64"/>
        <v>158.86152543539865</v>
      </c>
      <c r="L320" s="88">
        <f t="shared" si="60"/>
        <v>1688.2214308019813</v>
      </c>
      <c r="M320" s="89">
        <f t="shared" si="65"/>
        <v>26382.043539627786</v>
      </c>
      <c r="N320" s="89">
        <f t="shared" si="66"/>
        <v>261977.33853962779</v>
      </c>
      <c r="O320" s="89">
        <f t="shared" si="67"/>
        <v>24652.050300143765</v>
      </c>
      <c r="P320" s="90">
        <f t="shared" si="61"/>
        <v>0.95124310229250741</v>
      </c>
      <c r="Q320" s="227">
        <v>519.35477572233867</v>
      </c>
      <c r="R320" s="93">
        <f t="shared" si="68"/>
        <v>0.17063658362069828</v>
      </c>
      <c r="S320" s="93">
        <f t="shared" si="68"/>
        <v>0.15907011695276083</v>
      </c>
      <c r="T320" s="92">
        <v>10627</v>
      </c>
      <c r="U320" s="1">
        <v>201254</v>
      </c>
      <c r="V320" s="1">
        <v>19126.972058544001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0">
        <v>5058</v>
      </c>
      <c r="C321" t="s">
        <v>348</v>
      </c>
      <c r="D321" s="1">
        <v>95086.789000000004</v>
      </c>
      <c r="E321" s="86">
        <f t="shared" si="62"/>
        <v>21899.306540764628</v>
      </c>
      <c r="F321" s="87">
        <f t="shared" si="56"/>
        <v>0.84502359999525278</v>
      </c>
      <c r="G321" s="189">
        <f t="shared" si="63"/>
        <v>2491.208057911761</v>
      </c>
      <c r="H321" s="189">
        <f t="shared" si="57"/>
        <v>10816.825387452867</v>
      </c>
      <c r="I321" s="189">
        <f t="shared" si="58"/>
        <v>499.21868759292317</v>
      </c>
      <c r="J321" s="88">
        <f t="shared" si="59"/>
        <v>2167.6075415284722</v>
      </c>
      <c r="K321" s="189">
        <f t="shared" si="64"/>
        <v>253.42984546485312</v>
      </c>
      <c r="L321" s="88">
        <f t="shared" si="60"/>
        <v>1100.3923890083925</v>
      </c>
      <c r="M321" s="89">
        <f t="shared" si="65"/>
        <v>11917.217776461261</v>
      </c>
      <c r="N321" s="89">
        <f t="shared" si="66"/>
        <v>107004.00677646126</v>
      </c>
      <c r="O321" s="89">
        <f t="shared" si="67"/>
        <v>24643.944444141242</v>
      </c>
      <c r="P321" s="90">
        <f t="shared" si="61"/>
        <v>0.95093032345599293</v>
      </c>
      <c r="Q321" s="227">
        <v>1211.5491754565101</v>
      </c>
      <c r="R321" s="93">
        <f t="shared" si="68"/>
        <v>0.13891397669154026</v>
      </c>
      <c r="S321" s="93">
        <f t="shared" si="68"/>
        <v>0.13812707159479362</v>
      </c>
      <c r="T321" s="92">
        <v>4342</v>
      </c>
      <c r="U321" s="1">
        <v>83489</v>
      </c>
      <c r="V321" s="1">
        <v>19241.53030652224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0">
        <v>5059</v>
      </c>
      <c r="C322" t="s">
        <v>349</v>
      </c>
      <c r="D322" s="1">
        <v>394400.63299999997</v>
      </c>
      <c r="E322" s="86">
        <f t="shared" si="62"/>
        <v>20980.989094584529</v>
      </c>
      <c r="F322" s="87">
        <f t="shared" si="56"/>
        <v>0.80958869191425653</v>
      </c>
      <c r="G322" s="189">
        <f t="shared" si="63"/>
        <v>3060.5648745434223</v>
      </c>
      <c r="H322" s="189">
        <f t="shared" si="57"/>
        <v>57532.498511667254</v>
      </c>
      <c r="I322" s="189">
        <f t="shared" si="58"/>
        <v>820.62979375595785</v>
      </c>
      <c r="J322" s="88">
        <f t="shared" si="59"/>
        <v>15426.198863024496</v>
      </c>
      <c r="K322" s="189">
        <f t="shared" si="64"/>
        <v>574.84095162788776</v>
      </c>
      <c r="L322" s="88">
        <f t="shared" si="60"/>
        <v>10805.860208701035</v>
      </c>
      <c r="M322" s="89">
        <f t="shared" si="65"/>
        <v>68338.358720368284</v>
      </c>
      <c r="N322" s="89">
        <f t="shared" si="66"/>
        <v>462738.99172036827</v>
      </c>
      <c r="O322" s="89">
        <f t="shared" si="67"/>
        <v>24616.39492075584</v>
      </c>
      <c r="P322" s="90">
        <f t="shared" si="61"/>
        <v>0.94986727621356304</v>
      </c>
      <c r="Q322" s="227">
        <v>6596.0001663177609</v>
      </c>
      <c r="R322" s="93">
        <f t="shared" si="68"/>
        <v>0.12807404833206046</v>
      </c>
      <c r="S322" s="93">
        <f t="shared" si="68"/>
        <v>0.12777399671797071</v>
      </c>
      <c r="T322" s="92">
        <v>18798</v>
      </c>
      <c r="U322" s="1">
        <v>349623</v>
      </c>
      <c r="V322" s="1">
        <v>18603.895067312296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0">
        <v>5060</v>
      </c>
      <c r="C323" t="s">
        <v>350</v>
      </c>
      <c r="D323" s="1">
        <v>239960.872</v>
      </c>
      <c r="E323" s="86">
        <f t="shared" si="62"/>
        <v>24187.165809898197</v>
      </c>
      <c r="F323" s="87">
        <f t="shared" si="56"/>
        <v>0.93330470936677601</v>
      </c>
      <c r="G323" s="189">
        <f t="shared" si="63"/>
        <v>1072.7353110489482</v>
      </c>
      <c r="H323" s="189">
        <f t="shared" si="57"/>
        <v>10642.607020916616</v>
      </c>
      <c r="I323" s="189">
        <f t="shared" si="58"/>
        <v>0</v>
      </c>
      <c r="J323" s="88">
        <f t="shared" si="59"/>
        <v>0</v>
      </c>
      <c r="K323" s="189">
        <f t="shared" si="64"/>
        <v>-245.78884212807006</v>
      </c>
      <c r="L323" s="88">
        <f t="shared" si="60"/>
        <v>-2438.4711027525832</v>
      </c>
      <c r="M323" s="89">
        <f t="shared" si="65"/>
        <v>8204.1359181640328</v>
      </c>
      <c r="N323" s="89">
        <f t="shared" si="66"/>
        <v>248165.00791816405</v>
      </c>
      <c r="O323" s="89">
        <f t="shared" si="67"/>
        <v>25014.112278819077</v>
      </c>
      <c r="P323" s="90">
        <f t="shared" si="61"/>
        <v>0.96521390616577629</v>
      </c>
      <c r="Q323" s="227">
        <v>3039.7557599489874</v>
      </c>
      <c r="R323" s="90">
        <f t="shared" si="68"/>
        <v>-6.4213706044995253E-2</v>
      </c>
      <c r="S323" s="90">
        <f t="shared" si="68"/>
        <v>-5.9780488041176437E-2</v>
      </c>
      <c r="T323" s="92">
        <v>9921</v>
      </c>
      <c r="U323" s="1">
        <v>256427</v>
      </c>
      <c r="V323" s="1">
        <v>25725.020064205455</v>
      </c>
      <c r="W323" s="196"/>
      <c r="X323" s="89">
        <v>0</v>
      </c>
      <c r="Y323" s="89">
        <f t="shared" si="69"/>
        <v>0</v>
      </c>
    </row>
    <row r="324" spans="2:27" ht="28.5" customHeight="1">
      <c r="B324" s="200">
        <v>5061</v>
      </c>
      <c r="C324" t="s">
        <v>351</v>
      </c>
      <c r="D324" s="1">
        <v>41150.33</v>
      </c>
      <c r="E324" s="86">
        <f t="shared" si="62"/>
        <v>21244.362416107382</v>
      </c>
      <c r="F324" s="87">
        <f t="shared" si="56"/>
        <v>0.81975141884269453</v>
      </c>
      <c r="G324" s="189">
        <f t="shared" si="63"/>
        <v>2897.2734151992536</v>
      </c>
      <c r="H324" s="189">
        <f t="shared" si="57"/>
        <v>5612.0186052409545</v>
      </c>
      <c r="I324" s="189">
        <f t="shared" si="58"/>
        <v>728.44913122295929</v>
      </c>
      <c r="J324" s="88">
        <f t="shared" si="59"/>
        <v>1411.0059671788722</v>
      </c>
      <c r="K324" s="189">
        <f t="shared" si="64"/>
        <v>482.66028909488921</v>
      </c>
      <c r="L324" s="88">
        <f t="shared" si="60"/>
        <v>934.91297997680044</v>
      </c>
      <c r="M324" s="89">
        <f t="shared" si="65"/>
        <v>6546.9315852177551</v>
      </c>
      <c r="N324" s="89">
        <f t="shared" si="66"/>
        <v>47697.261585217755</v>
      </c>
      <c r="O324" s="89">
        <f t="shared" si="67"/>
        <v>24624.296120401523</v>
      </c>
      <c r="P324" s="90">
        <f t="shared" si="61"/>
        <v>0.95017215802141608</v>
      </c>
      <c r="Q324" s="227">
        <v>896.09496381144345</v>
      </c>
      <c r="R324" s="90">
        <f t="shared" si="68"/>
        <v>0.14154266533510879</v>
      </c>
      <c r="S324" s="90">
        <f t="shared" si="68"/>
        <v>0.15391870868670274</v>
      </c>
      <c r="T324" s="92">
        <v>1937</v>
      </c>
      <c r="U324" s="1">
        <v>36048</v>
      </c>
      <c r="V324" s="1">
        <v>18410.623084780385</v>
      </c>
      <c r="W324" s="196"/>
      <c r="X324" s="89">
        <v>0</v>
      </c>
      <c r="Y324" s="89">
        <f t="shared" si="69"/>
        <v>0</v>
      </c>
    </row>
    <row r="325" spans="2:27">
      <c r="B325" s="200">
        <v>5501</v>
      </c>
      <c r="C325" t="s">
        <v>352</v>
      </c>
      <c r="D325" s="1">
        <v>2014698.8689999999</v>
      </c>
      <c r="E325" s="86">
        <f t="shared" si="62"/>
        <v>25367.331927324005</v>
      </c>
      <c r="F325" s="87">
        <f t="shared" si="56"/>
        <v>0.9788435130399975</v>
      </c>
      <c r="G325" s="189">
        <f t="shared" si="63"/>
        <v>341.03231824494748</v>
      </c>
      <c r="H325" s="189">
        <f t="shared" si="57"/>
        <v>27085.127747331971</v>
      </c>
      <c r="I325" s="189">
        <f t="shared" si="58"/>
        <v>0</v>
      </c>
      <c r="J325" s="88">
        <f t="shared" si="59"/>
        <v>0</v>
      </c>
      <c r="K325" s="189">
        <f t="shared" si="64"/>
        <v>-245.78884212807006</v>
      </c>
      <c r="L325" s="88">
        <f t="shared" si="60"/>
        <v>-19520.795630653451</v>
      </c>
      <c r="M325" s="89">
        <f t="shared" si="65"/>
        <v>7564.3321166785208</v>
      </c>
      <c r="N325" s="89">
        <f t="shared" si="66"/>
        <v>2022263.2011166785</v>
      </c>
      <c r="O325" s="89">
        <f t="shared" si="67"/>
        <v>25462.575403440882</v>
      </c>
      <c r="P325" s="90">
        <f t="shared" si="61"/>
        <v>0.98251865156160045</v>
      </c>
      <c r="Q325" s="227">
        <v>-4664.4403705301047</v>
      </c>
      <c r="R325" s="90">
        <f t="shared" si="68"/>
        <v>0.12921360179938915</v>
      </c>
      <c r="S325" s="90">
        <f t="shared" si="68"/>
        <v>0.1196021842295223</v>
      </c>
      <c r="T325" s="92">
        <v>79421</v>
      </c>
      <c r="U325" s="1">
        <v>1784161</v>
      </c>
      <c r="V325" s="1">
        <v>22657.451266747095</v>
      </c>
      <c r="W325" s="196"/>
      <c r="X325" s="89">
        <v>0</v>
      </c>
      <c r="Y325" s="89">
        <f t="shared" si="69"/>
        <v>0</v>
      </c>
    </row>
    <row r="326" spans="2:27">
      <c r="B326" s="200">
        <v>5503</v>
      </c>
      <c r="C326" t="s">
        <v>353</v>
      </c>
      <c r="D326" s="1">
        <v>590138.44400000002</v>
      </c>
      <c r="E326" s="86">
        <f t="shared" si="62"/>
        <v>23448.899113919022</v>
      </c>
      <c r="F326" s="87">
        <f t="shared" si="56"/>
        <v>0.9048173789560322</v>
      </c>
      <c r="G326" s="189">
        <f t="shared" si="63"/>
        <v>1530.4606625560368</v>
      </c>
      <c r="H326" s="189">
        <f t="shared" si="57"/>
        <v>38517.10349454778</v>
      </c>
      <c r="I326" s="189">
        <f t="shared" si="58"/>
        <v>0</v>
      </c>
      <c r="J326" s="88">
        <f t="shared" si="59"/>
        <v>0</v>
      </c>
      <c r="K326" s="189">
        <f t="shared" si="64"/>
        <v>-245.78884212807006</v>
      </c>
      <c r="L326" s="88">
        <f t="shared" si="60"/>
        <v>-6185.7677898371385</v>
      </c>
      <c r="M326" s="89">
        <f t="shared" si="65"/>
        <v>32331.33570471064</v>
      </c>
      <c r="N326" s="89">
        <f t="shared" si="66"/>
        <v>622469.7797047107</v>
      </c>
      <c r="O326" s="89">
        <f t="shared" si="67"/>
        <v>24733.57093434699</v>
      </c>
      <c r="P326" s="90">
        <f t="shared" si="61"/>
        <v>0.9543887206096936</v>
      </c>
      <c r="Q326" s="227">
        <v>8078.0788896921877</v>
      </c>
      <c r="R326" s="90">
        <f t="shared" si="68"/>
        <v>0.13399841277466593</v>
      </c>
      <c r="S326" s="90">
        <f t="shared" si="68"/>
        <v>0.12899687012683389</v>
      </c>
      <c r="T326" s="92">
        <v>25167</v>
      </c>
      <c r="U326" s="1">
        <v>520405</v>
      </c>
      <c r="V326" s="1">
        <v>20769.675925925927</v>
      </c>
      <c r="W326" s="196"/>
      <c r="X326" s="89">
        <v>0</v>
      </c>
      <c r="Y326" s="89">
        <f t="shared" si="69"/>
        <v>0</v>
      </c>
    </row>
    <row r="327" spans="2:27">
      <c r="B327" s="200">
        <v>5510</v>
      </c>
      <c r="C327" t="s">
        <v>354</v>
      </c>
      <c r="D327" s="1">
        <v>57965.951999999997</v>
      </c>
      <c r="E327" s="86">
        <f t="shared" si="62"/>
        <v>20324.667601683028</v>
      </c>
      <c r="F327" s="87">
        <f t="shared" ref="F327:F362" si="70">E327/E$365</f>
        <v>0.78426336256405504</v>
      </c>
      <c r="G327" s="189">
        <f t="shared" si="63"/>
        <v>3467.4842001423531</v>
      </c>
      <c r="H327" s="189">
        <f t="shared" ref="H327:H362" si="71">G327*T327/1000</f>
        <v>9889.2649388059926</v>
      </c>
      <c r="I327" s="189">
        <f t="shared" ref="I327:I362" si="72">IF(E327+Y327&lt;(E$365+Y$365)*0.9,((E$365+Y$365)*0.9-E327-Y327)*0.35,0)</f>
        <v>1050.3423162714832</v>
      </c>
      <c r="J327" s="88">
        <f t="shared" ref="J327:J362" si="73">I327*T327/1000</f>
        <v>2995.57628600627</v>
      </c>
      <c r="K327" s="189">
        <f t="shared" si="64"/>
        <v>804.55347414341315</v>
      </c>
      <c r="L327" s="88">
        <f t="shared" ref="L327:L362" si="74">K327*T327/1000</f>
        <v>2294.5865082570144</v>
      </c>
      <c r="M327" s="89">
        <f t="shared" si="65"/>
        <v>12183.851447063007</v>
      </c>
      <c r="N327" s="89">
        <f t="shared" si="66"/>
        <v>70149.803447063008</v>
      </c>
      <c r="O327" s="89">
        <f t="shared" si="67"/>
        <v>24596.705275968798</v>
      </c>
      <c r="P327" s="90">
        <f t="shared" ref="P327:P362" si="75">O327/O$365</f>
        <v>0.94910751633305712</v>
      </c>
      <c r="Q327" s="227">
        <v>1340.4464009861877</v>
      </c>
      <c r="R327" s="90">
        <f t="shared" si="68"/>
        <v>0.19144026967031155</v>
      </c>
      <c r="S327" s="90">
        <f t="shared" si="68"/>
        <v>0.18851597728332273</v>
      </c>
      <c r="T327" s="92">
        <v>2852</v>
      </c>
      <c r="U327" s="1">
        <v>48652</v>
      </c>
      <c r="V327" s="1">
        <v>17100.878734622143</v>
      </c>
      <c r="W327" s="196"/>
      <c r="X327" s="89">
        <v>0</v>
      </c>
      <c r="Y327" s="89">
        <f t="shared" si="69"/>
        <v>0</v>
      </c>
    </row>
    <row r="328" spans="2:27">
      <c r="B328" s="200">
        <v>5512</v>
      </c>
      <c r="C328" t="s">
        <v>355</v>
      </c>
      <c r="D328" s="1">
        <v>91779.982999999993</v>
      </c>
      <c r="E328" s="86">
        <f t="shared" ref="E328:E362" si="76">D328/T328*1000</f>
        <v>21805.650510810166</v>
      </c>
      <c r="F328" s="87">
        <f t="shared" si="70"/>
        <v>0.84140971590051838</v>
      </c>
      <c r="G328" s="189">
        <f t="shared" ref="G328:G363" si="77">($E$365+$Y$365-E328-Y328)*0.62</f>
        <v>2549.2747964835271</v>
      </c>
      <c r="H328" s="189">
        <f t="shared" si="71"/>
        <v>10729.897618399165</v>
      </c>
      <c r="I328" s="189">
        <f t="shared" si="72"/>
        <v>531.99829807698472</v>
      </c>
      <c r="J328" s="88">
        <f t="shared" si="73"/>
        <v>2239.1808366060286</v>
      </c>
      <c r="K328" s="189">
        <f t="shared" ref="K328:K362" si="78">I328+J$367</f>
        <v>286.20945594891464</v>
      </c>
      <c r="L328" s="88">
        <f t="shared" si="74"/>
        <v>1204.6556000889816</v>
      </c>
      <c r="M328" s="89">
        <f t="shared" ref="M328:M362" si="79">+H328+L328</f>
        <v>11934.553218488147</v>
      </c>
      <c r="N328" s="89">
        <f t="shared" ref="N328:N362" si="80">D328+M328</f>
        <v>103714.53621848814</v>
      </c>
      <c r="O328" s="89">
        <f t="shared" ref="O328:O362" si="81">N328/T328*1000</f>
        <v>24641.134763242608</v>
      </c>
      <c r="P328" s="90">
        <f t="shared" si="75"/>
        <v>0.95082190693315083</v>
      </c>
      <c r="Q328" s="227">
        <v>-286.81753499619117</v>
      </c>
      <c r="R328" s="90">
        <f t="shared" ref="R328:S362" si="82">(D328-U328)/U328</f>
        <v>0.15086061267225911</v>
      </c>
      <c r="S328" s="90">
        <f t="shared" si="82"/>
        <v>0.17054746563315293</v>
      </c>
      <c r="T328" s="92">
        <v>4209</v>
      </c>
      <c r="U328" s="1">
        <v>79749</v>
      </c>
      <c r="V328" s="1">
        <v>18628.591450595657</v>
      </c>
      <c r="W328" s="196"/>
      <c r="X328" s="89">
        <v>0</v>
      </c>
      <c r="Y328" s="89">
        <f t="shared" ref="Y328:Y362" si="83">X328*1000/T328</f>
        <v>0</v>
      </c>
    </row>
    <row r="329" spans="2:27">
      <c r="B329" s="200">
        <v>5514</v>
      </c>
      <c r="C329" t="s">
        <v>356</v>
      </c>
      <c r="D329" s="1">
        <v>29592.971000000001</v>
      </c>
      <c r="E329" s="86">
        <f t="shared" si="76"/>
        <v>22746.326671790932</v>
      </c>
      <c r="F329" s="87">
        <f t="shared" si="70"/>
        <v>0.87770737466437099</v>
      </c>
      <c r="G329" s="189">
        <f t="shared" si="77"/>
        <v>1966.0555766754528</v>
      </c>
      <c r="H329" s="189">
        <f t="shared" si="71"/>
        <v>2557.8383052547638</v>
      </c>
      <c r="I329" s="189">
        <f t="shared" si="72"/>
        <v>202.76164173371689</v>
      </c>
      <c r="J329" s="88">
        <f t="shared" si="73"/>
        <v>263.79289589556566</v>
      </c>
      <c r="K329" s="189">
        <f t="shared" si="78"/>
        <v>-43.027200394353173</v>
      </c>
      <c r="L329" s="88">
        <f t="shared" si="74"/>
        <v>-55.978387713053472</v>
      </c>
      <c r="M329" s="89">
        <f t="shared" si="79"/>
        <v>2501.8599175417103</v>
      </c>
      <c r="N329" s="89">
        <f t="shared" si="80"/>
        <v>32094.830917541713</v>
      </c>
      <c r="O329" s="89">
        <f t="shared" si="81"/>
        <v>24669.35504807203</v>
      </c>
      <c r="P329" s="90">
        <f t="shared" si="75"/>
        <v>0.95191083669606635</v>
      </c>
      <c r="Q329" s="227">
        <v>592.55698803752261</v>
      </c>
      <c r="R329" s="90">
        <f>(D329-U329)/U329</f>
        <v>4.8392354837566917E-2</v>
      </c>
      <c r="S329" s="90">
        <f t="shared" si="82"/>
        <v>5.6450712676441389E-2</v>
      </c>
      <c r="T329" s="92">
        <v>1301</v>
      </c>
      <c r="U329" s="1">
        <v>28227</v>
      </c>
      <c r="V329" s="1">
        <v>21530.892448512586</v>
      </c>
      <c r="W329" s="196"/>
      <c r="X329" s="89">
        <v>0</v>
      </c>
      <c r="Y329" s="89">
        <f t="shared" si="83"/>
        <v>0</v>
      </c>
    </row>
    <row r="330" spans="2:27">
      <c r="B330" s="200">
        <v>5516</v>
      </c>
      <c r="C330" t="s">
        <v>357</v>
      </c>
      <c r="D330" s="1">
        <v>23153.865000000002</v>
      </c>
      <c r="E330" s="86">
        <f t="shared" si="76"/>
        <v>21802.132768361585</v>
      </c>
      <c r="F330" s="87">
        <f t="shared" si="70"/>
        <v>0.84127397756641986</v>
      </c>
      <c r="G330" s="189">
        <f t="shared" si="77"/>
        <v>2551.4557968016475</v>
      </c>
      <c r="H330" s="189">
        <f t="shared" si="71"/>
        <v>2709.6460562033494</v>
      </c>
      <c r="I330" s="189">
        <f t="shared" si="72"/>
        <v>533.22950793398809</v>
      </c>
      <c r="J330" s="88">
        <f t="shared" si="73"/>
        <v>566.2897374258954</v>
      </c>
      <c r="K330" s="189">
        <f t="shared" si="78"/>
        <v>287.440665805918</v>
      </c>
      <c r="L330" s="88">
        <f t="shared" si="74"/>
        <v>305.26198708588493</v>
      </c>
      <c r="M330" s="89">
        <f t="shared" si="79"/>
        <v>3014.9080432892342</v>
      </c>
      <c r="N330" s="89">
        <f t="shared" si="80"/>
        <v>26168.773043289235</v>
      </c>
      <c r="O330" s="89">
        <f t="shared" si="81"/>
        <v>24641.02923096915</v>
      </c>
      <c r="P330" s="90">
        <f t="shared" si="75"/>
        <v>0.95081783478312787</v>
      </c>
      <c r="Q330" s="227">
        <v>250.51357662248256</v>
      </c>
      <c r="R330" s="90">
        <f t="shared" si="82"/>
        <v>-3.0199362728211506E-3</v>
      </c>
      <c r="S330" s="90">
        <f t="shared" si="82"/>
        <v>4.490271363541856E-3</v>
      </c>
      <c r="T330" s="92">
        <v>1062</v>
      </c>
      <c r="U330" s="1">
        <v>23224</v>
      </c>
      <c r="V330" s="1">
        <v>21704.672897196262</v>
      </c>
      <c r="W330" s="196"/>
      <c r="X330" s="89">
        <v>0</v>
      </c>
      <c r="Y330" s="89">
        <f t="shared" si="83"/>
        <v>0</v>
      </c>
    </row>
    <row r="331" spans="2:27">
      <c r="B331" s="200">
        <v>5518</v>
      </c>
      <c r="C331" t="s">
        <v>358</v>
      </c>
      <c r="D331" s="1">
        <v>17546.655999999999</v>
      </c>
      <c r="E331" s="86">
        <f t="shared" si="76"/>
        <v>17813.863959390863</v>
      </c>
      <c r="F331" s="87">
        <f t="shared" si="70"/>
        <v>0.68737954897199061</v>
      </c>
      <c r="G331" s="189">
        <f t="shared" si="77"/>
        <v>5024.1824583634952</v>
      </c>
      <c r="H331" s="189">
        <f t="shared" si="71"/>
        <v>4948.8197214880429</v>
      </c>
      <c r="I331" s="189">
        <f t="shared" si="72"/>
        <v>1929.123591073741</v>
      </c>
      <c r="J331" s="88">
        <f t="shared" si="73"/>
        <v>1900.1867372076349</v>
      </c>
      <c r="K331" s="189">
        <f t="shared" si="78"/>
        <v>1683.334748945671</v>
      </c>
      <c r="L331" s="88">
        <f t="shared" si="74"/>
        <v>1658.084727711486</v>
      </c>
      <c r="M331" s="89">
        <f t="shared" si="79"/>
        <v>6606.9044491995292</v>
      </c>
      <c r="N331" s="89">
        <f t="shared" si="80"/>
        <v>24153.560449199529</v>
      </c>
      <c r="O331" s="89">
        <f t="shared" si="81"/>
        <v>24521.381166700026</v>
      </c>
      <c r="P331" s="90">
        <f t="shared" si="75"/>
        <v>0.94620100192529499</v>
      </c>
      <c r="Q331" s="227">
        <v>727.05505214985624</v>
      </c>
      <c r="R331" s="90">
        <f t="shared" si="82"/>
        <v>0.19977135042735036</v>
      </c>
      <c r="S331" s="90">
        <f t="shared" si="82"/>
        <v>0.20098939240747965</v>
      </c>
      <c r="T331" s="92">
        <v>985</v>
      </c>
      <c r="U331" s="1">
        <v>14625</v>
      </c>
      <c r="V331" s="1">
        <v>14832.65720081136</v>
      </c>
      <c r="W331" s="196"/>
      <c r="X331" s="89">
        <v>0</v>
      </c>
      <c r="Y331" s="89">
        <f t="shared" si="83"/>
        <v>0</v>
      </c>
    </row>
    <row r="332" spans="2:27">
      <c r="B332" s="200">
        <v>5520</v>
      </c>
      <c r="C332" t="s">
        <v>359</v>
      </c>
      <c r="D332" s="1">
        <v>110616.18700000001</v>
      </c>
      <c r="E332" s="86">
        <f t="shared" si="76"/>
        <v>27926.328452411009</v>
      </c>
      <c r="F332" s="87">
        <f t="shared" si="70"/>
        <v>1.0775869345259301</v>
      </c>
      <c r="G332" s="189">
        <f t="shared" si="77"/>
        <v>-1245.5455273089954</v>
      </c>
      <c r="H332" s="189">
        <f t="shared" si="71"/>
        <v>-4933.6058336709311</v>
      </c>
      <c r="I332" s="189">
        <f t="shared" si="72"/>
        <v>0</v>
      </c>
      <c r="J332" s="88">
        <f t="shared" si="73"/>
        <v>0</v>
      </c>
      <c r="K332" s="189">
        <f t="shared" si="78"/>
        <v>-245.78884212807006</v>
      </c>
      <c r="L332" s="88">
        <f t="shared" si="74"/>
        <v>-973.56960366928558</v>
      </c>
      <c r="M332" s="89">
        <f t="shared" si="79"/>
        <v>-5907.1754373402164</v>
      </c>
      <c r="N332" s="89">
        <f t="shared" si="80"/>
        <v>104709.01156265978</v>
      </c>
      <c r="O332" s="89">
        <f t="shared" si="81"/>
        <v>26434.994082973939</v>
      </c>
      <c r="P332" s="90">
        <f t="shared" si="75"/>
        <v>1.0200411517262546</v>
      </c>
      <c r="Q332" s="227">
        <v>92.761386902330742</v>
      </c>
      <c r="R332" s="90">
        <f t="shared" si="82"/>
        <v>0.14578304779267059</v>
      </c>
      <c r="S332" s="90">
        <f t="shared" si="82"/>
        <v>0.15301470045483087</v>
      </c>
      <c r="T332" s="92">
        <v>3961</v>
      </c>
      <c r="U332" s="1">
        <v>96542</v>
      </c>
      <c r="V332" s="1">
        <v>24220.270948319117</v>
      </c>
      <c r="W332" s="196"/>
      <c r="X332" s="89">
        <v>0</v>
      </c>
      <c r="Y332" s="89">
        <f t="shared" si="83"/>
        <v>0</v>
      </c>
    </row>
    <row r="333" spans="2:27">
      <c r="B333" s="200">
        <v>5522</v>
      </c>
      <c r="C333" t="s">
        <v>360</v>
      </c>
      <c r="D333" s="1">
        <v>42953.972000000002</v>
      </c>
      <c r="E333" s="86">
        <f t="shared" si="76"/>
        <v>20299.608695652176</v>
      </c>
      <c r="F333" s="87">
        <f t="shared" si="70"/>
        <v>0.78329642021148715</v>
      </c>
      <c r="G333" s="189">
        <f t="shared" si="77"/>
        <v>3483.0207218814817</v>
      </c>
      <c r="H333" s="189">
        <f t="shared" si="71"/>
        <v>7370.0718475012154</v>
      </c>
      <c r="I333" s="189">
        <f t="shared" si="72"/>
        <v>1059.1129333822814</v>
      </c>
      <c r="J333" s="88">
        <f t="shared" si="73"/>
        <v>2241.0829670369076</v>
      </c>
      <c r="K333" s="189">
        <f t="shared" si="78"/>
        <v>813.32409125421134</v>
      </c>
      <c r="L333" s="88">
        <f t="shared" si="74"/>
        <v>1720.9937770939111</v>
      </c>
      <c r="M333" s="89">
        <f t="shared" si="79"/>
        <v>9091.0656245951268</v>
      </c>
      <c r="N333" s="89">
        <f t="shared" si="80"/>
        <v>52045.037624595127</v>
      </c>
      <c r="O333" s="89">
        <f t="shared" si="81"/>
        <v>24595.953508787868</v>
      </c>
      <c r="P333" s="90">
        <f t="shared" si="75"/>
        <v>0.94907850806247995</v>
      </c>
      <c r="Q333" s="227">
        <v>1134.2599452478134</v>
      </c>
      <c r="R333" s="90">
        <f t="shared" si="82"/>
        <v>0.1734454855894004</v>
      </c>
      <c r="S333" s="90">
        <f t="shared" si="82"/>
        <v>0.14738124276203665</v>
      </c>
      <c r="T333" s="92">
        <v>2116</v>
      </c>
      <c r="U333" s="1">
        <v>36605</v>
      </c>
      <c r="V333" s="1">
        <v>17692.121797970034</v>
      </c>
      <c r="W333" s="196"/>
      <c r="X333" s="89">
        <v>0</v>
      </c>
      <c r="Y333" s="89">
        <f t="shared" si="83"/>
        <v>0</v>
      </c>
    </row>
    <row r="334" spans="2:27">
      <c r="B334" s="200">
        <v>5524</v>
      </c>
      <c r="C334" t="s">
        <v>361</v>
      </c>
      <c r="D334" s="1">
        <v>165302.788</v>
      </c>
      <c r="E334" s="86">
        <f t="shared" si="76"/>
        <v>24330.701795702091</v>
      </c>
      <c r="F334" s="87">
        <f t="shared" si="70"/>
        <v>0.9388433000626546</v>
      </c>
      <c r="G334" s="189">
        <f t="shared" si="77"/>
        <v>983.74299985053426</v>
      </c>
      <c r="H334" s="189">
        <f t="shared" si="71"/>
        <v>6683.5499409845297</v>
      </c>
      <c r="I334" s="189">
        <f t="shared" si="72"/>
        <v>0</v>
      </c>
      <c r="J334" s="88">
        <f t="shared" si="73"/>
        <v>0</v>
      </c>
      <c r="K334" s="189">
        <f t="shared" si="78"/>
        <v>-245.78884212807006</v>
      </c>
      <c r="L334" s="88">
        <f t="shared" si="74"/>
        <v>-1669.8893934181078</v>
      </c>
      <c r="M334" s="89">
        <f t="shared" si="79"/>
        <v>5013.6605475664219</v>
      </c>
      <c r="N334" s="89">
        <f t="shared" si="80"/>
        <v>170316.44854756643</v>
      </c>
      <c r="O334" s="89">
        <f t="shared" si="81"/>
        <v>25068.655953424553</v>
      </c>
      <c r="P334" s="90">
        <f t="shared" si="75"/>
        <v>0.9673185706302101</v>
      </c>
      <c r="Q334" s="227">
        <v>770.68245716093497</v>
      </c>
      <c r="R334" s="90">
        <f t="shared" si="82"/>
        <v>0.14878964230365618</v>
      </c>
      <c r="S334" s="90">
        <f t="shared" si="82"/>
        <v>0.1352625343577786</v>
      </c>
      <c r="T334" s="92">
        <v>6794</v>
      </c>
      <c r="U334" s="1">
        <v>143893</v>
      </c>
      <c r="V334" s="1">
        <v>21431.784331248138</v>
      </c>
      <c r="W334" s="196"/>
      <c r="X334" s="89">
        <v>0</v>
      </c>
      <c r="Y334" s="89">
        <f t="shared" si="83"/>
        <v>0</v>
      </c>
    </row>
    <row r="335" spans="2:27">
      <c r="B335" s="200">
        <v>5526</v>
      </c>
      <c r="C335" t="s">
        <v>362</v>
      </c>
      <c r="D335" s="1">
        <v>78479.432000000001</v>
      </c>
      <c r="E335" s="86">
        <f t="shared" si="76"/>
        <v>22213.255590150013</v>
      </c>
      <c r="F335" s="87">
        <f t="shared" si="70"/>
        <v>0.85713788112250633</v>
      </c>
      <c r="G335" s="189">
        <f t="shared" si="77"/>
        <v>2296.5596472928228</v>
      </c>
      <c r="H335" s="189">
        <f t="shared" si="71"/>
        <v>8113.7452338855428</v>
      </c>
      <c r="I335" s="189">
        <f t="shared" si="72"/>
        <v>389.33652030803859</v>
      </c>
      <c r="J335" s="88">
        <f t="shared" si="73"/>
        <v>1375.5259262483003</v>
      </c>
      <c r="K335" s="189">
        <f t="shared" si="78"/>
        <v>143.54767817996853</v>
      </c>
      <c r="L335" s="88">
        <f t="shared" si="74"/>
        <v>507.15394700982881</v>
      </c>
      <c r="M335" s="89">
        <f t="shared" si="79"/>
        <v>8620.8991808953724</v>
      </c>
      <c r="N335" s="89">
        <f t="shared" si="80"/>
        <v>87100.331180895373</v>
      </c>
      <c r="O335" s="89">
        <f t="shared" si="81"/>
        <v>24653.362915622809</v>
      </c>
      <c r="P335" s="90">
        <f t="shared" si="75"/>
        <v>0.95129375188981069</v>
      </c>
      <c r="Q335" s="227">
        <v>-165.02161075588629</v>
      </c>
      <c r="R335" s="90">
        <f t="shared" si="82"/>
        <v>0.17385772406365921</v>
      </c>
      <c r="S335" s="90">
        <f t="shared" si="82"/>
        <v>0.15790947307156866</v>
      </c>
      <c r="T335" s="92">
        <v>3533</v>
      </c>
      <c r="U335" s="1">
        <v>66856</v>
      </c>
      <c r="V335" s="1">
        <v>19183.931133428981</v>
      </c>
      <c r="W335" s="196"/>
      <c r="X335" s="89">
        <v>0</v>
      </c>
      <c r="Y335" s="89">
        <f t="shared" si="83"/>
        <v>0</v>
      </c>
    </row>
    <row r="336" spans="2:27">
      <c r="B336" s="200">
        <v>5528</v>
      </c>
      <c r="C336" t="s">
        <v>363</v>
      </c>
      <c r="D336" s="1">
        <v>22825.54</v>
      </c>
      <c r="E336" s="86">
        <f t="shared" si="76"/>
        <v>21352.235734331152</v>
      </c>
      <c r="F336" s="87">
        <f t="shared" si="70"/>
        <v>0.82391390223180105</v>
      </c>
      <c r="G336" s="189">
        <f t="shared" si="77"/>
        <v>2830.391957900516</v>
      </c>
      <c r="H336" s="189">
        <f t="shared" si="71"/>
        <v>3025.6890029956517</v>
      </c>
      <c r="I336" s="189">
        <f t="shared" si="72"/>
        <v>690.69346984463971</v>
      </c>
      <c r="J336" s="88">
        <f t="shared" si="73"/>
        <v>738.35131926391989</v>
      </c>
      <c r="K336" s="189">
        <f t="shared" si="78"/>
        <v>444.90462771656962</v>
      </c>
      <c r="L336" s="88">
        <f t="shared" si="74"/>
        <v>475.60304702901294</v>
      </c>
      <c r="M336" s="89">
        <f t="shared" si="79"/>
        <v>3501.2920500246646</v>
      </c>
      <c r="N336" s="89">
        <f t="shared" si="80"/>
        <v>26326.832050024666</v>
      </c>
      <c r="O336" s="89">
        <f t="shared" si="81"/>
        <v>24627.532319948237</v>
      </c>
      <c r="P336" s="90">
        <f t="shared" si="75"/>
        <v>0.95029703252308939</v>
      </c>
      <c r="Q336" s="227">
        <v>-142.5565138800057</v>
      </c>
      <c r="R336" s="90">
        <f t="shared" si="82"/>
        <v>0.20859578523774228</v>
      </c>
      <c r="S336" s="90">
        <f t="shared" si="82"/>
        <v>0.21311812681019396</v>
      </c>
      <c r="T336" s="92">
        <v>1069</v>
      </c>
      <c r="U336" s="1">
        <v>18886</v>
      </c>
      <c r="V336" s="1">
        <v>17601.118359739052</v>
      </c>
      <c r="W336" s="196"/>
      <c r="X336" s="89">
        <v>0</v>
      </c>
      <c r="Y336" s="89">
        <f t="shared" si="83"/>
        <v>0</v>
      </c>
    </row>
    <row r="337" spans="2:25">
      <c r="B337" s="200">
        <v>5530</v>
      </c>
      <c r="C337" t="s">
        <v>364</v>
      </c>
      <c r="D337" s="1">
        <v>344681.462</v>
      </c>
      <c r="E337" s="86">
        <f t="shared" si="76"/>
        <v>23058.700963339579</v>
      </c>
      <c r="F337" s="87">
        <f t="shared" si="70"/>
        <v>0.88976089096631628</v>
      </c>
      <c r="G337" s="189">
        <f t="shared" si="77"/>
        <v>1772.3835159152914</v>
      </c>
      <c r="H337" s="189">
        <f t="shared" si="71"/>
        <v>26493.588795901775</v>
      </c>
      <c r="I337" s="189">
        <f t="shared" si="72"/>
        <v>93.430639691690331</v>
      </c>
      <c r="J337" s="88">
        <f t="shared" si="73"/>
        <v>1396.6012021113872</v>
      </c>
      <c r="K337" s="189">
        <f t="shared" si="78"/>
        <v>-152.35820243637971</v>
      </c>
      <c r="L337" s="88">
        <f t="shared" si="74"/>
        <v>-2277.4504100190038</v>
      </c>
      <c r="M337" s="89">
        <f t="shared" si="79"/>
        <v>24216.138385882772</v>
      </c>
      <c r="N337" s="89">
        <f t="shared" si="80"/>
        <v>368897.60038588278</v>
      </c>
      <c r="O337" s="89">
        <f t="shared" si="81"/>
        <v>24678.726276818488</v>
      </c>
      <c r="P337" s="90">
        <f t="shared" si="75"/>
        <v>0.95227244218512475</v>
      </c>
      <c r="Q337" s="227">
        <v>-1381.5566873136559</v>
      </c>
      <c r="R337" s="90">
        <f t="shared" si="82"/>
        <v>0.12863777521644029</v>
      </c>
      <c r="S337" s="90">
        <f t="shared" si="82"/>
        <v>0.1245605448269779</v>
      </c>
      <c r="T337" s="92">
        <v>14948</v>
      </c>
      <c r="U337" s="1">
        <v>305396</v>
      </c>
      <c r="V337" s="1">
        <v>20504.632738015305</v>
      </c>
      <c r="W337" s="196"/>
      <c r="X337" s="89">
        <v>0</v>
      </c>
      <c r="Y337" s="89">
        <f t="shared" si="83"/>
        <v>0</v>
      </c>
    </row>
    <row r="338" spans="2:25">
      <c r="B338" s="200">
        <v>5532</v>
      </c>
      <c r="C338" t="s">
        <v>365</v>
      </c>
      <c r="D338" s="1">
        <v>114079.45699999999</v>
      </c>
      <c r="E338" s="86">
        <f t="shared" si="76"/>
        <v>20389.53655049151</v>
      </c>
      <c r="F338" s="87">
        <f t="shared" si="70"/>
        <v>0.78676644605430224</v>
      </c>
      <c r="G338" s="189">
        <f t="shared" si="77"/>
        <v>3427.2654518810946</v>
      </c>
      <c r="H338" s="189">
        <f t="shared" si="71"/>
        <v>19175.550203274724</v>
      </c>
      <c r="I338" s="189">
        <f t="shared" si="72"/>
        <v>1027.6381841885145</v>
      </c>
      <c r="J338" s="88">
        <f t="shared" si="73"/>
        <v>5749.6356405347387</v>
      </c>
      <c r="K338" s="189">
        <f t="shared" si="78"/>
        <v>781.84934206044443</v>
      </c>
      <c r="L338" s="88">
        <f t="shared" si="74"/>
        <v>4374.4470688281872</v>
      </c>
      <c r="M338" s="89">
        <f t="shared" si="79"/>
        <v>23549.997272102912</v>
      </c>
      <c r="N338" s="89">
        <f t="shared" si="80"/>
        <v>137629.45427210291</v>
      </c>
      <c r="O338" s="89">
        <f t="shared" si="81"/>
        <v>24598.651344433052</v>
      </c>
      <c r="P338" s="90">
        <f t="shared" si="75"/>
        <v>0.94918260883776451</v>
      </c>
      <c r="Q338" s="227">
        <v>1956.0652655111226</v>
      </c>
      <c r="R338" s="90">
        <f t="shared" si="82"/>
        <v>0.19402416738188435</v>
      </c>
      <c r="S338" s="90">
        <f t="shared" si="82"/>
        <v>0.18890234789713628</v>
      </c>
      <c r="T338" s="92">
        <v>5595</v>
      </c>
      <c r="U338" s="1">
        <v>95542</v>
      </c>
      <c r="V338" s="1">
        <v>17149.883324358285</v>
      </c>
      <c r="W338" s="196"/>
      <c r="X338" s="89">
        <v>0</v>
      </c>
      <c r="Y338" s="89">
        <f t="shared" si="83"/>
        <v>0</v>
      </c>
    </row>
    <row r="339" spans="2:25">
      <c r="B339" s="200">
        <v>5534</v>
      </c>
      <c r="C339" t="s">
        <v>366</v>
      </c>
      <c r="D339" s="1">
        <v>48626.81</v>
      </c>
      <c r="E339" s="86">
        <f t="shared" si="76"/>
        <v>21874.408457040034</v>
      </c>
      <c r="F339" s="87">
        <f t="shared" si="70"/>
        <v>0.84406286325672741</v>
      </c>
      <c r="G339" s="189">
        <f t="shared" si="77"/>
        <v>2506.6448698210097</v>
      </c>
      <c r="H339" s="189">
        <f t="shared" si="71"/>
        <v>5572.2715456121041</v>
      </c>
      <c r="I339" s="189">
        <f t="shared" si="72"/>
        <v>507.93301689653123</v>
      </c>
      <c r="J339" s="88">
        <f t="shared" si="73"/>
        <v>1129.1350965609888</v>
      </c>
      <c r="K339" s="189">
        <f t="shared" si="78"/>
        <v>262.1441747684612</v>
      </c>
      <c r="L339" s="88">
        <f t="shared" si="74"/>
        <v>582.74650051028925</v>
      </c>
      <c r="M339" s="89">
        <f t="shared" si="79"/>
        <v>6155.0180461223936</v>
      </c>
      <c r="N339" s="89">
        <f t="shared" si="80"/>
        <v>54781.828046122391</v>
      </c>
      <c r="O339" s="89">
        <f t="shared" si="81"/>
        <v>24643.197501629504</v>
      </c>
      <c r="P339" s="90">
        <f t="shared" si="75"/>
        <v>0.95090150135383711</v>
      </c>
      <c r="Q339" s="227">
        <v>481.32259470977988</v>
      </c>
      <c r="R339" s="90">
        <f t="shared" si="82"/>
        <v>0.1113683320382136</v>
      </c>
      <c r="S339" s="90">
        <f t="shared" si="82"/>
        <v>0.11836750282028072</v>
      </c>
      <c r="T339" s="92">
        <v>2223</v>
      </c>
      <c r="U339" s="1">
        <v>43754</v>
      </c>
      <c r="V339" s="1">
        <v>19559.231113097896</v>
      </c>
      <c r="W339" s="196"/>
      <c r="X339" s="89">
        <v>0</v>
      </c>
      <c r="Y339" s="89">
        <f t="shared" si="83"/>
        <v>0</v>
      </c>
    </row>
    <row r="340" spans="2:25">
      <c r="B340" s="200">
        <v>5536</v>
      </c>
      <c r="C340" t="s">
        <v>367</v>
      </c>
      <c r="D340" s="1">
        <v>55970.254999999997</v>
      </c>
      <c r="E340" s="86">
        <f t="shared" si="76"/>
        <v>20471.929407461594</v>
      </c>
      <c r="F340" s="87">
        <f t="shared" si="70"/>
        <v>0.78994572063457957</v>
      </c>
      <c r="G340" s="189">
        <f t="shared" si="77"/>
        <v>3376.1818805596427</v>
      </c>
      <c r="H340" s="189">
        <f t="shared" si="71"/>
        <v>9230.4812614500643</v>
      </c>
      <c r="I340" s="189">
        <f t="shared" si="72"/>
        <v>998.80068424898525</v>
      </c>
      <c r="J340" s="88">
        <f t="shared" si="73"/>
        <v>2730.7210707367258</v>
      </c>
      <c r="K340" s="189">
        <f t="shared" si="78"/>
        <v>753.01184212091516</v>
      </c>
      <c r="L340" s="88">
        <f t="shared" si="74"/>
        <v>2058.7343763585818</v>
      </c>
      <c r="M340" s="89">
        <f t="shared" si="79"/>
        <v>11289.215637808646</v>
      </c>
      <c r="N340" s="89">
        <f t="shared" si="80"/>
        <v>67259.470637808641</v>
      </c>
      <c r="O340" s="89">
        <f t="shared" si="81"/>
        <v>24601.123130142154</v>
      </c>
      <c r="P340" s="90">
        <f t="shared" si="75"/>
        <v>0.94927798707517286</v>
      </c>
      <c r="Q340" s="227">
        <v>572.7610880281336</v>
      </c>
      <c r="R340" s="90">
        <f t="shared" si="82"/>
        <v>0.17092583682008364</v>
      </c>
      <c r="S340" s="90">
        <f t="shared" si="82"/>
        <v>0.17478038419805747</v>
      </c>
      <c r="T340" s="92">
        <v>2734</v>
      </c>
      <c r="U340" s="1">
        <v>47800</v>
      </c>
      <c r="V340" s="1">
        <v>17426.175720014584</v>
      </c>
      <c r="W340" s="196"/>
      <c r="X340" s="89">
        <v>0</v>
      </c>
      <c r="Y340" s="89">
        <f t="shared" si="83"/>
        <v>0</v>
      </c>
    </row>
    <row r="341" spans="2:25">
      <c r="B341" s="200">
        <v>5538</v>
      </c>
      <c r="C341" t="s">
        <v>368</v>
      </c>
      <c r="D341" s="1">
        <v>40978.769999999997</v>
      </c>
      <c r="E341" s="86">
        <f t="shared" si="76"/>
        <v>22405.013668671403</v>
      </c>
      <c r="F341" s="87">
        <f t="shared" si="70"/>
        <v>0.86453720682894764</v>
      </c>
      <c r="G341" s="189">
        <f t="shared" si="77"/>
        <v>2177.6696386095605</v>
      </c>
      <c r="H341" s="189">
        <f t="shared" si="71"/>
        <v>3982.9577690168862</v>
      </c>
      <c r="I341" s="189">
        <f t="shared" si="72"/>
        <v>322.22119282555195</v>
      </c>
      <c r="J341" s="88">
        <f t="shared" si="73"/>
        <v>589.34256167793444</v>
      </c>
      <c r="K341" s="189">
        <f t="shared" si="78"/>
        <v>76.432350697481894</v>
      </c>
      <c r="L341" s="88">
        <f t="shared" si="74"/>
        <v>139.7947694256944</v>
      </c>
      <c r="M341" s="89">
        <f t="shared" si="79"/>
        <v>4122.7525384425808</v>
      </c>
      <c r="N341" s="89">
        <f t="shared" si="80"/>
        <v>45101.522538442579</v>
      </c>
      <c r="O341" s="89">
        <f t="shared" si="81"/>
        <v>24659.115657978447</v>
      </c>
      <c r="P341" s="90">
        <f t="shared" si="75"/>
        <v>0.95151573166100378</v>
      </c>
      <c r="Q341" s="227">
        <v>812.05484584983424</v>
      </c>
      <c r="R341" s="90">
        <f t="shared" si="82"/>
        <v>0.16232045609257989</v>
      </c>
      <c r="S341" s="90">
        <f t="shared" si="82"/>
        <v>0.15977847587149155</v>
      </c>
      <c r="T341" s="92">
        <v>1829</v>
      </c>
      <c r="U341" s="1">
        <v>35256</v>
      </c>
      <c r="V341" s="1">
        <v>19318.356164383564</v>
      </c>
      <c r="W341" s="196"/>
      <c r="X341" s="89">
        <v>0</v>
      </c>
      <c r="Y341" s="89">
        <f t="shared" si="83"/>
        <v>0</v>
      </c>
    </row>
    <row r="342" spans="2:25">
      <c r="B342" s="200">
        <v>5540</v>
      </c>
      <c r="C342" t="s">
        <v>369</v>
      </c>
      <c r="D342" s="1">
        <v>41958.142</v>
      </c>
      <c r="E342" s="86">
        <f t="shared" si="76"/>
        <v>21461.965217391305</v>
      </c>
      <c r="F342" s="87">
        <f t="shared" si="70"/>
        <v>0.82814800903461272</v>
      </c>
      <c r="G342" s="189">
        <f t="shared" si="77"/>
        <v>2762.3596784032211</v>
      </c>
      <c r="H342" s="189">
        <f t="shared" si="71"/>
        <v>5400.4131712782973</v>
      </c>
      <c r="I342" s="189">
        <f t="shared" si="72"/>
        <v>652.28815077358604</v>
      </c>
      <c r="J342" s="88">
        <f t="shared" si="73"/>
        <v>1275.2233347623608</v>
      </c>
      <c r="K342" s="189">
        <f t="shared" si="78"/>
        <v>406.49930864551595</v>
      </c>
      <c r="L342" s="88">
        <f t="shared" si="74"/>
        <v>794.70614840198368</v>
      </c>
      <c r="M342" s="89">
        <f t="shared" si="79"/>
        <v>6195.1193196802815</v>
      </c>
      <c r="N342" s="89">
        <f t="shared" si="80"/>
        <v>48153.261319680285</v>
      </c>
      <c r="O342" s="89">
        <f t="shared" si="81"/>
        <v>24630.824204440043</v>
      </c>
      <c r="P342" s="90">
        <f t="shared" si="75"/>
        <v>0.9504240557271737</v>
      </c>
      <c r="Q342" s="227">
        <v>833.09787680504905</v>
      </c>
      <c r="R342" s="90">
        <f t="shared" si="82"/>
        <v>0.21245281165115876</v>
      </c>
      <c r="S342" s="90">
        <f t="shared" si="82"/>
        <v>0.22423624051119559</v>
      </c>
      <c r="T342" s="92">
        <v>1955</v>
      </c>
      <c r="U342" s="1">
        <v>34606</v>
      </c>
      <c r="V342" s="1">
        <v>17530.901722391085</v>
      </c>
      <c r="W342" s="196"/>
      <c r="X342" s="89">
        <v>0</v>
      </c>
      <c r="Y342" s="89">
        <f t="shared" si="83"/>
        <v>0</v>
      </c>
    </row>
    <row r="343" spans="2:25">
      <c r="B343" s="200">
        <v>5542</v>
      </c>
      <c r="C343" t="s">
        <v>370</v>
      </c>
      <c r="D343" s="1">
        <v>57617.678</v>
      </c>
      <c r="E343" s="86">
        <f t="shared" si="76"/>
        <v>20696.005028735635</v>
      </c>
      <c r="F343" s="87">
        <f t="shared" si="70"/>
        <v>0.79859207607088978</v>
      </c>
      <c r="G343" s="189">
        <f t="shared" si="77"/>
        <v>3237.2549953697367</v>
      </c>
      <c r="H343" s="189">
        <f t="shared" si="71"/>
        <v>9012.5179071093462</v>
      </c>
      <c r="I343" s="189">
        <f t="shared" si="72"/>
        <v>920.37421680307068</v>
      </c>
      <c r="J343" s="88">
        <f t="shared" si="73"/>
        <v>2562.321819579749</v>
      </c>
      <c r="K343" s="189">
        <f t="shared" si="78"/>
        <v>674.58537467500059</v>
      </c>
      <c r="L343" s="88">
        <f t="shared" si="74"/>
        <v>1878.0456830952016</v>
      </c>
      <c r="M343" s="89">
        <f t="shared" si="79"/>
        <v>10890.563590204547</v>
      </c>
      <c r="N343" s="89">
        <f t="shared" si="80"/>
        <v>68508.241590204547</v>
      </c>
      <c r="O343" s="89">
        <f t="shared" si="81"/>
        <v>24607.84539878037</v>
      </c>
      <c r="P343" s="90">
        <f t="shared" si="75"/>
        <v>0.94953737773826197</v>
      </c>
      <c r="Q343" s="227">
        <v>974.54120301034527</v>
      </c>
      <c r="R343" s="90">
        <f t="shared" si="82"/>
        <v>0.1417806709866635</v>
      </c>
      <c r="S343" s="90">
        <f t="shared" si="82"/>
        <v>0.14588189466118459</v>
      </c>
      <c r="T343" s="92">
        <v>2784</v>
      </c>
      <c r="U343" s="1">
        <v>50463</v>
      </c>
      <c r="V343" s="1">
        <v>18061.202576950611</v>
      </c>
      <c r="W343" s="196"/>
      <c r="X343" s="89">
        <v>0</v>
      </c>
      <c r="Y343" s="89">
        <f t="shared" si="83"/>
        <v>0</v>
      </c>
    </row>
    <row r="344" spans="2:25">
      <c r="B344" s="200">
        <v>5544</v>
      </c>
      <c r="C344" t="s">
        <v>371</v>
      </c>
      <c r="D344" s="1">
        <v>101852.789</v>
      </c>
      <c r="E344" s="86">
        <f t="shared" si="76"/>
        <v>21175.216008316009</v>
      </c>
      <c r="F344" s="87">
        <f t="shared" si="70"/>
        <v>0.81708328200786651</v>
      </c>
      <c r="G344" s="189">
        <f t="shared" si="77"/>
        <v>2940.1441880299049</v>
      </c>
      <c r="H344" s="189">
        <f t="shared" si="71"/>
        <v>14142.093544423842</v>
      </c>
      <c r="I344" s="189">
        <f t="shared" si="72"/>
        <v>752.65037394993988</v>
      </c>
      <c r="J344" s="88">
        <f t="shared" si="73"/>
        <v>3620.2482986992109</v>
      </c>
      <c r="K344" s="189">
        <f t="shared" si="78"/>
        <v>506.86153182186979</v>
      </c>
      <c r="L344" s="88">
        <f t="shared" si="74"/>
        <v>2438.003968063194</v>
      </c>
      <c r="M344" s="89">
        <f t="shared" si="79"/>
        <v>16580.097512487035</v>
      </c>
      <c r="N344" s="89">
        <f t="shared" si="80"/>
        <v>118432.88651248704</v>
      </c>
      <c r="O344" s="89">
        <f t="shared" si="81"/>
        <v>24622.221728167784</v>
      </c>
      <c r="P344" s="90">
        <f t="shared" si="75"/>
        <v>0.95009211391637138</v>
      </c>
      <c r="Q344" s="227">
        <v>694.08355329014557</v>
      </c>
      <c r="R344" s="90">
        <f t="shared" si="82"/>
        <v>0.1845689147854809</v>
      </c>
      <c r="S344" s="90">
        <f t="shared" si="82"/>
        <v>0.18062856080698456</v>
      </c>
      <c r="T344" s="92">
        <v>4810</v>
      </c>
      <c r="U344" s="1">
        <v>85983</v>
      </c>
      <c r="V344" s="1">
        <v>17935.544430538172</v>
      </c>
      <c r="W344" s="196"/>
      <c r="X344" s="89">
        <v>0</v>
      </c>
      <c r="Y344" s="89">
        <f t="shared" si="83"/>
        <v>0</v>
      </c>
    </row>
    <row r="345" spans="2:25">
      <c r="B345" s="200">
        <v>5546</v>
      </c>
      <c r="C345" t="s">
        <v>372</v>
      </c>
      <c r="D345" s="1">
        <v>26826.866999999998</v>
      </c>
      <c r="E345" s="86">
        <f t="shared" si="76"/>
        <v>23719.599469496021</v>
      </c>
      <c r="F345" s="87">
        <f t="shared" si="70"/>
        <v>0.91526283249420093</v>
      </c>
      <c r="G345" s="189">
        <f t="shared" si="77"/>
        <v>1362.6264420982975</v>
      </c>
      <c r="H345" s="189">
        <f t="shared" si="71"/>
        <v>1541.1305060131745</v>
      </c>
      <c r="I345" s="189">
        <f t="shared" si="72"/>
        <v>0</v>
      </c>
      <c r="J345" s="88">
        <f t="shared" si="73"/>
        <v>0</v>
      </c>
      <c r="K345" s="189">
        <f t="shared" si="78"/>
        <v>-245.78884212807006</v>
      </c>
      <c r="L345" s="88">
        <f t="shared" si="74"/>
        <v>-277.98718044684722</v>
      </c>
      <c r="M345" s="89">
        <f t="shared" si="79"/>
        <v>1263.1433255663273</v>
      </c>
      <c r="N345" s="89">
        <f t="shared" si="80"/>
        <v>28090.010325566327</v>
      </c>
      <c r="O345" s="89">
        <f t="shared" si="81"/>
        <v>24836.43706946625</v>
      </c>
      <c r="P345" s="90">
        <f t="shared" si="75"/>
        <v>0.95835799295419777</v>
      </c>
      <c r="Q345" s="227">
        <v>520.1125424858717</v>
      </c>
      <c r="R345" s="90">
        <f t="shared" si="82"/>
        <v>0.23734454130344534</v>
      </c>
      <c r="S345" s="90">
        <f t="shared" si="82"/>
        <v>0.26578924340237509</v>
      </c>
      <c r="T345" s="92">
        <v>1131</v>
      </c>
      <c r="U345" s="1">
        <v>21681</v>
      </c>
      <c r="V345" s="1">
        <v>18738.980121002594</v>
      </c>
      <c r="W345" s="196"/>
      <c r="X345" s="89">
        <v>0</v>
      </c>
      <c r="Y345" s="89">
        <f t="shared" si="83"/>
        <v>0</v>
      </c>
    </row>
    <row r="346" spans="2:25">
      <c r="B346" s="200">
        <v>5601</v>
      </c>
      <c r="C346" t="s">
        <v>373</v>
      </c>
      <c r="D346" s="1">
        <v>491928.31599999999</v>
      </c>
      <c r="E346" s="86">
        <f t="shared" si="76"/>
        <v>22486.09571696302</v>
      </c>
      <c r="F346" s="87">
        <f t="shared" si="70"/>
        <v>0.86766590153052781</v>
      </c>
      <c r="G346" s="189">
        <f t="shared" si="77"/>
        <v>2127.3987686687578</v>
      </c>
      <c r="H346" s="189">
        <f t="shared" si="71"/>
        <v>46541.102862166415</v>
      </c>
      <c r="I346" s="189">
        <f t="shared" si="72"/>
        <v>293.84247592348601</v>
      </c>
      <c r="J346" s="88">
        <f t="shared" si="73"/>
        <v>6428.3918457781028</v>
      </c>
      <c r="K346" s="189">
        <f t="shared" si="78"/>
        <v>48.053633795415948</v>
      </c>
      <c r="L346" s="88">
        <f t="shared" si="74"/>
        <v>1051.2693465423147</v>
      </c>
      <c r="M346" s="89">
        <f t="shared" si="79"/>
        <v>47592.37220870873</v>
      </c>
      <c r="N346" s="89">
        <f t="shared" si="80"/>
        <v>539520.68820870877</v>
      </c>
      <c r="O346" s="89">
        <f t="shared" si="81"/>
        <v>24661.548119427196</v>
      </c>
      <c r="P346" s="90">
        <f t="shared" si="75"/>
        <v>0.95160959250205124</v>
      </c>
      <c r="Q346" s="227">
        <v>1099.9700267232402</v>
      </c>
      <c r="R346" s="90">
        <f t="shared" si="82"/>
        <v>0.13115313032461007</v>
      </c>
      <c r="S346" s="90">
        <f t="shared" si="82"/>
        <v>0.12241496334445454</v>
      </c>
      <c r="T346" s="92">
        <v>21877</v>
      </c>
      <c r="U346" s="1">
        <v>434891</v>
      </c>
      <c r="V346" s="1">
        <v>20033.674221485169</v>
      </c>
      <c r="W346" s="196"/>
      <c r="X346" s="89">
        <v>0</v>
      </c>
      <c r="Y346" s="89">
        <f t="shared" si="83"/>
        <v>0</v>
      </c>
    </row>
    <row r="347" spans="2:25">
      <c r="B347" s="200">
        <v>5603</v>
      </c>
      <c r="C347" t="s">
        <v>374</v>
      </c>
      <c r="D347" s="1">
        <v>300450.147</v>
      </c>
      <c r="E347" s="86">
        <f t="shared" si="76"/>
        <v>26532.157099964679</v>
      </c>
      <c r="F347" s="87">
        <f t="shared" si="70"/>
        <v>1.0237903591384194</v>
      </c>
      <c r="G347" s="189">
        <f t="shared" si="77"/>
        <v>-381.15928879227062</v>
      </c>
      <c r="H347" s="189">
        <f t="shared" si="71"/>
        <v>-4316.2477862836731</v>
      </c>
      <c r="I347" s="189">
        <f t="shared" si="72"/>
        <v>0</v>
      </c>
      <c r="J347" s="88">
        <f t="shared" si="73"/>
        <v>0</v>
      </c>
      <c r="K347" s="189">
        <f t="shared" si="78"/>
        <v>-245.78884212807006</v>
      </c>
      <c r="L347" s="88">
        <f t="shared" si="74"/>
        <v>-2783.3128482582651</v>
      </c>
      <c r="M347" s="89">
        <f t="shared" si="79"/>
        <v>-7099.5606345419383</v>
      </c>
      <c r="N347" s="89">
        <f t="shared" si="80"/>
        <v>293350.58636545803</v>
      </c>
      <c r="O347" s="89">
        <f t="shared" si="81"/>
        <v>25905.208969044335</v>
      </c>
      <c r="P347" s="90">
        <f t="shared" si="75"/>
        <v>0.99959845307900064</v>
      </c>
      <c r="Q347" s="227">
        <v>-6208.2669012113265</v>
      </c>
      <c r="R347" s="90">
        <f t="shared" si="82"/>
        <v>0.20640907064988254</v>
      </c>
      <c r="S347" s="90">
        <f t="shared" si="82"/>
        <v>0.20790056897106765</v>
      </c>
      <c r="T347" s="92">
        <v>11324</v>
      </c>
      <c r="U347" s="1">
        <v>249045</v>
      </c>
      <c r="V347" s="1">
        <v>21965.514200035279</v>
      </c>
      <c r="W347" s="196"/>
      <c r="X347" s="89">
        <v>0</v>
      </c>
      <c r="Y347" s="89">
        <f t="shared" si="83"/>
        <v>0</v>
      </c>
    </row>
    <row r="348" spans="2:25">
      <c r="B348" s="200">
        <v>5605</v>
      </c>
      <c r="C348" t="s">
        <v>375</v>
      </c>
      <c r="D348" s="1">
        <v>229165.31599999999</v>
      </c>
      <c r="E348" s="86">
        <f t="shared" si="76"/>
        <v>23001.637659339554</v>
      </c>
      <c r="F348" s="87">
        <f t="shared" si="70"/>
        <v>0.8875590021309796</v>
      </c>
      <c r="G348" s="189">
        <f t="shared" si="77"/>
        <v>1807.7627643953067</v>
      </c>
      <c r="H348" s="189">
        <f t="shared" si="71"/>
        <v>18010.740421670442</v>
      </c>
      <c r="I348" s="189">
        <f t="shared" si="72"/>
        <v>113.40279609169902</v>
      </c>
      <c r="J348" s="88">
        <f t="shared" si="73"/>
        <v>1129.8320574615973</v>
      </c>
      <c r="K348" s="189">
        <f t="shared" si="78"/>
        <v>-132.38604603637106</v>
      </c>
      <c r="L348" s="88">
        <f t="shared" si="74"/>
        <v>-1318.9621766603648</v>
      </c>
      <c r="M348" s="89">
        <f t="shared" si="79"/>
        <v>16691.778245010079</v>
      </c>
      <c r="N348" s="89">
        <f t="shared" si="80"/>
        <v>245857.09424501006</v>
      </c>
      <c r="O348" s="89">
        <f t="shared" si="81"/>
        <v>24677.014377698491</v>
      </c>
      <c r="P348" s="90">
        <f t="shared" si="75"/>
        <v>0.95220638552006476</v>
      </c>
      <c r="Q348" s="227">
        <v>-1192.790438041593</v>
      </c>
      <c r="R348" s="90">
        <f t="shared" si="82"/>
        <v>0.16621789998117073</v>
      </c>
      <c r="S348" s="90">
        <f t="shared" si="82"/>
        <v>0.17792338929143039</v>
      </c>
      <c r="T348" s="92">
        <v>9963</v>
      </c>
      <c r="U348" s="1">
        <v>196503</v>
      </c>
      <c r="V348" s="1">
        <v>19527.27814766968</v>
      </c>
      <c r="W348" s="196"/>
      <c r="X348" s="89">
        <v>0</v>
      </c>
      <c r="Y348" s="89">
        <f t="shared" si="83"/>
        <v>0</v>
      </c>
    </row>
    <row r="349" spans="2:25">
      <c r="B349" s="200">
        <v>5607</v>
      </c>
      <c r="C349" t="s">
        <v>376</v>
      </c>
      <c r="D349" s="1">
        <v>127421.98299999999</v>
      </c>
      <c r="E349" s="86">
        <f t="shared" si="76"/>
        <v>22056.773931106109</v>
      </c>
      <c r="F349" s="87">
        <f t="shared" si="70"/>
        <v>0.85109975865445608</v>
      </c>
      <c r="G349" s="189">
        <f t="shared" si="77"/>
        <v>2393.5782759000431</v>
      </c>
      <c r="H349" s="189">
        <f t="shared" si="71"/>
        <v>13827.701699874548</v>
      </c>
      <c r="I349" s="189">
        <f t="shared" si="72"/>
        <v>444.105100973405</v>
      </c>
      <c r="J349" s="88">
        <f t="shared" si="73"/>
        <v>2565.5951683233607</v>
      </c>
      <c r="K349" s="189">
        <f t="shared" si="78"/>
        <v>198.31625884533494</v>
      </c>
      <c r="L349" s="88">
        <f t="shared" si="74"/>
        <v>1145.6730273495</v>
      </c>
      <c r="M349" s="89">
        <f t="shared" si="79"/>
        <v>14973.374727224047</v>
      </c>
      <c r="N349" s="89">
        <f t="shared" si="80"/>
        <v>142395.35772722404</v>
      </c>
      <c r="O349" s="89">
        <f t="shared" si="81"/>
        <v>24648.668465851486</v>
      </c>
      <c r="P349" s="90">
        <f t="shared" si="75"/>
        <v>0.95111260821576904</v>
      </c>
      <c r="Q349" s="227">
        <v>-268.02380755357444</v>
      </c>
      <c r="R349" s="90">
        <f t="shared" si="82"/>
        <v>0.16973876363235774</v>
      </c>
      <c r="S349" s="90">
        <f t="shared" si="82"/>
        <v>0.17581322492870022</v>
      </c>
      <c r="T349" s="92">
        <v>5777</v>
      </c>
      <c r="U349" s="1">
        <v>108932</v>
      </c>
      <c r="V349" s="1">
        <v>18758.739452385053</v>
      </c>
      <c r="W349" s="196"/>
      <c r="X349" s="89">
        <v>0</v>
      </c>
      <c r="Y349" s="89">
        <f t="shared" si="83"/>
        <v>0</v>
      </c>
    </row>
    <row r="350" spans="2:25">
      <c r="B350" s="200">
        <v>5610</v>
      </c>
      <c r="C350" t="s">
        <v>377</v>
      </c>
      <c r="D350" s="1">
        <v>50056.779000000002</v>
      </c>
      <c r="E350" s="86">
        <f t="shared" si="76"/>
        <v>19832.321315372425</v>
      </c>
      <c r="F350" s="87">
        <f t="shared" si="70"/>
        <v>0.76526530751020982</v>
      </c>
      <c r="G350" s="189">
        <f t="shared" si="77"/>
        <v>3772.7388976549273</v>
      </c>
      <c r="H350" s="189">
        <f t="shared" si="71"/>
        <v>9522.3929776810364</v>
      </c>
      <c r="I350" s="189">
        <f t="shared" si="72"/>
        <v>1222.6635164801944</v>
      </c>
      <c r="J350" s="88">
        <f t="shared" si="73"/>
        <v>3086.0027155960106</v>
      </c>
      <c r="K350" s="189">
        <f t="shared" si="78"/>
        <v>976.87467435212432</v>
      </c>
      <c r="L350" s="88">
        <f t="shared" si="74"/>
        <v>2465.6316780647617</v>
      </c>
      <c r="M350" s="89">
        <f t="shared" si="79"/>
        <v>11988.024655745798</v>
      </c>
      <c r="N350" s="89">
        <f t="shared" si="80"/>
        <v>62044.803655745796</v>
      </c>
      <c r="O350" s="89">
        <f t="shared" si="81"/>
        <v>24581.934887379473</v>
      </c>
      <c r="P350" s="90">
        <f t="shared" si="75"/>
        <v>0.94853757468144151</v>
      </c>
      <c r="Q350" s="227">
        <v>954.97302310278246</v>
      </c>
      <c r="R350" s="90">
        <f t="shared" si="82"/>
        <v>0.13822317977170409</v>
      </c>
      <c r="S350" s="90">
        <f t="shared" si="82"/>
        <v>0.15671254204216348</v>
      </c>
      <c r="T350" s="92">
        <v>2524</v>
      </c>
      <c r="U350" s="1">
        <v>43978</v>
      </c>
      <c r="V350" s="1">
        <v>17145.419103313841</v>
      </c>
      <c r="W350" s="196"/>
      <c r="X350" s="89">
        <v>0</v>
      </c>
      <c r="Y350" s="89">
        <f t="shared" si="83"/>
        <v>0</v>
      </c>
    </row>
    <row r="351" spans="2:25">
      <c r="B351" s="200">
        <v>5612</v>
      </c>
      <c r="C351" t="s">
        <v>378</v>
      </c>
      <c r="D351" s="1">
        <v>49067.38</v>
      </c>
      <c r="E351" s="86">
        <f t="shared" si="76"/>
        <v>17204.55119214586</v>
      </c>
      <c r="F351" s="87">
        <f t="shared" si="70"/>
        <v>0.66386813471136064</v>
      </c>
      <c r="G351" s="189">
        <f t="shared" si="77"/>
        <v>5401.9563740553976</v>
      </c>
      <c r="H351" s="189">
        <f t="shared" si="71"/>
        <v>15406.379578805994</v>
      </c>
      <c r="I351" s="189">
        <f t="shared" si="72"/>
        <v>2142.3830596094917</v>
      </c>
      <c r="J351" s="88">
        <f t="shared" si="73"/>
        <v>6110.07648600627</v>
      </c>
      <c r="K351" s="189">
        <f t="shared" si="78"/>
        <v>1896.5942174814218</v>
      </c>
      <c r="L351" s="88">
        <f t="shared" si="74"/>
        <v>5409.0867082570148</v>
      </c>
      <c r="M351" s="89">
        <f t="shared" si="79"/>
        <v>20815.466287063009</v>
      </c>
      <c r="N351" s="89">
        <f t="shared" si="80"/>
        <v>69882.846287063003</v>
      </c>
      <c r="O351" s="89">
        <f t="shared" si="81"/>
        <v>24503.10178368268</v>
      </c>
      <c r="P351" s="90">
        <f t="shared" si="75"/>
        <v>0.94549565949747616</v>
      </c>
      <c r="Q351" s="227">
        <v>2730.0412409861929</v>
      </c>
      <c r="R351" s="90">
        <f t="shared" si="82"/>
        <v>0.15428215201486739</v>
      </c>
      <c r="S351" s="90">
        <f t="shared" si="82"/>
        <v>0.15266324296575798</v>
      </c>
      <c r="T351" s="92">
        <v>2852</v>
      </c>
      <c r="U351" s="1">
        <v>42509</v>
      </c>
      <c r="V351" s="1">
        <v>14925.912921348316</v>
      </c>
      <c r="W351" s="196"/>
      <c r="X351" s="89">
        <v>0</v>
      </c>
      <c r="Y351" s="89">
        <f t="shared" si="83"/>
        <v>0</v>
      </c>
    </row>
    <row r="352" spans="2:25">
      <c r="B352" s="200">
        <v>5614</v>
      </c>
      <c r="C352" t="s">
        <v>379</v>
      </c>
      <c r="D352" s="1">
        <v>16535.335999999999</v>
      </c>
      <c r="E352" s="86">
        <f t="shared" si="76"/>
        <v>19138.120370370369</v>
      </c>
      <c r="F352" s="87">
        <f t="shared" si="70"/>
        <v>0.73847833228915505</v>
      </c>
      <c r="G352" s="189">
        <f t="shared" si="77"/>
        <v>4203.1434835562022</v>
      </c>
      <c r="H352" s="189">
        <f t="shared" si="71"/>
        <v>3631.5159697925587</v>
      </c>
      <c r="I352" s="189">
        <f t="shared" si="72"/>
        <v>1465.6338472309139</v>
      </c>
      <c r="J352" s="88">
        <f t="shared" si="73"/>
        <v>1266.3076440075097</v>
      </c>
      <c r="K352" s="189">
        <f t="shared" si="78"/>
        <v>1219.845005102844</v>
      </c>
      <c r="L352" s="88">
        <f t="shared" si="74"/>
        <v>1053.9460844088571</v>
      </c>
      <c r="M352" s="89">
        <f t="shared" si="79"/>
        <v>4685.4620542014163</v>
      </c>
      <c r="N352" s="89">
        <f t="shared" si="80"/>
        <v>21220.798054201416</v>
      </c>
      <c r="O352" s="89">
        <f t="shared" si="81"/>
        <v>24561.108859029417</v>
      </c>
      <c r="P352" s="90">
        <f t="shared" si="75"/>
        <v>0.94773396542481003</v>
      </c>
      <c r="Q352" s="227">
        <v>412.50062369287116</v>
      </c>
      <c r="R352" s="90">
        <f t="shared" si="82"/>
        <v>7.3235282663724241E-2</v>
      </c>
      <c r="S352" s="90">
        <f t="shared" si="82"/>
        <v>7.3235282663724116E-2</v>
      </c>
      <c r="T352" s="92">
        <v>864</v>
      </c>
      <c r="U352" s="1">
        <v>15407</v>
      </c>
      <c r="V352" s="1">
        <v>17832.175925925927</v>
      </c>
      <c r="W352" s="196"/>
      <c r="X352" s="89">
        <v>0</v>
      </c>
      <c r="Y352" s="89">
        <f t="shared" si="83"/>
        <v>0</v>
      </c>
    </row>
    <row r="353" spans="2:28">
      <c r="B353" s="200">
        <v>5616</v>
      </c>
      <c r="C353" t="s">
        <v>380</v>
      </c>
      <c r="D353" s="1">
        <v>19664.253000000001</v>
      </c>
      <c r="E353" s="86">
        <f t="shared" si="76"/>
        <v>20127.178096212898</v>
      </c>
      <c r="F353" s="87">
        <f t="shared" si="70"/>
        <v>0.77664287957921696</v>
      </c>
      <c r="G353" s="189">
        <f t="shared" si="77"/>
        <v>3589.9276935338339</v>
      </c>
      <c r="H353" s="189">
        <f t="shared" si="71"/>
        <v>3507.3593565825558</v>
      </c>
      <c r="I353" s="189">
        <f t="shared" si="72"/>
        <v>1119.4636431860288</v>
      </c>
      <c r="J353" s="88">
        <f t="shared" si="73"/>
        <v>1093.7159793927501</v>
      </c>
      <c r="K353" s="189">
        <f t="shared" si="78"/>
        <v>873.67480105795869</v>
      </c>
      <c r="L353" s="88">
        <f t="shared" si="74"/>
        <v>853.58028063362565</v>
      </c>
      <c r="M353" s="89">
        <f t="shared" si="79"/>
        <v>4360.9396372161818</v>
      </c>
      <c r="N353" s="89">
        <f t="shared" si="80"/>
        <v>24025.192637216183</v>
      </c>
      <c r="O353" s="89">
        <f t="shared" si="81"/>
        <v>24590.78059080469</v>
      </c>
      <c r="P353" s="90">
        <f t="shared" si="75"/>
        <v>0.94887890184351187</v>
      </c>
      <c r="Q353" s="227">
        <v>-390.90650584729883</v>
      </c>
      <c r="R353" s="90">
        <f t="shared" si="82"/>
        <v>0.1686825745869488</v>
      </c>
      <c r="S353" s="90">
        <f t="shared" si="82"/>
        <v>0.17107496470892827</v>
      </c>
      <c r="T353" s="92">
        <v>977</v>
      </c>
      <c r="U353" s="1">
        <v>16826</v>
      </c>
      <c r="V353" s="1">
        <v>17186.925434116445</v>
      </c>
      <c r="W353" s="196"/>
      <c r="X353" s="89">
        <v>0</v>
      </c>
      <c r="Y353" s="89">
        <f t="shared" si="83"/>
        <v>0</v>
      </c>
    </row>
    <row r="354" spans="2:28">
      <c r="B354" s="200">
        <v>5618</v>
      </c>
      <c r="C354" t="s">
        <v>381</v>
      </c>
      <c r="D354" s="1">
        <v>26173.300999999999</v>
      </c>
      <c r="E354" s="86">
        <f t="shared" si="76"/>
        <v>23837.250455373407</v>
      </c>
      <c r="F354" s="87">
        <f t="shared" si="70"/>
        <v>0.91980260453876483</v>
      </c>
      <c r="G354" s="189">
        <f t="shared" si="77"/>
        <v>1289.6828308543181</v>
      </c>
      <c r="H354" s="189">
        <f t="shared" si="71"/>
        <v>1416.0717482780415</v>
      </c>
      <c r="I354" s="189">
        <f t="shared" si="72"/>
        <v>0</v>
      </c>
      <c r="J354" s="88">
        <f t="shared" si="73"/>
        <v>0</v>
      </c>
      <c r="K354" s="189">
        <f t="shared" si="78"/>
        <v>-245.78884212807006</v>
      </c>
      <c r="L354" s="88">
        <f t="shared" si="74"/>
        <v>-269.87614865662096</v>
      </c>
      <c r="M354" s="89">
        <f t="shared" si="79"/>
        <v>1146.1955996214206</v>
      </c>
      <c r="N354" s="89">
        <f t="shared" si="80"/>
        <v>27319.49659962142</v>
      </c>
      <c r="O354" s="89">
        <f t="shared" si="81"/>
        <v>24881.144444099653</v>
      </c>
      <c r="P354" s="90">
        <f t="shared" si="75"/>
        <v>0.96008310633113192</v>
      </c>
      <c r="Q354" s="227">
        <v>-127.79850998318739</v>
      </c>
      <c r="R354" s="90">
        <f t="shared" si="82"/>
        <v>0.13250404569252736</v>
      </c>
      <c r="S354" s="90">
        <f t="shared" si="82"/>
        <v>0.1479754124369608</v>
      </c>
      <c r="T354" s="92">
        <v>1098</v>
      </c>
      <c r="U354" s="1">
        <v>23111</v>
      </c>
      <c r="V354" s="1">
        <v>20764.60017969452</v>
      </c>
      <c r="W354" s="196"/>
      <c r="X354" s="89">
        <v>0</v>
      </c>
      <c r="Y354" s="89">
        <f t="shared" si="83"/>
        <v>0</v>
      </c>
    </row>
    <row r="355" spans="2:28">
      <c r="B355" s="200">
        <v>5620</v>
      </c>
      <c r="C355" t="s">
        <v>382</v>
      </c>
      <c r="D355" s="1">
        <v>67462.19</v>
      </c>
      <c r="E355" s="86">
        <f t="shared" si="76"/>
        <v>22822.121109607579</v>
      </c>
      <c r="F355" s="87">
        <f t="shared" si="70"/>
        <v>0.88063203753368224</v>
      </c>
      <c r="G355" s="189">
        <f t="shared" si="77"/>
        <v>1919.0630252291319</v>
      </c>
      <c r="H355" s="189">
        <f t="shared" si="71"/>
        <v>5672.750302577314</v>
      </c>
      <c r="I355" s="189">
        <f t="shared" si="72"/>
        <v>176.23358849789054</v>
      </c>
      <c r="J355" s="88">
        <f t="shared" si="73"/>
        <v>520.9464875997644</v>
      </c>
      <c r="K355" s="189">
        <f t="shared" si="78"/>
        <v>-69.555253630179521</v>
      </c>
      <c r="L355" s="88">
        <f t="shared" si="74"/>
        <v>-205.60532973081067</v>
      </c>
      <c r="M355" s="89">
        <f t="shared" si="79"/>
        <v>5467.1449728465032</v>
      </c>
      <c r="N355" s="89">
        <f t="shared" si="80"/>
        <v>72929.334972846511</v>
      </c>
      <c r="O355" s="89">
        <f t="shared" si="81"/>
        <v>24671.628881206532</v>
      </c>
      <c r="P355" s="90">
        <f t="shared" si="75"/>
        <v>0.95199857658214582</v>
      </c>
      <c r="Q355" s="227">
        <v>-678.13237505079542</v>
      </c>
      <c r="R355" s="90">
        <f t="shared" si="82"/>
        <v>0.11443280746675481</v>
      </c>
      <c r="S355" s="90">
        <f t="shared" si="82"/>
        <v>0.11254777227144563</v>
      </c>
      <c r="T355" s="92">
        <v>2956</v>
      </c>
      <c r="U355" s="1">
        <v>60535</v>
      </c>
      <c r="V355" s="1">
        <v>20513.385293120977</v>
      </c>
      <c r="W355" s="196"/>
      <c r="X355" s="89">
        <v>0</v>
      </c>
      <c r="Y355" s="89">
        <f t="shared" si="83"/>
        <v>0</v>
      </c>
    </row>
    <row r="356" spans="2:28">
      <c r="B356" s="200">
        <v>5622</v>
      </c>
      <c r="C356" t="s">
        <v>383</v>
      </c>
      <c r="D356" s="1">
        <v>89012.702000000005</v>
      </c>
      <c r="E356" s="86">
        <f t="shared" si="76"/>
        <v>22847.202772073924</v>
      </c>
      <c r="F356" s="87">
        <f t="shared" si="70"/>
        <v>0.88159985798369167</v>
      </c>
      <c r="G356" s="189">
        <f t="shared" si="77"/>
        <v>1903.5123944999975</v>
      </c>
      <c r="H356" s="189">
        <f t="shared" si="71"/>
        <v>7416.0842889719906</v>
      </c>
      <c r="I356" s="189">
        <f t="shared" si="72"/>
        <v>167.45500663466953</v>
      </c>
      <c r="J356" s="88">
        <f t="shared" si="73"/>
        <v>652.40470584867251</v>
      </c>
      <c r="K356" s="189">
        <f t="shared" si="78"/>
        <v>-78.333835493400528</v>
      </c>
      <c r="L356" s="88">
        <f t="shared" si="74"/>
        <v>-305.18862308228847</v>
      </c>
      <c r="M356" s="89">
        <f t="shared" si="79"/>
        <v>7110.8956658897023</v>
      </c>
      <c r="N356" s="89">
        <f t="shared" si="80"/>
        <v>96123.597665889713</v>
      </c>
      <c r="O356" s="89">
        <f t="shared" si="81"/>
        <v>24672.381331080524</v>
      </c>
      <c r="P356" s="90">
        <f t="shared" si="75"/>
        <v>0.95202761119564616</v>
      </c>
      <c r="Q356" s="227">
        <v>-715.45902538493738</v>
      </c>
      <c r="R356" s="90">
        <f t="shared" si="82"/>
        <v>0.17452698387564991</v>
      </c>
      <c r="S356" s="90">
        <f t="shared" si="82"/>
        <v>0.17241669412022659</v>
      </c>
      <c r="T356" s="92">
        <v>3896</v>
      </c>
      <c r="U356" s="1">
        <v>75786</v>
      </c>
      <c r="V356" s="1">
        <v>19487.271792234507</v>
      </c>
      <c r="W356" s="196"/>
      <c r="X356" s="89">
        <v>0</v>
      </c>
      <c r="Y356" s="89">
        <f t="shared" si="83"/>
        <v>0</v>
      </c>
    </row>
    <row r="357" spans="2:28">
      <c r="B357" s="200">
        <v>5624</v>
      </c>
      <c r="C357" t="s">
        <v>384</v>
      </c>
      <c r="D357" s="1">
        <v>28727.785</v>
      </c>
      <c r="E357" s="86">
        <f t="shared" si="76"/>
        <v>23204.995961227789</v>
      </c>
      <c r="F357" s="87">
        <f t="shared" si="70"/>
        <v>0.89540594303893217</v>
      </c>
      <c r="G357" s="189">
        <f t="shared" si="77"/>
        <v>1681.6806172246013</v>
      </c>
      <c r="H357" s="189">
        <f t="shared" si="71"/>
        <v>2081.9206041240564</v>
      </c>
      <c r="I357" s="189">
        <f t="shared" si="72"/>
        <v>42.227390430816918</v>
      </c>
      <c r="J357" s="88">
        <f t="shared" si="73"/>
        <v>52.277509353351341</v>
      </c>
      <c r="K357" s="189">
        <f t="shared" si="78"/>
        <v>-203.56145169725315</v>
      </c>
      <c r="L357" s="88">
        <f t="shared" si="74"/>
        <v>-252.0090772011994</v>
      </c>
      <c r="M357" s="89">
        <f t="shared" si="79"/>
        <v>1829.9115269228569</v>
      </c>
      <c r="N357" s="89">
        <f t="shared" si="80"/>
        <v>30557.696526922857</v>
      </c>
      <c r="O357" s="89">
        <f t="shared" si="81"/>
        <v>24683.115126755132</v>
      </c>
      <c r="P357" s="90">
        <f t="shared" si="75"/>
        <v>0.95244179374730309</v>
      </c>
      <c r="Q357" s="227">
        <v>272.60547255991628</v>
      </c>
      <c r="R357" s="90">
        <f t="shared" si="82"/>
        <v>0.16109388893379678</v>
      </c>
      <c r="S357" s="90">
        <f t="shared" si="82"/>
        <v>0.1395226777500512</v>
      </c>
      <c r="T357" s="92">
        <v>1238</v>
      </c>
      <c r="U357" s="1">
        <v>24742</v>
      </c>
      <c r="V357" s="1">
        <v>20363.786008230451</v>
      </c>
      <c r="W357" s="196"/>
      <c r="X357" s="89">
        <v>0</v>
      </c>
      <c r="Y357" s="89">
        <f t="shared" si="83"/>
        <v>0</v>
      </c>
    </row>
    <row r="358" spans="2:28">
      <c r="B358" s="200">
        <v>5626</v>
      </c>
      <c r="C358" t="s">
        <v>385</v>
      </c>
      <c r="D358" s="1">
        <v>21553.32</v>
      </c>
      <c r="E358" s="86">
        <f t="shared" si="76"/>
        <v>20507.44053282588</v>
      </c>
      <c r="F358" s="87">
        <f t="shared" si="70"/>
        <v>0.79131598041606421</v>
      </c>
      <c r="G358" s="189">
        <f t="shared" si="77"/>
        <v>3354.164982833785</v>
      </c>
      <c r="H358" s="189">
        <f t="shared" si="71"/>
        <v>3525.227396958308</v>
      </c>
      <c r="I358" s="189">
        <f t="shared" si="72"/>
        <v>986.37179037148496</v>
      </c>
      <c r="J358" s="88">
        <f t="shared" si="73"/>
        <v>1036.6767516804307</v>
      </c>
      <c r="K358" s="189">
        <f t="shared" si="78"/>
        <v>740.58294824341488</v>
      </c>
      <c r="L358" s="88">
        <f t="shared" si="74"/>
        <v>778.35267860382896</v>
      </c>
      <c r="M358" s="89">
        <f t="shared" si="79"/>
        <v>4303.5800755621367</v>
      </c>
      <c r="N358" s="89">
        <f t="shared" si="80"/>
        <v>25856.900075562138</v>
      </c>
      <c r="O358" s="89">
        <f t="shared" si="81"/>
        <v>24602.18846390308</v>
      </c>
      <c r="P358" s="90">
        <f t="shared" si="75"/>
        <v>0.94931909486861721</v>
      </c>
      <c r="Q358" s="227">
        <v>198.25633312639638</v>
      </c>
      <c r="R358" s="90">
        <f t="shared" si="82"/>
        <v>0.19853861980759605</v>
      </c>
      <c r="S358" s="90">
        <f t="shared" si="82"/>
        <v>0.22020582606482186</v>
      </c>
      <c r="T358" s="92">
        <v>1051</v>
      </c>
      <c r="U358" s="1">
        <v>17983</v>
      </c>
      <c r="V358" s="1">
        <v>16806.542056074766</v>
      </c>
      <c r="W358" s="196"/>
      <c r="X358" s="89">
        <v>0</v>
      </c>
      <c r="Y358" s="89">
        <f t="shared" si="83"/>
        <v>0</v>
      </c>
    </row>
    <row r="359" spans="2:28">
      <c r="B359" s="200">
        <v>5628</v>
      </c>
      <c r="C359" t="s">
        <v>386</v>
      </c>
      <c r="D359" s="1">
        <v>59672.716</v>
      </c>
      <c r="E359" s="86">
        <f t="shared" si="76"/>
        <v>21326.91779842745</v>
      </c>
      <c r="F359" s="87">
        <f t="shared" si="70"/>
        <v>0.82293696475197853</v>
      </c>
      <c r="G359" s="189">
        <f t="shared" si="77"/>
        <v>2846.0890781608114</v>
      </c>
      <c r="H359" s="189">
        <f t="shared" si="71"/>
        <v>7963.3572406939502</v>
      </c>
      <c r="I359" s="189">
        <f t="shared" si="72"/>
        <v>699.55474741093542</v>
      </c>
      <c r="J359" s="88">
        <f t="shared" si="73"/>
        <v>1957.3541832557974</v>
      </c>
      <c r="K359" s="189">
        <f t="shared" si="78"/>
        <v>453.76590528286533</v>
      </c>
      <c r="L359" s="88">
        <f t="shared" si="74"/>
        <v>1269.6370029814573</v>
      </c>
      <c r="M359" s="89">
        <f t="shared" si="79"/>
        <v>9232.9942436754081</v>
      </c>
      <c r="N359" s="89">
        <f t="shared" si="80"/>
        <v>68905.710243675407</v>
      </c>
      <c r="O359" s="89">
        <f t="shared" si="81"/>
        <v>24626.772781871125</v>
      </c>
      <c r="P359" s="90">
        <f t="shared" si="75"/>
        <v>0.95026772439869456</v>
      </c>
      <c r="Q359" s="227">
        <v>618.41366200537595</v>
      </c>
      <c r="R359" s="90">
        <f t="shared" si="82"/>
        <v>0.15633593644026741</v>
      </c>
      <c r="S359" s="90">
        <f t="shared" si="82"/>
        <v>0.16005538727227689</v>
      </c>
      <c r="T359" s="92">
        <v>2798</v>
      </c>
      <c r="U359" s="1">
        <v>51605</v>
      </c>
      <c r="V359" s="1">
        <v>18384.396152475954</v>
      </c>
      <c r="W359" s="196"/>
      <c r="X359" s="89">
        <v>0</v>
      </c>
      <c r="Y359" s="89">
        <f t="shared" si="83"/>
        <v>0</v>
      </c>
    </row>
    <row r="360" spans="2:28">
      <c r="B360" s="200">
        <v>5630</v>
      </c>
      <c r="C360" t="s">
        <v>387</v>
      </c>
      <c r="D360" s="1">
        <v>19326.669999999998</v>
      </c>
      <c r="E360" s="86">
        <f t="shared" si="76"/>
        <v>21715.359550561796</v>
      </c>
      <c r="F360" s="87">
        <f t="shared" si="70"/>
        <v>0.83792567899121795</v>
      </c>
      <c r="G360" s="189">
        <f t="shared" si="77"/>
        <v>2605.255191837517</v>
      </c>
      <c r="H360" s="189">
        <f t="shared" si="71"/>
        <v>2318.67712073539</v>
      </c>
      <c r="I360" s="189">
        <f t="shared" si="72"/>
        <v>563.60013416391439</v>
      </c>
      <c r="J360" s="88">
        <f t="shared" si="73"/>
        <v>501.60411940588381</v>
      </c>
      <c r="K360" s="189">
        <f t="shared" si="78"/>
        <v>317.8112920358443</v>
      </c>
      <c r="L360" s="88">
        <f t="shared" si="74"/>
        <v>282.85204991190142</v>
      </c>
      <c r="M360" s="89">
        <f t="shared" si="79"/>
        <v>2601.5291706472913</v>
      </c>
      <c r="N360" s="89">
        <f t="shared" si="80"/>
        <v>21928.199170647291</v>
      </c>
      <c r="O360" s="89">
        <f t="shared" si="81"/>
        <v>24638.426034435161</v>
      </c>
      <c r="P360" s="90">
        <f t="shared" si="75"/>
        <v>0.95071738582587195</v>
      </c>
      <c r="Q360" s="227">
        <v>136.50966468362867</v>
      </c>
      <c r="R360" s="90">
        <f t="shared" si="82"/>
        <v>0.18801758052618628</v>
      </c>
      <c r="S360" s="90">
        <f t="shared" si="82"/>
        <v>0.19068728295433485</v>
      </c>
      <c r="T360" s="92">
        <v>890</v>
      </c>
      <c r="U360" s="1">
        <v>16268</v>
      </c>
      <c r="V360" s="1">
        <v>18237.66816143498</v>
      </c>
      <c r="W360" s="196"/>
      <c r="X360" s="89">
        <v>0</v>
      </c>
      <c r="Y360" s="89">
        <f t="shared" si="83"/>
        <v>0</v>
      </c>
    </row>
    <row r="361" spans="2:28">
      <c r="B361" s="200">
        <v>5632</v>
      </c>
      <c r="C361" t="s">
        <v>388</v>
      </c>
      <c r="D361" s="1">
        <v>45160.302000000003</v>
      </c>
      <c r="E361" s="86">
        <f t="shared" si="76"/>
        <v>21433.460844803041</v>
      </c>
      <c r="F361" s="87">
        <f t="shared" si="70"/>
        <v>0.82704811724145</v>
      </c>
      <c r="G361" s="189">
        <f t="shared" si="77"/>
        <v>2780.0323894079447</v>
      </c>
      <c r="H361" s="189">
        <f t="shared" si="71"/>
        <v>5857.5282444825398</v>
      </c>
      <c r="I361" s="189">
        <f t="shared" si="72"/>
        <v>662.26468117947854</v>
      </c>
      <c r="J361" s="88">
        <f t="shared" si="73"/>
        <v>1395.3916832451614</v>
      </c>
      <c r="K361" s="189">
        <f t="shared" si="78"/>
        <v>416.47583905140846</v>
      </c>
      <c r="L361" s="88">
        <f t="shared" si="74"/>
        <v>877.51459288131764</v>
      </c>
      <c r="M361" s="89">
        <f t="shared" si="79"/>
        <v>6735.042837363857</v>
      </c>
      <c r="N361" s="89">
        <f t="shared" si="80"/>
        <v>51895.34483736386</v>
      </c>
      <c r="O361" s="89">
        <f t="shared" si="81"/>
        <v>24629.969073262389</v>
      </c>
      <c r="P361" s="90">
        <f t="shared" si="75"/>
        <v>0.95039105897337861</v>
      </c>
      <c r="Q361" s="227">
        <v>-286.56043124899952</v>
      </c>
      <c r="R361" s="90">
        <f t="shared" si="82"/>
        <v>0.16141091451496767</v>
      </c>
      <c r="S361" s="90">
        <f t="shared" si="82"/>
        <v>0.16471820710494872</v>
      </c>
      <c r="T361" s="92">
        <v>2107</v>
      </c>
      <c r="U361" s="1">
        <v>38884</v>
      </c>
      <c r="V361" s="1">
        <v>18402.271651680076</v>
      </c>
      <c r="W361" s="196"/>
      <c r="X361" s="89">
        <v>0</v>
      </c>
      <c r="Y361" s="89">
        <f t="shared" si="83"/>
        <v>0</v>
      </c>
    </row>
    <row r="362" spans="2:28">
      <c r="B362" s="200">
        <v>5634</v>
      </c>
      <c r="C362" t="s">
        <v>389</v>
      </c>
      <c r="D362" s="1">
        <v>37531.587</v>
      </c>
      <c r="E362" s="86">
        <f t="shared" si="76"/>
        <v>18936.219475277496</v>
      </c>
      <c r="F362" s="87">
        <f t="shared" si="70"/>
        <v>0.73068762800835707</v>
      </c>
      <c r="G362" s="189">
        <f t="shared" si="77"/>
        <v>4328.3220385137829</v>
      </c>
      <c r="H362" s="189">
        <f t="shared" si="71"/>
        <v>8578.7342803343181</v>
      </c>
      <c r="I362" s="189">
        <f t="shared" si="72"/>
        <v>1536.2991605134193</v>
      </c>
      <c r="J362" s="88">
        <f t="shared" si="73"/>
        <v>3044.9449361375969</v>
      </c>
      <c r="K362" s="189">
        <f t="shared" si="78"/>
        <v>1290.5103183853494</v>
      </c>
      <c r="L362" s="88">
        <f t="shared" si="74"/>
        <v>2557.7914510397623</v>
      </c>
      <c r="M362" s="89">
        <f t="shared" si="79"/>
        <v>11136.52573137408</v>
      </c>
      <c r="N362" s="89">
        <f t="shared" si="80"/>
        <v>48668.11273137408</v>
      </c>
      <c r="O362" s="89">
        <f t="shared" si="81"/>
        <v>24555.051832176632</v>
      </c>
      <c r="P362" s="90">
        <f t="shared" si="75"/>
        <v>0.94750024429638624</v>
      </c>
      <c r="Q362" s="227">
        <v>848.47705629545271</v>
      </c>
      <c r="R362" s="90">
        <f t="shared" si="82"/>
        <v>0.15286705575180462</v>
      </c>
      <c r="S362" s="90">
        <f t="shared" si="82"/>
        <v>0.14705037030401555</v>
      </c>
      <c r="T362" s="92">
        <v>1982</v>
      </c>
      <c r="U362" s="1">
        <v>32555</v>
      </c>
      <c r="V362" s="1">
        <v>16508.62068965517</v>
      </c>
      <c r="W362" s="196"/>
      <c r="X362" s="89">
        <v>0</v>
      </c>
      <c r="Y362" s="89">
        <f t="shared" si="83"/>
        <v>0</v>
      </c>
    </row>
    <row r="363" spans="2:28">
      <c r="B363" s="200">
        <v>5636</v>
      </c>
      <c r="C363" t="s">
        <v>390</v>
      </c>
      <c r="D363" s="1">
        <v>17034.258000000002</v>
      </c>
      <c r="E363" s="86">
        <f t="shared" ref="E363" si="84">D363/T363*1000</f>
        <v>19624.721198156683</v>
      </c>
      <c r="F363" s="87">
        <f t="shared" ref="F363" si="85">E363/E$365</f>
        <v>0.75725468863136391</v>
      </c>
      <c r="G363" s="189">
        <f t="shared" si="77"/>
        <v>3901.4509703286867</v>
      </c>
      <c r="H363" s="189">
        <f t="shared" ref="H363" si="86">G363*T363/1000</f>
        <v>3386.4594422453001</v>
      </c>
      <c r="I363" s="189">
        <f t="shared" ref="I363" si="87">IF(E363+Y363&lt;(E$365+Y$365)*0.9,((E$365+Y$365)*0.9-E363-Y363)*0.35,0)</f>
        <v>1295.3235575057038</v>
      </c>
      <c r="J363" s="88">
        <f>I363*T363/1000</f>
        <v>1124.3408479149509</v>
      </c>
      <c r="K363" s="189">
        <f t="shared" ref="K363" si="88">I363+J$367</f>
        <v>1049.5347153776338</v>
      </c>
      <c r="L363" s="88">
        <f t="shared" ref="L363" si="89">K363*T363/1000</f>
        <v>910.99613294778612</v>
      </c>
      <c r="M363" s="89">
        <f t="shared" ref="M363" si="90">+H363+L363</f>
        <v>4297.4555751930866</v>
      </c>
      <c r="N363" s="89">
        <f t="shared" ref="N363" si="91">D363+M363</f>
        <v>21331.713575193087</v>
      </c>
      <c r="O363" s="89">
        <f t="shared" ref="O363" si="92">N363/T363*1000</f>
        <v>24575.706883863004</v>
      </c>
      <c r="P363" s="90">
        <f t="shared" ref="P363" si="93">O363/O$365</f>
        <v>0.9482972561150762</v>
      </c>
      <c r="Q363" s="227">
        <v>608.48751769144747</v>
      </c>
      <c r="R363" s="90">
        <f t="shared" ref="R363" si="94">(D363-U363)/U363</f>
        <v>4.8197526306073574E-2</v>
      </c>
      <c r="S363" s="90">
        <f t="shared" ref="S363" si="95">(E363-V363)/V363</f>
        <v>3.732911877525015E-2</v>
      </c>
      <c r="T363" s="92">
        <v>868</v>
      </c>
      <c r="U363" s="1">
        <v>16251</v>
      </c>
      <c r="V363" s="1">
        <v>18918.509895227009</v>
      </c>
      <c r="W363" s="196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7"/>
      <c r="C365" s="206" t="s">
        <v>391</v>
      </c>
      <c r="D365" s="168">
        <f>SUM(D7:D363)</f>
        <v>144980763.32300004</v>
      </c>
      <c r="E365" s="207">
        <f>D365/T365*1000</f>
        <v>25915.615304575702</v>
      </c>
      <c r="F365" s="208">
        <f>E365/E$365</f>
        <v>1</v>
      </c>
      <c r="G365" s="209">
        <f>($E$365-E365)*0.6</f>
        <v>0</v>
      </c>
      <c r="H365" s="168">
        <f>SUM(H7:H363)</f>
        <v>1.9085746316704899E-8</v>
      </c>
      <c r="I365" s="210">
        <f>IF(E365&lt;E$365*0.9,(E$365*0.9-E365)*0.35,0)</f>
        <v>0</v>
      </c>
      <c r="J365" s="168">
        <f>SUM(J7:J363)</f>
        <v>1375026.3510707475</v>
      </c>
      <c r="K365" s="95"/>
      <c r="L365" s="168">
        <f>SUM(L7:L363)</f>
        <v>-9.8577856988413259E-10</v>
      </c>
      <c r="M365" s="168">
        <f>SUM(M7:M363)</f>
        <v>1.7110323824454099E-8</v>
      </c>
      <c r="N365" s="168">
        <f>SUM(N7:N363)</f>
        <v>144980763.32299998</v>
      </c>
      <c r="O365" s="211">
        <f t="shared" ref="O365" si="97">N365/T365*1000</f>
        <v>25915.615304575691</v>
      </c>
      <c r="P365" s="212">
        <f>O365/O$365</f>
        <v>1</v>
      </c>
      <c r="Q365" s="168">
        <f>SUM(Q7:Q363)</f>
        <v>2.879687599488534E-8</v>
      </c>
      <c r="R365" s="212">
        <f t="shared" ref="R365" si="98">(D365-U365)/U365</f>
        <v>9.2237690407797959E-2</v>
      </c>
      <c r="S365" s="212">
        <f>(E365-V365)/V365</f>
        <v>8.3620392399180329E-2</v>
      </c>
      <c r="T365" s="168">
        <f>SUM(T7:T363)</f>
        <v>5594340</v>
      </c>
      <c r="U365" s="168">
        <f>SUM(U7:U363)</f>
        <v>132737374.471</v>
      </c>
      <c r="V365" s="168">
        <v>23915.76929186194</v>
      </c>
      <c r="W365" s="198"/>
      <c r="X365" s="96">
        <f>SUM(X7:X362)</f>
        <v>9894.9830000000002</v>
      </c>
      <c r="Y365" s="97">
        <f>X365*1000/T365</f>
        <v>1.7687489498314368</v>
      </c>
      <c r="Z365" s="1"/>
      <c r="AA365" s="46"/>
      <c r="AB365" s="1"/>
    </row>
    <row r="367" spans="2:28" ht="19.5" customHeight="1">
      <c r="B367" s="191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-245.78884212807006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9.4841985899008618E-3</v>
      </c>
    </row>
    <row r="369" spans="2:10" ht="21.75" customHeight="1">
      <c r="B369" s="101" t="s">
        <v>395</v>
      </c>
      <c r="C369" s="102" t="s">
        <v>447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396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topLeftCell="A2" workbookViewId="0">
      <selection activeCell="D39" sqref="D39"/>
    </sheetView>
  </sheetViews>
  <sheetFormatPr baseColWidth="10" defaultColWidth="11.453125" defaultRowHeight="14.5"/>
  <cols>
    <col min="2" max="2" width="18.81640625" customWidth="1"/>
    <col min="11" max="11" width="12.54296875" customWidth="1"/>
  </cols>
  <sheetData>
    <row r="1" spans="1:20" ht="33" customHeight="1">
      <c r="A1" s="49"/>
      <c r="B1" s="2"/>
      <c r="C1" s="245" t="s">
        <v>397</v>
      </c>
      <c r="D1" s="245"/>
      <c r="E1" s="245"/>
      <c r="F1" s="246" t="s">
        <v>398</v>
      </c>
      <c r="G1" s="246"/>
      <c r="H1" s="246" t="s">
        <v>399</v>
      </c>
      <c r="I1" s="246"/>
      <c r="J1" s="246"/>
      <c r="K1" s="4" t="s">
        <v>400</v>
      </c>
      <c r="L1" s="50" t="s">
        <v>9</v>
      </c>
      <c r="M1" s="45"/>
      <c r="N1" s="247" t="s">
        <v>401</v>
      </c>
      <c r="O1" s="248"/>
      <c r="Q1" s="121"/>
    </row>
    <row r="2" spans="1:20">
      <c r="A2" s="109"/>
      <c r="B2" s="110"/>
      <c r="C2" s="249" t="s">
        <v>432</v>
      </c>
      <c r="D2" s="249"/>
      <c r="E2" s="249"/>
      <c r="F2" s="250" t="str">
        <f>C2</f>
        <v>Juli</v>
      </c>
      <c r="G2" s="250"/>
      <c r="H2" s="250" t="str">
        <f>C2</f>
        <v>Juli</v>
      </c>
      <c r="I2" s="251"/>
      <c r="J2" s="251"/>
      <c r="K2" s="106" t="s">
        <v>403</v>
      </c>
      <c r="L2" s="107" t="s">
        <v>16</v>
      </c>
      <c r="M2" s="108"/>
      <c r="N2" s="252" t="str">
        <f>C2</f>
        <v>Juli</v>
      </c>
      <c r="O2" s="253"/>
      <c r="P2" s="27"/>
      <c r="Q2" s="254" t="str">
        <f>C2</f>
        <v>Juli</v>
      </c>
      <c r="R2" s="255"/>
      <c r="S2" s="256"/>
      <c r="T2" s="256"/>
    </row>
    <row r="3" spans="1:20">
      <c r="C3" s="257"/>
      <c r="D3" s="258"/>
      <c r="E3" s="47" t="s">
        <v>19</v>
      </c>
      <c r="F3" s="3"/>
      <c r="G3" s="3"/>
      <c r="H3" s="259"/>
      <c r="I3" s="259"/>
      <c r="J3" s="48" t="s">
        <v>25</v>
      </c>
      <c r="K3" s="105" t="str">
        <f>LEFT(C2,3)</f>
        <v>Jul</v>
      </c>
      <c r="L3" s="226" t="s">
        <v>404</v>
      </c>
      <c r="M3" s="45"/>
      <c r="N3" s="118" t="s">
        <v>405</v>
      </c>
      <c r="O3" s="51" t="s">
        <v>405</v>
      </c>
      <c r="Q3" s="260" t="s">
        <v>10</v>
      </c>
      <c r="R3" s="261"/>
      <c r="S3" s="262"/>
      <c r="T3" s="263"/>
    </row>
    <row r="4" spans="1:20">
      <c r="A4" s="49" t="s">
        <v>406</v>
      </c>
      <c r="B4" s="2" t="s">
        <v>407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408</v>
      </c>
      <c r="L4" s="113"/>
      <c r="M4" s="114"/>
      <c r="N4" s="119" t="s">
        <v>34</v>
      </c>
      <c r="O4" s="115" t="s">
        <v>409</v>
      </c>
      <c r="P4" s="116"/>
      <c r="Q4" s="123" t="s">
        <v>34</v>
      </c>
      <c r="R4" s="117" t="s">
        <v>410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4484484.3229999999</v>
      </c>
      <c r="D7" s="53">
        <f t="shared" ref="D7:D21" si="0">C7*1000/L7</f>
        <v>6191.5590757845612</v>
      </c>
      <c r="E7" s="38">
        <f>D7/D$23</f>
        <v>1.2369443142859831</v>
      </c>
      <c r="F7" s="54">
        <f t="shared" ref="F7:F10" si="1">($D$23-D7)*0.875</f>
        <v>-1037.7774203742574</v>
      </c>
      <c r="G7" s="53">
        <f t="shared" ref="G7:G10" si="2">(F7*L7)/1000</f>
        <v>-751651.80780287087</v>
      </c>
      <c r="H7" s="53">
        <f>G7+C7</f>
        <v>3732832.515197129</v>
      </c>
      <c r="I7" s="55">
        <f t="shared" ref="I7:I10" si="3">H7*1000/L7</f>
        <v>5153.7816554103038</v>
      </c>
      <c r="J7" s="38">
        <f>I7/I$23</f>
        <v>1.0296180392857481</v>
      </c>
      <c r="K7" s="194">
        <v>-49022.734166838811</v>
      </c>
      <c r="L7" s="64">
        <v>724290</v>
      </c>
      <c r="N7" s="122">
        <f>(C7-Q7)/Q7</f>
        <v>4.0506294800861056E-2</v>
      </c>
      <c r="O7" s="28">
        <f>(D7-R7)/R7</f>
        <v>3.1053546012682683E-2</v>
      </c>
      <c r="Q7" s="194">
        <v>4309906</v>
      </c>
      <c r="R7" s="194">
        <v>6005.0800462582383</v>
      </c>
      <c r="S7" s="25"/>
      <c r="T7" s="1"/>
    </row>
    <row r="8" spans="1:20">
      <c r="A8" s="20">
        <v>11</v>
      </c>
      <c r="B8" t="s">
        <v>411</v>
      </c>
      <c r="C8" s="194">
        <v>2769704.34</v>
      </c>
      <c r="D8" s="53">
        <f t="shared" si="0"/>
        <v>5490.0422203545713</v>
      </c>
      <c r="E8" s="38">
        <f t="shared" ref="E8:E21" si="4">D8/D$23</f>
        <v>1.0967958839667662</v>
      </c>
      <c r="F8" s="54">
        <f t="shared" si="1"/>
        <v>-423.95017187301642</v>
      </c>
      <c r="G8" s="53">
        <f t="shared" si="2"/>
        <v>-213881.16590924928</v>
      </c>
      <c r="H8" s="53">
        <f t="shared" ref="H8:H10" si="5">G8+C8</f>
        <v>2555823.1740907505</v>
      </c>
      <c r="I8" s="55">
        <f t="shared" si="3"/>
        <v>5066.0920484815551</v>
      </c>
      <c r="J8" s="38">
        <f t="shared" ref="J8:J21" si="6">I8/I$23</f>
        <v>1.0120994854958461</v>
      </c>
      <c r="K8" s="194">
        <v>-46460.104097221862</v>
      </c>
      <c r="L8" s="64">
        <v>504496</v>
      </c>
      <c r="N8" s="122">
        <f>(C8-Q8)/Q8</f>
        <v>0.10008739677636007</v>
      </c>
      <c r="O8" s="28">
        <f t="shared" ref="O8:O10" si="7">(D8-R8)/R8</f>
        <v>8.9012296303358954E-2</v>
      </c>
      <c r="Q8" s="194">
        <v>2517713</v>
      </c>
      <c r="R8" s="194">
        <v>5041.3041606513198</v>
      </c>
      <c r="S8" s="25"/>
      <c r="T8" s="1"/>
    </row>
    <row r="9" spans="1:20">
      <c r="A9" s="21">
        <v>15</v>
      </c>
      <c r="B9" t="s">
        <v>412</v>
      </c>
      <c r="C9" s="194">
        <v>1288103.801</v>
      </c>
      <c r="D9" s="53">
        <f t="shared" si="0"/>
        <v>4728.4960739759117</v>
      </c>
      <c r="E9" s="38">
        <f t="shared" si="4"/>
        <v>0.94465485384825443</v>
      </c>
      <c r="F9" s="54">
        <f t="shared" si="1"/>
        <v>242.40270620831075</v>
      </c>
      <c r="G9" s="53">
        <f t="shared" si="2"/>
        <v>66033.648406324559</v>
      </c>
      <c r="H9" s="53">
        <f t="shared" si="5"/>
        <v>1354137.4494063244</v>
      </c>
      <c r="I9" s="55">
        <f t="shared" si="3"/>
        <v>4970.8987801842213</v>
      </c>
      <c r="J9" s="38">
        <f t="shared" si="6"/>
        <v>0.99308185673103178</v>
      </c>
      <c r="K9" s="194">
        <v>-2498.9739206613303</v>
      </c>
      <c r="L9" s="64">
        <v>272413</v>
      </c>
      <c r="N9" s="122">
        <f t="shared" ref="N9:N10" si="8">(C9-Q9)/Q9</f>
        <v>0.11230221181777673</v>
      </c>
      <c r="O9" s="28">
        <f t="shared" si="7"/>
        <v>0.10499746256960588</v>
      </c>
      <c r="Q9" s="194">
        <v>1158052</v>
      </c>
      <c r="R9" s="194">
        <v>4279.1917937803</v>
      </c>
      <c r="S9" s="25"/>
      <c r="T9" s="1"/>
    </row>
    <row r="10" spans="1:20">
      <c r="A10" s="21">
        <v>18</v>
      </c>
      <c r="B10" t="s">
        <v>413</v>
      </c>
      <c r="C10" s="194">
        <v>1145465.777</v>
      </c>
      <c r="D10" s="53">
        <f t="shared" si="0"/>
        <v>4702.5879457431174</v>
      </c>
      <c r="E10" s="38">
        <f t="shared" si="4"/>
        <v>0.93947895040954155</v>
      </c>
      <c r="F10" s="54">
        <f t="shared" si="1"/>
        <v>265.07231841200576</v>
      </c>
      <c r="G10" s="53">
        <f t="shared" si="2"/>
        <v>64566.845463433187</v>
      </c>
      <c r="H10" s="53">
        <f t="shared" si="5"/>
        <v>1210032.6224634331</v>
      </c>
      <c r="I10" s="55">
        <f t="shared" si="3"/>
        <v>4967.6602641551226</v>
      </c>
      <c r="J10" s="38">
        <f t="shared" si="6"/>
        <v>0.9924348688011928</v>
      </c>
      <c r="K10" s="194">
        <v>2022.5669895649335</v>
      </c>
      <c r="L10" s="64">
        <v>243582</v>
      </c>
      <c r="N10" s="122">
        <f t="shared" si="8"/>
        <v>0.12184092887874257</v>
      </c>
      <c r="O10" s="28">
        <f t="shared" si="7"/>
        <v>0.11953352395814804</v>
      </c>
      <c r="Q10" s="194">
        <v>1021059</v>
      </c>
      <c r="R10" s="194">
        <v>4200.488725980229</v>
      </c>
      <c r="S10" s="25"/>
      <c r="T10" s="1"/>
    </row>
    <row r="11" spans="1:20">
      <c r="A11" s="21">
        <v>31</v>
      </c>
      <c r="B11" t="s">
        <v>414</v>
      </c>
      <c r="C11" s="194">
        <v>1314868.7420000001</v>
      </c>
      <c r="D11" s="53">
        <f t="shared" si="0"/>
        <v>4182.0593752683626</v>
      </c>
      <c r="E11" s="38">
        <f t="shared" si="4"/>
        <v>0.83548820304021731</v>
      </c>
      <c r="F11" s="54">
        <f t="shared" ref="F11:F21" si="9">($D$23-D11)*0.875</f>
        <v>720.53481757741622</v>
      </c>
      <c r="G11" s="53">
        <f t="shared" ref="G11:G21" si="10">(F11*L11)/1000</f>
        <v>226541.19039006269</v>
      </c>
      <c r="H11" s="53">
        <f t="shared" ref="H11:H21" si="11">G11+C11</f>
        <v>1541409.9323900628</v>
      </c>
      <c r="I11" s="55">
        <f t="shared" ref="I11:I21" si="12">H11*1000/L11</f>
        <v>4902.5941928457787</v>
      </c>
      <c r="J11" s="38">
        <f t="shared" si="6"/>
        <v>0.97943602538002728</v>
      </c>
      <c r="K11" s="194">
        <v>31615.924597091507</v>
      </c>
      <c r="L11" s="64">
        <v>314407</v>
      </c>
      <c r="N11" s="122">
        <f t="shared" ref="N11:N21" si="13">(C11-Q11)/Q11</f>
        <v>7.4233902448190683E-2</v>
      </c>
      <c r="O11" s="28">
        <f t="shared" ref="O11:O21" si="14">(D11-R11)/R11</f>
        <v>6.6529247494513888E-2</v>
      </c>
      <c r="Q11" s="194">
        <v>1224006</v>
      </c>
      <c r="R11" s="194">
        <v>3921.1858325431199</v>
      </c>
      <c r="S11" s="25"/>
      <c r="T11" s="1"/>
    </row>
    <row r="12" spans="1:20">
      <c r="A12" s="21">
        <v>32</v>
      </c>
      <c r="B12" t="s">
        <v>415</v>
      </c>
      <c r="C12" s="194">
        <v>4036769.926</v>
      </c>
      <c r="D12" s="53">
        <f t="shared" si="0"/>
        <v>5450.0863071771882</v>
      </c>
      <c r="E12" s="38">
        <f t="shared" si="4"/>
        <v>1.0888135262080936</v>
      </c>
      <c r="F12" s="54">
        <f t="shared" si="9"/>
        <v>-388.98874784280622</v>
      </c>
      <c r="G12" s="53">
        <f t="shared" si="10"/>
        <v>-288116.18575220974</v>
      </c>
      <c r="H12" s="53">
        <f t="shared" si="11"/>
        <v>3748653.7402477902</v>
      </c>
      <c r="I12" s="55">
        <f t="shared" si="12"/>
        <v>5061.0975593343828</v>
      </c>
      <c r="J12" s="38">
        <f t="shared" si="6"/>
        <v>1.011101690776012</v>
      </c>
      <c r="K12" s="194">
        <v>-30571.964688152424</v>
      </c>
      <c r="L12" s="64">
        <v>740680</v>
      </c>
      <c r="N12" s="122">
        <f t="shared" si="13"/>
        <v>7.1420589328180725E-2</v>
      </c>
      <c r="O12" s="28">
        <f t="shared" si="14"/>
        <v>5.4240076367859269E-2</v>
      </c>
      <c r="Q12" s="194">
        <v>3767680</v>
      </c>
      <c r="R12" s="194">
        <v>5169.6823421418412</v>
      </c>
      <c r="S12" s="25"/>
      <c r="T12" s="1"/>
    </row>
    <row r="13" spans="1:20">
      <c r="A13" s="21">
        <v>33</v>
      </c>
      <c r="B13" t="s">
        <v>416</v>
      </c>
      <c r="C13" s="194">
        <v>1297990.763</v>
      </c>
      <c r="D13" s="53">
        <f t="shared" si="0"/>
        <v>4785.2546857488351</v>
      </c>
      <c r="E13" s="38">
        <f t="shared" si="4"/>
        <v>0.95599404019210543</v>
      </c>
      <c r="F13" s="54">
        <f t="shared" si="9"/>
        <v>192.73892090700281</v>
      </c>
      <c r="G13" s="53">
        <f t="shared" si="10"/>
        <v>52280.046818182702</v>
      </c>
      <c r="H13" s="53">
        <f t="shared" si="11"/>
        <v>1350270.8098181828</v>
      </c>
      <c r="I13" s="55">
        <f t="shared" si="12"/>
        <v>4977.9936066558384</v>
      </c>
      <c r="J13" s="38">
        <f t="shared" si="6"/>
        <v>0.99449925502401348</v>
      </c>
      <c r="K13" s="194">
        <v>8068.5657051290909</v>
      </c>
      <c r="L13" s="64">
        <v>271248</v>
      </c>
      <c r="N13" s="122">
        <f t="shared" si="13"/>
        <v>9.409241775072219E-2</v>
      </c>
      <c r="O13" s="28">
        <f t="shared" si="14"/>
        <v>8.8328474551267147E-2</v>
      </c>
      <c r="Q13" s="194">
        <v>1186363</v>
      </c>
      <c r="R13" s="194">
        <v>4396.8845781801874</v>
      </c>
      <c r="S13" s="25"/>
      <c r="T13" s="1"/>
    </row>
    <row r="14" spans="1:20">
      <c r="A14" s="21">
        <v>34</v>
      </c>
      <c r="B14" t="s">
        <v>417</v>
      </c>
      <c r="C14" s="194">
        <v>1604492.8419999999</v>
      </c>
      <c r="D14" s="53">
        <f t="shared" si="0"/>
        <v>4249.6817478731627</v>
      </c>
      <c r="E14" s="38">
        <f t="shared" si="4"/>
        <v>0.84899774212209012</v>
      </c>
      <c r="F14" s="54">
        <f t="shared" si="9"/>
        <v>661.36524154821609</v>
      </c>
      <c r="G14" s="53">
        <f t="shared" si="10"/>
        <v>249702.4151379783</v>
      </c>
      <c r="H14" s="53">
        <f t="shared" si="11"/>
        <v>1854195.2571379782</v>
      </c>
      <c r="I14" s="55">
        <f t="shared" si="12"/>
        <v>4911.0469894213793</v>
      </c>
      <c r="J14" s="38">
        <f t="shared" si="6"/>
        <v>0.98112471776526156</v>
      </c>
      <c r="K14" s="194">
        <v>31264.861131607118</v>
      </c>
      <c r="L14" s="64">
        <v>377556</v>
      </c>
      <c r="N14" s="122">
        <f t="shared" si="13"/>
        <v>0.11337137016415098</v>
      </c>
      <c r="O14" s="28">
        <f t="shared" si="14"/>
        <v>0.10967935903084748</v>
      </c>
      <c r="Q14" s="194">
        <v>1441112</v>
      </c>
      <c r="R14" s="194">
        <v>3829.6483694034609</v>
      </c>
      <c r="S14" s="25"/>
      <c r="T14" s="1"/>
    </row>
    <row r="15" spans="1:20">
      <c r="A15" s="21">
        <v>39</v>
      </c>
      <c r="B15" t="s">
        <v>418</v>
      </c>
      <c r="C15" s="194">
        <v>1158865.004</v>
      </c>
      <c r="D15" s="53">
        <f t="shared" si="0"/>
        <v>4490.4890669621927</v>
      </c>
      <c r="E15" s="38">
        <f t="shared" si="4"/>
        <v>0.8971060199467481</v>
      </c>
      <c r="F15" s="54">
        <f t="shared" si="9"/>
        <v>450.65883734531485</v>
      </c>
      <c r="G15" s="53">
        <f t="shared" si="10"/>
        <v>116301.97681254275</v>
      </c>
      <c r="H15" s="53">
        <f t="shared" si="11"/>
        <v>1275166.9808125426</v>
      </c>
      <c r="I15" s="55">
        <f t="shared" si="12"/>
        <v>4941.1479043075069</v>
      </c>
      <c r="J15" s="38">
        <f t="shared" si="6"/>
        <v>0.98713825249334353</v>
      </c>
      <c r="K15" s="194">
        <v>16267.542288318204</v>
      </c>
      <c r="L15" s="64">
        <v>258071</v>
      </c>
      <c r="N15" s="122">
        <f t="shared" si="13"/>
        <v>7.3098666202436421E-2</v>
      </c>
      <c r="O15" s="28">
        <f t="shared" si="14"/>
        <v>6.6283453668266518E-2</v>
      </c>
      <c r="Q15" s="194">
        <v>1079924</v>
      </c>
      <c r="R15" s="194">
        <v>4211.3464778186808</v>
      </c>
      <c r="S15" s="25"/>
      <c r="T15" s="1"/>
    </row>
    <row r="16" spans="1:20">
      <c r="A16" s="21">
        <v>40</v>
      </c>
      <c r="B16" t="s">
        <v>419</v>
      </c>
      <c r="C16" s="194">
        <v>802839.99899999995</v>
      </c>
      <c r="D16" s="53">
        <f t="shared" si="0"/>
        <v>4513.8111861376456</v>
      </c>
      <c r="E16" s="38">
        <f t="shared" si="4"/>
        <v>0.9017652927337918</v>
      </c>
      <c r="F16" s="54">
        <f t="shared" si="9"/>
        <v>430.25198306679363</v>
      </c>
      <c r="G16" s="53">
        <f t="shared" si="10"/>
        <v>76525.908464209104</v>
      </c>
      <c r="H16" s="53">
        <f t="shared" si="11"/>
        <v>879365.90746420901</v>
      </c>
      <c r="I16" s="55">
        <f t="shared" si="12"/>
        <v>4944.0631692044381</v>
      </c>
      <c r="J16" s="38">
        <f t="shared" si="6"/>
        <v>0.98772066159172389</v>
      </c>
      <c r="K16" s="194">
        <v>6119.5773623722343</v>
      </c>
      <c r="L16" s="64">
        <v>177863</v>
      </c>
      <c r="N16" s="122">
        <f t="shared" si="13"/>
        <v>0.10219962026254871</v>
      </c>
      <c r="O16" s="28">
        <f t="shared" si="14"/>
        <v>9.7428005550089458E-2</v>
      </c>
      <c r="Q16" s="194">
        <v>728398</v>
      </c>
      <c r="R16" s="194">
        <v>4113.0818270626169</v>
      </c>
      <c r="S16" s="25"/>
      <c r="T16" s="1"/>
    </row>
    <row r="17" spans="1:20">
      <c r="A17" s="21">
        <v>42</v>
      </c>
      <c r="B17" t="s">
        <v>420</v>
      </c>
      <c r="C17" s="194">
        <v>1376250.7209999999</v>
      </c>
      <c r="D17" s="53">
        <f t="shared" si="0"/>
        <v>4271.5765981352506</v>
      </c>
      <c r="E17" s="38">
        <f t="shared" si="4"/>
        <v>0.85337187636071099</v>
      </c>
      <c r="F17" s="54">
        <f t="shared" si="9"/>
        <v>642.20724756888922</v>
      </c>
      <c r="G17" s="53">
        <f t="shared" si="10"/>
        <v>206911.46867972528</v>
      </c>
      <c r="H17" s="53">
        <f t="shared" si="11"/>
        <v>1583162.1896797251</v>
      </c>
      <c r="I17" s="55">
        <f t="shared" si="12"/>
        <v>4913.7838457041389</v>
      </c>
      <c r="J17" s="38">
        <f t="shared" si="6"/>
        <v>0.9816714845450889</v>
      </c>
      <c r="K17" s="194">
        <v>28295.276461340341</v>
      </c>
      <c r="L17" s="64">
        <v>322188</v>
      </c>
      <c r="N17" s="122">
        <f t="shared" si="13"/>
        <v>9.1830943801576762E-2</v>
      </c>
      <c r="O17" s="28">
        <f t="shared" si="14"/>
        <v>8.3907927591761258E-2</v>
      </c>
      <c r="Q17" s="194">
        <v>1260498</v>
      </c>
      <c r="R17" s="194">
        <v>3940.9035485383774</v>
      </c>
      <c r="S17" s="25"/>
      <c r="T17" s="1"/>
    </row>
    <row r="18" spans="1:20">
      <c r="A18" s="21">
        <v>46</v>
      </c>
      <c r="B18" t="s">
        <v>421</v>
      </c>
      <c r="C18" s="194">
        <v>3331567.108</v>
      </c>
      <c r="D18" s="53">
        <f t="shared" si="0"/>
        <v>5084.7317775980218</v>
      </c>
      <c r="E18" s="38">
        <f t="shared" si="4"/>
        <v>1.015823314448818</v>
      </c>
      <c r="F18" s="54">
        <f t="shared" si="9"/>
        <v>-69.303534461035611</v>
      </c>
      <c r="G18" s="53">
        <f t="shared" si="10"/>
        <v>-45408.368814215144</v>
      </c>
      <c r="H18" s="53">
        <f t="shared" si="11"/>
        <v>3286158.7391857849</v>
      </c>
      <c r="I18" s="55">
        <f t="shared" si="12"/>
        <v>5015.4282431369866</v>
      </c>
      <c r="J18" s="38">
        <f t="shared" si="6"/>
        <v>1.0019779143061025</v>
      </c>
      <c r="K18" s="194">
        <v>-18796.484505699624</v>
      </c>
      <c r="L18" s="64">
        <v>655210</v>
      </c>
      <c r="N18" s="122">
        <f t="shared" si="13"/>
        <v>9.907368511340206E-2</v>
      </c>
      <c r="O18" s="28">
        <f t="shared" si="14"/>
        <v>9.2513227882165372E-2</v>
      </c>
      <c r="Q18" s="194">
        <v>3031250</v>
      </c>
      <c r="R18" s="194">
        <v>4654.1603779523693</v>
      </c>
      <c r="S18" s="25"/>
      <c r="T18" s="1"/>
    </row>
    <row r="19" spans="1:20">
      <c r="A19" s="21">
        <v>50</v>
      </c>
      <c r="B19" t="s">
        <v>422</v>
      </c>
      <c r="C19" s="194">
        <v>2239924.2259999998</v>
      </c>
      <c r="D19" s="53">
        <f t="shared" si="0"/>
        <v>4601.1816110842929</v>
      </c>
      <c r="E19" s="38">
        <f t="shared" si="4"/>
        <v>0.91922008062351424</v>
      </c>
      <c r="F19" s="54">
        <f t="shared" si="9"/>
        <v>353.80286123847725</v>
      </c>
      <c r="G19" s="53">
        <f t="shared" si="10"/>
        <v>172236.5398938093</v>
      </c>
      <c r="H19" s="53">
        <f t="shared" si="11"/>
        <v>2412160.765893809</v>
      </c>
      <c r="I19" s="55">
        <f t="shared" si="12"/>
        <v>4954.9844723227689</v>
      </c>
      <c r="J19" s="38">
        <f t="shared" si="6"/>
        <v>0.98990251007793917</v>
      </c>
      <c r="K19" s="194">
        <v>23746.568275396974</v>
      </c>
      <c r="L19" s="64">
        <v>486815</v>
      </c>
      <c r="N19" s="122">
        <f t="shared" si="13"/>
        <v>9.7098041270893831E-2</v>
      </c>
      <c r="O19" s="28">
        <f t="shared" si="14"/>
        <v>8.8401305670585059E-2</v>
      </c>
      <c r="Q19" s="194">
        <v>2041681</v>
      </c>
      <c r="R19" s="194">
        <v>4227.4679266848325</v>
      </c>
      <c r="S19" s="25"/>
      <c r="T19" s="1"/>
    </row>
    <row r="20" spans="1:20">
      <c r="A20" s="21">
        <v>55</v>
      </c>
      <c r="B20" t="s">
        <v>423</v>
      </c>
      <c r="C20" s="194">
        <v>809011.11499999999</v>
      </c>
      <c r="D20" s="53">
        <f t="shared" si="0"/>
        <v>4745.5177177247633</v>
      </c>
      <c r="E20" s="38">
        <f t="shared" si="4"/>
        <v>0.94805542310669688</v>
      </c>
      <c r="F20" s="54">
        <f t="shared" si="9"/>
        <v>227.50876792806559</v>
      </c>
      <c r="G20" s="53">
        <f t="shared" si="10"/>
        <v>38785.467247608693</v>
      </c>
      <c r="H20" s="53">
        <f t="shared" si="11"/>
        <v>847796.58224760869</v>
      </c>
      <c r="I20" s="55">
        <f t="shared" si="12"/>
        <v>4973.0264856528293</v>
      </c>
      <c r="J20" s="38">
        <f t="shared" si="6"/>
        <v>0.99350692788833739</v>
      </c>
      <c r="K20" s="194">
        <v>1397.826895708371</v>
      </c>
      <c r="L20" s="64">
        <v>170479</v>
      </c>
      <c r="N20" s="122">
        <f t="shared" si="13"/>
        <v>0.12789060169139441</v>
      </c>
      <c r="O20" s="28">
        <f t="shared" si="14"/>
        <v>0.12214128985316314</v>
      </c>
      <c r="Q20" s="194">
        <v>717278</v>
      </c>
      <c r="R20" s="194">
        <v>4228.9841400860796</v>
      </c>
      <c r="S20" s="25"/>
      <c r="T20" s="1"/>
    </row>
    <row r="21" spans="1:20">
      <c r="A21" s="21">
        <v>56</v>
      </c>
      <c r="B21" t="s">
        <v>424</v>
      </c>
      <c r="C21" s="194">
        <v>342285.36</v>
      </c>
      <c r="D21" s="53">
        <f t="shared" si="0"/>
        <v>4561.2504997201568</v>
      </c>
      <c r="E21" s="38">
        <f t="shared" si="4"/>
        <v>0.91124267774962997</v>
      </c>
      <c r="F21" s="54">
        <f t="shared" si="9"/>
        <v>388.74258368209632</v>
      </c>
      <c r="G21" s="53">
        <f t="shared" si="10"/>
        <v>29172.020964671872</v>
      </c>
      <c r="H21" s="53">
        <f t="shared" si="11"/>
        <v>371457.38096467184</v>
      </c>
      <c r="I21" s="55">
        <f t="shared" si="12"/>
        <v>4949.9930834022525</v>
      </c>
      <c r="J21" s="38">
        <f t="shared" si="6"/>
        <v>0.98890533471870379</v>
      </c>
      <c r="K21" s="194">
        <v>-1448.4483279524065</v>
      </c>
      <c r="L21" s="64">
        <v>75042</v>
      </c>
      <c r="N21" s="122">
        <f t="shared" si="13"/>
        <v>0.13953437892220669</v>
      </c>
      <c r="O21" s="28">
        <f t="shared" si="14"/>
        <v>0.13970141708974149</v>
      </c>
      <c r="Q21" s="194">
        <v>300373</v>
      </c>
      <c r="R21" s="194">
        <v>4002.1451507601296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28002624.047000002</v>
      </c>
      <c r="D23" s="59">
        <f>C23*1000/L23</f>
        <v>5005.5277382139811</v>
      </c>
      <c r="E23" s="60">
        <f>D23/D$23</f>
        <v>1</v>
      </c>
      <c r="F23" s="61"/>
      <c r="G23" s="59">
        <f>SUM(G7:G21)</f>
        <v>3.383320290595293E-9</v>
      </c>
      <c r="H23" s="59">
        <f>SUM(H7:H22)</f>
        <v>28002624.046999998</v>
      </c>
      <c r="I23" s="62">
        <f>H23*1000/L23</f>
        <v>5005.5277382139802</v>
      </c>
      <c r="J23" s="60">
        <f>I23/I$23</f>
        <v>1</v>
      </c>
      <c r="K23" s="63">
        <f>SUM(K7:K21)</f>
        <v>2.3173925001174212E-9</v>
      </c>
      <c r="L23" s="19">
        <f>SUM(L7:L21)</f>
        <v>5594340</v>
      </c>
      <c r="N23" s="221">
        <f>(C23-Q23)/Q23</f>
        <v>8.5992082657350533E-2</v>
      </c>
      <c r="O23" s="128">
        <f>(D23-R23)/R23</f>
        <v>7.7424059878569207E-2</v>
      </c>
      <c r="Q23" s="127">
        <f>SUM(Q7:Q21)</f>
        <v>25785293</v>
      </c>
      <c r="R23" s="234">
        <v>4645.8288102255001</v>
      </c>
      <c r="S23" s="16"/>
      <c r="T23" s="25"/>
    </row>
    <row r="25" spans="1:20">
      <c r="A25" s="65" t="s">
        <v>392</v>
      </c>
      <c r="B25" s="174" t="str">
        <f>komm!C369</f>
        <v>Utbetales/trekkes ved 8. termin rammetilskudd i september</v>
      </c>
      <c r="C25" s="66"/>
      <c r="D25" s="66"/>
      <c r="E25" s="66"/>
      <c r="O25" s="67"/>
      <c r="Q25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topLeftCell="C1" zoomScale="90" zoomScaleNormal="90" workbookViewId="0">
      <selection activeCell="E9" sqref="E9"/>
    </sheetView>
  </sheetViews>
  <sheetFormatPr baseColWidth="10" defaultColWidth="11.54296875" defaultRowHeight="14.5"/>
  <cols>
    <col min="1" max="1" width="23" style="30" customWidth="1"/>
    <col min="2" max="2" width="12.81640625" style="30" customWidth="1"/>
    <col min="3" max="4" width="13.81640625" style="30" customWidth="1"/>
    <col min="5" max="5" width="14.81640625" style="30" customWidth="1"/>
    <col min="6" max="6" width="11.54296875" style="30" bestFit="1" customWidth="1"/>
    <col min="7" max="8" width="12.1796875" style="30" customWidth="1"/>
    <col min="9" max="9" width="14.81640625" style="30" customWidth="1"/>
    <col min="10" max="12" width="14.54296875" style="30" customWidth="1"/>
    <col min="13" max="13" width="13.81640625" style="30" customWidth="1"/>
    <col min="14" max="14" width="11.54296875" style="30" bestFit="1" customWidth="1"/>
    <col min="15" max="15" width="12.453125" style="30" bestFit="1" customWidth="1"/>
    <col min="16" max="16" width="11.54296875" style="30"/>
    <col min="17" max="17" width="13.81640625" style="30" bestFit="1" customWidth="1"/>
    <col min="18" max="18" width="12.26953125" style="30" customWidth="1"/>
    <col min="19" max="16384" width="11.54296875" style="30"/>
  </cols>
  <sheetData>
    <row r="1" spans="1:17">
      <c r="A1" s="135" t="s">
        <v>425</v>
      </c>
      <c r="B1" s="265"/>
      <c r="C1" s="265"/>
      <c r="D1" s="130"/>
      <c r="E1" s="130"/>
      <c r="F1" s="265"/>
      <c r="G1" s="265"/>
      <c r="H1" s="130"/>
      <c r="I1" s="130"/>
      <c r="J1" s="265"/>
      <c r="K1" s="265"/>
      <c r="L1" s="158"/>
    </row>
    <row r="2" spans="1:17">
      <c r="A2" s="136"/>
      <c r="B2" s="134" t="s">
        <v>426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427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428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429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4"/>
      <c r="N5" s="164"/>
      <c r="O5" s="164"/>
    </row>
    <row r="6" spans="1:17">
      <c r="A6" s="7" t="s">
        <v>402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4"/>
      <c r="O6" s="164"/>
    </row>
    <row r="7" spans="1:17">
      <c r="A7" s="7" t="s">
        <v>430</v>
      </c>
      <c r="B7" s="29">
        <v>99697151</v>
      </c>
      <c r="C7" s="29">
        <v>104018526</v>
      </c>
      <c r="D7" s="29">
        <v>112383364</v>
      </c>
      <c r="E7" s="29"/>
      <c r="F7" s="29">
        <v>19731661</v>
      </c>
      <c r="G7" s="29">
        <v>20231818</v>
      </c>
      <c r="H7" s="29">
        <v>21701501</v>
      </c>
      <c r="I7" s="29"/>
      <c r="J7" s="29">
        <f t="shared" si="0"/>
        <v>119428812</v>
      </c>
      <c r="K7" s="29">
        <f t="shared" si="1"/>
        <v>124250344</v>
      </c>
      <c r="L7" s="29">
        <f t="shared" si="2"/>
        <v>134084865</v>
      </c>
      <c r="O7" s="164"/>
      <c r="P7" s="164"/>
    </row>
    <row r="8" spans="1:17">
      <c r="A8" s="7" t="s">
        <v>431</v>
      </c>
      <c r="B8" s="29">
        <v>104847661</v>
      </c>
      <c r="C8" s="29">
        <v>109061725.594</v>
      </c>
      <c r="D8" s="29">
        <v>118891723.56299999</v>
      </c>
      <c r="E8" s="29"/>
      <c r="F8" s="29">
        <v>20742396</v>
      </c>
      <c r="G8" s="29">
        <v>21201261</v>
      </c>
      <c r="H8" s="29">
        <v>22946830</v>
      </c>
      <c r="I8" s="29"/>
      <c r="J8" s="29">
        <f t="shared" si="0"/>
        <v>125590057</v>
      </c>
      <c r="K8" s="29">
        <f t="shared" si="1"/>
        <v>130262986.594</v>
      </c>
      <c r="L8" s="29">
        <f t="shared" si="2"/>
        <v>141838553.56299999</v>
      </c>
      <c r="N8" s="164"/>
      <c r="O8" s="164"/>
      <c r="P8" s="164"/>
      <c r="Q8" s="164"/>
    </row>
    <row r="9" spans="1:17">
      <c r="A9" s="7" t="s">
        <v>432</v>
      </c>
      <c r="B9" s="29">
        <v>127895476</v>
      </c>
      <c r="C9" s="29">
        <v>132737375</v>
      </c>
      <c r="D9" s="29">
        <v>144980763.32300004</v>
      </c>
      <c r="E9" s="29"/>
      <c r="F9" s="29">
        <v>25309163</v>
      </c>
      <c r="G9" s="29">
        <v>25785293</v>
      </c>
      <c r="H9" s="29">
        <f>28002624</f>
        <v>28002624</v>
      </c>
      <c r="I9" s="29"/>
      <c r="J9" s="29">
        <f t="shared" si="0"/>
        <v>153204639</v>
      </c>
      <c r="K9" s="29">
        <f t="shared" si="1"/>
        <v>158522668</v>
      </c>
      <c r="L9" s="29">
        <f t="shared" si="2"/>
        <v>172983387.32300004</v>
      </c>
      <c r="M9" s="164"/>
      <c r="N9" s="164"/>
      <c r="O9" s="164"/>
      <c r="P9" s="164"/>
      <c r="Q9" s="164"/>
    </row>
    <row r="10" spans="1:17">
      <c r="A10" s="7" t="s">
        <v>433</v>
      </c>
      <c r="B10" s="29">
        <v>130669635</v>
      </c>
      <c r="C10" s="29">
        <v>135520524.042</v>
      </c>
      <c r="D10" s="29"/>
      <c r="E10" s="29"/>
      <c r="F10" s="29">
        <v>25857833</v>
      </c>
      <c r="G10" s="29">
        <v>26332332</v>
      </c>
      <c r="H10" s="29"/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0</v>
      </c>
      <c r="O10" s="164"/>
      <c r="P10" s="164"/>
    </row>
    <row r="11" spans="1:17">
      <c r="A11" s="7" t="s">
        <v>434</v>
      </c>
      <c r="B11" s="29">
        <v>167176502</v>
      </c>
      <c r="C11" s="29">
        <v>173127354.21100006</v>
      </c>
      <c r="D11" s="29"/>
      <c r="E11" s="29"/>
      <c r="F11" s="29">
        <v>33077457</v>
      </c>
      <c r="G11" s="29">
        <v>33607413</v>
      </c>
      <c r="H11" s="29"/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0</v>
      </c>
    </row>
    <row r="12" spans="1:17" ht="15" thickBot="1">
      <c r="A12" s="7" t="s">
        <v>435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</row>
    <row r="13" spans="1:17">
      <c r="A13" s="7" t="s">
        <v>436</v>
      </c>
      <c r="B13" s="29">
        <v>205956451.00000006</v>
      </c>
      <c r="C13" s="29">
        <v>209184111.13300014</v>
      </c>
      <c r="D13" s="29"/>
      <c r="E13" s="31" t="s">
        <v>30</v>
      </c>
      <c r="F13" s="29">
        <v>40808867</v>
      </c>
      <c r="G13" s="29">
        <v>40903622.478</v>
      </c>
      <c r="H13" s="29"/>
      <c r="I13" s="31" t="s">
        <v>30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29" t="s">
        <v>437</v>
      </c>
      <c r="B14" s="230">
        <v>210494834</v>
      </c>
      <c r="C14" s="230">
        <v>213344145.97700018</v>
      </c>
      <c r="D14" s="230"/>
      <c r="E14" s="231">
        <f>D14*1000/$N$15</f>
        <v>0</v>
      </c>
      <c r="F14" s="230">
        <v>41690857.868000008</v>
      </c>
      <c r="G14" s="230">
        <v>41689971</v>
      </c>
      <c r="H14" s="230"/>
      <c r="I14" s="231">
        <f>H14*1000/$N$15</f>
        <v>0</v>
      </c>
      <c r="J14" s="230">
        <f t="shared" si="0"/>
        <v>252185691.868</v>
      </c>
      <c r="K14" s="230">
        <f t="shared" si="1"/>
        <v>255034116.97700018</v>
      </c>
      <c r="L14" s="230">
        <f t="shared" si="2"/>
        <v>0</v>
      </c>
      <c r="N14" s="192" t="s">
        <v>438</v>
      </c>
      <c r="O14" s="192"/>
    </row>
    <row r="15" spans="1:17">
      <c r="A15" s="228" t="s">
        <v>439</v>
      </c>
      <c r="B15" s="223">
        <v>200750000</v>
      </c>
      <c r="C15" s="223">
        <v>220250000</v>
      </c>
      <c r="D15" s="169">
        <f>234800000-170000</f>
        <v>234630000</v>
      </c>
      <c r="E15" s="42">
        <f>D15*1000/$N$15</f>
        <v>41940.604253584876</v>
      </c>
      <c r="F15" s="225">
        <v>40350000</v>
      </c>
      <c r="G15" s="225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440</v>
      </c>
      <c r="B16" s="223">
        <v>200725000</v>
      </c>
      <c r="C16" s="223">
        <v>220400000</v>
      </c>
      <c r="D16" s="169">
        <v>234095000</v>
      </c>
      <c r="E16" s="42">
        <f>D16*1000/$N$15</f>
        <v>41844.971882295322</v>
      </c>
      <c r="F16" s="225">
        <v>40265000</v>
      </c>
      <c r="G16" s="225">
        <v>43100000</v>
      </c>
      <c r="H16" s="170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441</v>
      </c>
      <c r="B17" s="224">
        <v>204653000</v>
      </c>
      <c r="C17" s="224">
        <v>218400000</v>
      </c>
      <c r="D17" s="39"/>
      <c r="E17" s="42">
        <f>D17*1000/$N$15</f>
        <v>0</v>
      </c>
      <c r="F17" s="224">
        <v>40464000</v>
      </c>
      <c r="G17" s="224">
        <v>42600000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233"/>
      <c r="E19" s="142"/>
      <c r="F19" s="140"/>
      <c r="G19" s="141"/>
      <c r="H19" s="233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442</v>
      </c>
      <c r="B22" s="265"/>
      <c r="C22" s="265"/>
      <c r="D22" s="265"/>
      <c r="E22" s="36"/>
      <c r="F22" s="265"/>
      <c r="G22" s="265"/>
      <c r="H22" s="130"/>
      <c r="I22" s="36"/>
      <c r="J22" s="265"/>
      <c r="K22" s="265"/>
      <c r="L22" s="265"/>
    </row>
    <row r="23" spans="1:19">
      <c r="A23" s="37" t="s">
        <v>443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427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 t="shared" ref="H24:H29" si="5"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428</v>
      </c>
      <c r="B25" s="38">
        <v>-1.6492121192155603E-3</v>
      </c>
      <c r="C25" s="38">
        <f t="shared" ref="C25:C30" si="6">(C4-B4)/B4</f>
        <v>2.1480154731716182E-2</v>
      </c>
      <c r="D25" s="38">
        <f>(D4-C4)/C4</f>
        <v>2.8184380763648032E-2</v>
      </c>
      <c r="E25" s="7"/>
      <c r="F25" s="38">
        <v>-3.8193152548046283E-2</v>
      </c>
      <c r="G25" s="38">
        <v>1.5416458155696647E-2</v>
      </c>
      <c r="H25" s="38">
        <f t="shared" si="5"/>
        <v>3.3017825068237089E-3</v>
      </c>
      <c r="I25" s="7"/>
      <c r="J25" s="38">
        <v>-7.9003838977869945E-3</v>
      </c>
      <c r="K25" s="38">
        <f t="shared" ref="K25:K29" si="7">(K4-J4)/J4</f>
        <v>2.0474575944398037E-2</v>
      </c>
      <c r="L25" s="38">
        <f>(L4-K4)/K4</f>
        <v>2.4078405025717772E-2</v>
      </c>
      <c r="N25" s="146"/>
      <c r="O25"/>
      <c r="Q25" s="173"/>
      <c r="R25" s="32"/>
      <c r="S25" s="147"/>
    </row>
    <row r="26" spans="1:19">
      <c r="A26" s="7" t="s">
        <v>429</v>
      </c>
      <c r="B26" s="38">
        <v>3.8025412353021495E-2</v>
      </c>
      <c r="C26" s="38">
        <f t="shared" si="6"/>
        <v>2.3108501715274989E-2</v>
      </c>
      <c r="D26" s="38">
        <f>(D5-C5)/C5</f>
        <v>6.93516570671735E-2</v>
      </c>
      <c r="E26" s="7"/>
      <c r="F26" s="38">
        <v>1.5854519348921167E-2</v>
      </c>
      <c r="G26" s="38">
        <v>7.2073747194751261E-3</v>
      </c>
      <c r="H26" s="38">
        <f t="shared" si="5"/>
        <v>5.966942393911049E-2</v>
      </c>
      <c r="I26" s="7"/>
      <c r="J26" s="38">
        <v>3.4291285792708973E-2</v>
      </c>
      <c r="K26" s="38">
        <f t="shared" si="7"/>
        <v>2.0478098027101044E-2</v>
      </c>
      <c r="L26" s="38">
        <f>(L5-K5)/K5</f>
        <v>6.7770826798570785E-2</v>
      </c>
      <c r="N26" s="146"/>
      <c r="O26"/>
      <c r="Q26" s="173"/>
      <c r="R26" s="173"/>
      <c r="S26" s="147"/>
    </row>
    <row r="27" spans="1:19">
      <c r="A27" s="7" t="s">
        <v>402</v>
      </c>
      <c r="B27" s="38">
        <v>3.0005878730073769E-2</v>
      </c>
      <c r="C27" s="38">
        <f t="shared" si="6"/>
        <v>2.2860961739472198E-2</v>
      </c>
      <c r="D27" s="38">
        <f>(D6-C6)/C6</f>
        <v>6.7614421020744039E-2</v>
      </c>
      <c r="E27" s="7"/>
      <c r="F27" s="38">
        <v>7.9884553471095254E-3</v>
      </c>
      <c r="G27" s="38">
        <v>7.1914245788855706E-3</v>
      </c>
      <c r="H27" s="38">
        <f t="shared" si="5"/>
        <v>5.793509326934445E-2</v>
      </c>
      <c r="I27" s="7"/>
      <c r="J27" s="38">
        <v>2.6300359299116102E-2</v>
      </c>
      <c r="K27" s="38">
        <f t="shared" si="7"/>
        <v>2.027084196810721E-2</v>
      </c>
      <c r="L27" s="38">
        <f>(L6-K6)/K6</f>
        <v>6.6034972707792489E-2</v>
      </c>
      <c r="N27" s="146"/>
      <c r="Q27" s="173"/>
    </row>
    <row r="28" spans="1:19">
      <c r="A28" s="7" t="s">
        <v>430</v>
      </c>
      <c r="B28" s="38">
        <v>1.949113115538172E-2</v>
      </c>
      <c r="C28" s="38">
        <f t="shared" si="6"/>
        <v>4.334501995949714E-2</v>
      </c>
      <c r="D28" s="38">
        <f>(D7-C7)/C7</f>
        <v>8.0416809597936428E-2</v>
      </c>
      <c r="E28" s="7"/>
      <c r="F28" s="38">
        <v>1.6118349385184946E-3</v>
      </c>
      <c r="G28" s="38">
        <v>2.534794207137453E-2</v>
      </c>
      <c r="H28" s="38">
        <f t="shared" si="5"/>
        <v>7.2642161964881255E-2</v>
      </c>
      <c r="I28" s="7"/>
      <c r="J28" s="38">
        <v>1.6493280336366191E-2</v>
      </c>
      <c r="K28" s="38">
        <f t="shared" si="7"/>
        <v>4.0371598103144488E-2</v>
      </c>
      <c r="L28" s="38">
        <f>(L7-K7)/K7</f>
        <v>7.9150855308698378E-2</v>
      </c>
      <c r="N28" s="146"/>
      <c r="Q28" s="173"/>
    </row>
    <row r="29" spans="1:19">
      <c r="A29" s="7" t="s">
        <v>431</v>
      </c>
      <c r="B29" s="38">
        <v>1.951924564666753E-2</v>
      </c>
      <c r="C29" s="38">
        <f t="shared" si="6"/>
        <v>4.0192261360985408E-2</v>
      </c>
      <c r="D29" s="38">
        <f>(D8-C8)/C8</f>
        <v>9.0132426526917081E-2</v>
      </c>
      <c r="E29" s="7"/>
      <c r="F29" s="38">
        <v>1.6663697588875429E-3</v>
      </c>
      <c r="G29" s="38">
        <v>2.2122082714070256E-2</v>
      </c>
      <c r="H29" s="38">
        <f t="shared" si="5"/>
        <v>8.2333263101661738E-2</v>
      </c>
      <c r="I29" s="7"/>
      <c r="J29" s="38">
        <v>1.6526928339740482E-2</v>
      </c>
      <c r="K29" s="38">
        <f t="shared" si="7"/>
        <v>3.7207798974085958E-2</v>
      </c>
      <c r="L29" s="38">
        <f>(L8-K8)/K8</f>
        <v>8.8863055205991845E-2</v>
      </c>
      <c r="N29" s="146"/>
    </row>
    <row r="30" spans="1:19">
      <c r="A30" s="7" t="s">
        <v>432</v>
      </c>
      <c r="B30" s="38">
        <v>2.3955005745479464E-2</v>
      </c>
      <c r="C30" s="38">
        <f t="shared" si="6"/>
        <v>3.7858250748447113E-2</v>
      </c>
      <c r="D30" s="38">
        <f>(D9-C9)/C9</f>
        <v>9.2237686054888787E-2</v>
      </c>
      <c r="E30" s="7"/>
      <c r="F30" s="38">
        <v>7.7607711030431839E-3</v>
      </c>
      <c r="G30" s="38">
        <v>1.8812554172573784E-2</v>
      </c>
      <c r="H30" s="38">
        <f>(H9-G9)/G9</f>
        <v>8.5992080834605994E-2</v>
      </c>
      <c r="I30" s="7"/>
      <c r="J30" s="38">
        <v>2.1243950654319915E-2</v>
      </c>
      <c r="K30" s="38">
        <f t="shared" ref="K30:K35" si="8">(K9-J9)/J9</f>
        <v>3.4711931927857619E-2</v>
      </c>
      <c r="L30" s="38">
        <f>(L9-K9)/K9</f>
        <v>9.1221776074321706E-2</v>
      </c>
      <c r="N30" s="146"/>
    </row>
    <row r="31" spans="1:19">
      <c r="A31" s="7" t="s">
        <v>433</v>
      </c>
      <c r="B31" s="38">
        <v>9.774844077562423E-3</v>
      </c>
      <c r="C31" s="38">
        <f>(C10-B10)/B10</f>
        <v>3.7123307507516919E-2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8"/>
        <v>3.4022067245092061E-2</v>
      </c>
      <c r="L31" s="38"/>
      <c r="N31" s="146"/>
    </row>
    <row r="32" spans="1:19">
      <c r="A32" s="7" t="s">
        <v>434</v>
      </c>
      <c r="B32" s="38">
        <v>9.10309959763843E-3</v>
      </c>
      <c r="C32" s="38">
        <f>(C11-B11)/B11</f>
        <v>3.5596223989661266E-2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8"/>
        <v>3.2362946747035624E-2</v>
      </c>
      <c r="L32" s="38"/>
      <c r="N32" s="146"/>
    </row>
    <row r="33" spans="1:18">
      <c r="A33" s="7" t="s">
        <v>435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8"/>
        <v>3.2192181375495239E-2</v>
      </c>
      <c r="L33" s="38"/>
      <c r="N33" s="146"/>
    </row>
    <row r="34" spans="1:18">
      <c r="A34" s="7" t="s">
        <v>436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8"/>
        <v>1.3463867766863657E-2</v>
      </c>
      <c r="L34" s="38"/>
      <c r="N34" s="146"/>
    </row>
    <row r="35" spans="1:18">
      <c r="A35" s="39" t="s">
        <v>437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8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444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199" t="s">
        <v>445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 t="shared" ref="E44:E49" si="9"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 t="shared" ref="I44:I50" si="10">(H44-G44)/G44</f>
        <v>3.4687994782125245E-3</v>
      </c>
      <c r="J44" s="32">
        <f t="shared" ref="J44:J56" si="11">B44+F44</f>
        <v>30057697</v>
      </c>
      <c r="K44" s="32">
        <f t="shared" ref="K44:K56" si="12">C44+G44</f>
        <v>30791777.281999998</v>
      </c>
      <c r="L44" s="32">
        <f t="shared" ref="L44:L56" si="13">D44+H44</f>
        <v>31559680.085000027</v>
      </c>
      <c r="M44" s="153">
        <f t="shared" ref="M44:M49" si="14">(L44-K44)/K44</f>
        <v>2.4938567071570873E-2</v>
      </c>
      <c r="O44" s="147"/>
    </row>
    <row r="45" spans="1:18">
      <c r="A45" s="32" t="str">
        <f t="shared" ref="A45:A55" si="15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 t="shared" si="9"/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 t="shared" si="10"/>
        <v>-5.6130555006975332E-4</v>
      </c>
      <c r="J45" s="32">
        <f t="shared" si="11"/>
        <v>1476729</v>
      </c>
      <c r="K45" s="32">
        <f t="shared" si="12"/>
        <v>1388302.7180000022</v>
      </c>
      <c r="L45" s="32">
        <f>D45+H45</f>
        <v>1395244.914999973</v>
      </c>
      <c r="M45" s="153">
        <f t="shared" si="14"/>
        <v>5.0004922629351307E-3</v>
      </c>
      <c r="O45" s="147"/>
    </row>
    <row r="46" spans="1:18">
      <c r="A46" s="32" t="str">
        <f t="shared" si="15"/>
        <v>Mars</v>
      </c>
      <c r="B46" s="32">
        <f t="shared" ref="B46" si="16">B5-B4</f>
        <v>34148104</v>
      </c>
      <c r="C46" s="32">
        <f t="shared" ref="C46:D55" si="17">C5-C4</f>
        <v>34980049</v>
      </c>
      <c r="D46" s="32">
        <f>D5-D4</f>
        <v>38512134.700999998</v>
      </c>
      <c r="E46" s="153">
        <f t="shared" si="9"/>
        <v>0.10097429254601666</v>
      </c>
      <c r="F46" s="32">
        <f t="shared" ref="F46" si="18">F5-F4</f>
        <v>6752908</v>
      </c>
      <c r="G46" s="32">
        <f t="shared" ref="G46:G50" si="19">G5-G4</f>
        <v>6758649</v>
      </c>
      <c r="H46" s="32">
        <f>H5-H4</f>
        <v>7461255</v>
      </c>
      <c r="I46" s="153">
        <f t="shared" si="10"/>
        <v>0.10395657475332717</v>
      </c>
      <c r="J46" s="32">
        <f t="shared" si="11"/>
        <v>40901012</v>
      </c>
      <c r="K46" s="32">
        <f t="shared" si="12"/>
        <v>41738698</v>
      </c>
      <c r="L46" s="32">
        <f>D46+H46</f>
        <v>45973389.700999998</v>
      </c>
      <c r="M46" s="153">
        <f t="shared" si="14"/>
        <v>0.10145720647539119</v>
      </c>
      <c r="O46" s="147"/>
    </row>
    <row r="47" spans="1:18">
      <c r="A47" s="32" t="str">
        <f t="shared" si="15"/>
        <v>April</v>
      </c>
      <c r="B47" s="32">
        <f t="shared" ref="B47" si="20">B6-B5</f>
        <v>1756686</v>
      </c>
      <c r="C47" s="32">
        <f t="shared" si="17"/>
        <v>1781881</v>
      </c>
      <c r="D47" s="32">
        <f>D6-D5</f>
        <v>1794913.859999992</v>
      </c>
      <c r="E47" s="153">
        <f t="shared" si="9"/>
        <v>7.3141023446526192E-3</v>
      </c>
      <c r="F47" s="32">
        <f t="shared" ref="F47" si="21">F6-F5</f>
        <v>336946</v>
      </c>
      <c r="G47" s="32">
        <f t="shared" si="19"/>
        <v>339178</v>
      </c>
      <c r="H47" s="32">
        <f>H6-H5</f>
        <v>337897</v>
      </c>
      <c r="I47" s="153">
        <f t="shared" si="10"/>
        <v>-3.7767779749865852E-3</v>
      </c>
      <c r="J47" s="32">
        <f t="shared" si="11"/>
        <v>2093632</v>
      </c>
      <c r="K47" s="32">
        <f t="shared" si="12"/>
        <v>2121059</v>
      </c>
      <c r="L47" s="32">
        <f>D47+H47</f>
        <v>2132810.859999992</v>
      </c>
      <c r="M47" s="153">
        <f t="shared" si="14"/>
        <v>5.5405625208878933E-3</v>
      </c>
      <c r="O47" s="147"/>
    </row>
    <row r="48" spans="1:18">
      <c r="A48" s="32" t="str">
        <f t="shared" si="15"/>
        <v>Mai</v>
      </c>
      <c r="B48" s="32">
        <f t="shared" ref="B48" si="22">B7-B6</f>
        <v>37487476</v>
      </c>
      <c r="C48" s="32">
        <f t="shared" si="17"/>
        <v>40386678</v>
      </c>
      <c r="D48" s="32">
        <f>D7-D6</f>
        <v>44449085.43900001</v>
      </c>
      <c r="E48" s="153">
        <f t="shared" si="9"/>
        <v>0.10058780865809291</v>
      </c>
      <c r="F48" s="32">
        <f t="shared" ref="F48" si="23">F7-F6</f>
        <v>7412266</v>
      </c>
      <c r="G48" s="32">
        <f t="shared" si="19"/>
        <v>7823829</v>
      </c>
      <c r="H48" s="32">
        <f>H7-H6</f>
        <v>8574654</v>
      </c>
      <c r="I48" s="153">
        <f t="shared" si="10"/>
        <v>9.5966437916779626E-2</v>
      </c>
      <c r="J48" s="32">
        <f t="shared" si="11"/>
        <v>44899742</v>
      </c>
      <c r="K48" s="32">
        <f t="shared" si="12"/>
        <v>48210507</v>
      </c>
      <c r="L48" s="32">
        <f t="shared" si="13"/>
        <v>53023739.43900001</v>
      </c>
      <c r="M48" s="153">
        <f t="shared" si="14"/>
        <v>9.9837830765812333E-2</v>
      </c>
      <c r="N48" s="153"/>
      <c r="O48" s="147"/>
      <c r="P48" s="154"/>
    </row>
    <row r="49" spans="1:16">
      <c r="A49" s="32" t="str">
        <f t="shared" si="15"/>
        <v>Juni</v>
      </c>
      <c r="B49" s="32">
        <f t="shared" ref="B49" si="24">B8-B7</f>
        <v>5150510</v>
      </c>
      <c r="C49" s="32">
        <f t="shared" si="17"/>
        <v>5043199.5939999968</v>
      </c>
      <c r="D49" s="32">
        <f>D8-D7</f>
        <v>6508359.5629999936</v>
      </c>
      <c r="E49" s="153">
        <f t="shared" si="9"/>
        <v>0.29052190810435685</v>
      </c>
      <c r="F49" s="32">
        <f t="shared" ref="F49" si="25">F8-F7</f>
        <v>1010735</v>
      </c>
      <c r="G49" s="32">
        <f t="shared" si="19"/>
        <v>969443</v>
      </c>
      <c r="H49" s="32">
        <f>H8-H7</f>
        <v>1245329</v>
      </c>
      <c r="I49" s="153">
        <f t="shared" si="10"/>
        <v>0.28458197129691998</v>
      </c>
      <c r="J49" s="32">
        <f t="shared" si="11"/>
        <v>6161245</v>
      </c>
      <c r="K49" s="32">
        <f t="shared" si="12"/>
        <v>6012642.5939999968</v>
      </c>
      <c r="L49" s="32">
        <f t="shared" ref="L49" si="26">D49+H49</f>
        <v>7753688.5629999936</v>
      </c>
      <c r="M49" s="153">
        <f t="shared" si="14"/>
        <v>0.28956418775620935</v>
      </c>
      <c r="O49" s="147"/>
    </row>
    <row r="50" spans="1:16">
      <c r="A50" s="32" t="str">
        <f t="shared" si="15"/>
        <v>Juli</v>
      </c>
      <c r="B50" s="32">
        <f t="shared" ref="B50" si="27">B9-B8</f>
        <v>23047815</v>
      </c>
      <c r="C50" s="32">
        <f t="shared" si="17"/>
        <v>23675649.406000003</v>
      </c>
      <c r="D50" s="32">
        <f>D9-D8</f>
        <v>26089039.76000005</v>
      </c>
      <c r="E50" s="153">
        <f>(D50-C50)/C50</f>
        <v>0.10193555043049561</v>
      </c>
      <c r="F50" s="32">
        <f t="shared" ref="F50" si="28">F9-F8</f>
        <v>4566767</v>
      </c>
      <c r="G50" s="32">
        <f t="shared" si="19"/>
        <v>4584032</v>
      </c>
      <c r="H50" s="32">
        <f>H9-H8</f>
        <v>5055794</v>
      </c>
      <c r="I50" s="153">
        <f t="shared" si="10"/>
        <v>0.10291420304221262</v>
      </c>
      <c r="J50" s="32">
        <f t="shared" si="11"/>
        <v>27614582</v>
      </c>
      <c r="K50" s="32">
        <f t="shared" si="12"/>
        <v>28259681.406000003</v>
      </c>
      <c r="L50" s="32">
        <f t="shared" si="13"/>
        <v>31144833.76000005</v>
      </c>
      <c r="M50" s="153">
        <f>(L50-K50)/K50</f>
        <v>0.10209429867767301</v>
      </c>
      <c r="O50" s="147"/>
    </row>
    <row r="51" spans="1:16">
      <c r="A51" s="32" t="str">
        <f t="shared" si="15"/>
        <v>August</v>
      </c>
      <c r="B51" s="32">
        <f t="shared" ref="B51" si="29">B10-B9</f>
        <v>2774159</v>
      </c>
      <c r="C51" s="32">
        <f t="shared" si="17"/>
        <v>2783149.0419999957</v>
      </c>
      <c r="D51" s="32"/>
      <c r="E51" s="153"/>
      <c r="F51" s="32">
        <f t="shared" ref="F51" si="30">F10-F9</f>
        <v>548670</v>
      </c>
      <c r="G51" s="32">
        <f t="shared" ref="G51:H55" si="31">G10-G9</f>
        <v>547039</v>
      </c>
      <c r="H51" s="32"/>
      <c r="I51" s="153"/>
      <c r="J51" s="32">
        <f t="shared" si="11"/>
        <v>3322829</v>
      </c>
      <c r="K51" s="32">
        <f t="shared" si="12"/>
        <v>3330188.0419999957</v>
      </c>
      <c r="L51" s="32">
        <f t="shared" si="13"/>
        <v>0</v>
      </c>
      <c r="M51" s="153"/>
      <c r="O51" s="147"/>
    </row>
    <row r="52" spans="1:16">
      <c r="A52" s="32" t="str">
        <f t="shared" si="15"/>
        <v>September</v>
      </c>
      <c r="B52" s="32">
        <f t="shared" ref="B52" si="32">B11-B10</f>
        <v>36506867</v>
      </c>
      <c r="C52" s="32">
        <f t="shared" si="17"/>
        <v>37606830.169000059</v>
      </c>
      <c r="D52" s="32">
        <f t="shared" si="17"/>
        <v>0</v>
      </c>
      <c r="E52" s="153"/>
      <c r="F52" s="32">
        <f t="shared" ref="F52" si="33">F11-F10</f>
        <v>7219624</v>
      </c>
      <c r="G52" s="32">
        <f t="shared" si="31"/>
        <v>7275081</v>
      </c>
      <c r="H52" s="32">
        <f t="shared" si="31"/>
        <v>0</v>
      </c>
      <c r="I52" s="153"/>
      <c r="J52" s="32">
        <f t="shared" si="11"/>
        <v>43726491</v>
      </c>
      <c r="K52" s="32">
        <f t="shared" si="12"/>
        <v>44881911.169000059</v>
      </c>
      <c r="L52" s="32">
        <f t="shared" si="13"/>
        <v>0</v>
      </c>
      <c r="M52" s="153"/>
      <c r="O52" s="147"/>
    </row>
    <row r="53" spans="1:16">
      <c r="A53" s="32" t="str">
        <f t="shared" si="15"/>
        <v>Oktober</v>
      </c>
      <c r="B53" s="32">
        <f t="shared" ref="B53" si="34">B12-B11</f>
        <v>1330073</v>
      </c>
      <c r="C53" s="32">
        <f t="shared" si="17"/>
        <v>1345530.7889999449</v>
      </c>
      <c r="D53" s="32">
        <f t="shared" si="17"/>
        <v>0</v>
      </c>
      <c r="E53" s="153"/>
      <c r="F53" s="32">
        <f t="shared" ref="F53" si="35">F12-F11</f>
        <v>261625</v>
      </c>
      <c r="G53" s="32">
        <f t="shared" si="31"/>
        <v>263211</v>
      </c>
      <c r="H53" s="32">
        <f t="shared" si="31"/>
        <v>0</v>
      </c>
      <c r="I53" s="153"/>
      <c r="J53" s="32">
        <f t="shared" si="11"/>
        <v>1591698</v>
      </c>
      <c r="K53" s="32">
        <f t="shared" si="12"/>
        <v>1608741.7889999449</v>
      </c>
      <c r="L53" s="32">
        <f t="shared" si="13"/>
        <v>0</v>
      </c>
      <c r="M53" s="153"/>
      <c r="O53" s="147"/>
      <c r="P53" s="32"/>
    </row>
    <row r="54" spans="1:16">
      <c r="A54" s="32" t="str">
        <f t="shared" si="15"/>
        <v>November</v>
      </c>
      <c r="B54" s="32">
        <f t="shared" ref="B54" si="36">B13-B12</f>
        <v>37449876.00000006</v>
      </c>
      <c r="C54" s="32">
        <f t="shared" si="17"/>
        <v>34711226.133000135</v>
      </c>
      <c r="D54" s="32">
        <f t="shared" si="17"/>
        <v>0</v>
      </c>
      <c r="E54" s="153"/>
      <c r="F54" s="32">
        <f t="shared" ref="F54" si="37">F13-F12</f>
        <v>7469785</v>
      </c>
      <c r="G54" s="32">
        <f t="shared" si="31"/>
        <v>7032998.4780000001</v>
      </c>
      <c r="H54" s="32">
        <f t="shared" si="31"/>
        <v>0</v>
      </c>
      <c r="I54" s="153"/>
      <c r="J54" s="32">
        <f t="shared" si="11"/>
        <v>44919661.00000006</v>
      </c>
      <c r="K54" s="32">
        <f t="shared" si="12"/>
        <v>41744224.611000136</v>
      </c>
      <c r="L54" s="32">
        <f t="shared" si="13"/>
        <v>0</v>
      </c>
      <c r="M54" s="153"/>
      <c r="O54" s="147"/>
    </row>
    <row r="55" spans="1:16">
      <c r="A55" s="32" t="str">
        <f t="shared" si="15"/>
        <v>Desember</v>
      </c>
      <c r="B55" s="32">
        <f t="shared" ref="B55" si="38">B14-B13</f>
        <v>4538382.9999999404</v>
      </c>
      <c r="C55" s="32">
        <f t="shared" si="17"/>
        <v>4160034.8440000415</v>
      </c>
      <c r="D55" s="32">
        <f t="shared" si="17"/>
        <v>0</v>
      </c>
      <c r="E55" s="153"/>
      <c r="F55" s="32">
        <f t="shared" ref="F55" si="39">F14-F13</f>
        <v>881990.86800000817</v>
      </c>
      <c r="G55" s="32">
        <f t="shared" si="31"/>
        <v>786348.52199999988</v>
      </c>
      <c r="H55" s="32">
        <f t="shared" si="31"/>
        <v>0</v>
      </c>
      <c r="I55" s="153"/>
      <c r="J55" s="32">
        <f t="shared" si="11"/>
        <v>5420373.8679999486</v>
      </c>
      <c r="K55" s="32">
        <f t="shared" si="12"/>
        <v>4946383.3660000414</v>
      </c>
      <c r="L55" s="32">
        <f t="shared" si="13"/>
        <v>0</v>
      </c>
      <c r="M55" s="153"/>
      <c r="O55" s="147"/>
    </row>
    <row r="56" spans="1:16">
      <c r="A56" s="155" t="s">
        <v>446</v>
      </c>
      <c r="B56" s="155">
        <f>SUM(B44:B55)</f>
        <v>210494834</v>
      </c>
      <c r="C56" s="155">
        <f>SUM(C44:C55)</f>
        <v>213344145.97700018</v>
      </c>
      <c r="D56" s="155">
        <f>SUM(D44:D55)</f>
        <v>144980763.32300004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28002624</v>
      </c>
      <c r="I56" s="156"/>
      <c r="J56" s="155">
        <f t="shared" si="11"/>
        <v>252185691.868</v>
      </c>
      <c r="K56" s="155">
        <f t="shared" si="12"/>
        <v>255034116.97700018</v>
      </c>
      <c r="L56" s="155">
        <f t="shared" si="13"/>
        <v>172983387.32300004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21AB9287-FA5A-4FA7-A69D-0093CC00A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Anita Ekle Kildahl</cp:lastModifiedBy>
  <cp:revision/>
  <dcterms:created xsi:type="dcterms:W3CDTF">2019-11-19T09:55:59Z</dcterms:created>
  <dcterms:modified xsi:type="dcterms:W3CDTF">2025-08-19T13:08:35Z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