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87101B9-7D64-4608-81E2-53CB94D4F25B}" xr6:coauthVersionLast="47" xr6:coauthVersionMax="47" xr10:uidLastSave="{00000000-0000-0000-0000-000000000000}"/>
  <bookViews>
    <workbookView xWindow="-120" yWindow="-120" windowWidth="29040" windowHeight="15720" tabRatio="652" xr2:uid="{00000000-000D-0000-FFFF-FFFF00000000}"/>
  </bookViews>
  <sheets>
    <sheet name="Alle ansatte" sheetId="18" r:id="rId1"/>
    <sheet name="Brann" sheetId="21" r:id="rId2"/>
    <sheet name="Medlever" sheetId="2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2" l="1"/>
  <c r="E19" i="22" s="1"/>
  <c r="E20" i="22" s="1"/>
  <c r="D16" i="22"/>
  <c r="D19" i="22" s="1"/>
  <c r="D20" i="22" s="1"/>
  <c r="C16" i="22"/>
  <c r="C19" i="22" s="1"/>
  <c r="C20" i="22" s="1"/>
  <c r="B16" i="22"/>
  <c r="B19" i="22" s="1"/>
  <c r="B20" i="22" s="1"/>
  <c r="B10" i="22"/>
  <c r="E16" i="21"/>
  <c r="E19" i="21" s="1"/>
  <c r="E20" i="21" s="1"/>
  <c r="D16" i="21"/>
  <c r="D19" i="21" s="1"/>
  <c r="D20" i="21" s="1"/>
  <c r="C16" i="21"/>
  <c r="C19" i="21" s="1"/>
  <c r="C20" i="21" s="1"/>
  <c r="B16" i="21"/>
  <c r="B19" i="21" s="1"/>
  <c r="B20" i="21" s="1"/>
  <c r="B10" i="21"/>
  <c r="D14" i="18"/>
  <c r="D17" i="18" l="1"/>
  <c r="B8" i="18"/>
  <c r="E14" i="18" l="1"/>
  <c r="D18" i="18"/>
  <c r="C14" i="18"/>
  <c r="B14" i="18"/>
  <c r="B17" i="18" s="1"/>
  <c r="C17" i="18" l="1"/>
  <c r="C18" i="18" s="1"/>
  <c r="E17" i="18"/>
  <c r="E18" i="18" s="1"/>
  <c r="B18" i="18"/>
</calcChain>
</file>

<file path=xl/sharedStrings.xml><?xml version="1.0" encoding="utf-8"?>
<sst xmlns="http://schemas.openxmlformats.org/spreadsheetml/2006/main" count="74" uniqueCount="41">
  <si>
    <t>Årslønn (grunnlønn) i full stilling</t>
  </si>
  <si>
    <t xml:space="preserve">  Her legger man inn den ansattes årslønn (grunnlønn). For deltidsansatte skal denne ikke være justert for stillingsstørrelse, men angi hva den ansatte ville tjent i full stilling</t>
  </si>
  <si>
    <t>Ukentlig arbeidstid i full stilling</t>
  </si>
  <si>
    <t xml:space="preserve">  Her legger man inn den ansattes ukentlige arbeidstid, typisk 35,5 timer for turnusansatte. For deltidsansatte skal dette ikke være justert for stillingsstørrelse, men angi hvor mange timer den ansatte ville arbeidet i full stilling.</t>
  </si>
  <si>
    <t>Lørdags- og søndagstillegg 
(jf. kap. 1, § 5, punkt 5.2 i HTA)</t>
  </si>
  <si>
    <t>Kveldsdelen av kvelds- og nattillegg 
(jf. kap. 1, § 5, punkt 5.4.1 i HTA)</t>
  </si>
  <si>
    <t>Nattdelen av kvelds- og nattillegg 
(jf. kap. 1, § 5, punkt 5.4.1 i HTA)</t>
  </si>
  <si>
    <t>Kvelds- og nattillegg 
(jf. kap. 1, § 5, punkt 5.4.2 i HTA)</t>
  </si>
  <si>
    <t>Antall timer som utløser det aktuelle ubekvemstillegget i turnusperioden/arbeidsplanperioden, iht turnusplan/arbeidsplan</t>
  </si>
  <si>
    <t xml:space="preserve">  Her legger man inn antall timer med ubekvem arbeidstid som utløser det aktuelle tillegget, i henhold til den ansattes arbeidsplan/turnusplan i turnusperioden/arbeidsplanperioden. </t>
  </si>
  <si>
    <t>Kronebeløp</t>
  </si>
  <si>
    <t xml:space="preserve">  Her legger man inn beløp i kroner per time for det aktuelle tillegget</t>
  </si>
  <si>
    <t>Prosentsats</t>
  </si>
  <si>
    <t xml:space="preserve">  Her legger man inn prosentsats per time for de aktuellle tillegget</t>
  </si>
  <si>
    <t>Beløp per time</t>
  </si>
  <si>
    <t xml:space="preserve">  Beløp per time beregnes som det som er høyest av  kronebeløp per time og  prosent av timelønn</t>
  </si>
  <si>
    <t>Ubekvemstillegg per måned  iht arbeidsplan</t>
  </si>
  <si>
    <t xml:space="preserve">  Her vises månedlig ubekvemstillegg beregnet ut fra arbeidsplan-/turnusperiode</t>
  </si>
  <si>
    <t>Ubekvemstillegg per år  iht arbeidsplan</t>
  </si>
  <si>
    <t xml:space="preserve">  Her vises årligs ubekvemstillegg beregnet ut fra arbeidsplan-/turnusperiode</t>
  </si>
  <si>
    <t xml:space="preserve">  Her legger man inn den ansattes årslønn (grunnlønn). For deltidsansatte skal dette ikke være justert for stillingsstørrelse, men angi hva den ansatte ville tjent i full stilling</t>
  </si>
  <si>
    <t xml:space="preserve">  Her legger man inn den ansattes ukentlige arbeidstid, enten 2080/52=40 eller 2184/52=42 for ansatte i branntjenesten, eller 2236/52=43 for ansatte i medleverturnus</t>
  </si>
  <si>
    <t>Totalt antall timer for heltidstilsatte i turnusperioden (H-timer)</t>
  </si>
  <si>
    <t>Antall timer som utløser det aktuelle ubekvemstillegget i turnusperioden, iht turnusplan</t>
  </si>
  <si>
    <t xml:space="preserve">  Her legger man inn antall timer med ubekvem arbeidstid som utløser det aktuelle tillegget, i henhold til den ansattes turnusplan i turnusperioden. </t>
  </si>
  <si>
    <t>Beløp per time. Prosent, dog minst kroner.</t>
  </si>
  <si>
    <t>Ubekvemstillegg per måned  iht turnusplan</t>
  </si>
  <si>
    <t xml:space="preserve">  Her vises månedlig ubekvemstillegg beregnet ut fra turnusperiode</t>
  </si>
  <si>
    <t>Ubekvemstillegg per år  iht turnusplan</t>
  </si>
  <si>
    <t xml:space="preserve">  Her vises årligs ubekvemstillegg beregnet ut fra turnusperiode</t>
  </si>
  <si>
    <t>Beregning av ubekvemstillegg (jf. kap. 1, § 5 i HTA) når disse utbetales som pensjonsgivende tilleggslønn (jf. HTA pkt 3.7). Dette arket gjelder for alle utenom ansatte i branntjenesten med årstimetall på 2080 eller 2184 timer og ansatte i medleverturnus.</t>
  </si>
  <si>
    <t>Totalt antall timer for heltidsansatte i arbeidsplan-/turnusperioden (H-timer)</t>
  </si>
  <si>
    <r>
      <t xml:space="preserve">  Her legger man inn antall timer totalt i turnusperioden for </t>
    </r>
    <r>
      <rPr>
        <i/>
        <u/>
        <sz val="11"/>
        <color rgb="FF7F7F7F"/>
        <rFont val="Calibri"/>
        <family val="2"/>
        <scheme val="minor"/>
      </rPr>
      <t>heltidsansatte</t>
    </r>
    <r>
      <rPr>
        <i/>
        <sz val="11"/>
        <color rgb="FF7F7F7F"/>
        <rFont val="Calibri"/>
        <family val="2"/>
        <scheme val="minor"/>
      </rPr>
      <t>. Hvis den ansatte for eksempel følger en 6-ukers turnus og jobber 35,5 timer i uken, legger man inn tallet 213: (6 uker * 35,5 timer per uke) = 213 timer. Hvis den ansatte følger en årsturnus med 1846 timer  legger man inn tallet 1846: (52 uker * 35,5 timer per uke) = 1846 timer</t>
    </r>
  </si>
  <si>
    <r>
      <t xml:space="preserve">  Her legger man inn antall timer totalt i turnusperioden for </t>
    </r>
    <r>
      <rPr>
        <i/>
        <u/>
        <sz val="11"/>
        <color rgb="FF7F7F7F"/>
        <rFont val="Calibri"/>
        <family val="2"/>
        <scheme val="minor"/>
      </rPr>
      <t>heltidsansatte</t>
    </r>
    <r>
      <rPr>
        <i/>
        <sz val="11"/>
        <color rgb="FF7F7F7F"/>
        <rFont val="Calibri"/>
        <family val="2"/>
        <scheme val="minor"/>
      </rPr>
      <t xml:space="preserve">. Hvis den ansatte for eksempel følger en 6-ukers turnus og jobber 40 timer i uken, legger man inn tallet 240: (6 uker * 40 timer per uke) = 213 timer. </t>
    </r>
  </si>
  <si>
    <t>Beregning av ubekvemstillegg (jf. kap. 1, § 5 i HTA) når disse utbetales som pensjonsgivende tilleggslønn (jf. HTA pkt 3.7). For ansatte i branntjenesten med årstimetall på 2080 eller 2184 timer.</t>
  </si>
  <si>
    <t>Det gjelder særskilte regler for ansatte i branntjenesten med årstimetall på 2080 eller 2184. For disse er beregning av tilleggslønn etter HTA kap. 3 § 3 punkt 3.7 regulert av en tilleggsprotokoll til HTA med virkning fra 01.05.2023. 
Beregningene gjelder for tillegg gitt etter HTA kap. 1 § 5 punkt 5.2 og 5.4. Uten tilleggsprotokollen,ville bruken av årstimetall på 1900 timer innebære at utbetalte tillegg for disse gruppene ble justert med en faktor på hhv. 1900/2080  og 1900/2184. Med den særskilte reguleringen er denne nedjusteringen fjernet, og formlene er endret i tråd med dette.</t>
  </si>
  <si>
    <t xml:space="preserve">  Her legger man inn den ansattes ukentlige arbeidstid, enten 2080/52=40 eller 2184/52=42 for ansatte i branntjenesten</t>
  </si>
  <si>
    <t xml:space="preserve">Det gjelder særskilte regler ansatte i medleverturnus med årstimetall på 2236 . For disse er beregning av tilleggslønn etter HTA kap. 3 § 3 punkt 3.7, med virkning fra 01.01.2027,  regulert av regulert i SFS 2311 Medleverordninger. 
Beregningene gjelder for tillegg gitt etter HTA kap. 1 § 5 punkt 5.2 og 5.4. Uten særreguleringen,ville bruken av årstimetall på 1900 timer innebære at utbetalte tillegg for denne gruppen ble justert med en faktor på 1900/22356. </t>
  </si>
  <si>
    <t>Beregning av ubekvemstillegg (jf. kap. 1, § 5 i HTA) når disse utbetales som pensjonsgivende tilleggslønn (jf. HTA pkt 3.7). For ansatte med medleverturnus og årstimetall på 2236 timer.</t>
  </si>
  <si>
    <t xml:space="preserve">Under er en modell for å beregne månedlig tilleggslønn av lørdags- og søndagstillegg og kvelds- og nattillegg ut fra en turnusplan på et gitt antall uker. Det skal kun legges inn verdier i de oransje feltene. De grå feltene skal IKKE fylles ut. Time- og prosentsatsene er satt til laveste beløp/sats i HTA slik de er fra og med 01.10.2026. Dersom det lokalt er fastsatt høyere beløp/sats, kan man endre disse. </t>
  </si>
  <si>
    <t xml:space="preserve">Under er en modell for å beregne månedlig tilleggslønn av lørdags- og søndagstillegg og kvelds- og nattillegg ut fra en arbeidsplan/turnusplan på et gitt antall uker. Det skal kun legges inn verdier i de oransje feltene. De grå feltene skal IKKE fylles ut. Time- og prosentsatsene er satt til laveste beløp/sats i HTA slik de er fra og med 01.10.2026. Dersom det lokalt er fastsatt høyere beløp/sats, kan man endre disse.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</si>
</sst>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_ ;_ * \-#,##0_ ;_ * &quot;-&quot;??_ ;_ @_ "/>
    <numFmt numFmtId="165" formatCode="_ * #,##0.0_ ;_ * \-#,##0.0_ ;_ * &quot;-&quot;??_ ;_ @_ "/>
    <numFmt numFmtId="166" formatCode="_-* #,##0_-;\-* #,##0_-;_-* &quot;-&quot;?_-;_-@_-"/>
    <numFmt numFmtId="167" formatCode="_-* #,##0.0_-;\-* #,##0.0_-;_-* &quot;-&quot;?_-;_-@_-"/>
    <numFmt numFmtId="168" formatCode="_(* #,##0.0_);_(* \(#,##0.0\);_(* &quot;-&quot;??_);_(@_)"/>
  </numFmts>
  <fonts count="11"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i/>
      <sz val="11"/>
      <color rgb="FF7F7F7F"/>
      <name val="Calibri"/>
      <family val="2"/>
      <scheme val="minor"/>
    </font>
    <font>
      <b/>
      <sz val="11"/>
      <color rgb="FF3F3F76"/>
      <name val="Calibri"/>
      <family val="2"/>
      <scheme val="minor"/>
    </font>
    <font>
      <i/>
      <u/>
      <sz val="11"/>
      <color rgb="FF7F7F7F"/>
      <name val="Calibri"/>
      <family val="2"/>
      <scheme val="minor"/>
    </font>
    <font>
      <b/>
      <sz val="18"/>
      <color theme="1"/>
      <name val="Calibri"/>
      <family val="2"/>
      <scheme val="minor"/>
    </font>
    <font>
      <b/>
      <sz val="14"/>
      <color rgb="FFFF0000"/>
      <name val="Calibri"/>
      <family val="2"/>
      <scheme val="minor"/>
    </font>
    <font>
      <b/>
      <sz val="12"/>
      <color rgb="FFFF0000"/>
      <name val="Calibri"/>
      <family val="2"/>
      <scheme val="minor"/>
    </font>
    <font>
      <b/>
      <sz val="12"/>
      <color theme="1"/>
      <name val="Calibri"/>
      <family val="2"/>
      <scheme val="minor"/>
    </font>
  </fonts>
  <fills count="4">
    <fill>
      <patternFill patternType="none"/>
    </fill>
    <fill>
      <patternFill patternType="gray125"/>
    </fill>
    <fill>
      <patternFill patternType="solid">
        <fgColor rgb="FFFFCC99"/>
      </patternFill>
    </fill>
    <fill>
      <patternFill patternType="solid">
        <fgColor rgb="FFF2F2F2"/>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
    <xf numFmtId="0" fontId="0" fillId="0" borderId="0"/>
    <xf numFmtId="43" fontId="1" fillId="0" borderId="0" applyFont="0" applyFill="0" applyBorder="0" applyAlignment="0" applyProtection="0"/>
    <xf numFmtId="0" fontId="2" fillId="2" borderId="1" applyNumberFormat="0" applyAlignment="0" applyProtection="0"/>
    <xf numFmtId="0" fontId="4" fillId="0" borderId="0" applyNumberFormat="0" applyFill="0" applyBorder="0" applyAlignment="0" applyProtection="0"/>
  </cellStyleXfs>
  <cellXfs count="20">
    <xf numFmtId="0" fontId="0" fillId="0" borderId="0" xfId="0"/>
    <xf numFmtId="0" fontId="0" fillId="0" borderId="0" xfId="0" applyAlignment="1">
      <alignment wrapText="1"/>
    </xf>
    <xf numFmtId="0" fontId="5" fillId="2" borderId="1" xfId="2" applyFont="1"/>
    <xf numFmtId="0" fontId="4" fillId="0" borderId="0" xfId="3" applyAlignment="1"/>
    <xf numFmtId="164" fontId="3" fillId="3" borderId="2" xfId="1" applyNumberFormat="1" applyFont="1" applyFill="1" applyBorder="1"/>
    <xf numFmtId="0" fontId="5" fillId="0" borderId="0" xfId="0" applyFont="1"/>
    <xf numFmtId="0" fontId="7" fillId="0" borderId="0" xfId="0" applyFont="1"/>
    <xf numFmtId="165" fontId="5" fillId="2" borderId="1" xfId="1" applyNumberFormat="1" applyFont="1" applyFill="1" applyBorder="1"/>
    <xf numFmtId="164" fontId="5" fillId="2" borderId="1" xfId="1" applyNumberFormat="1" applyFont="1" applyFill="1" applyBorder="1"/>
    <xf numFmtId="9" fontId="5" fillId="2" borderId="1" xfId="2" applyNumberFormat="1" applyFont="1"/>
    <xf numFmtId="165" fontId="3" fillId="3" borderId="2" xfId="1" applyNumberFormat="1" applyFont="1" applyFill="1" applyBorder="1"/>
    <xf numFmtId="0" fontId="4" fillId="0" borderId="0" xfId="3" applyAlignment="1">
      <alignment vertical="center" wrapText="1"/>
    </xf>
    <xf numFmtId="166" fontId="3" fillId="3" borderId="2" xfId="1" applyNumberFormat="1" applyFont="1" applyFill="1" applyBorder="1"/>
    <xf numFmtId="0" fontId="8" fillId="0" borderId="0" xfId="0" applyFont="1"/>
    <xf numFmtId="0" fontId="9" fillId="0" borderId="0" xfId="0" applyFont="1"/>
    <xf numFmtId="0" fontId="10" fillId="0" borderId="0" xfId="0" applyFont="1" applyAlignment="1">
      <alignment horizontal="left" vertical="top" wrapText="1"/>
    </xf>
    <xf numFmtId="167" fontId="0" fillId="0" borderId="0" xfId="0" applyNumberFormat="1"/>
    <xf numFmtId="167" fontId="5" fillId="2" borderId="1" xfId="2" applyNumberFormat="1" applyFont="1"/>
    <xf numFmtId="168" fontId="5" fillId="2" borderId="1" xfId="1" applyNumberFormat="1" applyFont="1" applyFill="1" applyBorder="1"/>
    <xf numFmtId="0" fontId="4" fillId="0" borderId="0" xfId="3" applyAlignment="1">
      <alignment vertical="center" wrapText="1"/>
    </xf>
  </cellXfs>
  <cellStyles count="4">
    <cellStyle name="Forklarende tekst" xfId="3" builtinId="53"/>
    <cellStyle name="Inndata" xfId="2" builtinId="20"/>
    <cellStyle name="K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4DAE4-BBCD-40DF-B5E3-B83A42A6AA72}">
  <dimension ref="A1:F22"/>
  <sheetViews>
    <sheetView tabSelected="1" zoomScale="101" workbookViewId="0"/>
  </sheetViews>
  <sheetFormatPr baseColWidth="10" defaultColWidth="9.140625" defaultRowHeight="15" x14ac:dyDescent="0.25"/>
  <cols>
    <col min="1" max="1" width="49.28515625" customWidth="1"/>
    <col min="2" max="5" width="16.7109375" customWidth="1"/>
  </cols>
  <sheetData>
    <row r="1" spans="1:6" ht="23.25" x14ac:dyDescent="0.35">
      <c r="A1" s="6" t="s">
        <v>30</v>
      </c>
    </row>
    <row r="2" spans="1:6" ht="15" customHeight="1" x14ac:dyDescent="0.25">
      <c r="A2" s="19" t="s">
        <v>40</v>
      </c>
      <c r="B2" s="19"/>
      <c r="C2" s="19"/>
      <c r="D2" s="19"/>
      <c r="E2" s="19"/>
    </row>
    <row r="3" spans="1:6" ht="51.75" customHeight="1" x14ac:dyDescent="0.25">
      <c r="A3" s="19"/>
      <c r="B3" s="19"/>
      <c r="C3" s="19"/>
      <c r="D3" s="19"/>
      <c r="E3" s="19"/>
    </row>
    <row r="4" spans="1:6" x14ac:dyDescent="0.25">
      <c r="C4" s="1"/>
    </row>
    <row r="5" spans="1:6" x14ac:dyDescent="0.25">
      <c r="A5" t="s">
        <v>0</v>
      </c>
      <c r="B5" s="8">
        <v>650000</v>
      </c>
      <c r="C5" s="3" t="s">
        <v>1</v>
      </c>
    </row>
    <row r="6" spans="1:6" x14ac:dyDescent="0.25">
      <c r="A6" t="s">
        <v>2</v>
      </c>
      <c r="B6" s="7">
        <v>35.5</v>
      </c>
      <c r="C6" s="3" t="s">
        <v>3</v>
      </c>
    </row>
    <row r="7" spans="1:6" ht="30" x14ac:dyDescent="0.25">
      <c r="A7" s="1" t="s">
        <v>31</v>
      </c>
      <c r="B7" s="2">
        <v>213</v>
      </c>
      <c r="C7" s="3" t="s">
        <v>32</v>
      </c>
    </row>
    <row r="8" spans="1:6" ht="15.75" x14ac:dyDescent="0.25">
      <c r="A8" s="1"/>
      <c r="B8" s="14" t="str">
        <f>IF(OR(B6=2080/52,B6=2184/52),"OBS: Denne arkfanen skal ikke brukes for ansatte i branntjenesten med årstimetall på 2080 eller 2184 timer. For disse finnes en egen arkfane","")</f>
        <v/>
      </c>
    </row>
    <row r="9" spans="1:6" ht="101.25" customHeight="1" x14ac:dyDescent="0.25">
      <c r="B9" s="15" t="s">
        <v>4</v>
      </c>
      <c r="C9" s="15" t="s">
        <v>5</v>
      </c>
      <c r="D9" s="15" t="s">
        <v>6</v>
      </c>
      <c r="E9" s="15" t="s">
        <v>7</v>
      </c>
    </row>
    <row r="10" spans="1:6" ht="60" x14ac:dyDescent="0.25">
      <c r="A10" s="1" t="s">
        <v>8</v>
      </c>
      <c r="B10" s="2">
        <v>18</v>
      </c>
      <c r="C10" s="2">
        <v>20</v>
      </c>
      <c r="D10" s="2">
        <v>12</v>
      </c>
      <c r="E10" s="2">
        <v>20</v>
      </c>
      <c r="F10" s="3" t="s">
        <v>9</v>
      </c>
    </row>
    <row r="11" spans="1:6" x14ac:dyDescent="0.25">
      <c r="B11" s="5"/>
      <c r="C11" s="5"/>
      <c r="D11" s="5"/>
      <c r="E11" s="5"/>
    </row>
    <row r="12" spans="1:6" x14ac:dyDescent="0.25">
      <c r="A12" t="s">
        <v>10</v>
      </c>
      <c r="B12" s="2">
        <v>73</v>
      </c>
      <c r="C12" s="2">
        <v>60</v>
      </c>
      <c r="D12" s="2">
        <v>70</v>
      </c>
      <c r="E12" s="2">
        <v>56</v>
      </c>
      <c r="F12" s="3" t="s">
        <v>11</v>
      </c>
    </row>
    <row r="13" spans="1:6" x14ac:dyDescent="0.25">
      <c r="A13" t="s">
        <v>12</v>
      </c>
      <c r="B13" s="9">
        <v>0.23</v>
      </c>
      <c r="C13" s="9">
        <v>0.2</v>
      </c>
      <c r="D13" s="9">
        <v>0.25</v>
      </c>
      <c r="E13" s="9">
        <v>0.2</v>
      </c>
      <c r="F13" s="3" t="s">
        <v>13</v>
      </c>
    </row>
    <row r="14" spans="1:6" x14ac:dyDescent="0.25">
      <c r="A14" t="s">
        <v>14</v>
      </c>
      <c r="B14" s="10">
        <f>MAXA($B$5/($B$6*52)*B13,B12)</f>
        <v>80.985915492957758</v>
      </c>
      <c r="C14" s="10">
        <f>MAXA($B$5/($B$6*52)*C13,C12)</f>
        <v>70.422535211267615</v>
      </c>
      <c r="D14" s="10">
        <f>MAXA($B$5/($B$6*52)*D13,D12)</f>
        <v>88.028169014084511</v>
      </c>
      <c r="E14" s="10">
        <f>MAXA($B$5/($B$6*52)*E13,E12)</f>
        <v>70.422535211267615</v>
      </c>
      <c r="F14" s="3" t="s">
        <v>15</v>
      </c>
    </row>
    <row r="15" spans="1:6" x14ac:dyDescent="0.25">
      <c r="B15" s="5"/>
      <c r="C15" s="5"/>
      <c r="D15" s="5"/>
      <c r="E15" s="5"/>
    </row>
    <row r="17" spans="1:6" x14ac:dyDescent="0.25">
      <c r="A17" t="s">
        <v>16</v>
      </c>
      <c r="B17" s="4">
        <f>((B10*B14)/$B$7)*1900/12</f>
        <v>1083.6143622297166</v>
      </c>
      <c r="C17" s="12">
        <f t="shared" ref="C17:E17" si="0">((C10*C14)/$B$7)*1900/12</f>
        <v>1046.970398289581</v>
      </c>
      <c r="D17" s="12">
        <f t="shared" si="0"/>
        <v>785.22779871718569</v>
      </c>
      <c r="E17" s="12">
        <f t="shared" si="0"/>
        <v>1046.970398289581</v>
      </c>
      <c r="F17" s="3" t="s">
        <v>17</v>
      </c>
    </row>
    <row r="18" spans="1:6" x14ac:dyDescent="0.25">
      <c r="A18" t="s">
        <v>18</v>
      </c>
      <c r="B18" s="4">
        <f>B17*12</f>
        <v>13003.372346756598</v>
      </c>
      <c r="C18" s="4">
        <f>C17*12</f>
        <v>12563.644779474973</v>
      </c>
      <c r="D18" s="4">
        <f>D17*12</f>
        <v>9422.7335846062288</v>
      </c>
      <c r="E18" s="4">
        <f>E17*12</f>
        <v>12563.644779474973</v>
      </c>
      <c r="F18" s="3" t="s">
        <v>19</v>
      </c>
    </row>
    <row r="19" spans="1:6" x14ac:dyDescent="0.25">
      <c r="C19" s="1"/>
    </row>
    <row r="20" spans="1:6" x14ac:dyDescent="0.25">
      <c r="B20" s="16"/>
      <c r="C20" s="1"/>
    </row>
    <row r="21" spans="1:6" x14ac:dyDescent="0.25">
      <c r="B21" s="16"/>
      <c r="C21" s="16"/>
      <c r="D21" s="16"/>
      <c r="E21" s="16"/>
    </row>
    <row r="22" spans="1:6" x14ac:dyDescent="0.25">
      <c r="B22" s="16"/>
      <c r="C22" s="16"/>
      <c r="D22" s="16"/>
      <c r="E22" s="16"/>
    </row>
  </sheetData>
  <mergeCells count="1">
    <mergeCell ref="A2: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F0C96-54F5-411C-9336-DCF0EB0135E0}">
  <dimension ref="A1:G29"/>
  <sheetViews>
    <sheetView workbookViewId="0">
      <selection activeCell="F11" sqref="F11"/>
    </sheetView>
  </sheetViews>
  <sheetFormatPr baseColWidth="10" defaultColWidth="9.140625" defaultRowHeight="15" x14ac:dyDescent="0.25"/>
  <cols>
    <col min="1" max="1" width="49.28515625" customWidth="1"/>
    <col min="2" max="5" width="16.7109375" customWidth="1"/>
  </cols>
  <sheetData>
    <row r="1" spans="1:7" ht="23.25" x14ac:dyDescent="0.35">
      <c r="A1" s="6" t="s">
        <v>34</v>
      </c>
    </row>
    <row r="2" spans="1:7" ht="15" customHeight="1" x14ac:dyDescent="0.25">
      <c r="A2" s="19" t="s">
        <v>39</v>
      </c>
      <c r="B2" s="19"/>
      <c r="C2" s="19"/>
      <c r="D2" s="19"/>
      <c r="E2" s="19"/>
      <c r="F2" s="19"/>
      <c r="G2" s="19"/>
    </row>
    <row r="3" spans="1:7" ht="45.75" customHeight="1" x14ac:dyDescent="0.25">
      <c r="A3" s="19"/>
      <c r="B3" s="19"/>
      <c r="C3" s="19"/>
      <c r="D3" s="19"/>
      <c r="E3" s="19"/>
      <c r="F3" s="19"/>
      <c r="G3" s="19"/>
    </row>
    <row r="4" spans="1:7" x14ac:dyDescent="0.25">
      <c r="A4" s="11"/>
      <c r="B4" s="11"/>
      <c r="C4" s="11"/>
      <c r="D4" s="11"/>
      <c r="E4" s="11"/>
    </row>
    <row r="5" spans="1:7" ht="79.5" customHeight="1" x14ac:dyDescent="0.25">
      <c r="A5" s="19" t="s">
        <v>35</v>
      </c>
      <c r="B5" s="19"/>
      <c r="C5" s="19"/>
      <c r="D5" s="19"/>
      <c r="E5" s="19"/>
      <c r="F5" s="19"/>
      <c r="G5" s="19"/>
    </row>
    <row r="6" spans="1:7" x14ac:dyDescent="0.25">
      <c r="C6" s="1"/>
    </row>
    <row r="7" spans="1:7" x14ac:dyDescent="0.25">
      <c r="A7" t="s">
        <v>0</v>
      </c>
      <c r="B7" s="8">
        <v>600000</v>
      </c>
      <c r="C7" s="3" t="s">
        <v>20</v>
      </c>
    </row>
    <row r="8" spans="1:7" x14ac:dyDescent="0.25">
      <c r="A8" t="s">
        <v>2</v>
      </c>
      <c r="B8" s="18">
        <v>40</v>
      </c>
      <c r="C8" s="3" t="s">
        <v>36</v>
      </c>
    </row>
    <row r="9" spans="1:7" ht="30" x14ac:dyDescent="0.25">
      <c r="A9" s="1" t="s">
        <v>22</v>
      </c>
      <c r="B9" s="17">
        <v>2080</v>
      </c>
      <c r="C9" s="3" t="s">
        <v>33</v>
      </c>
    </row>
    <row r="10" spans="1:7" ht="18.75" x14ac:dyDescent="0.3">
      <c r="A10" s="1"/>
      <c r="B10" s="13" t="str">
        <f>IF(AND(B8&lt;&gt;2080/52,B8&lt;&gt;2184/52,B8&lt;&gt;2236/52),"OBS: Denne arkfanen skal kun brukes for ansatte i branntjenesten med årstimetall på 2080 / 2184 timer eller ansatte i medleverturnus med årstimetall opå 2236 timer. For øvrige ansatte brukes en annen arkfane.","")</f>
        <v/>
      </c>
    </row>
    <row r="11" spans="1:7" ht="101.25" customHeight="1" x14ac:dyDescent="0.25">
      <c r="B11" s="15" t="s">
        <v>4</v>
      </c>
      <c r="C11" s="15" t="s">
        <v>5</v>
      </c>
      <c r="D11" s="15" t="s">
        <v>6</v>
      </c>
      <c r="E11" s="15" t="s">
        <v>7</v>
      </c>
    </row>
    <row r="12" spans="1:7" ht="30" x14ac:dyDescent="0.25">
      <c r="A12" s="1" t="s">
        <v>23</v>
      </c>
      <c r="B12" s="2">
        <v>18</v>
      </c>
      <c r="C12" s="2">
        <v>20</v>
      </c>
      <c r="D12" s="2">
        <v>12</v>
      </c>
      <c r="E12" s="2">
        <v>20</v>
      </c>
      <c r="F12" s="3" t="s">
        <v>24</v>
      </c>
    </row>
    <row r="13" spans="1:7" x14ac:dyDescent="0.25">
      <c r="B13" s="5"/>
      <c r="C13" s="5"/>
      <c r="D13" s="5"/>
      <c r="E13" s="5"/>
    </row>
    <row r="14" spans="1:7" x14ac:dyDescent="0.25">
      <c r="A14" t="s">
        <v>10</v>
      </c>
      <c r="B14" s="2">
        <v>73</v>
      </c>
      <c r="C14" s="2">
        <v>60</v>
      </c>
      <c r="D14" s="2">
        <v>70</v>
      </c>
      <c r="E14" s="2">
        <v>56</v>
      </c>
      <c r="F14" s="3" t="s">
        <v>11</v>
      </c>
    </row>
    <row r="15" spans="1:7" x14ac:dyDescent="0.25">
      <c r="A15" t="s">
        <v>12</v>
      </c>
      <c r="B15" s="9">
        <v>0.23</v>
      </c>
      <c r="C15" s="9">
        <v>0.2</v>
      </c>
      <c r="D15" s="9">
        <v>0.25</v>
      </c>
      <c r="E15" s="9">
        <v>0.2</v>
      </c>
      <c r="F15" s="3" t="s">
        <v>13</v>
      </c>
    </row>
    <row r="16" spans="1:7" x14ac:dyDescent="0.25">
      <c r="A16" t="s">
        <v>25</v>
      </c>
      <c r="B16" s="10">
        <f>MAXA($B$7/($B$8*52)*B15,B14)</f>
        <v>73</v>
      </c>
      <c r="C16" s="10">
        <f>MAXA($B$7/($B$8*52)*C15,C14)</f>
        <v>60</v>
      </c>
      <c r="D16" s="10">
        <f>MAXA($B$7/($B$8*52)*D15,D14)</f>
        <v>72.115384615384613</v>
      </c>
      <c r="E16" s="10">
        <f>MAXA($B$7/($B$8*52)*E15,E14)</f>
        <v>57.692307692307693</v>
      </c>
      <c r="F16" s="3" t="s">
        <v>15</v>
      </c>
    </row>
    <row r="17" spans="1:6" x14ac:dyDescent="0.25">
      <c r="B17" s="5"/>
      <c r="C17" s="5"/>
      <c r="D17" s="5"/>
      <c r="E17" s="5"/>
    </row>
    <row r="19" spans="1:6" x14ac:dyDescent="0.25">
      <c r="A19" t="s">
        <v>26</v>
      </c>
      <c r="B19" s="4">
        <f>((B12*B16)/$B$9)*($B$8*52)/12</f>
        <v>109.5</v>
      </c>
      <c r="C19" s="12">
        <f t="shared" ref="C19:E19" si="0">((C12*C16)/$B$9)*($B$8*52)/12</f>
        <v>100</v>
      </c>
      <c r="D19" s="12">
        <f t="shared" si="0"/>
        <v>72.115384615384613</v>
      </c>
      <c r="E19" s="12">
        <f t="shared" si="0"/>
        <v>96.153846153846146</v>
      </c>
      <c r="F19" s="3" t="s">
        <v>27</v>
      </c>
    </row>
    <row r="20" spans="1:6" x14ac:dyDescent="0.25">
      <c r="A20" t="s">
        <v>28</v>
      </c>
      <c r="B20" s="4">
        <f>B19*12</f>
        <v>1314</v>
      </c>
      <c r="C20" s="4">
        <f>C19*12</f>
        <v>1200</v>
      </c>
      <c r="D20" s="4">
        <f>D19*12</f>
        <v>865.38461538461536</v>
      </c>
      <c r="E20" s="4">
        <f>E19*12</f>
        <v>1153.8461538461538</v>
      </c>
      <c r="F20" s="3" t="s">
        <v>29</v>
      </c>
    </row>
    <row r="21" spans="1:6" x14ac:dyDescent="0.25">
      <c r="C21" s="1"/>
    </row>
    <row r="22" spans="1:6" x14ac:dyDescent="0.25">
      <c r="C22" s="1"/>
    </row>
    <row r="23" spans="1:6" x14ac:dyDescent="0.25">
      <c r="B23" s="16"/>
      <c r="C23" s="16"/>
      <c r="D23" s="16"/>
      <c r="E23" s="16"/>
    </row>
    <row r="24" spans="1:6" x14ac:dyDescent="0.25">
      <c r="B24" s="16"/>
      <c r="C24" s="16"/>
      <c r="D24" s="16"/>
      <c r="E24" s="16"/>
    </row>
    <row r="27" spans="1:6" x14ac:dyDescent="0.25">
      <c r="C27" s="16"/>
    </row>
    <row r="29" spans="1:6" x14ac:dyDescent="0.25">
      <c r="C29" s="16"/>
    </row>
  </sheetData>
  <mergeCells count="2">
    <mergeCell ref="A2:G3"/>
    <mergeCell ref="A5:G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2AD8F-01F2-4989-A3B1-6EDDAD8B8959}">
  <dimension ref="A1:I29"/>
  <sheetViews>
    <sheetView workbookViewId="0">
      <selection activeCell="B4" sqref="B4"/>
    </sheetView>
  </sheetViews>
  <sheetFormatPr baseColWidth="10" defaultColWidth="9.140625" defaultRowHeight="15" x14ac:dyDescent="0.25"/>
  <cols>
    <col min="1" max="1" width="49.28515625" customWidth="1"/>
    <col min="2" max="5" width="16.7109375" customWidth="1"/>
  </cols>
  <sheetData>
    <row r="1" spans="1:9" ht="23.25" x14ac:dyDescent="0.35">
      <c r="A1" s="6" t="s">
        <v>38</v>
      </c>
    </row>
    <row r="2" spans="1:9" ht="15" customHeight="1" x14ac:dyDescent="0.25">
      <c r="A2" s="19" t="s">
        <v>39</v>
      </c>
      <c r="B2" s="19"/>
      <c r="C2" s="19"/>
      <c r="D2" s="19"/>
      <c r="E2" s="19"/>
      <c r="F2" s="19"/>
      <c r="G2" s="19"/>
    </row>
    <row r="3" spans="1:9" ht="45.75" customHeight="1" x14ac:dyDescent="0.25">
      <c r="A3" s="19"/>
      <c r="B3" s="19"/>
      <c r="C3" s="19"/>
      <c r="D3" s="19"/>
      <c r="E3" s="19"/>
      <c r="F3" s="19"/>
      <c r="G3" s="19"/>
    </row>
    <row r="4" spans="1:9" x14ac:dyDescent="0.25">
      <c r="A4" s="11"/>
      <c r="B4" s="11"/>
      <c r="C4" s="11"/>
      <c r="D4" s="11"/>
      <c r="E4" s="11"/>
    </row>
    <row r="5" spans="1:9" ht="76.5" customHeight="1" x14ac:dyDescent="0.25">
      <c r="A5" s="19" t="s">
        <v>37</v>
      </c>
      <c r="B5" s="19"/>
      <c r="C5" s="19"/>
      <c r="D5" s="19"/>
      <c r="E5" s="19"/>
      <c r="F5" s="19"/>
      <c r="G5" s="19"/>
      <c r="I5" s="1"/>
    </row>
    <row r="6" spans="1:9" x14ac:dyDescent="0.25">
      <c r="C6" s="1"/>
    </row>
    <row r="7" spans="1:9" x14ac:dyDescent="0.25">
      <c r="A7" t="s">
        <v>0</v>
      </c>
      <c r="B7" s="8">
        <v>600000</v>
      </c>
      <c r="C7" s="3" t="s">
        <v>20</v>
      </c>
    </row>
    <row r="8" spans="1:9" x14ac:dyDescent="0.25">
      <c r="A8" t="s">
        <v>2</v>
      </c>
      <c r="B8" s="18">
        <v>43</v>
      </c>
      <c r="C8" s="3" t="s">
        <v>21</v>
      </c>
    </row>
    <row r="9" spans="1:9" ht="30" x14ac:dyDescent="0.25">
      <c r="A9" s="1" t="s">
        <v>22</v>
      </c>
      <c r="B9" s="17">
        <v>2236</v>
      </c>
      <c r="C9" s="3" t="s">
        <v>33</v>
      </c>
    </row>
    <row r="10" spans="1:9" ht="18.75" x14ac:dyDescent="0.3">
      <c r="A10" s="1"/>
      <c r="B10" s="13" t="str">
        <f>IF(AND(B8&lt;&gt;2080/52,B8&lt;&gt;2184/52,B8&lt;&gt;2236/52),"OBS: Denne arkfanen skal kun brukes for ansatte i branntjenesten med årstimetall på 2080 / 2184 timer eller ansatte i medleverturnus med årstimetall opå 2236 timer. For øvrige ansatte brukes en annen arkfane.","")</f>
        <v/>
      </c>
    </row>
    <row r="11" spans="1:9" ht="101.25" customHeight="1" x14ac:dyDescent="0.25">
      <c r="B11" s="15" t="s">
        <v>4</v>
      </c>
      <c r="C11" s="15" t="s">
        <v>5</v>
      </c>
      <c r="D11" s="15" t="s">
        <v>6</v>
      </c>
      <c r="E11" s="15" t="s">
        <v>7</v>
      </c>
    </row>
    <row r="12" spans="1:9" ht="30" x14ac:dyDescent="0.25">
      <c r="A12" s="1" t="s">
        <v>23</v>
      </c>
      <c r="B12" s="2">
        <v>18</v>
      </c>
      <c r="C12" s="2">
        <v>20</v>
      </c>
      <c r="D12" s="2">
        <v>12</v>
      </c>
      <c r="E12" s="2">
        <v>20</v>
      </c>
      <c r="F12" s="3" t="s">
        <v>24</v>
      </c>
    </row>
    <row r="13" spans="1:9" x14ac:dyDescent="0.25">
      <c r="B13" s="5"/>
      <c r="C13" s="5"/>
      <c r="D13" s="5"/>
      <c r="E13" s="5"/>
    </row>
    <row r="14" spans="1:9" x14ac:dyDescent="0.25">
      <c r="A14" t="s">
        <v>10</v>
      </c>
      <c r="B14" s="2">
        <v>73</v>
      </c>
      <c r="C14" s="2">
        <v>60</v>
      </c>
      <c r="D14" s="2">
        <v>70</v>
      </c>
      <c r="E14" s="2">
        <v>56</v>
      </c>
      <c r="F14" s="3" t="s">
        <v>11</v>
      </c>
    </row>
    <row r="15" spans="1:9" x14ac:dyDescent="0.25">
      <c r="A15" t="s">
        <v>12</v>
      </c>
      <c r="B15" s="9">
        <v>0.23</v>
      </c>
      <c r="C15" s="9">
        <v>0.2</v>
      </c>
      <c r="D15" s="9">
        <v>0.25</v>
      </c>
      <c r="E15" s="9">
        <v>0.2</v>
      </c>
      <c r="F15" s="3" t="s">
        <v>13</v>
      </c>
    </row>
    <row r="16" spans="1:9" x14ac:dyDescent="0.25">
      <c r="A16" t="s">
        <v>25</v>
      </c>
      <c r="B16" s="10">
        <f>MAXA($B$7/($B$8*52)*B15,B14)</f>
        <v>73</v>
      </c>
      <c r="C16" s="10">
        <f>MAXA($B$7/($B$8*52)*C15,C14)</f>
        <v>60</v>
      </c>
      <c r="D16" s="10">
        <f>MAXA($B$7/($B$8*52)*D15,D14)</f>
        <v>70</v>
      </c>
      <c r="E16" s="10">
        <f>MAXA($B$7/($B$8*52)*E15,E14)</f>
        <v>56</v>
      </c>
      <c r="F16" s="3" t="s">
        <v>15</v>
      </c>
    </row>
    <row r="17" spans="1:6" x14ac:dyDescent="0.25">
      <c r="B17" s="5"/>
      <c r="C17" s="5"/>
      <c r="D17" s="5"/>
      <c r="E17" s="5"/>
    </row>
    <row r="19" spans="1:6" x14ac:dyDescent="0.25">
      <c r="A19" t="s">
        <v>26</v>
      </c>
      <c r="B19" s="4">
        <f>((B12*B16)/$B$9)*($B$8*52)/12</f>
        <v>109.5</v>
      </c>
      <c r="C19" s="12">
        <f t="shared" ref="C19:E19" si="0">((C12*C16)/$B$9)*($B$8*52)/12</f>
        <v>100</v>
      </c>
      <c r="D19" s="12">
        <f t="shared" si="0"/>
        <v>70</v>
      </c>
      <c r="E19" s="12">
        <f t="shared" si="0"/>
        <v>93.333333333333329</v>
      </c>
      <c r="F19" s="3" t="s">
        <v>27</v>
      </c>
    </row>
    <row r="20" spans="1:6" x14ac:dyDescent="0.25">
      <c r="A20" t="s">
        <v>28</v>
      </c>
      <c r="B20" s="4">
        <f>B19*12</f>
        <v>1314</v>
      </c>
      <c r="C20" s="4">
        <f>C19*12</f>
        <v>1200</v>
      </c>
      <c r="D20" s="4">
        <f>D19*12</f>
        <v>840</v>
      </c>
      <c r="E20" s="4">
        <f>E19*12</f>
        <v>1120</v>
      </c>
      <c r="F20" s="3" t="s">
        <v>29</v>
      </c>
    </row>
    <row r="21" spans="1:6" x14ac:dyDescent="0.25">
      <c r="C21" s="1"/>
    </row>
    <row r="22" spans="1:6" x14ac:dyDescent="0.25">
      <c r="C22" s="1"/>
    </row>
    <row r="23" spans="1:6" x14ac:dyDescent="0.25">
      <c r="B23" s="16"/>
      <c r="C23" s="16"/>
      <c r="D23" s="16"/>
      <c r="E23" s="16"/>
    </row>
    <row r="24" spans="1:6" x14ac:dyDescent="0.25">
      <c r="B24" s="16"/>
      <c r="C24" s="16"/>
      <c r="D24" s="16"/>
      <c r="E24" s="16"/>
    </row>
    <row r="27" spans="1:6" x14ac:dyDescent="0.25">
      <c r="C27" s="16"/>
    </row>
    <row r="29" spans="1:6" x14ac:dyDescent="0.25">
      <c r="C29" s="16"/>
    </row>
  </sheetData>
  <mergeCells count="2">
    <mergeCell ref="A2:G3"/>
    <mergeCell ref="A5:G5"/>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5d7f2f1d-22b0-4b65-ac50-06820d127ee2}" enabled="1" method="Privileged" siteId="{e1ae18b6-de6f-4b87-a2fc-90d6217d954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Alle ansatte</vt:lpstr>
      <vt:lpstr>Brann</vt:lpstr>
      <vt:lpstr>Medlever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2026-10-05T04:51:11Z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5b05f78e-f3dd-4fed-8b8c-41cf8aa73710</vt:lpwstr>
  </property>
</Properties>
</file>